
<file path=[Content_Types].xml><?xml version="1.0" encoding="utf-8"?>
<Types xmlns="http://schemas.openxmlformats.org/package/2006/content-types">
  <Default Extension="png" ContentType="image/png"/>
  <Default Extension="bin" ContentType="application/vnd.openxmlformats-officedocument.spreadsheetml.printerSettings"/>
  <Default Extension="tmp"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i unidad\SIG\EFR\"/>
    </mc:Choice>
  </mc:AlternateContent>
  <bookViews>
    <workbookView xWindow="0" yWindow="0" windowWidth="24135" windowHeight="11895" tabRatio="500"/>
  </bookViews>
  <sheets>
    <sheet name="Matriz" sheetId="1" r:id="rId1"/>
    <sheet name="R (1)" sheetId="2" r:id="rId2"/>
    <sheet name="R (2)" sheetId="6" r:id="rId3"/>
    <sheet name="R (3)" sheetId="7" r:id="rId4"/>
    <sheet name="R (4)" sheetId="8" state="hidden" r:id="rId5"/>
    <sheet name="Instrucciones" sheetId="3" r:id="rId6"/>
    <sheet name="Control" sheetId="4" r:id="rId7"/>
    <sheet name="FACTORES" sheetId="5" r:id="rId8"/>
  </sheets>
  <externalReferences>
    <externalReference r:id="rId9"/>
  </externalReferences>
  <definedNames>
    <definedName name="areas" localSheetId="1">#REF!</definedName>
    <definedName name="areas" localSheetId="2">#REF!</definedName>
    <definedName name="areas" localSheetId="3">#REF!</definedName>
    <definedName name="areas" localSheetId="4">#REF!</definedName>
    <definedName name="areas">#REF!</definedName>
    <definedName name="Calificacion">Matriz!$BHN$1109:$BHN$1111</definedName>
    <definedName name="Calsificación">'[1]R (1)'!$AAU$1102:$AAU$1110</definedName>
    <definedName name="cargos" localSheetId="1">#REF!</definedName>
    <definedName name="cargos" localSheetId="2">#REF!</definedName>
    <definedName name="cargos" localSheetId="3">#REF!</definedName>
    <definedName name="cargos" localSheetId="4">#REF!</definedName>
    <definedName name="cargos">#REF!</definedName>
    <definedName name="Causa">Matriz!$BHL$1109:$BHL$1120</definedName>
    <definedName name="CLASIFICACION" localSheetId="2">'R (2)'!$ADA$1164:$ADA$1172</definedName>
    <definedName name="CLASIFICACION" localSheetId="3">'R (3)'!$ADA$1164:$ADA$1172</definedName>
    <definedName name="CLASIFICACION" localSheetId="4">'R (4)'!$ADA$1164:$ADA$1172</definedName>
    <definedName name="CLASIFICACION">'R (1)'!$ADA$1164:$ADA$1172</definedName>
    <definedName name="Consecuencia" localSheetId="2">'R (2)'!$AEA$1225:$AEA$1232</definedName>
    <definedName name="Consecuencia" localSheetId="3">'R (3)'!$AEA$1225:$AEA$1232</definedName>
    <definedName name="Consecuencia" localSheetId="4">'R (4)'!$AEA$1225:$AEA$1232</definedName>
    <definedName name="Consecuencia">'R (1)'!$AEA$1225:$AEA$1232</definedName>
    <definedName name="consol" localSheetId="1">#REF!</definedName>
    <definedName name="consol" localSheetId="2">#REF!</definedName>
    <definedName name="consol" localSheetId="3">#REF!</definedName>
    <definedName name="consol" localSheetId="4">#REF!</definedName>
    <definedName name="consol">#REF!</definedName>
    <definedName name="Contr_implement" localSheetId="1">'R (1)'!$ADG$1190:$ADG$1192</definedName>
    <definedName name="Contr_implement" localSheetId="2">'R (2)'!$ADG$1190:$ADG$1192</definedName>
    <definedName name="Contr_implement" localSheetId="3">'R (3)'!$ADG$1190:$ADG$1192</definedName>
    <definedName name="Contr_implement" localSheetId="4">'R (4)'!$ADG$1190:$ADG$1192</definedName>
    <definedName name="Contr_implement">#REF!</definedName>
    <definedName name="ControFrec">Matriz!$BHW$1146:$BHW$1156</definedName>
    <definedName name="ControlImpl">Matriz!$BHT$1131:$BHT$1133</definedName>
    <definedName name="ControlTipo">Matriz!$BHR$1125:$BHR$1128</definedName>
    <definedName name="Decision" localSheetId="1">#REF!</definedName>
    <definedName name="Decision" localSheetId="2">#REF!</definedName>
    <definedName name="Decision" localSheetId="3">#REF!</definedName>
    <definedName name="Decision" localSheetId="4">#REF!</definedName>
    <definedName name="Decision">#REF!</definedName>
    <definedName name="Efecto">Matriz!$BHO$1109:$BHO$1112</definedName>
    <definedName name="Efectos" localSheetId="1">'R (1)'!$ADD$1177:$ADD$1180</definedName>
    <definedName name="Efectos" localSheetId="2">'R (2)'!$ADD$1177:$ADD$1180</definedName>
    <definedName name="Efectos" localSheetId="3">'R (3)'!$ADD$1177:$ADD$1180</definedName>
    <definedName name="Efectos" localSheetId="4">'R (4)'!$ADD$1177:$ADD$1180</definedName>
    <definedName name="Efectos">#REF!</definedName>
    <definedName name="ejecucion" localSheetId="1">'R (1)'!$ADK$1202:$ADK$1204</definedName>
    <definedName name="ejecucion" localSheetId="2">'R (2)'!$ADK$1202:$ADK$1204</definedName>
    <definedName name="ejecucion" localSheetId="3">'R (3)'!$ADK$1202:$ADK$1204</definedName>
    <definedName name="ejecucion" localSheetId="4">'R (4)'!$ADK$1202:$ADK$1204</definedName>
    <definedName name="ejecucion">#REF!</definedName>
    <definedName name="Espacio" localSheetId="2">'R (2)'!$AEE$1243:$AEE$1249</definedName>
    <definedName name="Espacio" localSheetId="3">'R (3)'!$AEE$1243:$AEE$1249</definedName>
    <definedName name="Espacio" localSheetId="4">'R (4)'!$AEE$1243:$AEE$1249</definedName>
    <definedName name="Espacio">'R (1)'!$AEE$1243:$AEE$1249</definedName>
    <definedName name="Evidencia" localSheetId="1">'R (1)'!$ADI$1194:$ADI$1196</definedName>
    <definedName name="Evidencia" localSheetId="2">'R (2)'!$ADI$1194:$ADI$1196</definedName>
    <definedName name="Evidencia" localSheetId="3">'R (3)'!$ADI$1194:$ADI$1196</definedName>
    <definedName name="Evidencia" localSheetId="4">'R (4)'!$ADI$1194:$ADI$1196</definedName>
    <definedName name="Evidencia">#REF!</definedName>
    <definedName name="Fact_causa" localSheetId="1">'R (1)'!$ACW$1147:$ACW$1157</definedName>
    <definedName name="Fact_causa" localSheetId="2">'R (2)'!$ACW$1147:$ACW$1157</definedName>
    <definedName name="Fact_causa" localSheetId="3">'R (3)'!$ACW$1147:$ACW$1157</definedName>
    <definedName name="Fact_causa" localSheetId="4">'R (4)'!$ACW$1147:$ACW$1157</definedName>
    <definedName name="Fact_causa">#REF!</definedName>
    <definedName name="Factor_causa">Matriz!$BHE$1078:$BHE$1086</definedName>
    <definedName name="FACTOR_RIESGO" localSheetId="1">'R (1)'!$ACU$1140:$ACU$1145</definedName>
    <definedName name="FACTOR_RIESGO" localSheetId="2">'R (2)'!$ACU$1140:$ACU$1145</definedName>
    <definedName name="FACTOR_RIESGO" localSheetId="3">'R (3)'!$ACU$1140:$ACU$1145</definedName>
    <definedName name="FACTOR_RIESGO" localSheetId="4">'R (4)'!$ACU$1140:$ACU$1145</definedName>
    <definedName name="FACTOR_RIESGO">#REF!</definedName>
    <definedName name="Frec_control">Matriz!$BHY$1157:$BHY$1159</definedName>
    <definedName name="Frecuencia" localSheetId="1">#REF!</definedName>
    <definedName name="Frecuencia" localSheetId="2">#REF!</definedName>
    <definedName name="Frecuencia" localSheetId="3">#REF!</definedName>
    <definedName name="Frecuencia" localSheetId="4">#REF!</definedName>
    <definedName name="Frecuencia">#REF!</definedName>
    <definedName name="frecuencias" localSheetId="1">'R (1)'!$ADL$1206:$ADL$1208</definedName>
    <definedName name="frecuencias" localSheetId="2">'R (2)'!$ADL$1206:$ADL$1208</definedName>
    <definedName name="frecuencias" localSheetId="3">'R (3)'!$ADL$1206:$ADL$1208</definedName>
    <definedName name="frecuencias" localSheetId="4">'R (4)'!$ADL$1206:$ADL$1208</definedName>
    <definedName name="frecuencias">#REF!</definedName>
    <definedName name="IMPACTO">Matriz!$BHI$1096:$BHI$1100</definedName>
    <definedName name="MAPAINH" localSheetId="2">'R (2)'!$CP$112:$CY$112</definedName>
    <definedName name="MAPAINH" localSheetId="3">'R (3)'!$CP$112:$CY$112</definedName>
    <definedName name="MAPAINH" localSheetId="4">'R (4)'!$CP$112:$CY$112</definedName>
    <definedName name="MAPAINH">'R (1)'!$CP$112:$CY$112</definedName>
    <definedName name="MAPAINHERENTE" localSheetId="2">'R (2)'!$CK$105</definedName>
    <definedName name="MAPAINHERENTE" localSheetId="3">'R (3)'!$CK$105</definedName>
    <definedName name="MAPAINHERENTE" localSheetId="4">'R (4)'!$CK$105</definedName>
    <definedName name="MAPAINHERENTE">'R (1)'!$CK$105</definedName>
    <definedName name="MAPARES" localSheetId="2">'R (2)'!$DD$105</definedName>
    <definedName name="MAPARES" localSheetId="3">'R (3)'!$DD$105</definedName>
    <definedName name="MAPARES" localSheetId="4">'R (4)'!$DD$105</definedName>
    <definedName name="MAPARES">'R (1)'!$DD$105</definedName>
    <definedName name="MAPARESIDUAL" localSheetId="2">'R (2)'!$DG$112:$DP$112</definedName>
    <definedName name="MAPARESIDUAL" localSheetId="3">'R (3)'!$DG$112:$DP$112</definedName>
    <definedName name="MAPARESIDUAL" localSheetId="4">'R (4)'!$DG$112:$DP$112</definedName>
    <definedName name="MAPARESIDUAL">'R (1)'!$DG$112:$DP$112</definedName>
    <definedName name="MAPARESTTO" localSheetId="2">'R (2)'!$DX$112:$EG$112</definedName>
    <definedName name="MAPARESTTO" localSheetId="3">'R (3)'!$DX$112:$EG$112</definedName>
    <definedName name="MAPARESTTO" localSheetId="4">'R (4)'!$DX$112:$EG$112</definedName>
    <definedName name="MAPARESTTO">'R (1)'!$DX$112:$EG$112</definedName>
    <definedName name="MAPARTTO" localSheetId="2">'R (2)'!$DU$105</definedName>
    <definedName name="MAPARTTO" localSheetId="3">'R (3)'!$DU$105</definedName>
    <definedName name="MAPARTTO" localSheetId="4">'R (4)'!$DU$105</definedName>
    <definedName name="MAPARTTO">'R (1)'!$DU$105</definedName>
    <definedName name="MAPAS" localSheetId="2">'R (2)'!$CI$113</definedName>
    <definedName name="MAPAS" localSheetId="3">'R (3)'!$CI$113</definedName>
    <definedName name="MAPAS" localSheetId="4">'R (4)'!$CI$113</definedName>
    <definedName name="MAPAS">'R (1)'!$CI$113</definedName>
    <definedName name="monitoreo">Matriz!$BGL$1038:$BGL$1042</definedName>
    <definedName name="Nivel">Matriz!$BHP$1109:$BHP$1112</definedName>
    <definedName name="opcion">Matriz!$BHU$1139:$BHU$1142</definedName>
    <definedName name="Oportunidad">Matriz!$BHM$1109:$BHM$1111</definedName>
    <definedName name="OtrosTyS" localSheetId="2">'R (2)'!$AEE$1250:$AEE$1255</definedName>
    <definedName name="OtrosTyS" localSheetId="3">'R (3)'!$AEE$1250:$AEE$1255</definedName>
    <definedName name="OtrosTyS" localSheetId="4">'R (4)'!$AEE$1250:$AEE$1255</definedName>
    <definedName name="OtrosTyS">'R (1)'!$AEE$1250:$AEE$1255</definedName>
    <definedName name="periodo_moni" localSheetId="1">#REF!</definedName>
    <definedName name="periodo_moni" localSheetId="2">#REF!</definedName>
    <definedName name="periodo_moni" localSheetId="3">#REF!</definedName>
    <definedName name="periodo_moni" localSheetId="4">#REF!</definedName>
    <definedName name="periodo_moni">#REF!</definedName>
    <definedName name="Politica_tto" localSheetId="1">'R (1)'!$ACY$1158:$ACY$1162</definedName>
    <definedName name="Politica_tto" localSheetId="2">'R (2)'!$ACY$1158:$ACY$1162</definedName>
    <definedName name="Politica_tto" localSheetId="3">'R (3)'!$ACY$1158:$ACY$1162</definedName>
    <definedName name="Politica_tto" localSheetId="4">'R (4)'!$ACY$1158:$ACY$1162</definedName>
    <definedName name="Politica_tto">#REF!</definedName>
    <definedName name="Print_Area_0" localSheetId="6">#REF!</definedName>
    <definedName name="Print_Area_0" localSheetId="5">Instrucciones!$A$1:$K$73</definedName>
    <definedName name="Print_Area_0" localSheetId="0">Matriz!$B$1:$J$8</definedName>
    <definedName name="Print_Area_0_0" localSheetId="6">#REF!</definedName>
    <definedName name="Print_Area_0_0" localSheetId="5">Instrucciones!$A$1:$K$73</definedName>
    <definedName name="Print_Area_0_0" localSheetId="0">Matriz!$B$1:$J$8</definedName>
    <definedName name="Print_Area_0_0_0" localSheetId="6">#REF!</definedName>
    <definedName name="Print_Area_0_0_0" localSheetId="5">Instrucciones!$A$1:$K$73</definedName>
    <definedName name="Print_Area_0_0_0" localSheetId="0">Matriz!$B$1:$J$8</definedName>
    <definedName name="Print_Titles_0" localSheetId="6">Control!$1:$4</definedName>
    <definedName name="Print_Titles_0" localSheetId="5">Instrucciones!#REF!</definedName>
    <definedName name="Print_Titles_0" localSheetId="0">Matriz!$1:$3</definedName>
    <definedName name="Print_Titles_0_0" localSheetId="6">Control!$1:$4</definedName>
    <definedName name="Print_Titles_0_0" localSheetId="5">Instrucciones!#REF!</definedName>
    <definedName name="Print_Titles_0_0" localSheetId="0">Matriz!$1:$3</definedName>
    <definedName name="Print_Titles_0_0_0" localSheetId="6">Control!$1:$4</definedName>
    <definedName name="Print_Titles_0_0_0" localSheetId="5">Instrucciones!#REF!</definedName>
    <definedName name="Print_Titles_0_0_0" localSheetId="0">Matriz!$1:$3</definedName>
    <definedName name="PROBAB">Matriz!$BHG$1089:$BHG$1093</definedName>
    <definedName name="procesos" localSheetId="1">#REF!</definedName>
    <definedName name="procesos" localSheetId="2">#REF!</definedName>
    <definedName name="procesos" localSheetId="3">#REF!</definedName>
    <definedName name="procesos" localSheetId="4">#REF!</definedName>
    <definedName name="procesos">#REF!</definedName>
    <definedName name="Proposito" localSheetId="1">'R (1)'!$ADF$1184:$ADF$1187</definedName>
    <definedName name="Proposito" localSheetId="2">'R (2)'!$ADF$1184:$ADF$1187</definedName>
    <definedName name="Proposito" localSheetId="3">'R (3)'!$ADF$1184:$ADF$1187</definedName>
    <definedName name="Proposito" localSheetId="4">'R (4)'!$ADF$1184:$ADF$1187</definedName>
    <definedName name="Proposito">#REF!</definedName>
    <definedName name="SINO">Matriz!$BHS$1136:$BHS$1137</definedName>
    <definedName name="sinoNA" localSheetId="2">'R (2)'!$ADN$1210:$ADN$1212</definedName>
    <definedName name="sinoNA" localSheetId="3">'R (3)'!$ADN$1210:$ADN$1212</definedName>
    <definedName name="sinoNA" localSheetId="4">'R (4)'!$ADN$1210:$ADN$1212</definedName>
    <definedName name="sinoNA">'R (1)'!$ADN$1210:$ADN$1212</definedName>
    <definedName name="SN" localSheetId="1">'R (1)'!$ADC$1174:$ADC$1175</definedName>
    <definedName name="SN" localSheetId="2">'R (2)'!$ADC$1174:$ADC$1175</definedName>
    <definedName name="SN" localSheetId="3">'R (3)'!$ADC$1174:$ADC$1175</definedName>
    <definedName name="SN" localSheetId="4">'R (4)'!$ADC$1174:$ADC$1175</definedName>
    <definedName name="SN">#REF!</definedName>
    <definedName name="Tipo">Matriz!$BHA$1056:$BHA$1068</definedName>
    <definedName name="tipo_riesg" localSheetId="1">'R (1)'!$ACR$1128:$ACR$1138</definedName>
    <definedName name="tipo_riesg" localSheetId="2">'R (2)'!$ACR$1128:$ACR$1138</definedName>
    <definedName name="tipo_riesg" localSheetId="3">'R (3)'!$ACR$1128:$ACR$1138</definedName>
    <definedName name="tipo_riesg" localSheetId="4">'R (4)'!$ACR$1128:$ACR$1138</definedName>
    <definedName name="tipo_riesg">#REF!</definedName>
    <definedName name="Todos" localSheetId="2">'R (2)'!$AEE$1254:$AEE$1255</definedName>
    <definedName name="Todos" localSheetId="3">'R (3)'!$AEE$1254:$AEE$1255</definedName>
    <definedName name="Todos" localSheetId="4">'R (4)'!$AEE$1254:$AEE$1255</definedName>
    <definedName name="Todos">'R (1)'!$AEE$1254:$AEE$1255</definedName>
    <definedName name="Valoracion" localSheetId="1">#REF!</definedName>
    <definedName name="Valoracion" localSheetId="2">#REF!</definedName>
    <definedName name="Valoracion" localSheetId="3">#REF!</definedName>
    <definedName name="Valoracion" localSheetId="4">#REF!</definedName>
    <definedName name="Valoracion">#REF!</definedName>
    <definedName name="VALORACIÓN" localSheetId="6">#REF!</definedName>
    <definedName name="VALORACIÓN" localSheetId="5">#REF!</definedName>
    <definedName name="VALORACIÓN" localSheetId="1">#REF!</definedName>
    <definedName name="VALORACIÓN" localSheetId="2">#REF!</definedName>
    <definedName name="VALORACIÓN" localSheetId="3">#REF!</definedName>
    <definedName name="VALORACIÓN" localSheetId="4">#REF!</definedName>
    <definedName name="VALORACIÓN">#REF!</definedName>
    <definedName name="Valorización" localSheetId="2">'R (2)'!$AEE$1235:$AEE$1242</definedName>
    <definedName name="Valorización" localSheetId="3">'R (3)'!$AEE$1235:$AEE$1242</definedName>
    <definedName name="Valorización" localSheetId="4">'R (4)'!$AEE$1235:$AEE$1242</definedName>
    <definedName name="Valorización">'R (1)'!$AEE$1235:$AEE$1242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D11" i="1" l="1"/>
  <c r="DC11" i="1"/>
  <c r="DB11" i="1"/>
  <c r="DA11" i="1"/>
  <c r="CZ11" i="1"/>
  <c r="CY11" i="1"/>
  <c r="CX11" i="1"/>
  <c r="CW11" i="1"/>
  <c r="CV11" i="1"/>
  <c r="CU11" i="1"/>
  <c r="CT11" i="1"/>
  <c r="CS11" i="1"/>
  <c r="CR11" i="1"/>
  <c r="CQ11" i="1"/>
  <c r="CP11" i="1"/>
  <c r="CO11" i="1"/>
  <c r="CN11" i="1"/>
  <c r="CM11" i="1"/>
  <c r="CL11" i="1"/>
  <c r="CK11" i="1"/>
  <c r="CJ11" i="1"/>
  <c r="CI11" i="1"/>
  <c r="CH11" i="1"/>
  <c r="CG11" i="1"/>
  <c r="CF11" i="1"/>
  <c r="CE11" i="1"/>
  <c r="CD11" i="1"/>
  <c r="CC11" i="1"/>
  <c r="CB11" i="1"/>
  <c r="CA11" i="1"/>
  <c r="BZ11" i="1"/>
  <c r="BY11" i="1"/>
  <c r="BX11" i="1"/>
  <c r="BW11" i="1"/>
  <c r="BV11" i="1"/>
  <c r="BU11" i="1"/>
  <c r="BT11" i="1"/>
  <c r="BS11" i="1"/>
  <c r="BR11" i="1"/>
  <c r="BQ11" i="1"/>
  <c r="BP11" i="1"/>
  <c r="BO11" i="1"/>
  <c r="BN11" i="1"/>
  <c r="BM11" i="1"/>
  <c r="BL11" i="1"/>
  <c r="BK11" i="1"/>
  <c r="BJ11" i="1"/>
  <c r="BI11" i="1"/>
  <c r="BH11" i="1"/>
  <c r="BG11" i="1"/>
  <c r="BF11" i="1"/>
  <c r="BE11" i="1"/>
  <c r="BD11" i="1"/>
  <c r="BC11" i="1"/>
  <c r="BB11" i="1"/>
  <c r="BA11" i="1"/>
  <c r="AZ11" i="1"/>
  <c r="AY11" i="1"/>
  <c r="AX11" i="1"/>
  <c r="AW11" i="1"/>
  <c r="AV11" i="1"/>
  <c r="AU11" i="1"/>
  <c r="AT11" i="1"/>
  <c r="AS11" i="1"/>
  <c r="AR11" i="1"/>
  <c r="AQ11" i="1"/>
  <c r="AP11" i="1"/>
  <c r="AO11" i="1"/>
  <c r="AN11" i="1"/>
  <c r="AM11" i="1"/>
  <c r="AL11" i="1"/>
  <c r="AK11" i="1"/>
  <c r="AJ11" i="1"/>
  <c r="AI11" i="1"/>
  <c r="AH11" i="1"/>
  <c r="AG11" i="1"/>
  <c r="AF11" i="1"/>
  <c r="AE11" i="1"/>
  <c r="AD11"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B11" i="1"/>
  <c r="A224" i="8"/>
  <c r="A223" i="8"/>
  <c r="A222" i="8"/>
  <c r="A221" i="8"/>
  <c r="A220" i="8"/>
  <c r="AZ218" i="8" s="1"/>
  <c r="A219" i="8"/>
  <c r="BC218" i="8" s="1"/>
  <c r="BB218" i="8"/>
  <c r="BA218" i="8"/>
  <c r="AW218" i="8"/>
  <c r="AV209" i="8"/>
  <c r="A205" i="8"/>
  <c r="BC199" i="8" s="1"/>
  <c r="A204" i="8"/>
  <c r="A203" i="8"/>
  <c r="A202" i="8"/>
  <c r="A201" i="8"/>
  <c r="A200" i="8"/>
  <c r="BB199" i="8" s="1"/>
  <c r="BD199" i="8"/>
  <c r="AW189" i="8"/>
  <c r="R189" i="8"/>
  <c r="N189" i="8"/>
  <c r="J189" i="8"/>
  <c r="AV189" i="8" s="1"/>
  <c r="AW187" i="8"/>
  <c r="R187" i="8"/>
  <c r="N187" i="8"/>
  <c r="AV187" i="8" s="1"/>
  <c r="J187" i="8"/>
  <c r="R185" i="8"/>
  <c r="N185" i="8"/>
  <c r="J185" i="8"/>
  <c r="A185" i="8"/>
  <c r="AW183" i="8"/>
  <c r="R183" i="8"/>
  <c r="AZ181" i="8" s="1"/>
  <c r="N183" i="8"/>
  <c r="J183" i="8"/>
  <c r="BU176" i="8"/>
  <c r="CA174" i="8"/>
  <c r="BZ174" i="8"/>
  <c r="BY174" i="8"/>
  <c r="BX174" i="8"/>
  <c r="BW174" i="8"/>
  <c r="BV174" i="8"/>
  <c r="BU174" i="8"/>
  <c r="BT174" i="8"/>
  <c r="BS174" i="8"/>
  <c r="BR174" i="8"/>
  <c r="BQ174" i="8"/>
  <c r="AY174" i="8"/>
  <c r="AX174" i="8"/>
  <c r="AW174" i="8"/>
  <c r="AV174" i="8"/>
  <c r="A174" i="8"/>
  <c r="BO172" i="8" s="1"/>
  <c r="CA173" i="8"/>
  <c r="BZ173" i="8"/>
  <c r="BY173" i="8"/>
  <c r="BX173" i="8"/>
  <c r="BW173" i="8"/>
  <c r="BV173" i="8"/>
  <c r="BU173" i="8"/>
  <c r="BT173" i="8"/>
  <c r="BT176" i="8" s="1"/>
  <c r="BS173" i="8"/>
  <c r="BR173" i="8"/>
  <c r="BQ173" i="8"/>
  <c r="AY173" i="8"/>
  <c r="AX173" i="8"/>
  <c r="AW173" i="8"/>
  <c r="AV173" i="8"/>
  <c r="A173" i="8"/>
  <c r="BN172" i="8" s="1"/>
  <c r="CA172" i="8"/>
  <c r="CA176" i="8" s="1"/>
  <c r="BZ172" i="8"/>
  <c r="BZ176" i="8" s="1"/>
  <c r="BY172" i="8"/>
  <c r="BY176" i="8" s="1"/>
  <c r="BX172" i="8"/>
  <c r="BX176" i="8" s="1"/>
  <c r="BW172" i="8"/>
  <c r="BW176" i="8" s="1"/>
  <c r="BV172" i="8"/>
  <c r="BV176" i="8" s="1"/>
  <c r="BU172" i="8"/>
  <c r="BT172" i="8"/>
  <c r="BS172" i="8"/>
  <c r="BS176" i="8" s="1"/>
  <c r="BR172" i="8"/>
  <c r="BR176" i="8" s="1"/>
  <c r="BQ172" i="8"/>
  <c r="BQ176" i="8" s="1"/>
  <c r="BP172" i="8"/>
  <c r="BH172" i="8"/>
  <c r="AZ172" i="8"/>
  <c r="AY172" i="8"/>
  <c r="AX172" i="8"/>
  <c r="AW172" i="8"/>
  <c r="AV172" i="8"/>
  <c r="AZ165" i="8"/>
  <c r="CE162" i="8"/>
  <c r="CD162" i="8"/>
  <c r="BY162" i="8"/>
  <c r="BX162" i="8"/>
  <c r="BW162" i="8"/>
  <c r="BV162" i="8"/>
  <c r="BU162" i="8"/>
  <c r="BT162" i="8"/>
  <c r="BS162" i="8"/>
  <c r="BR162" i="8"/>
  <c r="BQ162" i="8"/>
  <c r="BP162" i="8"/>
  <c r="BO162" i="8"/>
  <c r="AY162" i="8"/>
  <c r="AX162" i="8"/>
  <c r="AW162" i="8"/>
  <c r="A162" i="8"/>
  <c r="CE161" i="8"/>
  <c r="CD161" i="8"/>
  <c r="BY161" i="8"/>
  <c r="BX161" i="8"/>
  <c r="BW161" i="8"/>
  <c r="BV161" i="8"/>
  <c r="BU161" i="8"/>
  <c r="BT161" i="8"/>
  <c r="BS161" i="8"/>
  <c r="BR161" i="8"/>
  <c r="BQ161" i="8"/>
  <c r="BP161" i="8"/>
  <c r="BO161" i="8"/>
  <c r="AY161" i="8"/>
  <c r="AX161" i="8"/>
  <c r="AW161" i="8"/>
  <c r="A161" i="8"/>
  <c r="CE160" i="8"/>
  <c r="CD160" i="8"/>
  <c r="BY160" i="8"/>
  <c r="BX160" i="8"/>
  <c r="BW160" i="8"/>
  <c r="BV160" i="8"/>
  <c r="BU160" i="8"/>
  <c r="BT160" i="8"/>
  <c r="BS160" i="8"/>
  <c r="BR160" i="8"/>
  <c r="BQ160" i="8"/>
  <c r="BP160" i="8"/>
  <c r="BO160" i="8"/>
  <c r="AY160" i="8"/>
  <c r="AX160" i="8"/>
  <c r="AW160" i="8"/>
  <c r="A160" i="8"/>
  <c r="CE159" i="8"/>
  <c r="CD159" i="8"/>
  <c r="BY159" i="8"/>
  <c r="BX159" i="8"/>
  <c r="BW159" i="8"/>
  <c r="BV159" i="8"/>
  <c r="BU159" i="8"/>
  <c r="BT159" i="8"/>
  <c r="BS159" i="8"/>
  <c r="BR159" i="8"/>
  <c r="BQ159" i="8"/>
  <c r="BP159" i="8"/>
  <c r="BO159" i="8"/>
  <c r="AY159" i="8"/>
  <c r="AX159" i="8"/>
  <c r="AW159" i="8"/>
  <c r="A159" i="8"/>
  <c r="BY158" i="8"/>
  <c r="BX158" i="8"/>
  <c r="BW158" i="8"/>
  <c r="BV158" i="8"/>
  <c r="BU158" i="8"/>
  <c r="BT158" i="8"/>
  <c r="BS158" i="8"/>
  <c r="BR158" i="8"/>
  <c r="BQ158" i="8"/>
  <c r="BP158" i="8"/>
  <c r="BO158" i="8"/>
  <c r="AY158" i="8"/>
  <c r="AX158" i="8"/>
  <c r="AW158" i="8"/>
  <c r="A158" i="8"/>
  <c r="BY157" i="8"/>
  <c r="BX157" i="8"/>
  <c r="BW157" i="8"/>
  <c r="BV157" i="8"/>
  <c r="BU157" i="8"/>
  <c r="BT157" i="8"/>
  <c r="BS157" i="8"/>
  <c r="BR157" i="8"/>
  <c r="BQ157" i="8"/>
  <c r="BP157" i="8"/>
  <c r="BO157" i="8"/>
  <c r="AY157" i="8"/>
  <c r="AX157" i="8"/>
  <c r="AW157" i="8"/>
  <c r="A157" i="8"/>
  <c r="BY156" i="8"/>
  <c r="BX156" i="8"/>
  <c r="BW156" i="8"/>
  <c r="BV156" i="8"/>
  <c r="BU156" i="8"/>
  <c r="BT156" i="8"/>
  <c r="BS156" i="8"/>
  <c r="BR156" i="8"/>
  <c r="BQ156" i="8"/>
  <c r="BP156" i="8"/>
  <c r="BO156" i="8"/>
  <c r="AY156" i="8"/>
  <c r="AX156" i="8"/>
  <c r="AW156" i="8"/>
  <c r="A156" i="8"/>
  <c r="BY155" i="8"/>
  <c r="BX155" i="8"/>
  <c r="BW155" i="8"/>
  <c r="BV155" i="8"/>
  <c r="BU155" i="8"/>
  <c r="BT155" i="8"/>
  <c r="BS155" i="8"/>
  <c r="BR155" i="8"/>
  <c r="BQ155" i="8"/>
  <c r="BP155" i="8"/>
  <c r="BO155" i="8"/>
  <c r="AY155" i="8"/>
  <c r="AX155" i="8"/>
  <c r="AW155" i="8"/>
  <c r="A155" i="8"/>
  <c r="BY154" i="8"/>
  <c r="BX154" i="8"/>
  <c r="BW154" i="8"/>
  <c r="BV154" i="8"/>
  <c r="BU154" i="8"/>
  <c r="BT154" i="8"/>
  <c r="BS154" i="8"/>
  <c r="BR154" i="8"/>
  <c r="BQ154" i="8"/>
  <c r="BP154" i="8"/>
  <c r="BO154" i="8"/>
  <c r="AY154" i="8"/>
  <c r="AX154" i="8"/>
  <c r="AW154" i="8"/>
  <c r="A154" i="8"/>
  <c r="BY153" i="8"/>
  <c r="BX153" i="8"/>
  <c r="BW153" i="8"/>
  <c r="BV153" i="8"/>
  <c r="BU153" i="8"/>
  <c r="BT153" i="8"/>
  <c r="BS153" i="8"/>
  <c r="BR153" i="8"/>
  <c r="BQ153" i="8"/>
  <c r="BP153" i="8"/>
  <c r="BO153" i="8"/>
  <c r="AY153" i="8"/>
  <c r="AX153" i="8"/>
  <c r="AW153" i="8"/>
  <c r="A153" i="8"/>
  <c r="CE152" i="8"/>
  <c r="BY152" i="8"/>
  <c r="BX152" i="8"/>
  <c r="BW152" i="8"/>
  <c r="BV152" i="8"/>
  <c r="BU152" i="8"/>
  <c r="BT152" i="8"/>
  <c r="BS152" i="8"/>
  <c r="BR152" i="8"/>
  <c r="BQ152" i="8"/>
  <c r="BP152" i="8"/>
  <c r="BO152" i="8"/>
  <c r="AY152" i="8"/>
  <c r="AX152" i="8"/>
  <c r="AW152" i="8"/>
  <c r="A152" i="8"/>
  <c r="CE151" i="8"/>
  <c r="BY151" i="8"/>
  <c r="BX151" i="8"/>
  <c r="BW151" i="8"/>
  <c r="BV151" i="8"/>
  <c r="BU151" i="8"/>
  <c r="BT151" i="8"/>
  <c r="BS151" i="8"/>
  <c r="BR151" i="8"/>
  <c r="BQ151" i="8"/>
  <c r="BP151" i="8"/>
  <c r="BO151" i="8"/>
  <c r="AY151" i="8"/>
  <c r="AX151" i="8"/>
  <c r="AW151" i="8"/>
  <c r="A151" i="8"/>
  <c r="CE150" i="8"/>
  <c r="BY150" i="8"/>
  <c r="BX150" i="8"/>
  <c r="BW150" i="8"/>
  <c r="BV150" i="8"/>
  <c r="BU150" i="8"/>
  <c r="BT150" i="8"/>
  <c r="BS150" i="8"/>
  <c r="BR150" i="8"/>
  <c r="BQ150" i="8"/>
  <c r="BP150" i="8"/>
  <c r="BO150" i="8"/>
  <c r="AY150" i="8"/>
  <c r="AX150" i="8"/>
  <c r="AW150" i="8"/>
  <c r="A150" i="8"/>
  <c r="CE149" i="8"/>
  <c r="BY149" i="8"/>
  <c r="BX149" i="8"/>
  <c r="BW149" i="8"/>
  <c r="BV149" i="8"/>
  <c r="BU149" i="8"/>
  <c r="BT149" i="8"/>
  <c r="BS149" i="8"/>
  <c r="BR149" i="8"/>
  <c r="BQ149" i="8"/>
  <c r="BP149" i="8"/>
  <c r="BO149" i="8"/>
  <c r="AY149" i="8"/>
  <c r="AX149" i="8"/>
  <c r="AW149" i="8"/>
  <c r="A149" i="8"/>
  <c r="CE148" i="8"/>
  <c r="BY148" i="8"/>
  <c r="BX148" i="8"/>
  <c r="BW148" i="8"/>
  <c r="BV148" i="8"/>
  <c r="BU148" i="8"/>
  <c r="BT148" i="8"/>
  <c r="BS148" i="8"/>
  <c r="BR148" i="8"/>
  <c r="BQ148" i="8"/>
  <c r="BP148" i="8"/>
  <c r="BO148" i="8"/>
  <c r="AY148" i="8"/>
  <c r="AX148" i="8"/>
  <c r="AW148" i="8"/>
  <c r="A148" i="8"/>
  <c r="CE147" i="8"/>
  <c r="CD147" i="8"/>
  <c r="BY147" i="8"/>
  <c r="BX147" i="8"/>
  <c r="BW147" i="8"/>
  <c r="BV147" i="8"/>
  <c r="BU147" i="8"/>
  <c r="BT147" i="8"/>
  <c r="BS147" i="8"/>
  <c r="BR147" i="8"/>
  <c r="BQ147" i="8"/>
  <c r="BP147" i="8"/>
  <c r="BO147" i="8"/>
  <c r="AY147" i="8"/>
  <c r="AX147" i="8"/>
  <c r="AW147" i="8"/>
  <c r="A147" i="8"/>
  <c r="CE146" i="8"/>
  <c r="BY146" i="8"/>
  <c r="BX146" i="8"/>
  <c r="BW146" i="8"/>
  <c r="BV146" i="8"/>
  <c r="BU146" i="8"/>
  <c r="BT146" i="8"/>
  <c r="BS146" i="8"/>
  <c r="BR146" i="8"/>
  <c r="BQ146" i="8"/>
  <c r="BP146" i="8"/>
  <c r="BO146" i="8"/>
  <c r="AY146" i="8"/>
  <c r="AX146" i="8"/>
  <c r="AW146" i="8"/>
  <c r="A146" i="8"/>
  <c r="AB25" i="8" s="1"/>
  <c r="CE145" i="8"/>
  <c r="BY145" i="8"/>
  <c r="BX145" i="8"/>
  <c r="BW145" i="8"/>
  <c r="BV145" i="8"/>
  <c r="BU145" i="8"/>
  <c r="BT145" i="8"/>
  <c r="BS145" i="8"/>
  <c r="BR145" i="8"/>
  <c r="BQ145" i="8"/>
  <c r="BP145" i="8"/>
  <c r="BO145" i="8"/>
  <c r="AY145" i="8"/>
  <c r="AX145" i="8"/>
  <c r="AW145" i="8"/>
  <c r="A145" i="8"/>
  <c r="CE144" i="8"/>
  <c r="BY144" i="8"/>
  <c r="BX144" i="8"/>
  <c r="BW144" i="8"/>
  <c r="BV144" i="8"/>
  <c r="BU144" i="8"/>
  <c r="BT144" i="8"/>
  <c r="BS144" i="8"/>
  <c r="BR144" i="8"/>
  <c r="BQ144" i="8"/>
  <c r="BP144" i="8"/>
  <c r="BO144" i="8"/>
  <c r="AY144" i="8"/>
  <c r="AX144" i="8"/>
  <c r="AW144" i="8"/>
  <c r="A144" i="8"/>
  <c r="CE143" i="8"/>
  <c r="BY143" i="8"/>
  <c r="BX143" i="8"/>
  <c r="BW143" i="8"/>
  <c r="BV143" i="8"/>
  <c r="BU143" i="8"/>
  <c r="BT143" i="8"/>
  <c r="BS143" i="8"/>
  <c r="BR143" i="8"/>
  <c r="BQ143" i="8"/>
  <c r="BP143" i="8"/>
  <c r="BO143" i="8"/>
  <c r="AY143" i="8"/>
  <c r="AX143" i="8"/>
  <c r="AW143" i="8"/>
  <c r="A143" i="8"/>
  <c r="CE142" i="8"/>
  <c r="BY142" i="8"/>
  <c r="BX142" i="8"/>
  <c r="BW142" i="8"/>
  <c r="BV142" i="8"/>
  <c r="BU142" i="8"/>
  <c r="BT142" i="8"/>
  <c r="BS142" i="8"/>
  <c r="BR142" i="8"/>
  <c r="BQ142" i="8"/>
  <c r="BP142" i="8"/>
  <c r="BO142" i="8"/>
  <c r="AY142" i="8"/>
  <c r="AX142" i="8"/>
  <c r="AW142" i="8"/>
  <c r="A142" i="8"/>
  <c r="CF141" i="8"/>
  <c r="BY141" i="8"/>
  <c r="BX141" i="8"/>
  <c r="BW141" i="8"/>
  <c r="BV141" i="8"/>
  <c r="BU141" i="8"/>
  <c r="BT141" i="8"/>
  <c r="BS141" i="8"/>
  <c r="BR141" i="8"/>
  <c r="BQ141" i="8"/>
  <c r="BP141" i="8"/>
  <c r="BO141" i="8"/>
  <c r="AY141" i="8"/>
  <c r="AX141" i="8"/>
  <c r="AW141" i="8"/>
  <c r="A141" i="8"/>
  <c r="CE140" i="8"/>
  <c r="BY140" i="8"/>
  <c r="BX140" i="8"/>
  <c r="BW140" i="8"/>
  <c r="BV140" i="8"/>
  <c r="BU140" i="8"/>
  <c r="BT140" i="8"/>
  <c r="BS140" i="8"/>
  <c r="BR140" i="8"/>
  <c r="BQ140" i="8"/>
  <c r="BP140" i="8"/>
  <c r="BO140" i="8"/>
  <c r="AY140" i="8"/>
  <c r="AX140" i="8"/>
  <c r="AW140" i="8"/>
  <c r="A140" i="8"/>
  <c r="CE139" i="8"/>
  <c r="CD139" i="8"/>
  <c r="BY139" i="8"/>
  <c r="BX139" i="8"/>
  <c r="BW139" i="8"/>
  <c r="BV139" i="8"/>
  <c r="BU139" i="8"/>
  <c r="BT139" i="8"/>
  <c r="BS139" i="8"/>
  <c r="BR139" i="8"/>
  <c r="BQ139" i="8"/>
  <c r="BP139" i="8"/>
  <c r="BO139" i="8"/>
  <c r="AY139" i="8"/>
  <c r="AX139" i="8"/>
  <c r="AW139" i="8"/>
  <c r="A139" i="8"/>
  <c r="CE138" i="8"/>
  <c r="BY138" i="8"/>
  <c r="BX138" i="8"/>
  <c r="BW138" i="8"/>
  <c r="BV138" i="8"/>
  <c r="BU138" i="8"/>
  <c r="BT138" i="8"/>
  <c r="BS138" i="8"/>
  <c r="BR138" i="8"/>
  <c r="BQ138" i="8"/>
  <c r="BP138" i="8"/>
  <c r="BO138" i="8"/>
  <c r="AY138" i="8"/>
  <c r="AX138" i="8"/>
  <c r="AW138" i="8"/>
  <c r="A138" i="8"/>
  <c r="BG133" i="8" s="1"/>
  <c r="CE137" i="8"/>
  <c r="BY137" i="8"/>
  <c r="BX137" i="8"/>
  <c r="BW137" i="8"/>
  <c r="BV137" i="8"/>
  <c r="BU137" i="8"/>
  <c r="BT137" i="8"/>
  <c r="BS137" i="8"/>
  <c r="BR137" i="8"/>
  <c r="BQ137" i="8"/>
  <c r="BP137" i="8"/>
  <c r="BO137" i="8"/>
  <c r="AY137" i="8"/>
  <c r="AX137" i="8"/>
  <c r="AW137" i="8"/>
  <c r="A137" i="8"/>
  <c r="CE136" i="8"/>
  <c r="BY136" i="8"/>
  <c r="BX136" i="8"/>
  <c r="BW136" i="8"/>
  <c r="BV136" i="8"/>
  <c r="BU136" i="8"/>
  <c r="BT136" i="8"/>
  <c r="BS136" i="8"/>
  <c r="BR136" i="8"/>
  <c r="BQ136" i="8"/>
  <c r="BP136" i="8"/>
  <c r="BO136" i="8"/>
  <c r="AY136" i="8"/>
  <c r="AX136" i="8"/>
  <c r="AW136" i="8"/>
  <c r="A136" i="8"/>
  <c r="CE135" i="8"/>
  <c r="BY135" i="8"/>
  <c r="BX135" i="8"/>
  <c r="BW135" i="8"/>
  <c r="BV135" i="8"/>
  <c r="BU135" i="8"/>
  <c r="BT135" i="8"/>
  <c r="BS135" i="8"/>
  <c r="BR135" i="8"/>
  <c r="BQ135" i="8"/>
  <c r="BP135" i="8"/>
  <c r="BO135" i="8"/>
  <c r="AY135" i="8"/>
  <c r="AX135" i="8"/>
  <c r="AW135" i="8"/>
  <c r="A135" i="8"/>
  <c r="CE134" i="8"/>
  <c r="BY134" i="8"/>
  <c r="BX134" i="8"/>
  <c r="BW134" i="8"/>
  <c r="BV134" i="8"/>
  <c r="BU134" i="8"/>
  <c r="BT134" i="8"/>
  <c r="BS134" i="8"/>
  <c r="BR134" i="8"/>
  <c r="BQ134" i="8"/>
  <c r="BP134" i="8"/>
  <c r="BO134" i="8"/>
  <c r="AX134" i="8"/>
  <c r="AW134" i="8"/>
  <c r="AY134" i="8" s="1"/>
  <c r="A134" i="8"/>
  <c r="CE133" i="8"/>
  <c r="CD133" i="8"/>
  <c r="BY133" i="8"/>
  <c r="BY164" i="8" s="1"/>
  <c r="BX133" i="8"/>
  <c r="BX164" i="8" s="1"/>
  <c r="BW133" i="8"/>
  <c r="BW164" i="8" s="1"/>
  <c r="BV133" i="8"/>
  <c r="BU133" i="8"/>
  <c r="BU164" i="8" s="1"/>
  <c r="BT133" i="8"/>
  <c r="BT164" i="8" s="1"/>
  <c r="BS133" i="8"/>
  <c r="BS164" i="8" s="1"/>
  <c r="BR133" i="8"/>
  <c r="BR164" i="8" s="1"/>
  <c r="BQ133" i="8"/>
  <c r="BQ164" i="8" s="1"/>
  <c r="BP133" i="8"/>
  <c r="BP164" i="8" s="1"/>
  <c r="BO133" i="8"/>
  <c r="BO164" i="8" s="1"/>
  <c r="AZ133" i="8"/>
  <c r="AX133" i="8"/>
  <c r="AW133" i="8"/>
  <c r="AY133" i="8" s="1"/>
  <c r="Y124" i="8"/>
  <c r="X124" i="8"/>
  <c r="W124" i="8"/>
  <c r="V124" i="8"/>
  <c r="U124" i="8"/>
  <c r="T124" i="8"/>
  <c r="S124" i="8"/>
  <c r="R124" i="8"/>
  <c r="Q124" i="8"/>
  <c r="P124" i="8"/>
  <c r="O124" i="8"/>
  <c r="N124" i="8"/>
  <c r="M124" i="8"/>
  <c r="L124" i="8"/>
  <c r="K124" i="8"/>
  <c r="J124" i="8"/>
  <c r="I124" i="8"/>
  <c r="H124" i="8"/>
  <c r="A125" i="8" s="1"/>
  <c r="Z123" i="8"/>
  <c r="Z122" i="8"/>
  <c r="Z121" i="8"/>
  <c r="Z120" i="8"/>
  <c r="Z119" i="8"/>
  <c r="AA119" i="8" s="1"/>
  <c r="V114" i="8"/>
  <c r="AV114" i="8" s="1"/>
  <c r="V115" i="8" s="1"/>
  <c r="E111" i="8"/>
  <c r="Y100" i="8"/>
  <c r="X100" i="8"/>
  <c r="W100" i="8"/>
  <c r="V100" i="8"/>
  <c r="U100" i="8"/>
  <c r="T100" i="8"/>
  <c r="S100" i="8"/>
  <c r="R100" i="8"/>
  <c r="Q100" i="8"/>
  <c r="P100" i="8"/>
  <c r="O100" i="8"/>
  <c r="N100" i="8"/>
  <c r="M100" i="8"/>
  <c r="L100" i="8"/>
  <c r="K100" i="8"/>
  <c r="J100" i="8"/>
  <c r="I100" i="8"/>
  <c r="H100" i="8"/>
  <c r="Z99" i="8"/>
  <c r="Z98" i="8"/>
  <c r="Z97" i="8"/>
  <c r="Z96" i="8"/>
  <c r="Z95" i="8"/>
  <c r="V92" i="8"/>
  <c r="AV75" i="8"/>
  <c r="AV74" i="8"/>
  <c r="AV73" i="8"/>
  <c r="AV72" i="8"/>
  <c r="AV71" i="8"/>
  <c r="AV70" i="8"/>
  <c r="AV69" i="8"/>
  <c r="AV68" i="8"/>
  <c r="AV67" i="8"/>
  <c r="AV66" i="8"/>
  <c r="BD62" i="8"/>
  <c r="BC62" i="8"/>
  <c r="BB62" i="8"/>
  <c r="BA62" i="8"/>
  <c r="AZ62" i="8"/>
  <c r="AY62" i="8"/>
  <c r="AX62" i="8"/>
  <c r="AW62" i="8"/>
  <c r="AV62" i="8"/>
  <c r="AY61" i="8"/>
  <c r="AX61" i="8"/>
  <c r="AW61" i="8"/>
  <c r="AV61" i="8"/>
  <c r="AY60" i="8"/>
  <c r="AX60" i="8"/>
  <c r="AW60" i="8"/>
  <c r="AV60" i="8"/>
  <c r="AY59" i="8"/>
  <c r="AX59" i="8"/>
  <c r="AW59" i="8"/>
  <c r="AV59" i="8"/>
  <c r="AY58" i="8"/>
  <c r="AX58" i="8"/>
  <c r="AW58" i="8"/>
  <c r="AV58" i="8"/>
  <c r="BD57" i="8"/>
  <c r="BB57" i="8"/>
  <c r="BA57" i="8"/>
  <c r="AZ57" i="8"/>
  <c r="AY57" i="8"/>
  <c r="BC57" i="8" s="1"/>
  <c r="AX57" i="8"/>
  <c r="AW57" i="8"/>
  <c r="AV57" i="8"/>
  <c r="BE53" i="8"/>
  <c r="BD53" i="8"/>
  <c r="BC53" i="8"/>
  <c r="BB53" i="8"/>
  <c r="BA53" i="8"/>
  <c r="AW53" i="8"/>
  <c r="AZ52" i="8"/>
  <c r="AY52" i="8"/>
  <c r="AX52" i="8"/>
  <c r="AW52" i="8"/>
  <c r="AV52" i="8"/>
  <c r="AZ51" i="8"/>
  <c r="AY51" i="8"/>
  <c r="AX51" i="8"/>
  <c r="AW51" i="8"/>
  <c r="AV51" i="8"/>
  <c r="AZ50" i="8"/>
  <c r="AY50" i="8"/>
  <c r="AX50" i="8"/>
  <c r="AW50" i="8"/>
  <c r="AV50" i="8"/>
  <c r="AZ49" i="8"/>
  <c r="AY49" i="8"/>
  <c r="AX49" i="8"/>
  <c r="AW49" i="8"/>
  <c r="AV49" i="8"/>
  <c r="AZ48" i="8"/>
  <c r="AY48" i="8"/>
  <c r="AX48" i="8"/>
  <c r="AW48" i="8"/>
  <c r="AV48" i="8"/>
  <c r="BE47" i="8"/>
  <c r="BD47" i="8"/>
  <c r="BC47" i="8"/>
  <c r="BB47" i="8"/>
  <c r="AZ47" i="8"/>
  <c r="AY47" i="8"/>
  <c r="AX47" i="8"/>
  <c r="AW47" i="8"/>
  <c r="AV47" i="8"/>
  <c r="BA47" i="8" s="1"/>
  <c r="BF47" i="8" s="1"/>
  <c r="AV35" i="8"/>
  <c r="AD31" i="8"/>
  <c r="AB31" i="8"/>
  <c r="A31" i="8"/>
  <c r="CD152" i="8" s="1"/>
  <c r="AD30" i="8"/>
  <c r="AB30" i="8"/>
  <c r="A30" i="8"/>
  <c r="CD151" i="8" s="1"/>
  <c r="AD29" i="8"/>
  <c r="AB29" i="8"/>
  <c r="A29" i="8"/>
  <c r="CD150" i="8" s="1"/>
  <c r="AD28" i="8"/>
  <c r="AB28" i="8"/>
  <c r="A28" i="8"/>
  <c r="CD149" i="8" s="1"/>
  <c r="AD27" i="8"/>
  <c r="AB27" i="8"/>
  <c r="A27" i="8"/>
  <c r="CD148" i="8" s="1"/>
  <c r="AD26" i="8"/>
  <c r="AB26" i="8"/>
  <c r="A26" i="8"/>
  <c r="AD25" i="8"/>
  <c r="A25" i="8"/>
  <c r="CD146" i="8" s="1"/>
  <c r="AD24" i="8"/>
  <c r="AB24" i="8"/>
  <c r="A24" i="8"/>
  <c r="CD145" i="8" s="1"/>
  <c r="AD23" i="8"/>
  <c r="AB23" i="8"/>
  <c r="A23" i="8"/>
  <c r="CD144" i="8" s="1"/>
  <c r="AD22" i="8"/>
  <c r="AB22" i="8"/>
  <c r="A22" i="8"/>
  <c r="CD143" i="8" s="1"/>
  <c r="AD21" i="8"/>
  <c r="AB21" i="8"/>
  <c r="A21" i="8"/>
  <c r="CD142" i="8" s="1"/>
  <c r="AD20" i="8"/>
  <c r="AB20" i="8"/>
  <c r="A20" i="8"/>
  <c r="CE141" i="8" s="1"/>
  <c r="AD19" i="8"/>
  <c r="AB19" i="8"/>
  <c r="A19" i="8"/>
  <c r="CD140" i="8" s="1"/>
  <c r="AD18" i="8"/>
  <c r="AB18" i="8"/>
  <c r="A18" i="8"/>
  <c r="AD17" i="8"/>
  <c r="A17" i="8"/>
  <c r="CD138" i="8" s="1"/>
  <c r="AD16" i="8"/>
  <c r="AB16" i="8"/>
  <c r="A16" i="8"/>
  <c r="CD137" i="8" s="1"/>
  <c r="AD15" i="8"/>
  <c r="AB15" i="8"/>
  <c r="A15" i="8"/>
  <c r="CD136" i="8" s="1"/>
  <c r="AD14" i="8"/>
  <c r="AB14" i="8"/>
  <c r="A14" i="8"/>
  <c r="CD135" i="8" s="1"/>
  <c r="AD13" i="8"/>
  <c r="AB13" i="8"/>
  <c r="A13" i="8"/>
  <c r="CD134" i="8" s="1"/>
  <c r="AD12" i="8"/>
  <c r="AB12" i="8"/>
  <c r="A8" i="8"/>
  <c r="W4" i="8"/>
  <c r="M4" i="8"/>
  <c r="W2" i="8"/>
  <c r="M2" i="8"/>
  <c r="CV10" i="1"/>
  <c r="CU10" i="1"/>
  <c r="CT10" i="1"/>
  <c r="CS10" i="1"/>
  <c r="CR10" i="1"/>
  <c r="CQ10" i="1"/>
  <c r="CP10" i="1"/>
  <c r="CO10" i="1"/>
  <c r="CN10" i="1"/>
  <c r="CM10" i="1"/>
  <c r="CL10" i="1"/>
  <c r="CK10" i="1"/>
  <c r="CI10" i="1"/>
  <c r="CH10" i="1"/>
  <c r="CG10" i="1"/>
  <c r="CF10" i="1"/>
  <c r="CD10" i="1"/>
  <c r="CB10" i="1"/>
  <c r="CA10" i="1"/>
  <c r="BZ10" i="1"/>
  <c r="BY10" i="1"/>
  <c r="BX10" i="1"/>
  <c r="BW10" i="1"/>
  <c r="BV10" i="1"/>
  <c r="BU10" i="1"/>
  <c r="BT10" i="1"/>
  <c r="BS10" i="1"/>
  <c r="BR10" i="1"/>
  <c r="BQ10" i="1"/>
  <c r="BP10" i="1"/>
  <c r="BO10" i="1"/>
  <c r="BN10" i="1"/>
  <c r="BM10" i="1"/>
  <c r="BL10" i="1"/>
  <c r="BK10" i="1"/>
  <c r="BJ10" i="1"/>
  <c r="BI10" i="1"/>
  <c r="BH10" i="1"/>
  <c r="BG10" i="1"/>
  <c r="BF10" i="1"/>
  <c r="BE10" i="1"/>
  <c r="BD10" i="1"/>
  <c r="BC10" i="1"/>
  <c r="BB10" i="1"/>
  <c r="BA10" i="1"/>
  <c r="AZ10" i="1"/>
  <c r="AY10" i="1"/>
  <c r="AX10" i="1"/>
  <c r="AW10" i="1"/>
  <c r="AV10" i="1"/>
  <c r="AU10" i="1"/>
  <c r="AT10" i="1"/>
  <c r="AS10" i="1"/>
  <c r="AR10" i="1"/>
  <c r="AQ10" i="1"/>
  <c r="AM10" i="1"/>
  <c r="AL10" i="1"/>
  <c r="AK10" i="1"/>
  <c r="AJ10" i="1"/>
  <c r="AI10" i="1"/>
  <c r="AH10" i="1"/>
  <c r="AG10" i="1"/>
  <c r="AF10" i="1"/>
  <c r="AE10" i="1"/>
  <c r="AD10" i="1"/>
  <c r="AC10" i="1"/>
  <c r="AB10" i="1"/>
  <c r="AA10" i="1"/>
  <c r="Z10" i="1"/>
  <c r="Y10" i="1"/>
  <c r="X10" i="1"/>
  <c r="W10" i="1"/>
  <c r="V10" i="1"/>
  <c r="U10" i="1"/>
  <c r="T10" i="1"/>
  <c r="S10" i="1"/>
  <c r="R10" i="1"/>
  <c r="Q10" i="1"/>
  <c r="P10" i="1"/>
  <c r="O10" i="1"/>
  <c r="N10" i="1"/>
  <c r="M10" i="1"/>
  <c r="L10" i="1"/>
  <c r="J10" i="1"/>
  <c r="I10" i="1"/>
  <c r="H10" i="1"/>
  <c r="G10" i="1"/>
  <c r="F10" i="1"/>
  <c r="E10" i="1"/>
  <c r="D10" i="1"/>
  <c r="C10" i="1"/>
  <c r="B10" i="1"/>
  <c r="CV9" i="1"/>
  <c r="CU9" i="1"/>
  <c r="CT9" i="1"/>
  <c r="CS9" i="1"/>
  <c r="CR9" i="1"/>
  <c r="CQ9" i="1"/>
  <c r="CP9" i="1"/>
  <c r="CO9" i="1"/>
  <c r="CN9" i="1"/>
  <c r="CM9" i="1"/>
  <c r="CL9" i="1"/>
  <c r="CK9" i="1"/>
  <c r="CI9" i="1"/>
  <c r="CH9" i="1"/>
  <c r="CG9" i="1"/>
  <c r="CF9" i="1"/>
  <c r="CD9" i="1"/>
  <c r="CB9" i="1"/>
  <c r="CA9" i="1"/>
  <c r="BZ9" i="1"/>
  <c r="BY9" i="1"/>
  <c r="BX9" i="1"/>
  <c r="BW9" i="1"/>
  <c r="BV9" i="1"/>
  <c r="BU9" i="1"/>
  <c r="BT9" i="1"/>
  <c r="BS9" i="1"/>
  <c r="BR9" i="1"/>
  <c r="BQ9" i="1"/>
  <c r="BP9" i="1"/>
  <c r="BO9" i="1"/>
  <c r="BN9" i="1"/>
  <c r="BM9" i="1"/>
  <c r="BL9" i="1"/>
  <c r="BK9" i="1"/>
  <c r="BJ9" i="1"/>
  <c r="BI9" i="1"/>
  <c r="BH9" i="1"/>
  <c r="BG9" i="1"/>
  <c r="BF9" i="1"/>
  <c r="BE9" i="1"/>
  <c r="BD9" i="1"/>
  <c r="BC9" i="1"/>
  <c r="BB9" i="1"/>
  <c r="BA9" i="1"/>
  <c r="AZ9" i="1"/>
  <c r="AY9" i="1"/>
  <c r="AX9" i="1"/>
  <c r="AW9" i="1"/>
  <c r="AV9" i="1"/>
  <c r="AU9" i="1"/>
  <c r="AT9" i="1"/>
  <c r="AS9" i="1"/>
  <c r="AR9" i="1"/>
  <c r="AQ9" i="1"/>
  <c r="AM9" i="1"/>
  <c r="AL9" i="1"/>
  <c r="AK9" i="1"/>
  <c r="AJ9" i="1"/>
  <c r="AI9" i="1"/>
  <c r="AH9" i="1"/>
  <c r="AG9" i="1"/>
  <c r="AF9" i="1"/>
  <c r="AE9" i="1"/>
  <c r="AD9" i="1"/>
  <c r="AC9" i="1"/>
  <c r="AB9" i="1"/>
  <c r="AA9" i="1"/>
  <c r="Z9" i="1"/>
  <c r="Y9" i="1"/>
  <c r="X9" i="1"/>
  <c r="W9" i="1"/>
  <c r="V9" i="1"/>
  <c r="U9" i="1"/>
  <c r="T9" i="1"/>
  <c r="S9" i="1"/>
  <c r="R9" i="1"/>
  <c r="Q9" i="1"/>
  <c r="P9" i="1"/>
  <c r="O9" i="1"/>
  <c r="N9" i="1"/>
  <c r="M9" i="1"/>
  <c r="L9" i="1"/>
  <c r="J9" i="1"/>
  <c r="I9" i="1"/>
  <c r="H9" i="1"/>
  <c r="G9" i="1"/>
  <c r="F9" i="1"/>
  <c r="E9" i="1"/>
  <c r="D9" i="1"/>
  <c r="C9" i="1"/>
  <c r="B9" i="1"/>
  <c r="CV8" i="1"/>
  <c r="CU8" i="1"/>
  <c r="CT8" i="1"/>
  <c r="CS8" i="1"/>
  <c r="CR8" i="1"/>
  <c r="CQ8" i="1"/>
  <c r="CP8" i="1"/>
  <c r="CO8" i="1"/>
  <c r="CN8" i="1"/>
  <c r="CM8" i="1"/>
  <c r="CL8" i="1"/>
  <c r="CK8" i="1"/>
  <c r="CI8" i="1"/>
  <c r="CH8" i="1"/>
  <c r="CG8" i="1"/>
  <c r="CF8" i="1"/>
  <c r="CD8" i="1"/>
  <c r="CB8" i="1"/>
  <c r="BU8" i="1"/>
  <c r="BT8" i="1"/>
  <c r="BS8" i="1"/>
  <c r="BR8" i="1"/>
  <c r="BQ8" i="1"/>
  <c r="BP8" i="1"/>
  <c r="BO8" i="1"/>
  <c r="BN8" i="1"/>
  <c r="BM8" i="1"/>
  <c r="BL8" i="1"/>
  <c r="BK8" i="1"/>
  <c r="BJ8" i="1"/>
  <c r="BI8" i="1"/>
  <c r="BH8" i="1"/>
  <c r="BG8" i="1"/>
  <c r="BF8" i="1"/>
  <c r="BE8" i="1"/>
  <c r="BD8" i="1"/>
  <c r="BC8" i="1"/>
  <c r="BB8" i="1"/>
  <c r="BA8" i="1"/>
  <c r="AZ8" i="1"/>
  <c r="AY8" i="1"/>
  <c r="AX8" i="1"/>
  <c r="AW8" i="1"/>
  <c r="AM8" i="1"/>
  <c r="AL8" i="1"/>
  <c r="AK8" i="1"/>
  <c r="AJ8" i="1"/>
  <c r="AI8" i="1"/>
  <c r="AH8" i="1"/>
  <c r="AG8" i="1"/>
  <c r="AF8" i="1"/>
  <c r="AE8" i="1"/>
  <c r="AA8" i="1"/>
  <c r="Z8" i="1"/>
  <c r="Y8" i="1"/>
  <c r="X8" i="1"/>
  <c r="W8" i="1"/>
  <c r="V8" i="1"/>
  <c r="U8" i="1"/>
  <c r="T8" i="1"/>
  <c r="S8" i="1"/>
  <c r="R8" i="1"/>
  <c r="Q8" i="1"/>
  <c r="P8" i="1"/>
  <c r="O8" i="1"/>
  <c r="N8" i="1"/>
  <c r="M8" i="1"/>
  <c r="L8" i="1"/>
  <c r="J8" i="1"/>
  <c r="I8" i="1"/>
  <c r="H8" i="1"/>
  <c r="G8" i="1"/>
  <c r="F8" i="1"/>
  <c r="E8" i="1"/>
  <c r="D8" i="1"/>
  <c r="C8" i="1"/>
  <c r="B8" i="1"/>
  <c r="BA181" i="8" l="1"/>
  <c r="AV183" i="8"/>
  <c r="BV164" i="8"/>
  <c r="A101" i="8"/>
  <c r="AA95" i="8"/>
  <c r="V101" i="8" s="1"/>
  <c r="O101" i="8" s="1"/>
  <c r="AW66" i="8"/>
  <c r="BE57" i="8"/>
  <c r="V125" i="8"/>
  <c r="AA133" i="8" s="1"/>
  <c r="O125" i="8"/>
  <c r="BA133" i="8"/>
  <c r="BA172" i="8"/>
  <c r="BI172" i="8"/>
  <c r="BC181" i="8"/>
  <c r="AW199" i="8"/>
  <c r="BE199" i="8"/>
  <c r="BB133" i="8"/>
  <c r="BB172" i="8"/>
  <c r="AV181" i="8"/>
  <c r="BD181" i="8"/>
  <c r="AX199" i="8"/>
  <c r="BF199" i="8"/>
  <c r="AV218" i="8"/>
  <c r="BC133" i="8"/>
  <c r="BC172" i="8"/>
  <c r="AW181" i="8"/>
  <c r="AY199" i="8"/>
  <c r="AV199" i="8"/>
  <c r="AV12" i="8"/>
  <c r="AB17" i="8"/>
  <c r="BD133" i="8"/>
  <c r="BL133" i="8"/>
  <c r="BD172" i="8"/>
  <c r="AX181" i="8"/>
  <c r="AV185" i="8"/>
  <c r="AZ199" i="8"/>
  <c r="AX218" i="8"/>
  <c r="AW12" i="8"/>
  <c r="BE133" i="8"/>
  <c r="BM133" i="8"/>
  <c r="BE172" i="8"/>
  <c r="AY181" i="8"/>
  <c r="AW185" i="8"/>
  <c r="BA199" i="8"/>
  <c r="AY218" i="8"/>
  <c r="AX12" i="8"/>
  <c r="BF133" i="8"/>
  <c r="BN133" i="8"/>
  <c r="BF172" i="8"/>
  <c r="BB181" i="8"/>
  <c r="BG172" i="8"/>
  <c r="O127" i="8" l="1"/>
  <c r="CK115" i="8"/>
  <c r="CK113" i="8"/>
  <c r="R101" i="8"/>
  <c r="AV101" i="8" s="1"/>
  <c r="CK117" i="8"/>
  <c r="CK119" i="8"/>
  <c r="CK121" i="8"/>
  <c r="CP109" i="8"/>
  <c r="CQ111" i="8" s="1"/>
  <c r="CR109" i="8"/>
  <c r="CS111" i="8" s="1"/>
  <c r="R125" i="8"/>
  <c r="AV125" i="8" s="1"/>
  <c r="CX109" i="8"/>
  <c r="CY111" i="8" s="1"/>
  <c r="CV109" i="8"/>
  <c r="CW111" i="8" s="1"/>
  <c r="CT109" i="8"/>
  <c r="CU111" i="8" s="1"/>
  <c r="AA134" i="8"/>
  <c r="Z133" i="8"/>
  <c r="Y133" i="8"/>
  <c r="U127" i="8"/>
  <c r="Z134" i="8" l="1"/>
  <c r="AA135" i="8"/>
  <c r="CW119" i="8"/>
  <c r="CU119" i="8"/>
  <c r="CS119" i="8"/>
  <c r="CY119" i="8"/>
  <c r="CQ119" i="8"/>
  <c r="CN119" i="8"/>
  <c r="CY121" i="8"/>
  <c r="CW121" i="8"/>
  <c r="CU121" i="8"/>
  <c r="CS121" i="8"/>
  <c r="CQ121" i="8"/>
  <c r="CN121" i="8"/>
  <c r="CU117" i="8"/>
  <c r="CW117" i="8"/>
  <c r="CS117" i="8"/>
  <c r="CQ117" i="8"/>
  <c r="CN117" i="8"/>
  <c r="CY117" i="8"/>
  <c r="Y134" i="8"/>
  <c r="X133" i="8"/>
  <c r="CN113" i="8"/>
  <c r="CQ113" i="8"/>
  <c r="CY113" i="8"/>
  <c r="CW113" i="8"/>
  <c r="CU113" i="8"/>
  <c r="CS113" i="8"/>
  <c r="CN115" i="8"/>
  <c r="CY115" i="8"/>
  <c r="CW115" i="8"/>
  <c r="CU115" i="8"/>
  <c r="CQ115" i="8"/>
  <c r="CS115" i="8"/>
  <c r="X134" i="8" l="1"/>
  <c r="Y135" i="8"/>
  <c r="Z135" i="8"/>
  <c r="AA136" i="8"/>
  <c r="AA137" i="8" l="1"/>
  <c r="Z136" i="8"/>
  <c r="Y136" i="8"/>
  <c r="X135" i="8"/>
  <c r="X136" i="8" l="1"/>
  <c r="Y137" i="8"/>
  <c r="Z137" i="8"/>
  <c r="AA138" i="8"/>
  <c r="X137" i="8" l="1"/>
  <c r="Y138" i="8"/>
  <c r="Z138" i="8"/>
  <c r="AA139" i="8"/>
  <c r="Z139" i="8" l="1"/>
  <c r="AA140" i="8"/>
  <c r="Y139" i="8"/>
  <c r="X138" i="8"/>
  <c r="X139" i="8" l="1"/>
  <c r="Y140" i="8"/>
  <c r="Z140" i="8"/>
  <c r="AA141" i="8"/>
  <c r="AA142" i="8" l="1"/>
  <c r="Z141" i="8"/>
  <c r="X140" i="8"/>
  <c r="Y141" i="8"/>
  <c r="Y142" i="8" l="1"/>
  <c r="X141" i="8"/>
  <c r="Z142" i="8"/>
  <c r="AA143" i="8"/>
  <c r="Z143" i="8" l="1"/>
  <c r="AA144" i="8"/>
  <c r="X142" i="8"/>
  <c r="Y143" i="8"/>
  <c r="Y144" i="8" l="1"/>
  <c r="X143" i="8"/>
  <c r="AA145" i="8"/>
  <c r="Z144" i="8"/>
  <c r="Z145" i="8" l="1"/>
  <c r="AA146" i="8"/>
  <c r="X144" i="8"/>
  <c r="Y145" i="8"/>
  <c r="X145" i="8" l="1"/>
  <c r="Y146" i="8"/>
  <c r="Z146" i="8"/>
  <c r="AA147" i="8"/>
  <c r="AA148" i="8" l="1"/>
  <c r="Z147" i="8"/>
  <c r="Y147" i="8"/>
  <c r="X146" i="8"/>
  <c r="X147" i="8" l="1"/>
  <c r="Y148" i="8"/>
  <c r="Z148" i="8"/>
  <c r="AA149" i="8"/>
  <c r="AA150" i="8" l="1"/>
  <c r="Z149" i="8"/>
  <c r="X148" i="8"/>
  <c r="Y149" i="8"/>
  <c r="Z150" i="8" l="1"/>
  <c r="AA151" i="8"/>
  <c r="Y150" i="8"/>
  <c r="X149" i="8"/>
  <c r="X150" i="8" l="1"/>
  <c r="Y151" i="8"/>
  <c r="Z151" i="8"/>
  <c r="AA152" i="8"/>
  <c r="AA153" i="8" l="1"/>
  <c r="Z152" i="8"/>
  <c r="Y152" i="8"/>
  <c r="X151" i="8"/>
  <c r="X152" i="8" l="1"/>
  <c r="Y153" i="8"/>
  <c r="Z153" i="8"/>
  <c r="AA154" i="8"/>
  <c r="AA155" i="8" l="1"/>
  <c r="Z154" i="8"/>
  <c r="Y154" i="8"/>
  <c r="X153" i="8"/>
  <c r="X154" i="8" l="1"/>
  <c r="Y155" i="8"/>
  <c r="Z155" i="8"/>
  <c r="AA156" i="8"/>
  <c r="Z156" i="8" l="1"/>
  <c r="AA157" i="8"/>
  <c r="Y156" i="8"/>
  <c r="X155" i="8"/>
  <c r="X156" i="8" l="1"/>
  <c r="Y157" i="8"/>
  <c r="AA158" i="8"/>
  <c r="Z157" i="8"/>
  <c r="X157" i="8" l="1"/>
  <c r="Y158" i="8"/>
  <c r="Z158" i="8"/>
  <c r="AA159" i="8"/>
  <c r="Z159" i="8" l="1"/>
  <c r="AA160" i="8"/>
  <c r="Y159" i="8"/>
  <c r="X158" i="8"/>
  <c r="X159" i="8" l="1"/>
  <c r="Y160" i="8"/>
  <c r="Z160" i="8"/>
  <c r="AA161" i="8"/>
  <c r="AA162" i="8" l="1"/>
  <c r="Z161" i="8"/>
  <c r="X160" i="8"/>
  <c r="Y161" i="8"/>
  <c r="Z162" i="8" l="1"/>
  <c r="Q164" i="8" s="1"/>
  <c r="V164" i="8"/>
  <c r="AA172" i="8" s="1"/>
  <c r="BK133" i="8"/>
  <c r="X161" i="8"/>
  <c r="Y162" i="8"/>
  <c r="BI133" i="8" s="1"/>
  <c r="DM109" i="8" l="1"/>
  <c r="DN111" i="8" s="1"/>
  <c r="DK109" i="8"/>
  <c r="DL111" i="8" s="1"/>
  <c r="R164" i="8"/>
  <c r="AX164" i="8" s="1"/>
  <c r="DI109" i="8"/>
  <c r="DJ111" i="8" s="1"/>
  <c r="DG109" i="8"/>
  <c r="DH111" i="8" s="1"/>
  <c r="DO109" i="8"/>
  <c r="DP111" i="8" s="1"/>
  <c r="BJ133" i="8"/>
  <c r="AA173" i="8"/>
  <c r="Z172" i="8"/>
  <c r="X162" i="8"/>
  <c r="E164" i="8" s="1"/>
  <c r="I164" i="8"/>
  <c r="BH133" i="8" l="1"/>
  <c r="N166" i="8"/>
  <c r="DD115" i="8"/>
  <c r="DD113" i="8"/>
  <c r="F164" i="8"/>
  <c r="AW164" i="8" s="1"/>
  <c r="DD117" i="8"/>
  <c r="DD119" i="8"/>
  <c r="DD121" i="8"/>
  <c r="AV166" i="8"/>
  <c r="T166" i="8" s="1"/>
  <c r="Y172" i="8"/>
  <c r="Z173" i="8"/>
  <c r="AA174" i="8"/>
  <c r="DN117" i="8" l="1"/>
  <c r="DL117" i="8"/>
  <c r="DJ117" i="8"/>
  <c r="DH117" i="8"/>
  <c r="DE117" i="8"/>
  <c r="DP117" i="8"/>
  <c r="DP119" i="8"/>
  <c r="DN119" i="8"/>
  <c r="DL119" i="8"/>
  <c r="DH119" i="8"/>
  <c r="DE119" i="8"/>
  <c r="DJ119" i="8" s="1"/>
  <c r="Z174" i="8"/>
  <c r="Q176" i="8" s="1"/>
  <c r="V176" i="8"/>
  <c r="DH113" i="8"/>
  <c r="DE113" i="8"/>
  <c r="DP113" i="8"/>
  <c r="DN113" i="8"/>
  <c r="DL113" i="8"/>
  <c r="DJ113" i="8"/>
  <c r="Y173" i="8"/>
  <c r="X172" i="8"/>
  <c r="DH115" i="8"/>
  <c r="DE115" i="8"/>
  <c r="DP115" i="8"/>
  <c r="DN115" i="8"/>
  <c r="DL115" i="8"/>
  <c r="DJ115" i="8"/>
  <c r="DP121" i="8"/>
  <c r="DN121" i="8"/>
  <c r="DL121" i="8"/>
  <c r="DJ121" i="8"/>
  <c r="DH121" i="8"/>
  <c r="DE121" i="8"/>
  <c r="BM172" i="8"/>
  <c r="BL172" i="8" l="1"/>
  <c r="X173" i="8"/>
  <c r="Y174" i="8"/>
  <c r="EF109" i="8"/>
  <c r="EG111" i="8" s="1"/>
  <c r="R176" i="8"/>
  <c r="AX176" i="8" s="1"/>
  <c r="ED109" i="8"/>
  <c r="EE111" i="8" s="1"/>
  <c r="EB109" i="8"/>
  <c r="EC111" i="8" s="1"/>
  <c r="DZ109" i="8"/>
  <c r="EA111" i="8" s="1"/>
  <c r="DX109" i="8"/>
  <c r="DY111" i="8" s="1"/>
  <c r="I176" i="8" l="1"/>
  <c r="AV178" i="8" s="1"/>
  <c r="T178" i="8" s="1"/>
  <c r="X174" i="8"/>
  <c r="E176" i="8" s="1"/>
  <c r="BK172" i="8"/>
  <c r="BJ172" i="8" l="1"/>
  <c r="N178" i="8"/>
  <c r="DU121" i="8"/>
  <c r="F176" i="8"/>
  <c r="AW176" i="8" s="1"/>
  <c r="DU115" i="8"/>
  <c r="DU113" i="8"/>
  <c r="DU119" i="8"/>
  <c r="DU117" i="8"/>
  <c r="EG121" i="8" l="1"/>
  <c r="DV121" i="8"/>
  <c r="EE121" i="8"/>
  <c r="EC121" i="8"/>
  <c r="EA121" i="8"/>
  <c r="DY121" i="8"/>
  <c r="EG117" i="8"/>
  <c r="EE117" i="8"/>
  <c r="EC117" i="8"/>
  <c r="EA117" i="8"/>
  <c r="DY117" i="8"/>
  <c r="DV117" i="8"/>
  <c r="EG119" i="8"/>
  <c r="EE119" i="8"/>
  <c r="EC119" i="8"/>
  <c r="DY119" i="8"/>
  <c r="DV119" i="8"/>
  <c r="EA119" i="8" s="1"/>
  <c r="EA115" i="8"/>
  <c r="DY115" i="8"/>
  <c r="DV115" i="8"/>
  <c r="EC115" i="8"/>
  <c r="EG115" i="8"/>
  <c r="EE115" i="8"/>
  <c r="EA113" i="8"/>
  <c r="DY113" i="8"/>
  <c r="DV113" i="8"/>
  <c r="EG113" i="8" s="1"/>
  <c r="EC113" i="8"/>
  <c r="EE113" i="8"/>
  <c r="A224" i="7" l="1"/>
  <c r="A223" i="7"/>
  <c r="A222" i="7"/>
  <c r="A221" i="7"/>
  <c r="A220" i="7"/>
  <c r="A219" i="7"/>
  <c r="AV209" i="7"/>
  <c r="CJ10" i="1" s="1"/>
  <c r="A205" i="7"/>
  <c r="A204" i="7"/>
  <c r="A203" i="7"/>
  <c r="A202" i="7"/>
  <c r="A201" i="7"/>
  <c r="A200" i="7"/>
  <c r="BF199" i="7" s="1"/>
  <c r="AW189" i="7"/>
  <c r="R189" i="7"/>
  <c r="AV189" i="7" s="1"/>
  <c r="N189" i="7"/>
  <c r="J189" i="7"/>
  <c r="AW187" i="7"/>
  <c r="R187" i="7"/>
  <c r="N187" i="7"/>
  <c r="J187" i="7"/>
  <c r="AV187" i="7" s="1"/>
  <c r="AW185" i="7"/>
  <c r="CE10" i="1" s="1"/>
  <c r="R185" i="7"/>
  <c r="N185" i="7"/>
  <c r="J185" i="7"/>
  <c r="A185" i="7"/>
  <c r="BD181" i="7" s="1"/>
  <c r="AW183" i="7"/>
  <c r="CC10" i="1" s="1"/>
  <c r="R183" i="7"/>
  <c r="BA181" i="7" s="1"/>
  <c r="N183" i="7"/>
  <c r="AY181" i="7" s="1"/>
  <c r="J183" i="7"/>
  <c r="BB181" i="7"/>
  <c r="AW181" i="7"/>
  <c r="CA176" i="7"/>
  <c r="BZ176" i="7"/>
  <c r="BV176" i="7"/>
  <c r="BS176" i="7"/>
  <c r="BR176" i="7"/>
  <c r="CA174" i="7"/>
  <c r="BZ174" i="7"/>
  <c r="BY174" i="7"/>
  <c r="BX174" i="7"/>
  <c r="BW174" i="7"/>
  <c r="BV174" i="7"/>
  <c r="BU174" i="7"/>
  <c r="BT174" i="7"/>
  <c r="BS174" i="7"/>
  <c r="BR174" i="7"/>
  <c r="BQ174" i="7"/>
  <c r="AY174" i="7"/>
  <c r="AX174" i="7"/>
  <c r="AW174" i="7"/>
  <c r="AV174" i="7"/>
  <c r="A174" i="7"/>
  <c r="CA173" i="7"/>
  <c r="BZ173" i="7"/>
  <c r="BY173" i="7"/>
  <c r="BX173" i="7"/>
  <c r="BW173" i="7"/>
  <c r="BV173" i="7"/>
  <c r="BU173" i="7"/>
  <c r="BT173" i="7"/>
  <c r="BS173" i="7"/>
  <c r="BR173" i="7"/>
  <c r="BQ173" i="7"/>
  <c r="AY173" i="7"/>
  <c r="AX173" i="7"/>
  <c r="AW173" i="7"/>
  <c r="AV173" i="7"/>
  <c r="A173" i="7"/>
  <c r="BC172" i="7" s="1"/>
  <c r="CA172" i="7"/>
  <c r="BZ172" i="7"/>
  <c r="BY172" i="7"/>
  <c r="BX172" i="7"/>
  <c r="BX176" i="7" s="1"/>
  <c r="BW172" i="7"/>
  <c r="BW176" i="7" s="1"/>
  <c r="BV172" i="7"/>
  <c r="BU172" i="7"/>
  <c r="BU176" i="7" s="1"/>
  <c r="BT172" i="7"/>
  <c r="BS172" i="7"/>
  <c r="BR172" i="7"/>
  <c r="BQ172" i="7"/>
  <c r="BQ176" i="7" s="1"/>
  <c r="AY172" i="7"/>
  <c r="AX172" i="7"/>
  <c r="AW172" i="7"/>
  <c r="AV172" i="7"/>
  <c r="AZ165" i="7"/>
  <c r="CE162" i="7"/>
  <c r="CD162" i="7"/>
  <c r="BY162" i="7"/>
  <c r="BX162" i="7"/>
  <c r="BW162" i="7"/>
  <c r="BV162" i="7"/>
  <c r="BU162" i="7"/>
  <c r="BT162" i="7"/>
  <c r="BS162" i="7"/>
  <c r="BR162" i="7"/>
  <c r="BQ162" i="7"/>
  <c r="BP162" i="7"/>
  <c r="BO162" i="7"/>
  <c r="AY162" i="7"/>
  <c r="AX162" i="7"/>
  <c r="AW162" i="7"/>
  <c r="A162" i="7"/>
  <c r="CE161" i="7"/>
  <c r="CD161" i="7"/>
  <c r="BY161" i="7"/>
  <c r="BX161" i="7"/>
  <c r="BW161" i="7"/>
  <c r="BV161" i="7"/>
  <c r="BU161" i="7"/>
  <c r="BT161" i="7"/>
  <c r="BS161" i="7"/>
  <c r="BR161" i="7"/>
  <c r="BQ161" i="7"/>
  <c r="BP161" i="7"/>
  <c r="BO161" i="7"/>
  <c r="AY161" i="7"/>
  <c r="AX161" i="7"/>
  <c r="AW161" i="7"/>
  <c r="A161" i="7"/>
  <c r="CE160" i="7"/>
  <c r="CD160" i="7"/>
  <c r="BY160" i="7"/>
  <c r="BX160" i="7"/>
  <c r="BW160" i="7"/>
  <c r="BV160" i="7"/>
  <c r="BU160" i="7"/>
  <c r="BT160" i="7"/>
  <c r="BS160" i="7"/>
  <c r="BR160" i="7"/>
  <c r="BQ160" i="7"/>
  <c r="BP160" i="7"/>
  <c r="BO160" i="7"/>
  <c r="AY160" i="7"/>
  <c r="AX160" i="7"/>
  <c r="AW160" i="7"/>
  <c r="A160" i="7"/>
  <c r="CE159" i="7"/>
  <c r="CD159" i="7"/>
  <c r="BY159" i="7"/>
  <c r="BX159" i="7"/>
  <c r="BW159" i="7"/>
  <c r="BV159" i="7"/>
  <c r="BU159" i="7"/>
  <c r="BT159" i="7"/>
  <c r="BS159" i="7"/>
  <c r="BR159" i="7"/>
  <c r="BQ159" i="7"/>
  <c r="BP159" i="7"/>
  <c r="BO159" i="7"/>
  <c r="AY159" i="7"/>
  <c r="AX159" i="7"/>
  <c r="AW159" i="7"/>
  <c r="A159" i="7"/>
  <c r="BY158" i="7"/>
  <c r="BX158" i="7"/>
  <c r="BW158" i="7"/>
  <c r="BV158" i="7"/>
  <c r="BU158" i="7"/>
  <c r="BT158" i="7"/>
  <c r="BS158" i="7"/>
  <c r="BR158" i="7"/>
  <c r="BQ158" i="7"/>
  <c r="BP158" i="7"/>
  <c r="BO158" i="7"/>
  <c r="AY158" i="7"/>
  <c r="AX158" i="7"/>
  <c r="AW158" i="7"/>
  <c r="A158" i="7"/>
  <c r="BY157" i="7"/>
  <c r="BX157" i="7"/>
  <c r="BW157" i="7"/>
  <c r="BV157" i="7"/>
  <c r="BU157" i="7"/>
  <c r="BT157" i="7"/>
  <c r="BS157" i="7"/>
  <c r="BR157" i="7"/>
  <c r="BQ157" i="7"/>
  <c r="BP157" i="7"/>
  <c r="BO157" i="7"/>
  <c r="AY157" i="7"/>
  <c r="AX157" i="7"/>
  <c r="AW157" i="7"/>
  <c r="A157" i="7"/>
  <c r="BY156" i="7"/>
  <c r="BX156" i="7"/>
  <c r="BW156" i="7"/>
  <c r="BV156" i="7"/>
  <c r="BU156" i="7"/>
  <c r="BT156" i="7"/>
  <c r="BS156" i="7"/>
  <c r="BR156" i="7"/>
  <c r="BQ156" i="7"/>
  <c r="BP156" i="7"/>
  <c r="BO156" i="7"/>
  <c r="AY156" i="7"/>
  <c r="AX156" i="7"/>
  <c r="AW156" i="7"/>
  <c r="A156" i="7"/>
  <c r="BY155" i="7"/>
  <c r="BX155" i="7"/>
  <c r="BW155" i="7"/>
  <c r="BV155" i="7"/>
  <c r="BU155" i="7"/>
  <c r="BT155" i="7"/>
  <c r="BS155" i="7"/>
  <c r="BR155" i="7"/>
  <c r="BQ155" i="7"/>
  <c r="BP155" i="7"/>
  <c r="BO155" i="7"/>
  <c r="AY155" i="7"/>
  <c r="AX155" i="7"/>
  <c r="AW155" i="7"/>
  <c r="A155" i="7"/>
  <c r="BY154" i="7"/>
  <c r="BX154" i="7"/>
  <c r="BW154" i="7"/>
  <c r="BV154" i="7"/>
  <c r="BU154" i="7"/>
  <c r="BT154" i="7"/>
  <c r="BS154" i="7"/>
  <c r="BR154" i="7"/>
  <c r="BQ154" i="7"/>
  <c r="BP154" i="7"/>
  <c r="BO154" i="7"/>
  <c r="AY154" i="7"/>
  <c r="AX154" i="7"/>
  <c r="AW154" i="7"/>
  <c r="A154" i="7"/>
  <c r="BY153" i="7"/>
  <c r="BX153" i="7"/>
  <c r="BW153" i="7"/>
  <c r="BV153" i="7"/>
  <c r="BU153" i="7"/>
  <c r="BT153" i="7"/>
  <c r="BS153" i="7"/>
  <c r="BR153" i="7"/>
  <c r="BQ153" i="7"/>
  <c r="BP153" i="7"/>
  <c r="BO153" i="7"/>
  <c r="AY153" i="7"/>
  <c r="AX153" i="7"/>
  <c r="AW153" i="7"/>
  <c r="A153" i="7"/>
  <c r="CE152" i="7"/>
  <c r="CD152" i="7"/>
  <c r="BY152" i="7"/>
  <c r="BX152" i="7"/>
  <c r="BW152" i="7"/>
  <c r="BV152" i="7"/>
  <c r="BU152" i="7"/>
  <c r="BT152" i="7"/>
  <c r="BS152" i="7"/>
  <c r="BR152" i="7"/>
  <c r="BQ152" i="7"/>
  <c r="BP152" i="7"/>
  <c r="BO152" i="7"/>
  <c r="AY152" i="7"/>
  <c r="AX152" i="7"/>
  <c r="AW152" i="7"/>
  <c r="A152" i="7"/>
  <c r="AB31" i="7" s="1"/>
  <c r="CE151" i="7"/>
  <c r="BY151" i="7"/>
  <c r="BX151" i="7"/>
  <c r="BW151" i="7"/>
  <c r="BV151" i="7"/>
  <c r="BU151" i="7"/>
  <c r="BT151" i="7"/>
  <c r="BS151" i="7"/>
  <c r="BR151" i="7"/>
  <c r="BQ151" i="7"/>
  <c r="BP151" i="7"/>
  <c r="BO151" i="7"/>
  <c r="AY151" i="7"/>
  <c r="AX151" i="7"/>
  <c r="AW151" i="7"/>
  <c r="A151" i="7"/>
  <c r="AB30" i="7" s="1"/>
  <c r="CE150" i="7"/>
  <c r="BY150" i="7"/>
  <c r="BX150" i="7"/>
  <c r="BW150" i="7"/>
  <c r="BV150" i="7"/>
  <c r="BU150" i="7"/>
  <c r="BT150" i="7"/>
  <c r="BS150" i="7"/>
  <c r="BR150" i="7"/>
  <c r="BQ150" i="7"/>
  <c r="BP150" i="7"/>
  <c r="BO150" i="7"/>
  <c r="AY150" i="7"/>
  <c r="AX150" i="7"/>
  <c r="AW150" i="7"/>
  <c r="A150" i="7"/>
  <c r="AB29" i="7" s="1"/>
  <c r="CE149" i="7"/>
  <c r="BY149" i="7"/>
  <c r="BX149" i="7"/>
  <c r="BW149" i="7"/>
  <c r="BV149" i="7"/>
  <c r="BU149" i="7"/>
  <c r="BT149" i="7"/>
  <c r="BS149" i="7"/>
  <c r="BR149" i="7"/>
  <c r="BQ149" i="7"/>
  <c r="BP149" i="7"/>
  <c r="BO149" i="7"/>
  <c r="AY149" i="7"/>
  <c r="AX149" i="7"/>
  <c r="AW149" i="7"/>
  <c r="A149" i="7"/>
  <c r="AB28" i="7" s="1"/>
  <c r="CE148" i="7"/>
  <c r="BY148" i="7"/>
  <c r="BX148" i="7"/>
  <c r="BW148" i="7"/>
  <c r="BV148" i="7"/>
  <c r="BU148" i="7"/>
  <c r="BT148" i="7"/>
  <c r="BS148" i="7"/>
  <c r="BR148" i="7"/>
  <c r="BQ148" i="7"/>
  <c r="BP148" i="7"/>
  <c r="BO148" i="7"/>
  <c r="AY148" i="7"/>
  <c r="AX148" i="7"/>
  <c r="AW148" i="7"/>
  <c r="A148" i="7"/>
  <c r="AB27" i="7" s="1"/>
  <c r="CE147" i="7"/>
  <c r="BY147" i="7"/>
  <c r="BX147" i="7"/>
  <c r="BW147" i="7"/>
  <c r="BV147" i="7"/>
  <c r="BU147" i="7"/>
  <c r="BT147" i="7"/>
  <c r="BS147" i="7"/>
  <c r="BR147" i="7"/>
  <c r="BQ147" i="7"/>
  <c r="BP147" i="7"/>
  <c r="BO147" i="7"/>
  <c r="AY147" i="7"/>
  <c r="AX147" i="7"/>
  <c r="AW147" i="7"/>
  <c r="A147" i="7"/>
  <c r="AB26" i="7" s="1"/>
  <c r="CE146" i="7"/>
  <c r="BY146" i="7"/>
  <c r="BX146" i="7"/>
  <c r="BW146" i="7"/>
  <c r="BV146" i="7"/>
  <c r="BU146" i="7"/>
  <c r="BT146" i="7"/>
  <c r="BS146" i="7"/>
  <c r="BR146" i="7"/>
  <c r="BQ146" i="7"/>
  <c r="BP146" i="7"/>
  <c r="BO146" i="7"/>
  <c r="AY146" i="7"/>
  <c r="AX146" i="7"/>
  <c r="AW146" i="7"/>
  <c r="A146" i="7"/>
  <c r="AB25" i="7" s="1"/>
  <c r="CE145" i="7"/>
  <c r="BY145" i="7"/>
  <c r="BX145" i="7"/>
  <c r="BW145" i="7"/>
  <c r="BV145" i="7"/>
  <c r="BU145" i="7"/>
  <c r="BT145" i="7"/>
  <c r="BS145" i="7"/>
  <c r="BR145" i="7"/>
  <c r="BQ145" i="7"/>
  <c r="BP145" i="7"/>
  <c r="BO145" i="7"/>
  <c r="AY145" i="7"/>
  <c r="AX145" i="7"/>
  <c r="AW145" i="7"/>
  <c r="A145" i="7"/>
  <c r="AB24" i="7" s="1"/>
  <c r="CE144" i="7"/>
  <c r="BY144" i="7"/>
  <c r="BX144" i="7"/>
  <c r="BW144" i="7"/>
  <c r="BV144" i="7"/>
  <c r="BU144" i="7"/>
  <c r="BT144" i="7"/>
  <c r="BS144" i="7"/>
  <c r="BR144" i="7"/>
  <c r="BQ144" i="7"/>
  <c r="BP144" i="7"/>
  <c r="BO144" i="7"/>
  <c r="AY144" i="7"/>
  <c r="AX144" i="7"/>
  <c r="AW144" i="7"/>
  <c r="A144" i="7"/>
  <c r="AB23" i="7" s="1"/>
  <c r="CE143" i="7"/>
  <c r="BY143" i="7"/>
  <c r="BX143" i="7"/>
  <c r="BW143" i="7"/>
  <c r="BV143" i="7"/>
  <c r="BU143" i="7"/>
  <c r="BT143" i="7"/>
  <c r="BS143" i="7"/>
  <c r="BR143" i="7"/>
  <c r="BQ143" i="7"/>
  <c r="BP143" i="7"/>
  <c r="BO143" i="7"/>
  <c r="AY143" i="7"/>
  <c r="AX143" i="7"/>
  <c r="AW143" i="7"/>
  <c r="A143" i="7"/>
  <c r="AB22" i="7" s="1"/>
  <c r="CE142" i="7"/>
  <c r="BY142" i="7"/>
  <c r="BX142" i="7"/>
  <c r="BW142" i="7"/>
  <c r="BV142" i="7"/>
  <c r="BU142" i="7"/>
  <c r="BT142" i="7"/>
  <c r="BS142" i="7"/>
  <c r="BR142" i="7"/>
  <c r="BQ142" i="7"/>
  <c r="BP142" i="7"/>
  <c r="BO142" i="7"/>
  <c r="AY142" i="7"/>
  <c r="AX142" i="7"/>
  <c r="AW142" i="7"/>
  <c r="A142" i="7"/>
  <c r="AB21" i="7" s="1"/>
  <c r="CF141" i="7"/>
  <c r="BY141" i="7"/>
  <c r="BX141" i="7"/>
  <c r="BW141" i="7"/>
  <c r="BV141" i="7"/>
  <c r="BU141" i="7"/>
  <c r="BT141" i="7"/>
  <c r="BS141" i="7"/>
  <c r="BR141" i="7"/>
  <c r="BQ141" i="7"/>
  <c r="BP141" i="7"/>
  <c r="BO141" i="7"/>
  <c r="AY141" i="7"/>
  <c r="AX141" i="7"/>
  <c r="AW141" i="7"/>
  <c r="A141" i="7"/>
  <c r="AB20" i="7" s="1"/>
  <c r="CE140" i="7"/>
  <c r="BY140" i="7"/>
  <c r="BX140" i="7"/>
  <c r="BW140" i="7"/>
  <c r="BV140" i="7"/>
  <c r="BU140" i="7"/>
  <c r="BT140" i="7"/>
  <c r="BS140" i="7"/>
  <c r="BR140" i="7"/>
  <c r="BQ140" i="7"/>
  <c r="BP140" i="7"/>
  <c r="BO140" i="7"/>
  <c r="AY140" i="7"/>
  <c r="AX140" i="7"/>
  <c r="AW140" i="7"/>
  <c r="A140" i="7"/>
  <c r="AB19" i="7" s="1"/>
  <c r="CE139" i="7"/>
  <c r="BY139" i="7"/>
  <c r="BX139" i="7"/>
  <c r="BW139" i="7"/>
  <c r="BV139" i="7"/>
  <c r="BU139" i="7"/>
  <c r="BT139" i="7"/>
  <c r="BS139" i="7"/>
  <c r="BR139" i="7"/>
  <c r="BQ139" i="7"/>
  <c r="BP139" i="7"/>
  <c r="BO139" i="7"/>
  <c r="AY139" i="7"/>
  <c r="AX139" i="7"/>
  <c r="AW139" i="7"/>
  <c r="A139" i="7"/>
  <c r="AB18" i="7" s="1"/>
  <c r="CE138" i="7"/>
  <c r="BY138" i="7"/>
  <c r="BX138" i="7"/>
  <c r="BW138" i="7"/>
  <c r="BV138" i="7"/>
  <c r="BU138" i="7"/>
  <c r="BT138" i="7"/>
  <c r="BS138" i="7"/>
  <c r="BR138" i="7"/>
  <c r="BQ138" i="7"/>
  <c r="BP138" i="7"/>
  <c r="BO138" i="7"/>
  <c r="AY138" i="7"/>
  <c r="AX138" i="7"/>
  <c r="AW138" i="7"/>
  <c r="A138" i="7"/>
  <c r="AB17" i="7" s="1"/>
  <c r="CE137" i="7"/>
  <c r="BY137" i="7"/>
  <c r="BX137" i="7"/>
  <c r="BW137" i="7"/>
  <c r="BV137" i="7"/>
  <c r="BU137" i="7"/>
  <c r="BT137" i="7"/>
  <c r="BS137" i="7"/>
  <c r="BR137" i="7"/>
  <c r="BQ137" i="7"/>
  <c r="BP137" i="7"/>
  <c r="BO137" i="7"/>
  <c r="AY137" i="7"/>
  <c r="AX137" i="7"/>
  <c r="AW137" i="7"/>
  <c r="A137" i="7"/>
  <c r="AB16" i="7" s="1"/>
  <c r="CE136" i="7"/>
  <c r="BY136" i="7"/>
  <c r="BX136" i="7"/>
  <c r="BW136" i="7"/>
  <c r="BV136" i="7"/>
  <c r="BU136" i="7"/>
  <c r="BT136" i="7"/>
  <c r="BS136" i="7"/>
  <c r="BR136" i="7"/>
  <c r="BQ136" i="7"/>
  <c r="BP136" i="7"/>
  <c r="BO136" i="7"/>
  <c r="AY136" i="7"/>
  <c r="AX136" i="7"/>
  <c r="AW136" i="7"/>
  <c r="A136" i="7"/>
  <c r="CE135" i="7"/>
  <c r="BY135" i="7"/>
  <c r="BX135" i="7"/>
  <c r="BW135" i="7"/>
  <c r="BV135" i="7"/>
  <c r="BU135" i="7"/>
  <c r="BT135" i="7"/>
  <c r="BS135" i="7"/>
  <c r="BR135" i="7"/>
  <c r="BQ135" i="7"/>
  <c r="BP135" i="7"/>
  <c r="BO135" i="7"/>
  <c r="AX135" i="7"/>
  <c r="AW135" i="7"/>
  <c r="AY135" i="7" s="1"/>
  <c r="A135" i="7"/>
  <c r="CE134" i="7"/>
  <c r="BY134" i="7"/>
  <c r="BX134" i="7"/>
  <c r="BW134" i="7"/>
  <c r="BV134" i="7"/>
  <c r="BU134" i="7"/>
  <c r="BT134" i="7"/>
  <c r="BS134" i="7"/>
  <c r="BR134" i="7"/>
  <c r="BQ134" i="7"/>
  <c r="BP134" i="7"/>
  <c r="BO134" i="7"/>
  <c r="AX134" i="7"/>
  <c r="AW134" i="7"/>
  <c r="A134" i="7"/>
  <c r="AB13" i="7" s="1"/>
  <c r="CE133" i="7"/>
  <c r="CD133" i="7"/>
  <c r="BY133" i="7"/>
  <c r="BX133" i="7"/>
  <c r="BW133" i="7"/>
  <c r="BV133" i="7"/>
  <c r="BU133" i="7"/>
  <c r="BT133" i="7"/>
  <c r="BS133" i="7"/>
  <c r="BR133" i="7"/>
  <c r="BQ133" i="7"/>
  <c r="BP133" i="7"/>
  <c r="BO133" i="7"/>
  <c r="AX133" i="7"/>
  <c r="AW133" i="7"/>
  <c r="Y124" i="7"/>
  <c r="X124" i="7"/>
  <c r="W124" i="7"/>
  <c r="V124" i="7"/>
  <c r="U124" i="7"/>
  <c r="T124" i="7"/>
  <c r="S124" i="7"/>
  <c r="R124" i="7"/>
  <c r="Q124" i="7"/>
  <c r="P124" i="7"/>
  <c r="O124" i="7"/>
  <c r="N124" i="7"/>
  <c r="M124" i="7"/>
  <c r="L124" i="7"/>
  <c r="K124" i="7"/>
  <c r="J124" i="7"/>
  <c r="I124" i="7"/>
  <c r="H124" i="7"/>
  <c r="Z123" i="7"/>
  <c r="Z122" i="7"/>
  <c r="Z121" i="7"/>
  <c r="Z120" i="7"/>
  <c r="Z119" i="7"/>
  <c r="AA119" i="7" s="1"/>
  <c r="V125" i="7" s="1"/>
  <c r="AA133" i="7" s="1"/>
  <c r="V114" i="7"/>
  <c r="E111" i="7"/>
  <c r="AV114" i="7" s="1"/>
  <c r="V115" i="7" s="1"/>
  <c r="Y100" i="7"/>
  <c r="X100" i="7"/>
  <c r="W100" i="7"/>
  <c r="V100" i="7"/>
  <c r="U100" i="7"/>
  <c r="T100" i="7"/>
  <c r="S100" i="7"/>
  <c r="R100" i="7"/>
  <c r="Q100" i="7"/>
  <c r="P100" i="7"/>
  <c r="O100" i="7"/>
  <c r="N100" i="7"/>
  <c r="M100" i="7"/>
  <c r="L100" i="7"/>
  <c r="K100" i="7"/>
  <c r="J100" i="7"/>
  <c r="I100" i="7"/>
  <c r="H100" i="7"/>
  <c r="Z99" i="7"/>
  <c r="Z98" i="7"/>
  <c r="Z97" i="7"/>
  <c r="Z96" i="7"/>
  <c r="Z95" i="7"/>
  <c r="AA95" i="7" s="1"/>
  <c r="V92" i="7"/>
  <c r="AV75" i="7"/>
  <c r="AV74" i="7"/>
  <c r="AV73" i="7"/>
  <c r="AV72" i="7"/>
  <c r="AV71" i="7"/>
  <c r="AV70" i="7"/>
  <c r="AV69" i="7"/>
  <c r="AV68" i="7"/>
  <c r="AV67" i="7"/>
  <c r="AV66" i="7"/>
  <c r="BD62" i="7"/>
  <c r="BD57" i="7" s="1"/>
  <c r="BC62" i="7"/>
  <c r="BB62" i="7"/>
  <c r="BB57" i="7" s="1"/>
  <c r="BA62" i="7"/>
  <c r="BA57" i="7" s="1"/>
  <c r="AZ62" i="7"/>
  <c r="AZ57" i="7" s="1"/>
  <c r="AY62" i="7"/>
  <c r="AX62" i="7"/>
  <c r="AW62" i="7"/>
  <c r="AV62" i="7"/>
  <c r="AY61" i="7"/>
  <c r="AX61" i="7"/>
  <c r="AW61" i="7"/>
  <c r="AV61" i="7"/>
  <c r="AY60" i="7"/>
  <c r="AX60" i="7"/>
  <c r="AW60" i="7"/>
  <c r="AV60" i="7"/>
  <c r="AY59" i="7"/>
  <c r="AX59" i="7"/>
  <c r="AW59" i="7"/>
  <c r="AV59" i="7"/>
  <c r="AY58" i="7"/>
  <c r="AX58" i="7"/>
  <c r="AW58" i="7"/>
  <c r="AV58" i="7"/>
  <c r="AY57" i="7"/>
  <c r="AX57" i="7"/>
  <c r="AW57" i="7"/>
  <c r="AV57" i="7"/>
  <c r="BE53" i="7"/>
  <c r="BE47" i="7" s="1"/>
  <c r="BD53" i="7"/>
  <c r="BD47" i="7" s="1"/>
  <c r="BC53" i="7"/>
  <c r="BC47" i="7" s="1"/>
  <c r="BB53" i="7"/>
  <c r="BB47" i="7" s="1"/>
  <c r="BA53" i="7"/>
  <c r="AW53" i="7"/>
  <c r="AZ52" i="7"/>
  <c r="AY52" i="7"/>
  <c r="AX52" i="7"/>
  <c r="AW52" i="7"/>
  <c r="AV52" i="7"/>
  <c r="AZ51" i="7"/>
  <c r="AY51" i="7"/>
  <c r="AX51" i="7"/>
  <c r="AW51" i="7"/>
  <c r="AV51" i="7"/>
  <c r="AZ50" i="7"/>
  <c r="AY50" i="7"/>
  <c r="AX50" i="7"/>
  <c r="AW50" i="7"/>
  <c r="AV50" i="7"/>
  <c r="AZ49" i="7"/>
  <c r="AY49" i="7"/>
  <c r="AX49" i="7"/>
  <c r="AW49" i="7"/>
  <c r="AV49" i="7"/>
  <c r="AZ48" i="7"/>
  <c r="AY48" i="7"/>
  <c r="AX48" i="7"/>
  <c r="AW48" i="7"/>
  <c r="AV48" i="7"/>
  <c r="AZ47" i="7"/>
  <c r="AY47" i="7"/>
  <c r="AX47" i="7"/>
  <c r="AW47" i="7"/>
  <c r="AV47" i="7"/>
  <c r="AV35" i="7"/>
  <c r="AD31" i="7"/>
  <c r="A31" i="7"/>
  <c r="AD30" i="7"/>
  <c r="A30" i="7"/>
  <c r="CD151" i="7" s="1"/>
  <c r="AD29" i="7"/>
  <c r="A29" i="7"/>
  <c r="CD150" i="7" s="1"/>
  <c r="AD28" i="7"/>
  <c r="A28" i="7"/>
  <c r="CD149" i="7" s="1"/>
  <c r="AD27" i="7"/>
  <c r="A27" i="7"/>
  <c r="CD148" i="7" s="1"/>
  <c r="AD26" i="7"/>
  <c r="A26" i="7"/>
  <c r="CD147" i="7" s="1"/>
  <c r="AD25" i="7"/>
  <c r="A25" i="7"/>
  <c r="CD146" i="7" s="1"/>
  <c r="AD24" i="7"/>
  <c r="A24" i="7"/>
  <c r="CD145" i="7" s="1"/>
  <c r="AD23" i="7"/>
  <c r="A23" i="7"/>
  <c r="CD144" i="7" s="1"/>
  <c r="AD22" i="7"/>
  <c r="A22" i="7"/>
  <c r="CD143" i="7" s="1"/>
  <c r="AD21" i="7"/>
  <c r="A21" i="7"/>
  <c r="CD142" i="7" s="1"/>
  <c r="AD20" i="7"/>
  <c r="A20" i="7"/>
  <c r="CE141" i="7" s="1"/>
  <c r="AD19" i="7"/>
  <c r="A19" i="7"/>
  <c r="CD140" i="7" s="1"/>
  <c r="AD18" i="7"/>
  <c r="A18" i="7"/>
  <c r="CD139" i="7" s="1"/>
  <c r="AD17" i="7"/>
  <c r="A17" i="7"/>
  <c r="CD138" i="7" s="1"/>
  <c r="AD16" i="7"/>
  <c r="A16" i="7"/>
  <c r="CD137" i="7" s="1"/>
  <c r="AD15" i="7"/>
  <c r="AB15" i="7"/>
  <c r="A15" i="7"/>
  <c r="AD14" i="7"/>
  <c r="A14" i="7"/>
  <c r="CD135" i="7" s="1"/>
  <c r="AD13" i="7"/>
  <c r="A13" i="7"/>
  <c r="CD134" i="7" s="1"/>
  <c r="AD12" i="7"/>
  <c r="AB12" i="7"/>
  <c r="A8" i="7"/>
  <c r="W4" i="7"/>
  <c r="M4" i="7"/>
  <c r="W2" i="7"/>
  <c r="M2" i="7"/>
  <c r="A224" i="6"/>
  <c r="A223" i="6"/>
  <c r="A222" i="6"/>
  <c r="A221" i="6"/>
  <c r="A220" i="6"/>
  <c r="A219" i="6"/>
  <c r="AV209" i="6"/>
  <c r="CJ9" i="1" s="1"/>
  <c r="A205" i="6"/>
  <c r="A204" i="6"/>
  <c r="A203" i="6"/>
  <c r="BD199" i="6" s="1"/>
  <c r="A202" i="6"/>
  <c r="A201" i="6"/>
  <c r="A200" i="6"/>
  <c r="AW189" i="6"/>
  <c r="R189" i="6"/>
  <c r="N189" i="6"/>
  <c r="AV189" i="6" s="1"/>
  <c r="J189" i="6"/>
  <c r="AW187" i="6"/>
  <c r="R187" i="6"/>
  <c r="N187" i="6"/>
  <c r="J187" i="6"/>
  <c r="AV187" i="6" s="1"/>
  <c r="R185" i="6"/>
  <c r="N185" i="6"/>
  <c r="J185" i="6"/>
  <c r="A185" i="6"/>
  <c r="AW183" i="6"/>
  <c r="CC9" i="1" s="1"/>
  <c r="R183" i="6"/>
  <c r="N183" i="6"/>
  <c r="J183" i="6"/>
  <c r="BB181" i="6"/>
  <c r="CA176" i="6"/>
  <c r="BY176" i="6"/>
  <c r="CA174" i="6"/>
  <c r="BZ174" i="6"/>
  <c r="BY174" i="6"/>
  <c r="BX174" i="6"/>
  <c r="BW174" i="6"/>
  <c r="BV174" i="6"/>
  <c r="BU174" i="6"/>
  <c r="BT174" i="6"/>
  <c r="BS174" i="6"/>
  <c r="BR174" i="6"/>
  <c r="BQ174" i="6"/>
  <c r="AY174" i="6"/>
  <c r="AX174" i="6"/>
  <c r="AW174" i="6"/>
  <c r="AV174" i="6"/>
  <c r="A174" i="6"/>
  <c r="CA173" i="6"/>
  <c r="BZ173" i="6"/>
  <c r="BY173" i="6"/>
  <c r="BX173" i="6"/>
  <c r="BW173" i="6"/>
  <c r="BV173" i="6"/>
  <c r="BU173" i="6"/>
  <c r="BT173" i="6"/>
  <c r="BS173" i="6"/>
  <c r="BR173" i="6"/>
  <c r="BQ173" i="6"/>
  <c r="AY173" i="6"/>
  <c r="AX173" i="6"/>
  <c r="AW173" i="6"/>
  <c r="AV173" i="6"/>
  <c r="A173" i="6"/>
  <c r="BO172" i="6" s="1"/>
  <c r="CA172" i="6"/>
  <c r="BZ172" i="6"/>
  <c r="BZ176" i="6" s="1"/>
  <c r="BY172" i="6"/>
  <c r="BX172" i="6"/>
  <c r="BW172" i="6"/>
  <c r="BV172" i="6"/>
  <c r="BV176" i="6" s="1"/>
  <c r="BU172" i="6"/>
  <c r="BU176" i="6" s="1"/>
  <c r="BT172" i="6"/>
  <c r="BT176" i="6" s="1"/>
  <c r="BS172" i="6"/>
  <c r="BS176" i="6" s="1"/>
  <c r="BR172" i="6"/>
  <c r="BR176" i="6" s="1"/>
  <c r="BQ172" i="6"/>
  <c r="BQ176" i="6" s="1"/>
  <c r="AY172" i="6"/>
  <c r="AX172" i="6"/>
  <c r="AW172" i="6"/>
  <c r="AV172" i="6"/>
  <c r="AZ165" i="6"/>
  <c r="CE162" i="6"/>
  <c r="CD162" i="6"/>
  <c r="BY162" i="6"/>
  <c r="BX162" i="6"/>
  <c r="BW162" i="6"/>
  <c r="BV162" i="6"/>
  <c r="BU162" i="6"/>
  <c r="BT162" i="6"/>
  <c r="BS162" i="6"/>
  <c r="BR162" i="6"/>
  <c r="BQ162" i="6"/>
  <c r="BP162" i="6"/>
  <c r="BO162" i="6"/>
  <c r="AY162" i="6"/>
  <c r="AX162" i="6"/>
  <c r="AW162" i="6"/>
  <c r="A162" i="6"/>
  <c r="CE161" i="6"/>
  <c r="CD161" i="6"/>
  <c r="BY161" i="6"/>
  <c r="BX161" i="6"/>
  <c r="BW161" i="6"/>
  <c r="BV161" i="6"/>
  <c r="BU161" i="6"/>
  <c r="BT161" i="6"/>
  <c r="BS161" i="6"/>
  <c r="BR161" i="6"/>
  <c r="BQ161" i="6"/>
  <c r="BP161" i="6"/>
  <c r="BO161" i="6"/>
  <c r="AY161" i="6"/>
  <c r="AX161" i="6"/>
  <c r="AW161" i="6"/>
  <c r="A161" i="6"/>
  <c r="CE160" i="6"/>
  <c r="CD160" i="6"/>
  <c r="BY160" i="6"/>
  <c r="BX160" i="6"/>
  <c r="BW160" i="6"/>
  <c r="BV160" i="6"/>
  <c r="BU160" i="6"/>
  <c r="BT160" i="6"/>
  <c r="BS160" i="6"/>
  <c r="BR160" i="6"/>
  <c r="BQ160" i="6"/>
  <c r="BP160" i="6"/>
  <c r="BO160" i="6"/>
  <c r="AY160" i="6"/>
  <c r="AX160" i="6"/>
  <c r="AW160" i="6"/>
  <c r="A160" i="6"/>
  <c r="CE159" i="6"/>
  <c r="CD159" i="6"/>
  <c r="BY159" i="6"/>
  <c r="BX159" i="6"/>
  <c r="BW159" i="6"/>
  <c r="BV159" i="6"/>
  <c r="BU159" i="6"/>
  <c r="BT159" i="6"/>
  <c r="BS159" i="6"/>
  <c r="BR159" i="6"/>
  <c r="BQ159" i="6"/>
  <c r="BP159" i="6"/>
  <c r="BO159" i="6"/>
  <c r="AY159" i="6"/>
  <c r="AX159" i="6"/>
  <c r="AW159" i="6"/>
  <c r="A159" i="6"/>
  <c r="BY158" i="6"/>
  <c r="BX158" i="6"/>
  <c r="BW158" i="6"/>
  <c r="BV158" i="6"/>
  <c r="BU158" i="6"/>
  <c r="BT158" i="6"/>
  <c r="BS158" i="6"/>
  <c r="BR158" i="6"/>
  <c r="BQ158" i="6"/>
  <c r="BP158" i="6"/>
  <c r="BO158" i="6"/>
  <c r="AY158" i="6"/>
  <c r="AX158" i="6"/>
  <c r="AW158" i="6"/>
  <c r="A158" i="6"/>
  <c r="BY157" i="6"/>
  <c r="BX157" i="6"/>
  <c r="BW157" i="6"/>
  <c r="BV157" i="6"/>
  <c r="BU157" i="6"/>
  <c r="BT157" i="6"/>
  <c r="BS157" i="6"/>
  <c r="BR157" i="6"/>
  <c r="BQ157" i="6"/>
  <c r="BP157" i="6"/>
  <c r="BO157" i="6"/>
  <c r="AY157" i="6"/>
  <c r="AX157" i="6"/>
  <c r="AW157" i="6"/>
  <c r="A157" i="6"/>
  <c r="BY156" i="6"/>
  <c r="BX156" i="6"/>
  <c r="BW156" i="6"/>
  <c r="BV156" i="6"/>
  <c r="BU156" i="6"/>
  <c r="BT156" i="6"/>
  <c r="BS156" i="6"/>
  <c r="BR156" i="6"/>
  <c r="BQ156" i="6"/>
  <c r="BP156" i="6"/>
  <c r="BO156" i="6"/>
  <c r="AY156" i="6"/>
  <c r="AX156" i="6"/>
  <c r="AW156" i="6"/>
  <c r="A156" i="6"/>
  <c r="BY155" i="6"/>
  <c r="BX155" i="6"/>
  <c r="BW155" i="6"/>
  <c r="BV155" i="6"/>
  <c r="BU155" i="6"/>
  <c r="BT155" i="6"/>
  <c r="BS155" i="6"/>
  <c r="BR155" i="6"/>
  <c r="BQ155" i="6"/>
  <c r="BP155" i="6"/>
  <c r="BO155" i="6"/>
  <c r="AY155" i="6"/>
  <c r="AX155" i="6"/>
  <c r="AW155" i="6"/>
  <c r="A155" i="6"/>
  <c r="BY154" i="6"/>
  <c r="BX154" i="6"/>
  <c r="BW154" i="6"/>
  <c r="BV154" i="6"/>
  <c r="BU154" i="6"/>
  <c r="BT154" i="6"/>
  <c r="BS154" i="6"/>
  <c r="BR154" i="6"/>
  <c r="BQ154" i="6"/>
  <c r="BP154" i="6"/>
  <c r="BO154" i="6"/>
  <c r="AY154" i="6"/>
  <c r="AX154" i="6"/>
  <c r="AW154" i="6"/>
  <c r="A154" i="6"/>
  <c r="BY153" i="6"/>
  <c r="BX153" i="6"/>
  <c r="BW153" i="6"/>
  <c r="BV153" i="6"/>
  <c r="BU153" i="6"/>
  <c r="BT153" i="6"/>
  <c r="BS153" i="6"/>
  <c r="BR153" i="6"/>
  <c r="BQ153" i="6"/>
  <c r="BP153" i="6"/>
  <c r="BO153" i="6"/>
  <c r="AY153" i="6"/>
  <c r="AX153" i="6"/>
  <c r="AW153" i="6"/>
  <c r="A153" i="6"/>
  <c r="CE152" i="6"/>
  <c r="BY152" i="6"/>
  <c r="BX152" i="6"/>
  <c r="BW152" i="6"/>
  <c r="BV152" i="6"/>
  <c r="BU152" i="6"/>
  <c r="BT152" i="6"/>
  <c r="BS152" i="6"/>
  <c r="BR152" i="6"/>
  <c r="BQ152" i="6"/>
  <c r="BP152" i="6"/>
  <c r="BO152" i="6"/>
  <c r="AY152" i="6"/>
  <c r="AX152" i="6"/>
  <c r="AW152" i="6"/>
  <c r="A152" i="6"/>
  <c r="CE151" i="6"/>
  <c r="BY151" i="6"/>
  <c r="BX151" i="6"/>
  <c r="BW151" i="6"/>
  <c r="BV151" i="6"/>
  <c r="BU151" i="6"/>
  <c r="BT151" i="6"/>
  <c r="BS151" i="6"/>
  <c r="BR151" i="6"/>
  <c r="BQ151" i="6"/>
  <c r="BP151" i="6"/>
  <c r="BO151" i="6"/>
  <c r="AY151" i="6"/>
  <c r="AX151" i="6"/>
  <c r="AW151" i="6"/>
  <c r="A151" i="6"/>
  <c r="CE150" i="6"/>
  <c r="BY150" i="6"/>
  <c r="BX150" i="6"/>
  <c r="BW150" i="6"/>
  <c r="BV150" i="6"/>
  <c r="BU150" i="6"/>
  <c r="BT150" i="6"/>
  <c r="BS150" i="6"/>
  <c r="BR150" i="6"/>
  <c r="BQ150" i="6"/>
  <c r="BP150" i="6"/>
  <c r="BO150" i="6"/>
  <c r="AY150" i="6"/>
  <c r="AX150" i="6"/>
  <c r="AW150" i="6"/>
  <c r="A150" i="6"/>
  <c r="CE149" i="6"/>
  <c r="BY149" i="6"/>
  <c r="BX149" i="6"/>
  <c r="BW149" i="6"/>
  <c r="BV149" i="6"/>
  <c r="BU149" i="6"/>
  <c r="BT149" i="6"/>
  <c r="BS149" i="6"/>
  <c r="BR149" i="6"/>
  <c r="BQ149" i="6"/>
  <c r="BP149" i="6"/>
  <c r="BO149" i="6"/>
  <c r="AY149" i="6"/>
  <c r="AX149" i="6"/>
  <c r="AW149" i="6"/>
  <c r="A149" i="6"/>
  <c r="CE148" i="6"/>
  <c r="BY148" i="6"/>
  <c r="BX148" i="6"/>
  <c r="BW148" i="6"/>
  <c r="BV148" i="6"/>
  <c r="BU148" i="6"/>
  <c r="BT148" i="6"/>
  <c r="BS148" i="6"/>
  <c r="BR148" i="6"/>
  <c r="BQ148" i="6"/>
  <c r="BP148" i="6"/>
  <c r="BO148" i="6"/>
  <c r="AY148" i="6"/>
  <c r="AX148" i="6"/>
  <c r="AW148" i="6"/>
  <c r="A148" i="6"/>
  <c r="CE147" i="6"/>
  <c r="BY147" i="6"/>
  <c r="BX147" i="6"/>
  <c r="BW147" i="6"/>
  <c r="BV147" i="6"/>
  <c r="BU147" i="6"/>
  <c r="BT147" i="6"/>
  <c r="BS147" i="6"/>
  <c r="BR147" i="6"/>
  <c r="BQ147" i="6"/>
  <c r="BP147" i="6"/>
  <c r="BO147" i="6"/>
  <c r="AY147" i="6"/>
  <c r="AX147" i="6"/>
  <c r="AW147" i="6"/>
  <c r="A147" i="6"/>
  <c r="CE146" i="6"/>
  <c r="BY146" i="6"/>
  <c r="BX146" i="6"/>
  <c r="BW146" i="6"/>
  <c r="BV146" i="6"/>
  <c r="BU146" i="6"/>
  <c r="BT146" i="6"/>
  <c r="BS146" i="6"/>
  <c r="BR146" i="6"/>
  <c r="BQ146" i="6"/>
  <c r="BP146" i="6"/>
  <c r="BO146" i="6"/>
  <c r="AY146" i="6"/>
  <c r="AX146" i="6"/>
  <c r="AW146" i="6"/>
  <c r="A146" i="6"/>
  <c r="AB25" i="6" s="1"/>
  <c r="CE145" i="6"/>
  <c r="BY145" i="6"/>
  <c r="BX145" i="6"/>
  <c r="BW145" i="6"/>
  <c r="BV145" i="6"/>
  <c r="BU145" i="6"/>
  <c r="BT145" i="6"/>
  <c r="BS145" i="6"/>
  <c r="BR145" i="6"/>
  <c r="BQ145" i="6"/>
  <c r="BP145" i="6"/>
  <c r="BO145" i="6"/>
  <c r="AY145" i="6"/>
  <c r="AX145" i="6"/>
  <c r="AW145" i="6"/>
  <c r="A145" i="6"/>
  <c r="CE144" i="6"/>
  <c r="BY144" i="6"/>
  <c r="BX144" i="6"/>
  <c r="BW144" i="6"/>
  <c r="BV144" i="6"/>
  <c r="BU144" i="6"/>
  <c r="BT144" i="6"/>
  <c r="BS144" i="6"/>
  <c r="BR144" i="6"/>
  <c r="BQ144" i="6"/>
  <c r="BP144" i="6"/>
  <c r="BO144" i="6"/>
  <c r="AY144" i="6"/>
  <c r="AX144" i="6"/>
  <c r="AW144" i="6"/>
  <c r="A144" i="6"/>
  <c r="CE143" i="6"/>
  <c r="BY143" i="6"/>
  <c r="BX143" i="6"/>
  <c r="BW143" i="6"/>
  <c r="BV143" i="6"/>
  <c r="BU143" i="6"/>
  <c r="BT143" i="6"/>
  <c r="BS143" i="6"/>
  <c r="BR143" i="6"/>
  <c r="BQ143" i="6"/>
  <c r="BP143" i="6"/>
  <c r="BO143" i="6"/>
  <c r="AY143" i="6"/>
  <c r="AX143" i="6"/>
  <c r="AW143" i="6"/>
  <c r="A143" i="6"/>
  <c r="CE142" i="6"/>
  <c r="BY142" i="6"/>
  <c r="BX142" i="6"/>
  <c r="BW142" i="6"/>
  <c r="BV142" i="6"/>
  <c r="BU142" i="6"/>
  <c r="BT142" i="6"/>
  <c r="BS142" i="6"/>
  <c r="BR142" i="6"/>
  <c r="BQ142" i="6"/>
  <c r="BP142" i="6"/>
  <c r="BO142" i="6"/>
  <c r="AY142" i="6"/>
  <c r="AX142" i="6"/>
  <c r="AW142" i="6"/>
  <c r="A142" i="6"/>
  <c r="CF141" i="6"/>
  <c r="BY141" i="6"/>
  <c r="BX141" i="6"/>
  <c r="BW141" i="6"/>
  <c r="BV141" i="6"/>
  <c r="BU141" i="6"/>
  <c r="BT141" i="6"/>
  <c r="BS141" i="6"/>
  <c r="BR141" i="6"/>
  <c r="BQ141" i="6"/>
  <c r="BP141" i="6"/>
  <c r="BO141" i="6"/>
  <c r="AY141" i="6"/>
  <c r="AX141" i="6"/>
  <c r="AW141" i="6"/>
  <c r="A141" i="6"/>
  <c r="CE140" i="6"/>
  <c r="BY140" i="6"/>
  <c r="BX140" i="6"/>
  <c r="BW140" i="6"/>
  <c r="BV140" i="6"/>
  <c r="BU140" i="6"/>
  <c r="BT140" i="6"/>
  <c r="BS140" i="6"/>
  <c r="BR140" i="6"/>
  <c r="BQ140" i="6"/>
  <c r="BP140" i="6"/>
  <c r="BO140" i="6"/>
  <c r="AY140" i="6"/>
  <c r="AX140" i="6"/>
  <c r="AW140" i="6"/>
  <c r="A140" i="6"/>
  <c r="CE139" i="6"/>
  <c r="BY139" i="6"/>
  <c r="BX139" i="6"/>
  <c r="BW139" i="6"/>
  <c r="BV139" i="6"/>
  <c r="BU139" i="6"/>
  <c r="BT139" i="6"/>
  <c r="BS139" i="6"/>
  <c r="BR139" i="6"/>
  <c r="BQ139" i="6"/>
  <c r="BP139" i="6"/>
  <c r="BO139" i="6"/>
  <c r="AY139" i="6"/>
  <c r="AX139" i="6"/>
  <c r="AW139" i="6"/>
  <c r="A139" i="6"/>
  <c r="CE138" i="6"/>
  <c r="BY138" i="6"/>
  <c r="BX138" i="6"/>
  <c r="BW138" i="6"/>
  <c r="BV138" i="6"/>
  <c r="BU138" i="6"/>
  <c r="BT138" i="6"/>
  <c r="BS138" i="6"/>
  <c r="BR138" i="6"/>
  <c r="BQ138" i="6"/>
  <c r="BP138" i="6"/>
  <c r="BO138" i="6"/>
  <c r="AY138" i="6"/>
  <c r="AX138" i="6"/>
  <c r="AW138" i="6"/>
  <c r="A138" i="6"/>
  <c r="CE137" i="6"/>
  <c r="BY137" i="6"/>
  <c r="BX137" i="6"/>
  <c r="BW137" i="6"/>
  <c r="BV137" i="6"/>
  <c r="BU137" i="6"/>
  <c r="BT137" i="6"/>
  <c r="BS137" i="6"/>
  <c r="BR137" i="6"/>
  <c r="BQ137" i="6"/>
  <c r="BP137" i="6"/>
  <c r="BO137" i="6"/>
  <c r="AY137" i="6"/>
  <c r="AX137" i="6"/>
  <c r="AW137" i="6"/>
  <c r="A137" i="6"/>
  <c r="CE136" i="6"/>
  <c r="BY136" i="6"/>
  <c r="BX136" i="6"/>
  <c r="BW136" i="6"/>
  <c r="BV136" i="6"/>
  <c r="BU136" i="6"/>
  <c r="BT136" i="6"/>
  <c r="BS136" i="6"/>
  <c r="BR136" i="6"/>
  <c r="BQ136" i="6"/>
  <c r="BP136" i="6"/>
  <c r="BO136" i="6"/>
  <c r="AY136" i="6"/>
  <c r="AX136" i="6"/>
  <c r="AW136" i="6"/>
  <c r="A136" i="6"/>
  <c r="CE135" i="6"/>
  <c r="BY135" i="6"/>
  <c r="BX135" i="6"/>
  <c r="BW135" i="6"/>
  <c r="BV135" i="6"/>
  <c r="BU135" i="6"/>
  <c r="BT135" i="6"/>
  <c r="BS135" i="6"/>
  <c r="BR135" i="6"/>
  <c r="BQ135" i="6"/>
  <c r="BP135" i="6"/>
  <c r="BO135" i="6"/>
  <c r="AY135" i="6"/>
  <c r="AX135" i="6"/>
  <c r="AW135" i="6"/>
  <c r="A135" i="6"/>
  <c r="AB14" i="6" s="1"/>
  <c r="CE134" i="6"/>
  <c r="BY134" i="6"/>
  <c r="BX134" i="6"/>
  <c r="BW134" i="6"/>
  <c r="BV134" i="6"/>
  <c r="BU134" i="6"/>
  <c r="BT134" i="6"/>
  <c r="BS134" i="6"/>
  <c r="BR134" i="6"/>
  <c r="BQ134" i="6"/>
  <c r="BP134" i="6"/>
  <c r="BO134" i="6"/>
  <c r="AY134" i="6"/>
  <c r="AX134" i="6"/>
  <c r="AW134" i="6"/>
  <c r="A134" i="6"/>
  <c r="CE133" i="6"/>
  <c r="CD133" i="6"/>
  <c r="BY133" i="6"/>
  <c r="BX133" i="6"/>
  <c r="BW133" i="6"/>
  <c r="BV133" i="6"/>
  <c r="BU133" i="6"/>
  <c r="BT133" i="6"/>
  <c r="BS133" i="6"/>
  <c r="BR133" i="6"/>
  <c r="BQ133" i="6"/>
  <c r="BP133" i="6"/>
  <c r="BO133" i="6"/>
  <c r="BO164" i="6" s="1"/>
  <c r="AX133" i="6"/>
  <c r="AW133" i="6"/>
  <c r="AY133" i="6" s="1"/>
  <c r="Y124" i="6"/>
  <c r="X124" i="6"/>
  <c r="W124" i="6"/>
  <c r="V124" i="6"/>
  <c r="U124" i="6"/>
  <c r="T124" i="6"/>
  <c r="S124" i="6"/>
  <c r="R124" i="6"/>
  <c r="Q124" i="6"/>
  <c r="P124" i="6"/>
  <c r="O124" i="6"/>
  <c r="N124" i="6"/>
  <c r="M124" i="6"/>
  <c r="L124" i="6"/>
  <c r="K124" i="6"/>
  <c r="J124" i="6"/>
  <c r="I124" i="6"/>
  <c r="H124" i="6"/>
  <c r="Z123" i="6"/>
  <c r="Z122" i="6"/>
  <c r="Z121" i="6"/>
  <c r="Z120" i="6"/>
  <c r="Z119" i="6"/>
  <c r="V114" i="6"/>
  <c r="E111" i="6"/>
  <c r="AV114" i="6" s="1"/>
  <c r="V115" i="6" s="1"/>
  <c r="Y100" i="6"/>
  <c r="X100" i="6"/>
  <c r="W100" i="6"/>
  <c r="V100" i="6"/>
  <c r="U100" i="6"/>
  <c r="T100" i="6"/>
  <c r="S100" i="6"/>
  <c r="R100" i="6"/>
  <c r="Q100" i="6"/>
  <c r="P100" i="6"/>
  <c r="O100" i="6"/>
  <c r="N100" i="6"/>
  <c r="M100" i="6"/>
  <c r="L100" i="6"/>
  <c r="K100" i="6"/>
  <c r="J100" i="6"/>
  <c r="I100" i="6"/>
  <c r="H100" i="6"/>
  <c r="Z99" i="6"/>
  <c r="Z98" i="6"/>
  <c r="Z97" i="6"/>
  <c r="Z96" i="6"/>
  <c r="Z95" i="6"/>
  <c r="V92" i="6"/>
  <c r="AV75" i="6"/>
  <c r="AV74" i="6"/>
  <c r="AV73" i="6"/>
  <c r="AV72" i="6"/>
  <c r="AV71" i="6"/>
  <c r="AV70" i="6"/>
  <c r="AV69" i="6"/>
  <c r="AV68" i="6"/>
  <c r="AV67" i="6"/>
  <c r="AV66" i="6"/>
  <c r="BD62" i="6"/>
  <c r="BD57" i="6" s="1"/>
  <c r="BC62" i="6"/>
  <c r="BB62" i="6"/>
  <c r="BB57" i="6" s="1"/>
  <c r="BA62" i="6"/>
  <c r="AZ62" i="6"/>
  <c r="AZ57" i="6" s="1"/>
  <c r="AY62" i="6"/>
  <c r="AX62" i="6"/>
  <c r="AW62" i="6"/>
  <c r="AV62" i="6"/>
  <c r="AY61" i="6"/>
  <c r="AX61" i="6"/>
  <c r="AW61" i="6"/>
  <c r="AV61" i="6"/>
  <c r="AY60" i="6"/>
  <c r="AX60" i="6"/>
  <c r="AW60" i="6"/>
  <c r="AV60" i="6"/>
  <c r="AY59" i="6"/>
  <c r="AX59" i="6"/>
  <c r="AW59" i="6"/>
  <c r="AV59" i="6"/>
  <c r="AY58" i="6"/>
  <c r="AX58" i="6"/>
  <c r="AW58" i="6"/>
  <c r="AV58" i="6"/>
  <c r="BA57" i="6"/>
  <c r="AY57" i="6"/>
  <c r="AX57" i="6"/>
  <c r="AW57" i="6"/>
  <c r="AV57" i="6"/>
  <c r="BE53" i="6"/>
  <c r="BE47" i="6" s="1"/>
  <c r="BD53" i="6"/>
  <c r="BD47" i="6" s="1"/>
  <c r="BC53" i="6"/>
  <c r="BB53" i="6"/>
  <c r="BA53" i="6"/>
  <c r="AW53" i="6"/>
  <c r="AZ52" i="6"/>
  <c r="AY52" i="6"/>
  <c r="AX52" i="6"/>
  <c r="AW52" i="6"/>
  <c r="AV52" i="6"/>
  <c r="AZ51" i="6"/>
  <c r="AY51" i="6"/>
  <c r="AX51" i="6"/>
  <c r="AW51" i="6"/>
  <c r="AV51" i="6"/>
  <c r="AZ50" i="6"/>
  <c r="AY50" i="6"/>
  <c r="AX50" i="6"/>
  <c r="AW50" i="6"/>
  <c r="AV50" i="6"/>
  <c r="AZ49" i="6"/>
  <c r="AY49" i="6"/>
  <c r="AX49" i="6"/>
  <c r="AW49" i="6"/>
  <c r="AV49" i="6"/>
  <c r="AZ48" i="6"/>
  <c r="AY48" i="6"/>
  <c r="AX48" i="6"/>
  <c r="AW48" i="6"/>
  <c r="AV48" i="6"/>
  <c r="BB47" i="6"/>
  <c r="AZ47" i="6"/>
  <c r="AY47" i="6"/>
  <c r="AX47" i="6"/>
  <c r="AW47" i="6"/>
  <c r="AV47" i="6"/>
  <c r="AV35" i="6"/>
  <c r="AD31" i="6"/>
  <c r="AB31" i="6"/>
  <c r="A31" i="6"/>
  <c r="CD152" i="6" s="1"/>
  <c r="AD30" i="6"/>
  <c r="AB30" i="6"/>
  <c r="A30" i="6"/>
  <c r="CD151" i="6" s="1"/>
  <c r="AD29" i="6"/>
  <c r="AB29" i="6"/>
  <c r="A29" i="6"/>
  <c r="CD150" i="6" s="1"/>
  <c r="AD28" i="6"/>
  <c r="AB28" i="6"/>
  <c r="A28" i="6"/>
  <c r="CD149" i="6" s="1"/>
  <c r="AD27" i="6"/>
  <c r="AB27" i="6"/>
  <c r="A27" i="6"/>
  <c r="CD148" i="6" s="1"/>
  <c r="AD26" i="6"/>
  <c r="AB26" i="6"/>
  <c r="A26" i="6"/>
  <c r="CD147" i="6" s="1"/>
  <c r="AD25" i="6"/>
  <c r="A25" i="6"/>
  <c r="CD146" i="6" s="1"/>
  <c r="AD24" i="6"/>
  <c r="AB24" i="6"/>
  <c r="A24" i="6"/>
  <c r="CD145" i="6" s="1"/>
  <c r="AD23" i="6"/>
  <c r="AB23" i="6"/>
  <c r="A23" i="6"/>
  <c r="CD144" i="6" s="1"/>
  <c r="AD22" i="6"/>
  <c r="AB22" i="6"/>
  <c r="A22" i="6"/>
  <c r="CD143" i="6" s="1"/>
  <c r="AD21" i="6"/>
  <c r="AB21" i="6"/>
  <c r="A21" i="6"/>
  <c r="CD142" i="6" s="1"/>
  <c r="AD20" i="6"/>
  <c r="AB20" i="6"/>
  <c r="A20" i="6"/>
  <c r="CE141" i="6" s="1"/>
  <c r="AD19" i="6"/>
  <c r="AB19" i="6"/>
  <c r="A19" i="6"/>
  <c r="CD140" i="6" s="1"/>
  <c r="AD18" i="6"/>
  <c r="AB18" i="6"/>
  <c r="A18" i="6"/>
  <c r="CD139" i="6" s="1"/>
  <c r="AD17" i="6"/>
  <c r="A17" i="6"/>
  <c r="CD138" i="6" s="1"/>
  <c r="AD16" i="6"/>
  <c r="AB16" i="6"/>
  <c r="A16" i="6"/>
  <c r="AD15" i="6"/>
  <c r="AB15" i="6"/>
  <c r="A15" i="6"/>
  <c r="CD136" i="6" s="1"/>
  <c r="AD14" i="6"/>
  <c r="A14" i="6"/>
  <c r="CD135" i="6" s="1"/>
  <c r="AD13" i="6"/>
  <c r="A13" i="6"/>
  <c r="CD134" i="6" s="1"/>
  <c r="AD12" i="6"/>
  <c r="AB12" i="6"/>
  <c r="A8" i="6"/>
  <c r="W4" i="6"/>
  <c r="M4" i="6"/>
  <c r="W2" i="6"/>
  <c r="M2" i="6"/>
  <c r="AW66" i="6" l="1"/>
  <c r="AV183" i="6"/>
  <c r="BC57" i="7"/>
  <c r="BT164" i="6"/>
  <c r="BU164" i="6"/>
  <c r="BC199" i="6"/>
  <c r="AW66" i="7"/>
  <c r="BD172" i="7"/>
  <c r="BA199" i="7"/>
  <c r="BT176" i="7"/>
  <c r="AV199" i="6"/>
  <c r="BA199" i="6"/>
  <c r="BP164" i="7"/>
  <c r="BA172" i="7"/>
  <c r="BY176" i="7"/>
  <c r="AA119" i="6"/>
  <c r="V125" i="6" s="1"/>
  <c r="AA133" i="6" s="1"/>
  <c r="BA181" i="6"/>
  <c r="BR164" i="7"/>
  <c r="BS164" i="7"/>
  <c r="BE172" i="7"/>
  <c r="BB199" i="7"/>
  <c r="AV185" i="7"/>
  <c r="BE199" i="7"/>
  <c r="BE57" i="7"/>
  <c r="AY199" i="7"/>
  <c r="BV164" i="7"/>
  <c r="BD172" i="6"/>
  <c r="BX164" i="7"/>
  <c r="AV181" i="7"/>
  <c r="BC199" i="7"/>
  <c r="A125" i="6"/>
  <c r="AY218" i="6"/>
  <c r="CZ9" i="1" s="1"/>
  <c r="AX12" i="7"/>
  <c r="CD136" i="7"/>
  <c r="BC47" i="6"/>
  <c r="BG133" i="7"/>
  <c r="BC57" i="6"/>
  <c r="A125" i="7"/>
  <c r="BV164" i="6"/>
  <c r="BW176" i="6"/>
  <c r="BF172" i="7"/>
  <c r="BX164" i="6"/>
  <c r="BX176" i="6"/>
  <c r="BT164" i="7"/>
  <c r="BG172" i="7"/>
  <c r="BY164" i="6"/>
  <c r="AZ199" i="6"/>
  <c r="BI172" i="7"/>
  <c r="BW164" i="7"/>
  <c r="BN172" i="7"/>
  <c r="BO172" i="7"/>
  <c r="AA95" i="6"/>
  <c r="BC181" i="7"/>
  <c r="AY133" i="7"/>
  <c r="AY134" i="7"/>
  <c r="AW199" i="7"/>
  <c r="AZ218" i="7"/>
  <c r="DA10" i="1" s="1"/>
  <c r="BC218" i="7"/>
  <c r="DD10" i="1" s="1"/>
  <c r="AW218" i="7"/>
  <c r="CX10" i="1" s="1"/>
  <c r="AX218" i="6"/>
  <c r="CY9" i="1" s="1"/>
  <c r="BB218" i="6"/>
  <c r="DC9" i="1" s="1"/>
  <c r="AV218" i="6"/>
  <c r="CW9" i="1" s="1"/>
  <c r="BA218" i="6"/>
  <c r="DB9" i="1" s="1"/>
  <c r="BB218" i="7"/>
  <c r="DC10" i="1" s="1"/>
  <c r="BA218" i="7"/>
  <c r="DB10" i="1" s="1"/>
  <c r="AY218" i="7"/>
  <c r="CZ10" i="1" s="1"/>
  <c r="BO164" i="7"/>
  <c r="BU164" i="7"/>
  <c r="BQ164" i="7"/>
  <c r="BY164" i="7"/>
  <c r="BC133" i="7"/>
  <c r="BA133" i="7"/>
  <c r="A101" i="7"/>
  <c r="BA47" i="7"/>
  <c r="BF47" i="7" s="1"/>
  <c r="K10" i="1" s="1"/>
  <c r="BA47" i="6"/>
  <c r="BF47" i="6" s="1"/>
  <c r="K9" i="1" s="1"/>
  <c r="AX12" i="6"/>
  <c r="Z133" i="7"/>
  <c r="AA134" i="7"/>
  <c r="V101" i="7"/>
  <c r="AZ133" i="7"/>
  <c r="AZ172" i="7"/>
  <c r="BH172" i="7"/>
  <c r="BP172" i="7"/>
  <c r="AV199" i="7"/>
  <c r="BD199" i="7"/>
  <c r="BB133" i="7"/>
  <c r="BB172" i="7"/>
  <c r="AX199" i="7"/>
  <c r="AV218" i="7"/>
  <c r="CW10" i="1" s="1"/>
  <c r="AB14" i="7"/>
  <c r="O125" i="7"/>
  <c r="AV12" i="7"/>
  <c r="BD133" i="7"/>
  <c r="BL133" i="7"/>
  <c r="AN10" i="1" s="1"/>
  <c r="AX181" i="7"/>
  <c r="AZ199" i="7"/>
  <c r="AX218" i="7"/>
  <c r="CY10" i="1" s="1"/>
  <c r="AW12" i="7"/>
  <c r="BE133" i="7"/>
  <c r="BM133" i="7"/>
  <c r="AO10" i="1" s="1"/>
  <c r="BF133" i="7"/>
  <c r="BN133" i="7"/>
  <c r="AP10" i="1" s="1"/>
  <c r="AZ181" i="7"/>
  <c r="AV183" i="7"/>
  <c r="BW164" i="6"/>
  <c r="BS164" i="6"/>
  <c r="BQ164" i="6"/>
  <c r="BR164" i="6"/>
  <c r="BP164" i="6"/>
  <c r="BG133" i="6"/>
  <c r="AB13" i="6"/>
  <c r="BN133" i="6"/>
  <c r="AP9" i="1" s="1"/>
  <c r="AZ133" i="6"/>
  <c r="A101" i="6"/>
  <c r="V101" i="6"/>
  <c r="BE57" i="6"/>
  <c r="AZ172" i="6"/>
  <c r="BA133" i="6"/>
  <c r="BA172" i="6"/>
  <c r="BI172" i="6"/>
  <c r="BC181" i="6"/>
  <c r="AW199" i="6"/>
  <c r="BE199" i="6"/>
  <c r="BC218" i="6"/>
  <c r="DD9" i="1" s="1"/>
  <c r="BH172" i="6"/>
  <c r="BB133" i="6"/>
  <c r="BB172" i="6"/>
  <c r="AV181" i="6"/>
  <c r="BD181" i="6"/>
  <c r="AX199" i="6"/>
  <c r="BF199" i="6"/>
  <c r="BP172" i="6"/>
  <c r="BC133" i="6"/>
  <c r="BC172" i="6"/>
  <c r="AW181" i="6"/>
  <c r="AY199" i="6"/>
  <c r="AW218" i="6"/>
  <c r="CX9" i="1" s="1"/>
  <c r="AV12" i="6"/>
  <c r="AB17" i="6"/>
  <c r="BD133" i="6"/>
  <c r="BL133" i="6"/>
  <c r="AN9" i="1" s="1"/>
  <c r="AX181" i="6"/>
  <c r="AV185" i="6"/>
  <c r="AW12" i="6"/>
  <c r="BE133" i="6"/>
  <c r="BM133" i="6"/>
  <c r="AO9" i="1" s="1"/>
  <c r="BE172" i="6"/>
  <c r="AY181" i="6"/>
  <c r="AW185" i="6"/>
  <c r="CE9" i="1" s="1"/>
  <c r="BF133" i="6"/>
  <c r="CD137" i="6"/>
  <c r="BF172" i="6"/>
  <c r="BN172" i="6"/>
  <c r="AZ181" i="6"/>
  <c r="BB199" i="6"/>
  <c r="AZ218" i="6"/>
  <c r="DA9" i="1" s="1"/>
  <c r="BG172" i="6"/>
  <c r="O101" i="7" l="1"/>
  <c r="O125" i="6"/>
  <c r="O101" i="6"/>
  <c r="CK113" i="6" s="1"/>
  <c r="O127" i="7"/>
  <c r="CK115" i="7"/>
  <c r="CK113" i="7"/>
  <c r="R101" i="7"/>
  <c r="AV101" i="7" s="1"/>
  <c r="CK117" i="7"/>
  <c r="CK119" i="7"/>
  <c r="CK121" i="7"/>
  <c r="CP109" i="7"/>
  <c r="CQ111" i="7" s="1"/>
  <c r="R125" i="7"/>
  <c r="AV125" i="7" s="1"/>
  <c r="CX109" i="7"/>
  <c r="CY111" i="7" s="1"/>
  <c r="CV109" i="7"/>
  <c r="CW111" i="7" s="1"/>
  <c r="CT109" i="7"/>
  <c r="CU111" i="7" s="1"/>
  <c r="CR109" i="7"/>
  <c r="CS111" i="7" s="1"/>
  <c r="Y133" i="7"/>
  <c r="U127" i="7"/>
  <c r="Z134" i="7"/>
  <c r="AA135" i="7"/>
  <c r="CP109" i="6"/>
  <c r="CQ111" i="6" s="1"/>
  <c r="R125" i="6"/>
  <c r="AV125" i="6" s="1"/>
  <c r="CR109" i="6"/>
  <c r="CS111" i="6" s="1"/>
  <c r="CX109" i="6"/>
  <c r="CY111" i="6" s="1"/>
  <c r="CV109" i="6"/>
  <c r="CW111" i="6" s="1"/>
  <c r="CT109" i="6"/>
  <c r="CU111" i="6" s="1"/>
  <c r="Z133" i="6"/>
  <c r="AA134" i="6"/>
  <c r="O127" i="6"/>
  <c r="CK115" i="6"/>
  <c r="U127" i="6"/>
  <c r="Y133" i="6"/>
  <c r="CK117" i="6" l="1"/>
  <c r="CK121" i="6"/>
  <c r="CK119" i="6"/>
  <c r="R101" i="6"/>
  <c r="AV101" i="6" s="1"/>
  <c r="CW119" i="7"/>
  <c r="CU119" i="7"/>
  <c r="CS119" i="7"/>
  <c r="CQ119" i="7"/>
  <c r="CN119" i="7"/>
  <c r="CY119" i="7"/>
  <c r="Y134" i="7"/>
  <c r="X133" i="7"/>
  <c r="CY121" i="7"/>
  <c r="CW121" i="7"/>
  <c r="CU121" i="7"/>
  <c r="CS121" i="7"/>
  <c r="CQ121" i="7"/>
  <c r="CN121" i="7"/>
  <c r="CU117" i="7"/>
  <c r="CQ117" i="7"/>
  <c r="CN117" i="7"/>
  <c r="CS117" i="7" s="1"/>
  <c r="CY117" i="7"/>
  <c r="CW117" i="7"/>
  <c r="Z135" i="7"/>
  <c r="AA136" i="7"/>
  <c r="CN113" i="7"/>
  <c r="CY113" i="7"/>
  <c r="CS113" i="7"/>
  <c r="CW113" i="7"/>
  <c r="CU113" i="7"/>
  <c r="CQ113" i="7"/>
  <c r="CN115" i="7"/>
  <c r="CY115" i="7"/>
  <c r="CW115" i="7"/>
  <c r="CU115" i="7"/>
  <c r="CQ115" i="7"/>
  <c r="CS115" i="7"/>
  <c r="CU117" i="6"/>
  <c r="CW117" i="6"/>
  <c r="CQ117" i="6"/>
  <c r="CN117" i="6"/>
  <c r="CS117" i="6" s="1"/>
  <c r="CY117" i="6"/>
  <c r="CN113" i="6"/>
  <c r="CY113" i="6"/>
  <c r="CQ113" i="6"/>
  <c r="CW113" i="6"/>
  <c r="CU113" i="6"/>
  <c r="CS113" i="6"/>
  <c r="CN115" i="6"/>
  <c r="CY115" i="6"/>
  <c r="CW115" i="6"/>
  <c r="CU115" i="6"/>
  <c r="CQ115" i="6"/>
  <c r="CS115" i="6"/>
  <c r="CY121" i="6"/>
  <c r="CW121" i="6"/>
  <c r="CU121" i="6"/>
  <c r="CS121" i="6"/>
  <c r="CQ121" i="6"/>
  <c r="CN121" i="6"/>
  <c r="Z134" i="6"/>
  <c r="AA135" i="6"/>
  <c r="Y134" i="6"/>
  <c r="X133" i="6"/>
  <c r="CW119" i="6"/>
  <c r="CU119" i="6"/>
  <c r="CS119" i="6"/>
  <c r="CQ119" i="6"/>
  <c r="CN119" i="6"/>
  <c r="CY119" i="6"/>
  <c r="AA137" i="7" l="1"/>
  <c r="Z136" i="7"/>
  <c r="X134" i="7"/>
  <c r="Y135" i="7"/>
  <c r="X134" i="6"/>
  <c r="Y135" i="6"/>
  <c r="Z135" i="6"/>
  <c r="AA136" i="6"/>
  <c r="X135" i="7" l="1"/>
  <c r="Y136" i="7"/>
  <c r="Z137" i="7"/>
  <c r="AA138" i="7"/>
  <c r="AA137" i="6"/>
  <c r="Z136" i="6"/>
  <c r="X135" i="6"/>
  <c r="Y136" i="6"/>
  <c r="X136" i="7" l="1"/>
  <c r="Y137" i="7"/>
  <c r="AA139" i="7"/>
  <c r="Z138" i="7"/>
  <c r="X136" i="6"/>
  <c r="Y137" i="6"/>
  <c r="Z137" i="6"/>
  <c r="AA138" i="6"/>
  <c r="AA140" i="7" l="1"/>
  <c r="Z139" i="7"/>
  <c r="X137" i="7"/>
  <c r="Y138" i="7"/>
  <c r="Z138" i="6"/>
  <c r="AA139" i="6"/>
  <c r="X137" i="6"/>
  <c r="Y138" i="6"/>
  <c r="Y139" i="7" l="1"/>
  <c r="X138" i="7"/>
  <c r="Z140" i="7"/>
  <c r="AA141" i="7"/>
  <c r="AA140" i="6"/>
  <c r="Z139" i="6"/>
  <c r="Y139" i="6"/>
  <c r="X138" i="6"/>
  <c r="Z141" i="7" l="1"/>
  <c r="AA142" i="7"/>
  <c r="X139" i="7"/>
  <c r="Y140" i="7"/>
  <c r="Z140" i="6"/>
  <c r="AA141" i="6"/>
  <c r="X139" i="6"/>
  <c r="Y140" i="6"/>
  <c r="X140" i="7" l="1"/>
  <c r="Y141" i="7"/>
  <c r="Z142" i="7"/>
  <c r="AA143" i="7"/>
  <c r="Z141" i="6"/>
  <c r="AA142" i="6"/>
  <c r="X140" i="6"/>
  <c r="Y141" i="6"/>
  <c r="Y142" i="7" l="1"/>
  <c r="X141" i="7"/>
  <c r="Z143" i="7"/>
  <c r="AA144" i="7"/>
  <c r="Z142" i="6"/>
  <c r="AA143" i="6"/>
  <c r="Y142" i="6"/>
  <c r="X141" i="6"/>
  <c r="AA145" i="7" l="1"/>
  <c r="Z144" i="7"/>
  <c r="X142" i="7"/>
  <c r="Y143" i="7"/>
  <c r="X142" i="6"/>
  <c r="Y143" i="6"/>
  <c r="Z143" i="6"/>
  <c r="AA144" i="6"/>
  <c r="Z145" i="7" l="1"/>
  <c r="AA146" i="7"/>
  <c r="X143" i="7"/>
  <c r="Y144" i="7"/>
  <c r="AA145" i="6"/>
  <c r="Z144" i="6"/>
  <c r="Y144" i="6"/>
  <c r="X143" i="6"/>
  <c r="Z146" i="7" l="1"/>
  <c r="AA147" i="7"/>
  <c r="X144" i="7"/>
  <c r="Y145" i="7"/>
  <c r="Z145" i="6"/>
  <c r="AA146" i="6"/>
  <c r="X144" i="6"/>
  <c r="Y145" i="6"/>
  <c r="X145" i="7" l="1"/>
  <c r="Y146" i="7"/>
  <c r="AA148" i="7"/>
  <c r="Z147" i="7"/>
  <c r="X145" i="6"/>
  <c r="Y146" i="6"/>
  <c r="Z146" i="6"/>
  <c r="AA147" i="6"/>
  <c r="Z148" i="7" l="1"/>
  <c r="AA149" i="7"/>
  <c r="Y147" i="7"/>
  <c r="X146" i="7"/>
  <c r="AA148" i="6"/>
  <c r="Z147" i="6"/>
  <c r="Y147" i="6"/>
  <c r="X146" i="6"/>
  <c r="X147" i="7" l="1"/>
  <c r="Y148" i="7"/>
  <c r="Z149" i="7"/>
  <c r="AA150" i="7"/>
  <c r="X147" i="6"/>
  <c r="Y148" i="6"/>
  <c r="Z148" i="6"/>
  <c r="AA149" i="6"/>
  <c r="Y149" i="7" l="1"/>
  <c r="X148" i="7"/>
  <c r="Z150" i="7"/>
  <c r="AA151" i="7"/>
  <c r="AA150" i="6"/>
  <c r="Z149" i="6"/>
  <c r="X148" i="6"/>
  <c r="Y149" i="6"/>
  <c r="Y150" i="7" l="1"/>
  <c r="X149" i="7"/>
  <c r="Z151" i="7"/>
  <c r="AA152" i="7"/>
  <c r="Z150" i="6"/>
  <c r="AA151" i="6"/>
  <c r="Y150" i="6"/>
  <c r="X149" i="6"/>
  <c r="X150" i="7" l="1"/>
  <c r="Y151" i="7"/>
  <c r="AA153" i="7"/>
  <c r="Z152" i="7"/>
  <c r="Z151" i="6"/>
  <c r="AA152" i="6"/>
  <c r="X150" i="6"/>
  <c r="Y151" i="6"/>
  <c r="Z153" i="7" l="1"/>
  <c r="AA154" i="7"/>
  <c r="X151" i="7"/>
  <c r="Y152" i="7"/>
  <c r="X151" i="6"/>
  <c r="Y152" i="6"/>
  <c r="AA153" i="6"/>
  <c r="Z152" i="6"/>
  <c r="X152" i="7" l="1"/>
  <c r="Y153" i="7"/>
  <c r="AA155" i="7"/>
  <c r="Z154" i="7"/>
  <c r="Z153" i="6"/>
  <c r="AA154" i="6"/>
  <c r="X152" i="6"/>
  <c r="Y153" i="6"/>
  <c r="Z155" i="7" l="1"/>
  <c r="AA156" i="7"/>
  <c r="X153" i="7"/>
  <c r="Y154" i="7"/>
  <c r="AA155" i="6"/>
  <c r="Z154" i="6"/>
  <c r="X153" i="6"/>
  <c r="Y154" i="6"/>
  <c r="Z156" i="7" l="1"/>
  <c r="AA157" i="7"/>
  <c r="X154" i="7"/>
  <c r="Y155" i="7"/>
  <c r="X154" i="6"/>
  <c r="Y155" i="6"/>
  <c r="Z155" i="6"/>
  <c r="AA156" i="6"/>
  <c r="Y156" i="7" l="1"/>
  <c r="X155" i="7"/>
  <c r="AA158" i="7"/>
  <c r="Z157" i="7"/>
  <c r="Z156" i="6"/>
  <c r="AA157" i="6"/>
  <c r="Y156" i="6"/>
  <c r="X155" i="6"/>
  <c r="X156" i="7" l="1"/>
  <c r="Y157" i="7"/>
  <c r="Z158" i="7"/>
  <c r="AA159" i="7"/>
  <c r="X156" i="6"/>
  <c r="Y157" i="6"/>
  <c r="AA158" i="6"/>
  <c r="Z157" i="6"/>
  <c r="AA160" i="7" l="1"/>
  <c r="Z159" i="7"/>
  <c r="Y158" i="7"/>
  <c r="X157" i="7"/>
  <c r="Z158" i="6"/>
  <c r="AA159" i="6"/>
  <c r="Y158" i="6"/>
  <c r="X157" i="6"/>
  <c r="Z160" i="7" l="1"/>
  <c r="AA161" i="7"/>
  <c r="Y159" i="7"/>
  <c r="X158" i="7"/>
  <c r="AA160" i="6"/>
  <c r="Z159" i="6"/>
  <c r="Y159" i="6"/>
  <c r="X158" i="6"/>
  <c r="X159" i="7" l="1"/>
  <c r="Y160" i="7"/>
  <c r="Z161" i="7"/>
  <c r="AA162" i="7"/>
  <c r="BK133" i="7"/>
  <c r="X159" i="6"/>
  <c r="Y160" i="6"/>
  <c r="Z160" i="6"/>
  <c r="AA161" i="6"/>
  <c r="Z162" i="7" l="1"/>
  <c r="Q164" i="7" s="1"/>
  <c r="V164" i="7"/>
  <c r="X160" i="7"/>
  <c r="Y161" i="7"/>
  <c r="X160" i="6"/>
  <c r="Y161" i="6"/>
  <c r="Z161" i="6"/>
  <c r="AA162" i="6"/>
  <c r="AA172" i="7" l="1"/>
  <c r="Y162" i="7"/>
  <c r="BI133" i="7" s="1"/>
  <c r="X161" i="7"/>
  <c r="Z172" i="7"/>
  <c r="AA173" i="7"/>
  <c r="DM109" i="7"/>
  <c r="DN111" i="7" s="1"/>
  <c r="DK109" i="7"/>
  <c r="DL111" i="7" s="1"/>
  <c r="R164" i="7"/>
  <c r="AX164" i="7" s="1"/>
  <c r="DI109" i="7"/>
  <c r="DJ111" i="7" s="1"/>
  <c r="DG109" i="7"/>
  <c r="DH111" i="7" s="1"/>
  <c r="DO109" i="7"/>
  <c r="DP111" i="7" s="1"/>
  <c r="BJ133" i="7"/>
  <c r="Z162" i="6"/>
  <c r="Q164" i="6" s="1"/>
  <c r="V164" i="6"/>
  <c r="BK133" i="6"/>
  <c r="Y162" i="6"/>
  <c r="BI133" i="6" s="1"/>
  <c r="X161" i="6"/>
  <c r="AA172" i="6" l="1"/>
  <c r="Z173" i="7"/>
  <c r="AA174" i="7"/>
  <c r="BM172" i="7" s="1"/>
  <c r="X162" i="7"/>
  <c r="E164" i="7" s="1"/>
  <c r="I164" i="7"/>
  <c r="AA173" i="6"/>
  <c r="Z172" i="6"/>
  <c r="DM109" i="6"/>
  <c r="DN111" i="6" s="1"/>
  <c r="DK109" i="6"/>
  <c r="DL111" i="6" s="1"/>
  <c r="R164" i="6"/>
  <c r="AX164" i="6" s="1"/>
  <c r="DI109" i="6"/>
  <c r="DJ111" i="6" s="1"/>
  <c r="DG109" i="6"/>
  <c r="DH111" i="6" s="1"/>
  <c r="DO109" i="6"/>
  <c r="DP111" i="6" s="1"/>
  <c r="X162" i="6"/>
  <c r="E164" i="6" s="1"/>
  <c r="I164" i="6"/>
  <c r="BJ133" i="6"/>
  <c r="N166" i="7" l="1"/>
  <c r="DD115" i="7"/>
  <c r="DD113" i="7"/>
  <c r="DD119" i="7"/>
  <c r="F164" i="7"/>
  <c r="AW164" i="7" s="1"/>
  <c r="DD117" i="7"/>
  <c r="DD121" i="7"/>
  <c r="Z174" i="7"/>
  <c r="V176" i="7"/>
  <c r="AV166" i="7"/>
  <c r="T166" i="7" s="1"/>
  <c r="Y172" i="7"/>
  <c r="BH133" i="7"/>
  <c r="N166" i="6"/>
  <c r="DD115" i="6"/>
  <c r="DD113" i="6"/>
  <c r="DD121" i="6"/>
  <c r="F164" i="6"/>
  <c r="AW164" i="6" s="1"/>
  <c r="DD117" i="6"/>
  <c r="DD119" i="6"/>
  <c r="AV166" i="6"/>
  <c r="T166" i="6" s="1"/>
  <c r="Y172" i="6"/>
  <c r="Z173" i="6"/>
  <c r="AA174" i="6"/>
  <c r="BM172" i="6" s="1"/>
  <c r="BH133" i="6"/>
  <c r="DP121" i="7" l="1"/>
  <c r="DE121" i="7"/>
  <c r="DN121" i="7"/>
  <c r="DL121" i="7"/>
  <c r="DJ121" i="7"/>
  <c r="DH121" i="7"/>
  <c r="DP119" i="7"/>
  <c r="DN119" i="7"/>
  <c r="DL119" i="7"/>
  <c r="DH119" i="7"/>
  <c r="DE119" i="7"/>
  <c r="DJ119" i="7" s="1"/>
  <c r="DH113" i="7"/>
  <c r="DE113" i="7"/>
  <c r="DL113" i="7"/>
  <c r="DP113" i="7"/>
  <c r="DN113" i="7"/>
  <c r="DJ113" i="7"/>
  <c r="DN117" i="7"/>
  <c r="DL117" i="7"/>
  <c r="DJ117" i="7"/>
  <c r="DH117" i="7"/>
  <c r="DE117" i="7"/>
  <c r="DP117" i="7"/>
  <c r="Y173" i="7"/>
  <c r="X172" i="7"/>
  <c r="DH115" i="7"/>
  <c r="DE115" i="7"/>
  <c r="DP115" i="7"/>
  <c r="DL115" i="7"/>
  <c r="DN115" i="7"/>
  <c r="DJ115" i="7"/>
  <c r="Q176" i="7"/>
  <c r="BL172" i="7"/>
  <c r="DP119" i="6"/>
  <c r="DN119" i="6"/>
  <c r="DL119" i="6"/>
  <c r="DH119" i="6"/>
  <c r="DE119" i="6"/>
  <c r="DJ119" i="6" s="1"/>
  <c r="DN117" i="6"/>
  <c r="DL117" i="6"/>
  <c r="DJ117" i="6"/>
  <c r="DH117" i="6"/>
  <c r="DP117" i="6"/>
  <c r="DE117" i="6"/>
  <c r="DP121" i="6"/>
  <c r="DN121" i="6"/>
  <c r="DL121" i="6"/>
  <c r="DH121" i="6"/>
  <c r="DE121" i="6"/>
  <c r="DJ121" i="6" s="1"/>
  <c r="DH113" i="6"/>
  <c r="DE113" i="6"/>
  <c r="DP113" i="6"/>
  <c r="DN113" i="6"/>
  <c r="DL113" i="6"/>
  <c r="DJ113" i="6"/>
  <c r="Z174" i="6"/>
  <c r="Q176" i="6" s="1"/>
  <c r="V176" i="6"/>
  <c r="DH115" i="6"/>
  <c r="DE115" i="6"/>
  <c r="DJ115" i="6"/>
  <c r="DP115" i="6"/>
  <c r="DN115" i="6"/>
  <c r="DL115" i="6"/>
  <c r="Y173" i="6"/>
  <c r="X172" i="6"/>
  <c r="EF109" i="7" l="1"/>
  <c r="EG111" i="7" s="1"/>
  <c r="DX109" i="7"/>
  <c r="DY111" i="7" s="1"/>
  <c r="ED109" i="7"/>
  <c r="EE111" i="7" s="1"/>
  <c r="EB109" i="7"/>
  <c r="EC111" i="7" s="1"/>
  <c r="DZ109" i="7"/>
  <c r="EA111" i="7" s="1"/>
  <c r="R176" i="7"/>
  <c r="AX176" i="7" s="1"/>
  <c r="X173" i="7"/>
  <c r="Y174" i="7"/>
  <c r="X173" i="6"/>
  <c r="Y174" i="6"/>
  <c r="EF109" i="6"/>
  <c r="EG111" i="6" s="1"/>
  <c r="ED109" i="6"/>
  <c r="EE111" i="6" s="1"/>
  <c r="EB109" i="6"/>
  <c r="EC111" i="6" s="1"/>
  <c r="DZ109" i="6"/>
  <c r="EA111" i="6" s="1"/>
  <c r="R176" i="6"/>
  <c r="AX176" i="6" s="1"/>
  <c r="DX109" i="6"/>
  <c r="DY111" i="6" s="1"/>
  <c r="BL172" i="6"/>
  <c r="I176" i="7" l="1"/>
  <c r="X174" i="7"/>
  <c r="E176" i="7" s="1"/>
  <c r="BK172" i="7"/>
  <c r="I176" i="6"/>
  <c r="X174" i="6"/>
  <c r="BK172" i="6"/>
  <c r="AV178" i="6" l="1"/>
  <c r="T178" i="6" s="1"/>
  <c r="AV178" i="7"/>
  <c r="T178" i="7" s="1"/>
  <c r="N178" i="7"/>
  <c r="DU121" i="7"/>
  <c r="F176" i="7"/>
  <c r="AW176" i="7" s="1"/>
  <c r="DU115" i="7"/>
  <c r="DU113" i="7"/>
  <c r="DU119" i="7"/>
  <c r="DU117" i="7"/>
  <c r="BJ172" i="7"/>
  <c r="E176" i="6"/>
  <c r="BJ172" i="6"/>
  <c r="EA113" i="7" l="1"/>
  <c r="DY113" i="7"/>
  <c r="DV113" i="7"/>
  <c r="EG113" i="7"/>
  <c r="EE113" i="7"/>
  <c r="EC113" i="7"/>
  <c r="EG119" i="7"/>
  <c r="EE119" i="7"/>
  <c r="EC119" i="7"/>
  <c r="DV119" i="7"/>
  <c r="EA119" i="7" s="1"/>
  <c r="DY119" i="7"/>
  <c r="EA115" i="7"/>
  <c r="DY115" i="7"/>
  <c r="DV115" i="7"/>
  <c r="EE115" i="7"/>
  <c r="EG115" i="7"/>
  <c r="EC115" i="7"/>
  <c r="EG117" i="7"/>
  <c r="EE117" i="7"/>
  <c r="EC117" i="7"/>
  <c r="EA117" i="7"/>
  <c r="DY117" i="7"/>
  <c r="DV117" i="7"/>
  <c r="EG121" i="7"/>
  <c r="EE121" i="7"/>
  <c r="EC121" i="7"/>
  <c r="DV121" i="7"/>
  <c r="EA121" i="7" s="1"/>
  <c r="DY121" i="7"/>
  <c r="N178" i="6"/>
  <c r="DU121" i="6"/>
  <c r="F176" i="6"/>
  <c r="AW176" i="6" s="1"/>
  <c r="DU115" i="6"/>
  <c r="DU113" i="6"/>
  <c r="DU119" i="6"/>
  <c r="DU117" i="6"/>
  <c r="EG119" i="6" l="1"/>
  <c r="EE119" i="6"/>
  <c r="EC119" i="6"/>
  <c r="DY119" i="6"/>
  <c r="DV119" i="6"/>
  <c r="EA119" i="6" s="1"/>
  <c r="EA113" i="6"/>
  <c r="DY113" i="6"/>
  <c r="DV113" i="6"/>
  <c r="EC113" i="6"/>
  <c r="EG113" i="6"/>
  <c r="EE113" i="6"/>
  <c r="EG117" i="6"/>
  <c r="EE117" i="6"/>
  <c r="EC117" i="6"/>
  <c r="EA117" i="6"/>
  <c r="DY117" i="6"/>
  <c r="DV117" i="6"/>
  <c r="EA115" i="6"/>
  <c r="DY115" i="6"/>
  <c r="DV115" i="6"/>
  <c r="EC115" i="6"/>
  <c r="EG115" i="6"/>
  <c r="EE115" i="6"/>
  <c r="EG121" i="6"/>
  <c r="EE121" i="6"/>
  <c r="EC121" i="6"/>
  <c r="DY121" i="6"/>
  <c r="DV121" i="6"/>
  <c r="EA121" i="6" s="1"/>
  <c r="A8" i="2" l="1"/>
  <c r="A224" i="2" l="1"/>
  <c r="A223" i="2"/>
  <c r="A222" i="2"/>
  <c r="A221" i="2"/>
  <c r="A220" i="2"/>
  <c r="A219" i="2"/>
  <c r="AV209" i="2"/>
  <c r="CJ8" i="1" s="1"/>
  <c r="A205" i="2"/>
  <c r="A204" i="2"/>
  <c r="A203" i="2"/>
  <c r="A202" i="2"/>
  <c r="A201" i="2"/>
  <c r="A200" i="2"/>
  <c r="AW189" i="2"/>
  <c r="R189" i="2"/>
  <c r="N189" i="2"/>
  <c r="J189" i="2"/>
  <c r="AW187" i="2"/>
  <c r="R187" i="2"/>
  <c r="N187" i="2"/>
  <c r="J187" i="2"/>
  <c r="R185" i="2"/>
  <c r="N185" i="2"/>
  <c r="J185" i="2"/>
  <c r="A185" i="2"/>
  <c r="AW183" i="2"/>
  <c r="CC8" i="1" s="1"/>
  <c r="R183" i="2"/>
  <c r="N183" i="2"/>
  <c r="J183" i="2"/>
  <c r="BB181" i="2"/>
  <c r="BW176" i="2"/>
  <c r="CA174" i="2"/>
  <c r="BZ174" i="2"/>
  <c r="BY174" i="2"/>
  <c r="BX174" i="2"/>
  <c r="BW174" i="2"/>
  <c r="BV174" i="2"/>
  <c r="BU174" i="2"/>
  <c r="BT174" i="2"/>
  <c r="BS174" i="2"/>
  <c r="BR174" i="2"/>
  <c r="BQ174" i="2"/>
  <c r="AY174" i="2"/>
  <c r="AX174" i="2"/>
  <c r="AW174" i="2"/>
  <c r="AV174" i="2"/>
  <c r="A174" i="2"/>
  <c r="CA173" i="2"/>
  <c r="BZ173" i="2"/>
  <c r="BY173" i="2"/>
  <c r="BX173" i="2"/>
  <c r="BW173" i="2"/>
  <c r="BV173" i="2"/>
  <c r="BU173" i="2"/>
  <c r="BT173" i="2"/>
  <c r="BS173" i="2"/>
  <c r="BR173" i="2"/>
  <c r="BQ173" i="2"/>
  <c r="AY173" i="2"/>
  <c r="AX173" i="2"/>
  <c r="AW173" i="2"/>
  <c r="AV173" i="2"/>
  <c r="A173" i="2"/>
  <c r="CA172" i="2"/>
  <c r="BZ172" i="2"/>
  <c r="BY172" i="2"/>
  <c r="BX172" i="2"/>
  <c r="BX176" i="2" s="1"/>
  <c r="BW172" i="2"/>
  <c r="BV172" i="2"/>
  <c r="BV176" i="2" s="1"/>
  <c r="BU172" i="2"/>
  <c r="BU176" i="2" s="1"/>
  <c r="BT172" i="2"/>
  <c r="BS172" i="2"/>
  <c r="BR172" i="2"/>
  <c r="BQ172" i="2"/>
  <c r="BQ176" i="2" s="1"/>
  <c r="AY172" i="2"/>
  <c r="AX172" i="2"/>
  <c r="AW172" i="2"/>
  <c r="AV172" i="2"/>
  <c r="AZ165" i="2"/>
  <c r="CE162" i="2"/>
  <c r="BY162" i="2"/>
  <c r="BX162" i="2"/>
  <c r="BW162" i="2"/>
  <c r="BV162" i="2"/>
  <c r="BU162" i="2"/>
  <c r="BT162" i="2"/>
  <c r="BS162" i="2"/>
  <c r="BR162" i="2"/>
  <c r="BQ162" i="2"/>
  <c r="BP162" i="2"/>
  <c r="BO162" i="2"/>
  <c r="AY162" i="2"/>
  <c r="AX162" i="2"/>
  <c r="AW162" i="2"/>
  <c r="A162" i="2"/>
  <c r="CE161" i="2"/>
  <c r="BY161" i="2"/>
  <c r="BX161" i="2"/>
  <c r="BW161" i="2"/>
  <c r="BV161" i="2"/>
  <c r="BU161" i="2"/>
  <c r="BT161" i="2"/>
  <c r="BS161" i="2"/>
  <c r="BR161" i="2"/>
  <c r="BQ161" i="2"/>
  <c r="BP161" i="2"/>
  <c r="BO161" i="2"/>
  <c r="AY161" i="2"/>
  <c r="AX161" i="2"/>
  <c r="AW161" i="2"/>
  <c r="A161" i="2"/>
  <c r="CE160" i="2"/>
  <c r="BY160" i="2"/>
  <c r="BX160" i="2"/>
  <c r="BW160" i="2"/>
  <c r="BV160" i="2"/>
  <c r="BU160" i="2"/>
  <c r="BT160" i="2"/>
  <c r="BS160" i="2"/>
  <c r="BR160" i="2"/>
  <c r="BQ160" i="2"/>
  <c r="BP160" i="2"/>
  <c r="BO160" i="2"/>
  <c r="AY160" i="2"/>
  <c r="AX160" i="2"/>
  <c r="AW160" i="2"/>
  <c r="A160" i="2"/>
  <c r="CE159" i="2"/>
  <c r="BY159" i="2"/>
  <c r="BX159" i="2"/>
  <c r="BW159" i="2"/>
  <c r="BV159" i="2"/>
  <c r="BU159" i="2"/>
  <c r="BT159" i="2"/>
  <c r="BS159" i="2"/>
  <c r="BR159" i="2"/>
  <c r="BQ159" i="2"/>
  <c r="BP159" i="2"/>
  <c r="BO159" i="2"/>
  <c r="AY159" i="2"/>
  <c r="AX159" i="2"/>
  <c r="AW159" i="2"/>
  <c r="A159" i="2"/>
  <c r="BY158" i="2"/>
  <c r="BX158" i="2"/>
  <c r="BW158" i="2"/>
  <c r="BV158" i="2"/>
  <c r="BU158" i="2"/>
  <c r="BT158" i="2"/>
  <c r="BS158" i="2"/>
  <c r="BR158" i="2"/>
  <c r="BQ158" i="2"/>
  <c r="BP158" i="2"/>
  <c r="BO158" i="2"/>
  <c r="AY158" i="2"/>
  <c r="AX158" i="2"/>
  <c r="AW158" i="2"/>
  <c r="A158" i="2"/>
  <c r="BY157" i="2"/>
  <c r="BX157" i="2"/>
  <c r="BW157" i="2"/>
  <c r="BV157" i="2"/>
  <c r="BU157" i="2"/>
  <c r="BT157" i="2"/>
  <c r="BS157" i="2"/>
  <c r="BR157" i="2"/>
  <c r="BQ157" i="2"/>
  <c r="BP157" i="2"/>
  <c r="BO157" i="2"/>
  <c r="AY157" i="2"/>
  <c r="AX157" i="2"/>
  <c r="AW157" i="2"/>
  <c r="A157" i="2"/>
  <c r="BY156" i="2"/>
  <c r="BX156" i="2"/>
  <c r="BW156" i="2"/>
  <c r="BV156" i="2"/>
  <c r="BU156" i="2"/>
  <c r="BT156" i="2"/>
  <c r="BS156" i="2"/>
  <c r="BR156" i="2"/>
  <c r="BQ156" i="2"/>
  <c r="BP156" i="2"/>
  <c r="BO156" i="2"/>
  <c r="AY156" i="2"/>
  <c r="AX156" i="2"/>
  <c r="AW156" i="2"/>
  <c r="A156" i="2"/>
  <c r="BY155" i="2"/>
  <c r="BX155" i="2"/>
  <c r="BW155" i="2"/>
  <c r="BV155" i="2"/>
  <c r="BU155" i="2"/>
  <c r="BT155" i="2"/>
  <c r="BS155" i="2"/>
  <c r="BR155" i="2"/>
  <c r="BQ155" i="2"/>
  <c r="BP155" i="2"/>
  <c r="BO155" i="2"/>
  <c r="AY155" i="2"/>
  <c r="AX155" i="2"/>
  <c r="AW155" i="2"/>
  <c r="A155" i="2"/>
  <c r="BY154" i="2"/>
  <c r="BX154" i="2"/>
  <c r="BW154" i="2"/>
  <c r="BV154" i="2"/>
  <c r="BU154" i="2"/>
  <c r="BT154" i="2"/>
  <c r="BS154" i="2"/>
  <c r="BR154" i="2"/>
  <c r="BQ154" i="2"/>
  <c r="BP154" i="2"/>
  <c r="BO154" i="2"/>
  <c r="AY154" i="2"/>
  <c r="AX154" i="2"/>
  <c r="AW154" i="2"/>
  <c r="A154" i="2"/>
  <c r="BY153" i="2"/>
  <c r="BX153" i="2"/>
  <c r="BW153" i="2"/>
  <c r="BV153" i="2"/>
  <c r="BU153" i="2"/>
  <c r="BT153" i="2"/>
  <c r="BS153" i="2"/>
  <c r="BR153" i="2"/>
  <c r="BQ153" i="2"/>
  <c r="BP153" i="2"/>
  <c r="BO153" i="2"/>
  <c r="AY153" i="2"/>
  <c r="AX153" i="2"/>
  <c r="AW153" i="2"/>
  <c r="A153" i="2"/>
  <c r="CE152" i="2"/>
  <c r="BY152" i="2"/>
  <c r="BX152" i="2"/>
  <c r="BW152" i="2"/>
  <c r="BV152" i="2"/>
  <c r="BU152" i="2"/>
  <c r="BT152" i="2"/>
  <c r="BS152" i="2"/>
  <c r="BR152" i="2"/>
  <c r="BQ152" i="2"/>
  <c r="BP152" i="2"/>
  <c r="BO152" i="2"/>
  <c r="AY152" i="2"/>
  <c r="AX152" i="2"/>
  <c r="AW152" i="2"/>
  <c r="A152" i="2"/>
  <c r="CE151" i="2"/>
  <c r="BY151" i="2"/>
  <c r="BX151" i="2"/>
  <c r="BW151" i="2"/>
  <c r="BV151" i="2"/>
  <c r="BU151" i="2"/>
  <c r="BT151" i="2"/>
  <c r="BS151" i="2"/>
  <c r="BR151" i="2"/>
  <c r="BQ151" i="2"/>
  <c r="BP151" i="2"/>
  <c r="BO151" i="2"/>
  <c r="AY151" i="2"/>
  <c r="AX151" i="2"/>
  <c r="AW151" i="2"/>
  <c r="A151" i="2"/>
  <c r="CE150" i="2"/>
  <c r="BY150" i="2"/>
  <c r="BX150" i="2"/>
  <c r="BW150" i="2"/>
  <c r="BV150" i="2"/>
  <c r="BU150" i="2"/>
  <c r="BT150" i="2"/>
  <c r="BS150" i="2"/>
  <c r="BR150" i="2"/>
  <c r="BQ150" i="2"/>
  <c r="BP150" i="2"/>
  <c r="BO150" i="2"/>
  <c r="AY150" i="2"/>
  <c r="AX150" i="2"/>
  <c r="AW150" i="2"/>
  <c r="A150" i="2"/>
  <c r="AB29" i="2" s="1"/>
  <c r="CE149" i="2"/>
  <c r="BY149" i="2"/>
  <c r="BX149" i="2"/>
  <c r="BW149" i="2"/>
  <c r="BV149" i="2"/>
  <c r="BU149" i="2"/>
  <c r="BT149" i="2"/>
  <c r="BS149" i="2"/>
  <c r="BR149" i="2"/>
  <c r="BQ149" i="2"/>
  <c r="BP149" i="2"/>
  <c r="BO149" i="2"/>
  <c r="AY149" i="2"/>
  <c r="AX149" i="2"/>
  <c r="AW149" i="2"/>
  <c r="A149" i="2"/>
  <c r="AB28" i="2" s="1"/>
  <c r="CE148" i="2"/>
  <c r="BY148" i="2"/>
  <c r="BX148" i="2"/>
  <c r="BW148" i="2"/>
  <c r="BV148" i="2"/>
  <c r="BU148" i="2"/>
  <c r="BT148" i="2"/>
  <c r="BS148" i="2"/>
  <c r="BR148" i="2"/>
  <c r="BQ148" i="2"/>
  <c r="BP148" i="2"/>
  <c r="BO148" i="2"/>
  <c r="AY148" i="2"/>
  <c r="AX148" i="2"/>
  <c r="AW148" i="2"/>
  <c r="A148" i="2"/>
  <c r="AB27" i="2" s="1"/>
  <c r="CE147" i="2"/>
  <c r="BY147" i="2"/>
  <c r="BX147" i="2"/>
  <c r="BW147" i="2"/>
  <c r="BV147" i="2"/>
  <c r="BU147" i="2"/>
  <c r="BT147" i="2"/>
  <c r="BS147" i="2"/>
  <c r="BR147" i="2"/>
  <c r="BQ147" i="2"/>
  <c r="BP147" i="2"/>
  <c r="BO147" i="2"/>
  <c r="AY147" i="2"/>
  <c r="AX147" i="2"/>
  <c r="AW147" i="2"/>
  <c r="A147" i="2"/>
  <c r="AB26" i="2" s="1"/>
  <c r="CE146" i="2"/>
  <c r="BY146" i="2"/>
  <c r="BX146" i="2"/>
  <c r="BW146" i="2"/>
  <c r="BV146" i="2"/>
  <c r="BU146" i="2"/>
  <c r="BT146" i="2"/>
  <c r="BS146" i="2"/>
  <c r="BR146" i="2"/>
  <c r="BQ146" i="2"/>
  <c r="BP146" i="2"/>
  <c r="BO146" i="2"/>
  <c r="AY146" i="2"/>
  <c r="AX146" i="2"/>
  <c r="AW146" i="2"/>
  <c r="A146" i="2"/>
  <c r="AB25" i="2" s="1"/>
  <c r="CE145" i="2"/>
  <c r="BY145" i="2"/>
  <c r="BX145" i="2"/>
  <c r="BW145" i="2"/>
  <c r="BV145" i="2"/>
  <c r="BU145" i="2"/>
  <c r="BT145" i="2"/>
  <c r="BS145" i="2"/>
  <c r="BR145" i="2"/>
  <c r="BQ145" i="2"/>
  <c r="BP145" i="2"/>
  <c r="BO145" i="2"/>
  <c r="AY145" i="2"/>
  <c r="AX145" i="2"/>
  <c r="AW145" i="2"/>
  <c r="A145" i="2"/>
  <c r="AB24" i="2" s="1"/>
  <c r="CE144" i="2"/>
  <c r="BY144" i="2"/>
  <c r="BX144" i="2"/>
  <c r="BW144" i="2"/>
  <c r="BV144" i="2"/>
  <c r="BU144" i="2"/>
  <c r="BT144" i="2"/>
  <c r="BS144" i="2"/>
  <c r="BR144" i="2"/>
  <c r="BQ144" i="2"/>
  <c r="BP144" i="2"/>
  <c r="BO144" i="2"/>
  <c r="AY144" i="2"/>
  <c r="AX144" i="2"/>
  <c r="AW144" i="2"/>
  <c r="A144" i="2"/>
  <c r="CE143" i="2"/>
  <c r="BY143" i="2"/>
  <c r="BX143" i="2"/>
  <c r="BW143" i="2"/>
  <c r="BV143" i="2"/>
  <c r="BU143" i="2"/>
  <c r="BT143" i="2"/>
  <c r="BS143" i="2"/>
  <c r="BR143" i="2"/>
  <c r="BQ143" i="2"/>
  <c r="BP143" i="2"/>
  <c r="BO143" i="2"/>
  <c r="AY143" i="2"/>
  <c r="AX143" i="2"/>
  <c r="AW143" i="2"/>
  <c r="A143" i="2"/>
  <c r="AB22" i="2" s="1"/>
  <c r="CE142" i="2"/>
  <c r="BY142" i="2"/>
  <c r="BX142" i="2"/>
  <c r="BW142" i="2"/>
  <c r="BV142" i="2"/>
  <c r="BU142" i="2"/>
  <c r="BT142" i="2"/>
  <c r="BS142" i="2"/>
  <c r="BR142" i="2"/>
  <c r="BQ142" i="2"/>
  <c r="BP142" i="2"/>
  <c r="BO142" i="2"/>
  <c r="AY142" i="2"/>
  <c r="AX142" i="2"/>
  <c r="AW142" i="2"/>
  <c r="A142" i="2"/>
  <c r="AB21" i="2" s="1"/>
  <c r="CF141" i="2"/>
  <c r="BY141" i="2"/>
  <c r="BX141" i="2"/>
  <c r="BW141" i="2"/>
  <c r="BV141" i="2"/>
  <c r="BU141" i="2"/>
  <c r="BT141" i="2"/>
  <c r="BS141" i="2"/>
  <c r="BR141" i="2"/>
  <c r="BQ141" i="2"/>
  <c r="BP141" i="2"/>
  <c r="BO141" i="2"/>
  <c r="AY141" i="2"/>
  <c r="AX141" i="2"/>
  <c r="AW141" i="2"/>
  <c r="A141" i="2"/>
  <c r="AB20" i="2" s="1"/>
  <c r="CE140" i="2"/>
  <c r="BY140" i="2"/>
  <c r="BX140" i="2"/>
  <c r="BW140" i="2"/>
  <c r="BV140" i="2"/>
  <c r="BU140" i="2"/>
  <c r="BT140" i="2"/>
  <c r="BS140" i="2"/>
  <c r="BR140" i="2"/>
  <c r="BQ140" i="2"/>
  <c r="BP140" i="2"/>
  <c r="BO140" i="2"/>
  <c r="AY140" i="2"/>
  <c r="AX140" i="2"/>
  <c r="AW140" i="2"/>
  <c r="A140" i="2"/>
  <c r="AB19" i="2" s="1"/>
  <c r="CE139" i="2"/>
  <c r="BY139" i="2"/>
  <c r="BX139" i="2"/>
  <c r="BW139" i="2"/>
  <c r="BV139" i="2"/>
  <c r="BU139" i="2"/>
  <c r="BT139" i="2"/>
  <c r="BS139" i="2"/>
  <c r="BR139" i="2"/>
  <c r="BQ139" i="2"/>
  <c r="BP139" i="2"/>
  <c r="BO139" i="2"/>
  <c r="AY139" i="2"/>
  <c r="AX139" i="2"/>
  <c r="AW139" i="2"/>
  <c r="A139" i="2"/>
  <c r="AB18" i="2" s="1"/>
  <c r="CE138" i="2"/>
  <c r="BY138" i="2"/>
  <c r="BX138" i="2"/>
  <c r="BW138" i="2"/>
  <c r="BV138" i="2"/>
  <c r="BU138" i="2"/>
  <c r="BT138" i="2"/>
  <c r="BS138" i="2"/>
  <c r="BR138" i="2"/>
  <c r="BQ138" i="2"/>
  <c r="BP138" i="2"/>
  <c r="BO138" i="2"/>
  <c r="AY138" i="2"/>
  <c r="AX138" i="2"/>
  <c r="AW138" i="2"/>
  <c r="A138" i="2"/>
  <c r="AB17" i="2" s="1"/>
  <c r="CE137" i="2"/>
  <c r="BY137" i="2"/>
  <c r="BX137" i="2"/>
  <c r="BW137" i="2"/>
  <c r="BV137" i="2"/>
  <c r="BU137" i="2"/>
  <c r="BT137" i="2"/>
  <c r="BS137" i="2"/>
  <c r="BR137" i="2"/>
  <c r="BQ137" i="2"/>
  <c r="BP137" i="2"/>
  <c r="BO137" i="2"/>
  <c r="AY137" i="2"/>
  <c r="AX137" i="2"/>
  <c r="AW137" i="2"/>
  <c r="A137" i="2"/>
  <c r="AB16" i="2" s="1"/>
  <c r="CE136" i="2"/>
  <c r="BY136" i="2"/>
  <c r="BX136" i="2"/>
  <c r="BW136" i="2"/>
  <c r="BV136" i="2"/>
  <c r="BU136" i="2"/>
  <c r="BT136" i="2"/>
  <c r="BS136" i="2"/>
  <c r="BR136" i="2"/>
  <c r="BQ136" i="2"/>
  <c r="BP136" i="2"/>
  <c r="BO136" i="2"/>
  <c r="AY136" i="2"/>
  <c r="AX136" i="2"/>
  <c r="AW136" i="2"/>
  <c r="A136" i="2"/>
  <c r="AB15" i="2" s="1"/>
  <c r="CE135" i="2"/>
  <c r="BY135" i="2"/>
  <c r="BX135" i="2"/>
  <c r="BW135" i="2"/>
  <c r="BV135" i="2"/>
  <c r="BU135" i="2"/>
  <c r="BT135" i="2"/>
  <c r="BS135" i="2"/>
  <c r="BR135" i="2"/>
  <c r="BQ135" i="2"/>
  <c r="BP135" i="2"/>
  <c r="BO135" i="2"/>
  <c r="AY135" i="2"/>
  <c r="AX135" i="2"/>
  <c r="AW135" i="2"/>
  <c r="A135" i="2"/>
  <c r="AB14" i="2" s="1"/>
  <c r="CE134" i="2"/>
  <c r="BY134" i="2"/>
  <c r="BX134" i="2"/>
  <c r="BW134" i="2"/>
  <c r="BV134" i="2"/>
  <c r="BU134" i="2"/>
  <c r="BT134" i="2"/>
  <c r="BS134" i="2"/>
  <c r="BR134" i="2"/>
  <c r="BQ134" i="2"/>
  <c r="BP134" i="2"/>
  <c r="BO134" i="2"/>
  <c r="AX134" i="2"/>
  <c r="AW134" i="2"/>
  <c r="AY134" i="2" s="1"/>
  <c r="A134" i="2"/>
  <c r="CE133" i="2"/>
  <c r="CD133" i="2"/>
  <c r="BY133" i="2"/>
  <c r="BX133" i="2"/>
  <c r="BW133" i="2"/>
  <c r="BV133" i="2"/>
  <c r="BU133" i="2"/>
  <c r="BT133" i="2"/>
  <c r="BS133" i="2"/>
  <c r="BR133" i="2"/>
  <c r="BQ133" i="2"/>
  <c r="BP133" i="2"/>
  <c r="BO133" i="2"/>
  <c r="AX133" i="2"/>
  <c r="AW133" i="2"/>
  <c r="AY133" i="2" s="1"/>
  <c r="Y124" i="2"/>
  <c r="X124" i="2"/>
  <c r="W124" i="2"/>
  <c r="V124" i="2"/>
  <c r="U124" i="2"/>
  <c r="T124" i="2"/>
  <c r="S124" i="2"/>
  <c r="R124" i="2"/>
  <c r="Q124" i="2"/>
  <c r="P124" i="2"/>
  <c r="O124" i="2"/>
  <c r="N124" i="2"/>
  <c r="M124" i="2"/>
  <c r="L124" i="2"/>
  <c r="K124" i="2"/>
  <c r="J124" i="2"/>
  <c r="I124" i="2"/>
  <c r="H124" i="2"/>
  <c r="Z123" i="2"/>
  <c r="Z122" i="2"/>
  <c r="Z121" i="2"/>
  <c r="Z120" i="2"/>
  <c r="Z119" i="2"/>
  <c r="V114" i="2"/>
  <c r="AV114" i="2" s="1"/>
  <c r="V115" i="2" s="1"/>
  <c r="E111" i="2"/>
  <c r="Y100" i="2"/>
  <c r="X100" i="2"/>
  <c r="W100" i="2"/>
  <c r="V100" i="2"/>
  <c r="U100" i="2"/>
  <c r="T100" i="2"/>
  <c r="S100" i="2"/>
  <c r="R100" i="2"/>
  <c r="Q100" i="2"/>
  <c r="P100" i="2"/>
  <c r="O100" i="2"/>
  <c r="N100" i="2"/>
  <c r="M100" i="2"/>
  <c r="L100" i="2"/>
  <c r="K100" i="2"/>
  <c r="J100" i="2"/>
  <c r="I100" i="2"/>
  <c r="H100" i="2"/>
  <c r="Z99" i="2"/>
  <c r="Z98" i="2"/>
  <c r="Z97" i="2"/>
  <c r="Z96" i="2"/>
  <c r="Z95" i="2"/>
  <c r="V92" i="2"/>
  <c r="AV75" i="2"/>
  <c r="AV74" i="2"/>
  <c r="AV73" i="2"/>
  <c r="AV72" i="2"/>
  <c r="AV71" i="2"/>
  <c r="AV70" i="2"/>
  <c r="AV69" i="2"/>
  <c r="AV68" i="2"/>
  <c r="AV67" i="2"/>
  <c r="AV66" i="2"/>
  <c r="BD62" i="2"/>
  <c r="BD57" i="2" s="1"/>
  <c r="BC62" i="2"/>
  <c r="BB62" i="2"/>
  <c r="BB57" i="2" s="1"/>
  <c r="BA62" i="2"/>
  <c r="BA57" i="2" s="1"/>
  <c r="AZ62" i="2"/>
  <c r="AZ57" i="2" s="1"/>
  <c r="AY62" i="2"/>
  <c r="AX62" i="2"/>
  <c r="AW62" i="2"/>
  <c r="AV62" i="2"/>
  <c r="AY61" i="2"/>
  <c r="AX61" i="2"/>
  <c r="AW61" i="2"/>
  <c r="AV61" i="2"/>
  <c r="AY60" i="2"/>
  <c r="AX60" i="2"/>
  <c r="AW60" i="2"/>
  <c r="AV60" i="2"/>
  <c r="AY59" i="2"/>
  <c r="AX59" i="2"/>
  <c r="AW59" i="2"/>
  <c r="AV59" i="2"/>
  <c r="AY58" i="2"/>
  <c r="AX58" i="2"/>
  <c r="AW58" i="2"/>
  <c r="AV58" i="2"/>
  <c r="AY57" i="2"/>
  <c r="AX57" i="2"/>
  <c r="AW57" i="2"/>
  <c r="AV57" i="2"/>
  <c r="BE53" i="2"/>
  <c r="BE47" i="2" s="1"/>
  <c r="BD53" i="2"/>
  <c r="BD47" i="2" s="1"/>
  <c r="BC53" i="2"/>
  <c r="BC47" i="2" s="1"/>
  <c r="BB53" i="2"/>
  <c r="BB47" i="2" s="1"/>
  <c r="BA53" i="2"/>
  <c r="AW53" i="2"/>
  <c r="AZ52" i="2"/>
  <c r="AY52" i="2"/>
  <c r="AX52" i="2"/>
  <c r="AW52" i="2"/>
  <c r="AV52" i="2"/>
  <c r="AZ51" i="2"/>
  <c r="AY51" i="2"/>
  <c r="AX51" i="2"/>
  <c r="AW51" i="2"/>
  <c r="AV51" i="2"/>
  <c r="AZ50" i="2"/>
  <c r="AY50" i="2"/>
  <c r="AX50" i="2"/>
  <c r="AW50" i="2"/>
  <c r="AV50" i="2"/>
  <c r="AZ49" i="2"/>
  <c r="AY49" i="2"/>
  <c r="AX49" i="2"/>
  <c r="AW49" i="2"/>
  <c r="AV49" i="2"/>
  <c r="AZ48" i="2"/>
  <c r="AY48" i="2"/>
  <c r="AX48" i="2"/>
  <c r="AW48" i="2"/>
  <c r="AV48" i="2"/>
  <c r="AZ47" i="2"/>
  <c r="AY47" i="2"/>
  <c r="AX47" i="2"/>
  <c r="AW47" i="2"/>
  <c r="AV47" i="2"/>
  <c r="CD161" i="2"/>
  <c r="CD160" i="2"/>
  <c r="CD159" i="2"/>
  <c r="AD31" i="2"/>
  <c r="AB31" i="2"/>
  <c r="A31" i="2"/>
  <c r="CD152" i="2" s="1"/>
  <c r="AD30" i="2"/>
  <c r="AB30" i="2"/>
  <c r="A30" i="2"/>
  <c r="CD151" i="2" s="1"/>
  <c r="AD29" i="2"/>
  <c r="A29" i="2"/>
  <c r="CD150" i="2" s="1"/>
  <c r="AD28" i="2"/>
  <c r="A28" i="2"/>
  <c r="CD149" i="2" s="1"/>
  <c r="AD27" i="2"/>
  <c r="A27" i="2"/>
  <c r="CD148" i="2" s="1"/>
  <c r="AD26" i="2"/>
  <c r="A26" i="2"/>
  <c r="CD147" i="2" s="1"/>
  <c r="AD25" i="2"/>
  <c r="A25" i="2"/>
  <c r="CD146" i="2" s="1"/>
  <c r="AD24" i="2"/>
  <c r="A24" i="2"/>
  <c r="CD145" i="2" s="1"/>
  <c r="AD23" i="2"/>
  <c r="AB23" i="2"/>
  <c r="A23" i="2"/>
  <c r="CD144" i="2" s="1"/>
  <c r="AD22" i="2"/>
  <c r="A22" i="2"/>
  <c r="CD143" i="2" s="1"/>
  <c r="AD21" i="2"/>
  <c r="A21" i="2"/>
  <c r="CD142" i="2" s="1"/>
  <c r="AD20" i="2"/>
  <c r="A20" i="2"/>
  <c r="CE141" i="2" s="1"/>
  <c r="AD19" i="2"/>
  <c r="A19" i="2"/>
  <c r="CD140" i="2" s="1"/>
  <c r="AD18" i="2"/>
  <c r="A18" i="2"/>
  <c r="CD139" i="2" s="1"/>
  <c r="AD17" i="2"/>
  <c r="A17" i="2"/>
  <c r="CD138" i="2" s="1"/>
  <c r="AD16" i="2"/>
  <c r="A16" i="2"/>
  <c r="CD137" i="2" s="1"/>
  <c r="AD15" i="2"/>
  <c r="A15" i="2"/>
  <c r="CD136" i="2" s="1"/>
  <c r="AD14" i="2"/>
  <c r="A14" i="2"/>
  <c r="AD13" i="2"/>
  <c r="A13" i="2"/>
  <c r="AD12" i="2"/>
  <c r="AB12" i="2"/>
  <c r="W4" i="2"/>
  <c r="M4" i="2"/>
  <c r="W2" i="2"/>
  <c r="M2" i="2"/>
  <c r="CF7" i="1"/>
  <c r="BC57" i="2" l="1"/>
  <c r="BT176" i="2"/>
  <c r="AX218" i="2"/>
  <c r="CY8" i="1" s="1"/>
  <c r="BA47" i="2"/>
  <c r="BF47" i="2" s="1"/>
  <c r="K8" i="1" s="1"/>
  <c r="BP164" i="2"/>
  <c r="BW164" i="2"/>
  <c r="AY218" i="2"/>
  <c r="CZ8" i="1" s="1"/>
  <c r="AV199" i="2"/>
  <c r="BD199" i="2"/>
  <c r="AA95" i="2"/>
  <c r="V101" i="2" s="1"/>
  <c r="BX164" i="2"/>
  <c r="A125" i="2"/>
  <c r="BY164" i="2"/>
  <c r="AV12" i="2"/>
  <c r="CA176" i="2"/>
  <c r="BE199" i="2"/>
  <c r="AW218" i="2"/>
  <c r="CX8" i="1" s="1"/>
  <c r="BE57" i="2"/>
  <c r="AA119" i="2"/>
  <c r="BV164" i="2"/>
  <c r="BY176" i="2"/>
  <c r="AV183" i="2"/>
  <c r="AV187" i="2"/>
  <c r="BQ164" i="2"/>
  <c r="AC8" i="1" s="1"/>
  <c r="CD135" i="2"/>
  <c r="BR164" i="2"/>
  <c r="AD8" i="1" s="1"/>
  <c r="BO164" i="2"/>
  <c r="AV189" i="2"/>
  <c r="BC133" i="2"/>
  <c r="BM133" i="2"/>
  <c r="AO8" i="1" s="1"/>
  <c r="BN133" i="2"/>
  <c r="AP8" i="1" s="1"/>
  <c r="BB133" i="2"/>
  <c r="AB13" i="2"/>
  <c r="BA133" i="2"/>
  <c r="BL133" i="2"/>
  <c r="AN8" i="1" s="1"/>
  <c r="AZ133" i="2"/>
  <c r="AW66" i="2"/>
  <c r="BS176" i="2"/>
  <c r="AW181" i="2"/>
  <c r="AV181" i="2"/>
  <c r="BD181" i="2"/>
  <c r="AW185" i="2"/>
  <c r="CE8" i="1" s="1"/>
  <c r="BC181" i="2"/>
  <c r="AV35" i="2"/>
  <c r="CD162" i="2"/>
  <c r="BS164" i="2"/>
  <c r="BT164" i="2"/>
  <c r="BG172" i="2"/>
  <c r="BE172" i="2"/>
  <c r="BF172" i="2"/>
  <c r="BP172" i="2"/>
  <c r="BD172" i="2"/>
  <c r="BB172" i="2"/>
  <c r="BO172" i="2"/>
  <c r="BC172" i="2"/>
  <c r="BN172" i="2"/>
  <c r="BA172" i="2"/>
  <c r="BD133" i="2"/>
  <c r="AZ172" i="2"/>
  <c r="BR176" i="2"/>
  <c r="AX181" i="2"/>
  <c r="BE133" i="2"/>
  <c r="AB8" i="1" s="1"/>
  <c r="BF133" i="2"/>
  <c r="BH172" i="2"/>
  <c r="AY181" i="2"/>
  <c r="AV185" i="2"/>
  <c r="BC199" i="2"/>
  <c r="BA199" i="2"/>
  <c r="BB199" i="2"/>
  <c r="AZ199" i="2"/>
  <c r="AX199" i="2"/>
  <c r="AY199" i="2"/>
  <c r="AW199" i="2"/>
  <c r="BF199" i="2"/>
  <c r="A101" i="2"/>
  <c r="BI172" i="2"/>
  <c r="AZ181" i="2"/>
  <c r="BU164" i="2"/>
  <c r="BG133" i="2"/>
  <c r="AX12" i="2"/>
  <c r="BZ176" i="2"/>
  <c r="BA181" i="2"/>
  <c r="AZ218" i="2"/>
  <c r="DA8" i="1" s="1"/>
  <c r="BA218" i="2"/>
  <c r="DB8" i="1" s="1"/>
  <c r="BB218" i="2"/>
  <c r="DC8" i="1" s="1"/>
  <c r="BC218" i="2"/>
  <c r="DD8" i="1" s="1"/>
  <c r="AW12" i="2"/>
  <c r="CD134" i="2"/>
  <c r="AV218" i="2"/>
  <c r="CW8" i="1" s="1"/>
  <c r="O101" i="2" l="1"/>
  <c r="V125" i="2"/>
  <c r="AA133" i="2" s="1"/>
  <c r="Z133" i="2" s="1"/>
  <c r="Y133" i="2"/>
  <c r="AA134" i="2" l="1"/>
  <c r="Z134" i="2" s="1"/>
  <c r="U127" i="2"/>
  <c r="O125" i="2"/>
  <c r="CK121" i="2"/>
  <c r="CK119" i="2"/>
  <c r="CK117" i="2"/>
  <c r="CK115" i="2"/>
  <c r="R101" i="2"/>
  <c r="AV101" i="2" s="1"/>
  <c r="CK113" i="2"/>
  <c r="CN113" i="2" s="1"/>
  <c r="Y134" i="2"/>
  <c r="X133" i="2"/>
  <c r="CN119" i="2"/>
  <c r="CN121" i="2"/>
  <c r="AA135" i="2" l="1"/>
  <c r="AA136" i="2" s="1"/>
  <c r="CV109" i="2"/>
  <c r="CX109" i="2"/>
  <c r="CY115" i="2" s="1"/>
  <c r="CR109" i="2"/>
  <c r="CS113" i="2" s="1"/>
  <c r="CT109" i="2"/>
  <c r="CU115" i="2" s="1"/>
  <c r="CP109" i="2"/>
  <c r="CQ113" i="2" s="1"/>
  <c r="R125" i="2"/>
  <c r="AV125" i="2" s="1"/>
  <c r="CW121" i="2"/>
  <c r="O127" i="2"/>
  <c r="CN115" i="2"/>
  <c r="CW115" i="2"/>
  <c r="CN117" i="2"/>
  <c r="CY117" i="2"/>
  <c r="CW113" i="2"/>
  <c r="Y135" i="2"/>
  <c r="X134" i="2"/>
  <c r="Z135" i="2" l="1"/>
  <c r="CU113" i="2"/>
  <c r="CS115" i="2"/>
  <c r="CY113" i="2"/>
  <c r="CQ111" i="2"/>
  <c r="CQ121" i="2"/>
  <c r="CQ119" i="2"/>
  <c r="CU111" i="2"/>
  <c r="CU117" i="2" s="1"/>
  <c r="CU121" i="2"/>
  <c r="CU119" i="2"/>
  <c r="CS111" i="2"/>
  <c r="CS117" i="2" s="1"/>
  <c r="CS119" i="2"/>
  <c r="CS121" i="2"/>
  <c r="CY111" i="2"/>
  <c r="CY121" i="2"/>
  <c r="CY119" i="2"/>
  <c r="CQ117" i="2"/>
  <c r="CQ115" i="2"/>
  <c r="CW111" i="2"/>
  <c r="CW119" i="2"/>
  <c r="CW117" i="2"/>
  <c r="X135" i="2"/>
  <c r="Y136" i="2"/>
  <c r="Z136" i="2"/>
  <c r="AA137" i="2"/>
  <c r="Z137" i="2" l="1"/>
  <c r="AA138" i="2"/>
  <c r="X136" i="2"/>
  <c r="Y137" i="2"/>
  <c r="X137" i="2" l="1"/>
  <c r="Y138" i="2"/>
  <c r="Z138" i="2"/>
  <c r="AA139" i="2"/>
  <c r="AA140" i="2" l="1"/>
  <c r="Z139" i="2"/>
  <c r="Y139" i="2"/>
  <c r="X138" i="2"/>
  <c r="X139" i="2" l="1"/>
  <c r="Y140" i="2"/>
  <c r="Z140" i="2"/>
  <c r="AA141" i="2"/>
  <c r="Z141" i="2" l="1"/>
  <c r="AA142" i="2"/>
  <c r="X140" i="2"/>
  <c r="Y141" i="2"/>
  <c r="X141" i="2" l="1"/>
  <c r="Y142" i="2"/>
  <c r="Z142" i="2"/>
  <c r="AA143" i="2"/>
  <c r="AA144" i="2" l="1"/>
  <c r="Z143" i="2"/>
  <c r="Y143" i="2"/>
  <c r="X142" i="2"/>
  <c r="X143" i="2" l="1"/>
  <c r="Y144" i="2"/>
  <c r="Z144" i="2"/>
  <c r="AA145" i="2"/>
  <c r="Z145" i="2" l="1"/>
  <c r="AA146" i="2"/>
  <c r="X144" i="2"/>
  <c r="Y145" i="2"/>
  <c r="Y146" i="2" l="1"/>
  <c r="X145" i="2"/>
  <c r="Z146" i="2"/>
  <c r="AA147" i="2"/>
  <c r="AA148" i="2" l="1"/>
  <c r="Z147" i="2"/>
  <c r="Y147" i="2"/>
  <c r="X146" i="2"/>
  <c r="X147" i="2" l="1"/>
  <c r="Y148" i="2"/>
  <c r="Z148" i="2"/>
  <c r="AA149" i="2"/>
  <c r="Z149" i="2" l="1"/>
  <c r="AA150" i="2"/>
  <c r="X148" i="2"/>
  <c r="Y149" i="2"/>
  <c r="Y150" i="2" l="1"/>
  <c r="X149" i="2"/>
  <c r="Z150" i="2"/>
  <c r="AA151" i="2"/>
  <c r="AA152" i="2" l="1"/>
  <c r="Z151" i="2"/>
  <c r="Y151" i="2"/>
  <c r="X150" i="2"/>
  <c r="X151" i="2" l="1"/>
  <c r="Y152" i="2"/>
  <c r="Z152" i="2"/>
  <c r="AA153" i="2"/>
  <c r="Z153" i="2" l="1"/>
  <c r="AA154" i="2"/>
  <c r="X152" i="2"/>
  <c r="Y153" i="2"/>
  <c r="Y154" i="2" l="1"/>
  <c r="X153" i="2"/>
  <c r="AA155" i="2"/>
  <c r="Z154" i="2"/>
  <c r="Z155" i="2" l="1"/>
  <c r="AA156" i="2"/>
  <c r="X154" i="2"/>
  <c r="Y155" i="2"/>
  <c r="X155" i="2" l="1"/>
  <c r="Y156" i="2"/>
  <c r="AA157" i="2"/>
  <c r="Z156" i="2"/>
  <c r="Z157" i="2" l="1"/>
  <c r="AA158" i="2"/>
  <c r="Y157" i="2"/>
  <c r="X156" i="2"/>
  <c r="X157" i="2" l="1"/>
  <c r="Y158" i="2"/>
  <c r="Z158" i="2"/>
  <c r="AA159" i="2"/>
  <c r="AA160" i="2" l="1"/>
  <c r="Z159" i="2"/>
  <c r="Y159" i="2"/>
  <c r="X158" i="2"/>
  <c r="X159" i="2" l="1"/>
  <c r="Y160" i="2"/>
  <c r="Z160" i="2"/>
  <c r="AA161" i="2"/>
  <c r="Z161" i="2" l="1"/>
  <c r="AA162" i="2"/>
  <c r="X160" i="2"/>
  <c r="Y161" i="2"/>
  <c r="V164" i="2" l="1"/>
  <c r="AT8" i="1" s="1"/>
  <c r="Z162" i="2"/>
  <c r="Q164" i="2" s="1"/>
  <c r="X161" i="2"/>
  <c r="Y162" i="2"/>
  <c r="BK133" i="2"/>
  <c r="I164" i="2" l="1"/>
  <c r="AR8" i="1" s="1"/>
  <c r="X162" i="2"/>
  <c r="E164" i="2" s="1"/>
  <c r="DK109" i="2"/>
  <c r="DL111" i="2" s="1"/>
  <c r="DO109" i="2"/>
  <c r="DP111" i="2" s="1"/>
  <c r="DM109" i="2"/>
  <c r="DN111" i="2" s="1"/>
  <c r="DI109" i="2"/>
  <c r="DJ111" i="2" s="1"/>
  <c r="R164" i="2"/>
  <c r="AX164" i="2" s="1"/>
  <c r="AS8" i="1" s="1"/>
  <c r="DG109" i="2"/>
  <c r="DH111" i="2" s="1"/>
  <c r="BI133" i="2"/>
  <c r="AA172" i="2"/>
  <c r="BJ133" i="2"/>
  <c r="Z172" i="2" l="1"/>
  <c r="AA173" i="2"/>
  <c r="DD119" i="2"/>
  <c r="F164" i="2"/>
  <c r="AW164" i="2" s="1"/>
  <c r="AQ8" i="1" s="1"/>
  <c r="DD117" i="2"/>
  <c r="DD121" i="2"/>
  <c r="N166" i="2"/>
  <c r="AU8" i="1" s="1"/>
  <c r="DD113" i="2"/>
  <c r="DD115" i="2"/>
  <c r="Y172" i="2"/>
  <c r="AV166" i="2"/>
  <c r="T166" i="2" s="1"/>
  <c r="AV8" i="1" s="1"/>
  <c r="BH133" i="2"/>
  <c r="DE117" i="2" l="1"/>
  <c r="DP117" i="2" s="1"/>
  <c r="DN117" i="2"/>
  <c r="DH117" i="2"/>
  <c r="DL117" i="2"/>
  <c r="DH119" i="2"/>
  <c r="DE119" i="2"/>
  <c r="DJ119" i="2" s="1"/>
  <c r="DN119" i="2"/>
  <c r="DP119" i="2"/>
  <c r="DL119" i="2"/>
  <c r="Y173" i="2"/>
  <c r="X172" i="2"/>
  <c r="DN115" i="2"/>
  <c r="DP115" i="2"/>
  <c r="DL115" i="2"/>
  <c r="DH115" i="2"/>
  <c r="DE115" i="2"/>
  <c r="DJ115" i="2"/>
  <c r="DN113" i="2"/>
  <c r="DL113" i="2"/>
  <c r="DH113" i="2"/>
  <c r="DJ113" i="2"/>
  <c r="DE113" i="2"/>
  <c r="DP113" i="2" s="1"/>
  <c r="DJ121" i="2"/>
  <c r="DE121" i="2"/>
  <c r="DH121" i="2"/>
  <c r="DN121" i="2"/>
  <c r="DL121" i="2"/>
  <c r="DP121" i="2"/>
  <c r="Z173" i="2"/>
  <c r="AA174" i="2"/>
  <c r="BM172" i="2" s="1"/>
  <c r="DJ117" i="2" l="1"/>
  <c r="Z174" i="2"/>
  <c r="Q176" i="2" s="1"/>
  <c r="V176" i="2"/>
  <c r="BY8" i="1" s="1"/>
  <c r="X173" i="2"/>
  <c r="Y174" i="2"/>
  <c r="X174" i="2" l="1"/>
  <c r="E176" i="2" s="1"/>
  <c r="I176" i="2"/>
  <c r="BW8" i="1" s="1"/>
  <c r="BK172" i="2"/>
  <c r="EB109" i="2"/>
  <c r="EC111" i="2" s="1"/>
  <c r="DZ109" i="2"/>
  <c r="EA111" i="2" s="1"/>
  <c r="DX109" i="2"/>
  <c r="DY111" i="2" s="1"/>
  <c r="EF109" i="2"/>
  <c r="EG111" i="2" s="1"/>
  <c r="ED109" i="2"/>
  <c r="EE111" i="2" s="1"/>
  <c r="R176" i="2"/>
  <c r="AX176" i="2" s="1"/>
  <c r="BX8" i="1" s="1"/>
  <c r="BL172" i="2"/>
  <c r="AV178" i="2" l="1"/>
  <c r="T178" i="2" s="1"/>
  <c r="CA8" i="1" s="1"/>
  <c r="DU115" i="2"/>
  <c r="DU113" i="2"/>
  <c r="N178" i="2"/>
  <c r="BZ8" i="1" s="1"/>
  <c r="DU117" i="2"/>
  <c r="F176" i="2"/>
  <c r="AW176" i="2" s="1"/>
  <c r="BV8" i="1" s="1"/>
  <c r="DU121" i="2"/>
  <c r="DU119" i="2"/>
  <c r="BJ172" i="2"/>
  <c r="EE119" i="2" l="1"/>
  <c r="EG119" i="2"/>
  <c r="EC119" i="2"/>
  <c r="DY119" i="2"/>
  <c r="DV119" i="2"/>
  <c r="EA119" i="2" s="1"/>
  <c r="EG121" i="2"/>
  <c r="EE121" i="2"/>
  <c r="EA121" i="2"/>
  <c r="EC121" i="2"/>
  <c r="DY121" i="2"/>
  <c r="DV121" i="2"/>
  <c r="EG117" i="2"/>
  <c r="EC117" i="2"/>
  <c r="EE117" i="2"/>
  <c r="EA117" i="2"/>
  <c r="DY117" i="2"/>
  <c r="DV117" i="2"/>
  <c r="EA113" i="2"/>
  <c r="DV113" i="2"/>
  <c r="DY113" i="2"/>
  <c r="EE113" i="2"/>
  <c r="EC113" i="2"/>
  <c r="EG113" i="2"/>
  <c r="EA115" i="2"/>
  <c r="DV115" i="2"/>
  <c r="DY115" i="2"/>
  <c r="EG115" i="2"/>
  <c r="EE115" i="2"/>
  <c r="EC115" i="2"/>
</calcChain>
</file>

<file path=xl/comments1.xml><?xml version="1.0" encoding="utf-8"?>
<comments xmlns="http://schemas.openxmlformats.org/spreadsheetml/2006/main">
  <authors>
    <author>Daniel Rene Chaparro Linares</author>
  </authors>
  <commentList>
    <comment ref="AI7" authorId="0" shapeId="0">
      <text>
        <r>
          <rPr>
            <sz val="10"/>
            <rFont val="Arial"/>
            <family val="2"/>
          </rPr>
          <t>======
ID#AAABPybMDx4
John Alexander Quiroga Fuquene    (2024-06-12 16:42:57)
El control ayuda a disminuir la Probabilidad o el Impacto?
Seleccione de la lista la opción.</t>
        </r>
      </text>
    </comment>
    <comment ref="BN7" authorId="0" shapeId="0">
      <text>
        <r>
          <rPr>
            <sz val="10"/>
            <rFont val="Arial"/>
            <family val="2"/>
          </rPr>
          <t>======
ID#AAABPybMDxw
John Alexander Quiroga Fuquene    (2024-06-12 16:42:57)
El control ayuda a disminuir la Probabilidad o el Impacto?
Seleccione de la lista la opción.</t>
        </r>
      </text>
    </comment>
  </commentList>
</comments>
</file>

<file path=xl/comments2.xml><?xml version="1.0" encoding="utf-8"?>
<comments xmlns="http://schemas.openxmlformats.org/spreadsheetml/2006/main">
  <authors>
    <author>Daniel Rene Chaparro Linares</author>
  </authors>
  <commentList>
    <comment ref="V132" authorId="0" shapeId="0">
      <text>
        <r>
          <rPr>
            <sz val="10"/>
            <rFont val="Arial"/>
            <family val="2"/>
          </rPr>
          <t>======
ID#AAABPybMDx0
John Alexander Quiroga Fuquene    (2024-06-12 16:42:57)
El control ayuda a disminuir la Probabilidad o el Impacto?
Seleccione de la lista la opción.</t>
        </r>
      </text>
    </comment>
    <comment ref="V171" authorId="0" shapeId="0">
      <text>
        <r>
          <rPr>
            <sz val="10"/>
            <rFont val="Arial"/>
            <family val="2"/>
          </rPr>
          <t>======
ID#AAABPybMDxw
John Alexander Quiroga Fuquene    (2024-06-12 16:42:57)
El control ayuda a disminuir la Probabilidad o el Impacto?
Seleccione de la lista la opción.</t>
        </r>
      </text>
    </comment>
  </commentList>
</comments>
</file>

<file path=xl/comments3.xml><?xml version="1.0" encoding="utf-8"?>
<comments xmlns="http://schemas.openxmlformats.org/spreadsheetml/2006/main">
  <authors>
    <author>Daniel Rene Chaparro Linares</author>
  </authors>
  <commentList>
    <comment ref="V132" authorId="0" shapeId="0">
      <text>
        <r>
          <rPr>
            <sz val="10"/>
            <rFont val="Arial"/>
            <family val="2"/>
          </rPr>
          <t>======
ID#AAABPybMDx0
John Alexander Quiroga Fuquene    (2024-06-12 16:42:57)
El control ayuda a disminuir la Probabilidad o el Impacto?
Seleccione de la lista la opción.</t>
        </r>
      </text>
    </comment>
    <comment ref="V171" authorId="0" shapeId="0">
      <text>
        <r>
          <rPr>
            <sz val="10"/>
            <rFont val="Arial"/>
            <family val="2"/>
          </rPr>
          <t>======
ID#AAABPybMDxw
John Alexander Quiroga Fuquene    (2024-06-12 16:42:57)
El control ayuda a disminuir la Probabilidad o el Impacto?
Seleccione de la lista la opción.</t>
        </r>
      </text>
    </comment>
  </commentList>
</comments>
</file>

<file path=xl/comments4.xml><?xml version="1.0" encoding="utf-8"?>
<comments xmlns="http://schemas.openxmlformats.org/spreadsheetml/2006/main">
  <authors>
    <author>Daniel Rene Chaparro Linares</author>
  </authors>
  <commentList>
    <comment ref="V132" authorId="0" shapeId="0">
      <text>
        <r>
          <rPr>
            <sz val="10"/>
            <rFont val="Arial"/>
            <family val="2"/>
          </rPr>
          <t>======
ID#AAABPybMDx0
John Alexander Quiroga Fuquene    (2024-06-12 16:42:57)
El control ayuda a disminuir la Probabilidad o el Impacto?
Seleccione de la lista la opción.</t>
        </r>
      </text>
    </comment>
    <comment ref="V171" authorId="0" shapeId="0">
      <text>
        <r>
          <rPr>
            <sz val="10"/>
            <rFont val="Arial"/>
            <family val="2"/>
          </rPr>
          <t>======
ID#AAABPybMDxw
John Alexander Quiroga Fuquene    (2024-06-12 16:42:57)
El control ayuda a disminuir la Probabilidad o el Impacto?
Seleccione de la lista la opción.</t>
        </r>
      </text>
    </comment>
  </commentList>
</comments>
</file>

<file path=xl/comments5.xml><?xml version="1.0" encoding="utf-8"?>
<comments xmlns="http://schemas.openxmlformats.org/spreadsheetml/2006/main">
  <authors>
    <author>Daniel Rene Chaparro Linares</author>
  </authors>
  <commentList>
    <comment ref="V132" authorId="0" shapeId="0">
      <text>
        <r>
          <rPr>
            <sz val="10"/>
            <rFont val="Arial"/>
            <family val="2"/>
          </rPr>
          <t>======
ID#AAABPybMDx0
John Alexander Quiroga Fuquene    (2024-06-12 16:42:57)
El control ayuda a disminuir la Probabilidad o el Impacto?
Seleccione de la lista la opción.</t>
        </r>
      </text>
    </comment>
    <comment ref="V171" authorId="0" shapeId="0">
      <text>
        <r>
          <rPr>
            <sz val="10"/>
            <rFont val="Arial"/>
            <family val="2"/>
          </rPr>
          <t>======
ID#AAABPybMDxw
John Alexander Quiroga Fuquene    (2024-06-12 16:42:57)
El control ayuda a disminuir la Probabilidad o el Impacto?
Seleccione de la lista la opción.</t>
        </r>
      </text>
    </comment>
  </commentList>
</comments>
</file>

<file path=xl/sharedStrings.xml><?xml version="1.0" encoding="utf-8"?>
<sst xmlns="http://schemas.openxmlformats.org/spreadsheetml/2006/main" count="3616" uniqueCount="913">
  <si>
    <t>PROCESO / SUBSISTEMA:</t>
  </si>
  <si>
    <t>FORMATO</t>
  </si>
  <si>
    <t>DEPENDENCIAS :</t>
  </si>
  <si>
    <t>MATRIZ DE RIESGOS</t>
  </si>
  <si>
    <t>AÑO</t>
  </si>
  <si>
    <t>FECHA</t>
  </si>
  <si>
    <t>PERIODO DE MONITOREO</t>
  </si>
  <si>
    <t>CÓDIGO</t>
  </si>
  <si>
    <t>PROCESO</t>
  </si>
  <si>
    <t>VERSIÓN</t>
  </si>
  <si>
    <t>FO-PE-06</t>
  </si>
  <si>
    <t>PLANEACIÓN ESTRATÉGICA</t>
  </si>
  <si>
    <t>IDENTIFICACIÓN</t>
  </si>
  <si>
    <t>ANÁLISIS</t>
  </si>
  <si>
    <t>VALORACIÓN DE CONTROLES</t>
  </si>
  <si>
    <t>SEGUIMIENTO A CONTROLES</t>
  </si>
  <si>
    <t>NIVEL DE RIESGO RESIDUAL</t>
  </si>
  <si>
    <t>PLAN DE TRATAMIENTO</t>
  </si>
  <si>
    <t>SEGUIMIENTO PLAN DE TRATAMIENTO</t>
  </si>
  <si>
    <t>RIESGO RESIDUAL TRATAMIENTO</t>
  </si>
  <si>
    <t>INDICADORES DE RIESGOS</t>
  </si>
  <si>
    <t>TRAZABILIDAD
(Registro de Cambios)</t>
  </si>
  <si>
    <t>REPORTE DE EVENTOS DE RIESGOS MATERIALIZADOS</t>
  </si>
  <si>
    <t>OBSERVACIONES 2A. LÍNEAS DE DEFENSA</t>
  </si>
  <si>
    <t>RESPUESTA A OBSERVACIONES (1A. LÍNEA)</t>
  </si>
  <si>
    <t>HOJA</t>
  </si>
  <si>
    <t>Actividad expuesta
(Punto de Riesgo)</t>
  </si>
  <si>
    <t>TIPO
RIESGO</t>
  </si>
  <si>
    <t>Cód.</t>
  </si>
  <si>
    <t>DESCRIPCIÓN DEL RIESGO</t>
  </si>
  <si>
    <t>DUEÑO</t>
  </si>
  <si>
    <t>FACTOR</t>
  </si>
  <si>
    <t>CAUSA</t>
  </si>
  <si>
    <t>CAUSA RAIZ</t>
  </si>
  <si>
    <t>CONSECUENCIAS</t>
  </si>
  <si>
    <t>TIPOS DE RIESGOS ASOCIADOS</t>
  </si>
  <si>
    <t>TRÁMITES Y/O SERVICIOS RELACIONADOS</t>
  </si>
  <si>
    <t>OBJETIVOS ESTRATEGICOS RELACIONADOS</t>
  </si>
  <si>
    <t>PROBABILIDAD</t>
  </si>
  <si>
    <t>%PROBinh</t>
  </si>
  <si>
    <t>IMPACTO I</t>
  </si>
  <si>
    <t>%IMPinh</t>
  </si>
  <si>
    <t>NIVEL RIESGO
Inherente</t>
  </si>
  <si>
    <t>Valor Ri.</t>
  </si>
  <si>
    <t>DESCRIPCIÓN DEL CONTROL O TRATAMIENTO</t>
  </si>
  <si>
    <t>RESPONSABLE</t>
  </si>
  <si>
    <t>DOCUMENTACIÓN</t>
  </si>
  <si>
    <t>EVIDENCIA</t>
  </si>
  <si>
    <t>FRECUENCIA</t>
  </si>
  <si>
    <t># Continuos</t>
  </si>
  <si>
    <t># Aleatorios</t>
  </si>
  <si>
    <t>IMPLEMENTACIÓN</t>
  </si>
  <si>
    <t># Manuales</t>
  </si>
  <si>
    <t># Automáticos</t>
  </si>
  <si>
    <t>TIPO</t>
  </si>
  <si>
    <t># preventivos</t>
  </si>
  <si>
    <t># Detectivos</t>
  </si>
  <si>
    <t># Correctivos</t>
  </si>
  <si>
    <t>Efecto</t>
  </si>
  <si>
    <t># probabilidad</t>
  </si>
  <si>
    <t># impacto</t>
  </si>
  <si>
    <t># ambos</t>
  </si>
  <si>
    <t># ninguno</t>
  </si>
  <si>
    <t>SEGUIMENTO A CONTROLES
PERIODO 1</t>
  </si>
  <si>
    <t>SEGUIMENTO A CONTROLES
PERIODO 2</t>
  </si>
  <si>
    <t>SEGUIMENTO A CONTROLES
PERIODO 3</t>
  </si>
  <si>
    <t>%PROBres</t>
  </si>
  <si>
    <t>IMPACTO R</t>
  </si>
  <si>
    <t>%IMPres</t>
  </si>
  <si>
    <t>NIVEL RIESGO residual</t>
  </si>
  <si>
    <t>Valor Rr.</t>
  </si>
  <si>
    <t>POLÍTICA DE TRATAMIENTO</t>
  </si>
  <si>
    <t>DESCRIPCIÓN
DEL TRATAMIENTO</t>
  </si>
  <si>
    <t>EVIDENCIA ESPERADA</t>
  </si>
  <si>
    <t>FECHA INICIO</t>
  </si>
  <si>
    <t>FECHA FIN</t>
  </si>
  <si>
    <t>ACTIVO?</t>
  </si>
  <si>
    <t>Frecuencia</t>
  </si>
  <si>
    <t>CLASE
IMPLEMENTACIÓN</t>
  </si>
  <si>
    <t>EFECTO</t>
  </si>
  <si>
    <t>SEGUIMENTO TTO PERIODO 1</t>
  </si>
  <si>
    <t>SEGUIMENTO TTO PERIODO 2</t>
  </si>
  <si>
    <t>SEGUIMENTO TTO PERIODO 3</t>
  </si>
  <si>
    <t>PROBABILIDAD TTO</t>
  </si>
  <si>
    <t>%PROBresTTO</t>
  </si>
  <si>
    <t>IMPACTO TTO</t>
  </si>
  <si>
    <t>%IMPresTTO</t>
  </si>
  <si>
    <t>NIVEL RIESGO residual TTO</t>
  </si>
  <si>
    <t>Valor Rr.TTO</t>
  </si>
  <si>
    <t>INDICADOR 1: EFICACIA CONTROLES</t>
  </si>
  <si>
    <t>ANÁLISIS INIDICADOR 1</t>
  </si>
  <si>
    <t>INDICADOR 2: EFECTIVIDAD</t>
  </si>
  <si>
    <t>ANÁLISIS INIDICADOR 2</t>
  </si>
  <si>
    <t>ANÁLISIS INIDICADOR 3</t>
  </si>
  <si>
    <t>INDICADOR 4</t>
  </si>
  <si>
    <t>ANÁLISIS INIDICADOR 4</t>
  </si>
  <si>
    <t>¿SE MATERIALIZÓ EL RIESGO?</t>
  </si>
  <si>
    <t>DESCRIPCIÓN DEL EVENTO MATERIALIZADO</t>
  </si>
  <si>
    <t>FECHA
INICIO</t>
  </si>
  <si>
    <t>FECHA
FIN</t>
  </si>
  <si>
    <t>CLASIFICACIÓN</t>
  </si>
  <si>
    <t>CAUSAS DEL EVENTO</t>
  </si>
  <si>
    <t>CONSECUENCIAS DEL EVENTO</t>
  </si>
  <si>
    <t xml:space="preserve">CORRECCIÓN Y ACCIONES CORRECTIVAS
</t>
  </si>
  <si>
    <t>FECHA
Implementación</t>
  </si>
  <si>
    <t>%
AVANCE</t>
  </si>
  <si>
    <t>SOPORTE EVIDENCIA
(LINK)</t>
  </si>
  <si>
    <t>ÁREA</t>
  </si>
  <si>
    <t>NOMBRE
USUARIO</t>
  </si>
  <si>
    <t>OBSERVACIÓN 2a. LÍNEA</t>
  </si>
  <si>
    <t>FECHA RTA</t>
  </si>
  <si>
    <t>ÁREA
RTA</t>
  </si>
  <si>
    <t>NOMBRE</t>
  </si>
  <si>
    <t>RESPUESTA OBSERVACIÓN 1a. LÍNEA</t>
  </si>
  <si>
    <t>R (1)</t>
  </si>
  <si>
    <t>listas</t>
  </si>
  <si>
    <t>x</t>
  </si>
  <si>
    <t xml:space="preserve">Versión Inicial </t>
  </si>
  <si>
    <t>1.) Enero - Abril</t>
  </si>
  <si>
    <t>2.) Mayo - Agosto</t>
  </si>
  <si>
    <t>3.) Septiembre - Diciembre</t>
  </si>
  <si>
    <t>Otro por Actualización</t>
  </si>
  <si>
    <t>IMPACTO</t>
  </si>
  <si>
    <t>1 - Leve</t>
  </si>
  <si>
    <t>2 - Menor</t>
  </si>
  <si>
    <t>3 - Moderado</t>
  </si>
  <si>
    <t>4 - Mayor</t>
  </si>
  <si>
    <t>5 - Catastrófico</t>
  </si>
  <si>
    <t>5 - Muy Alta</t>
  </si>
  <si>
    <t>81    100</t>
  </si>
  <si>
    <t>ALTO</t>
  </si>
  <si>
    <t>EXTREMO</t>
  </si>
  <si>
    <t>4 - Alta</t>
  </si>
  <si>
    <t>61    80</t>
  </si>
  <si>
    <t>MODERADO</t>
  </si>
  <si>
    <t>3 - Media</t>
  </si>
  <si>
    <t>41     60</t>
  </si>
  <si>
    <t>2 - Baja</t>
  </si>
  <si>
    <t>21     40</t>
  </si>
  <si>
    <t>BAJO</t>
  </si>
  <si>
    <t>1 - Muy Baja</t>
  </si>
  <si>
    <t>0,1     20</t>
  </si>
  <si>
    <t>AMBIENTAL</t>
  </si>
  <si>
    <t>CONOCIMIENTO</t>
  </si>
  <si>
    <t>CONTINUIDAD</t>
  </si>
  <si>
    <t>ESTRATÉGICO</t>
  </si>
  <si>
    <t>FINANCIERO</t>
  </si>
  <si>
    <t>FISCAL</t>
  </si>
  <si>
    <t>LEGAL-CUMPLIMIENTO</t>
  </si>
  <si>
    <t>OPERATIVO</t>
  </si>
  <si>
    <t>REPUTACIONAL</t>
  </si>
  <si>
    <t>SARLAFT</t>
  </si>
  <si>
    <t>SEG. INFORMACIÓN</t>
  </si>
  <si>
    <t>.</t>
  </si>
  <si>
    <t>Gestión</t>
  </si>
  <si>
    <t>Corrupción</t>
  </si>
  <si>
    <t>Seg. Información</t>
  </si>
  <si>
    <t>Ambiental</t>
  </si>
  <si>
    <t>Laboral</t>
  </si>
  <si>
    <t>Continuidad</t>
  </si>
  <si>
    <t>Factores Causas</t>
  </si>
  <si>
    <t>Proceso</t>
  </si>
  <si>
    <t>Humano</t>
  </si>
  <si>
    <t>Tecnológico</t>
  </si>
  <si>
    <t>Financiero</t>
  </si>
  <si>
    <t>Infraestructura</t>
  </si>
  <si>
    <t>Proveedor</t>
  </si>
  <si>
    <t>Evento Externo</t>
  </si>
  <si>
    <t>Otro</t>
  </si>
  <si>
    <t>Probabilidad</t>
  </si>
  <si>
    <t>Impacto</t>
  </si>
  <si>
    <t>Calificación de los controles Puntaje a disminuir</t>
  </si>
  <si>
    <t>De 0 a 33</t>
  </si>
  <si>
    <t>No hay efectividad, no hay formalidad en el control,</t>
  </si>
  <si>
    <t>De 34 a 81</t>
  </si>
  <si>
    <t>Son todos efectivos y estan formalizados (responsables y docuemntados)</t>
  </si>
  <si>
    <t>Igual ó mayor a 82</t>
  </si>
  <si>
    <t>Efectivos, formalizados, frecuencia adecuada,</t>
  </si>
  <si>
    <t>CONTROL</t>
  </si>
  <si>
    <t>RESIDUAL</t>
  </si>
  <si>
    <t>Factor</t>
  </si>
  <si>
    <t>Oportunidad</t>
  </si>
  <si>
    <t>Calificación</t>
  </si>
  <si>
    <t>Nivel</t>
  </si>
  <si>
    <t>Método</t>
  </si>
  <si>
    <t>Previo</t>
  </si>
  <si>
    <t>Limitado</t>
  </si>
  <si>
    <t>Inferior</t>
  </si>
  <si>
    <t>R. Humano</t>
  </si>
  <si>
    <t>Posterior</t>
  </si>
  <si>
    <t>Medio</t>
  </si>
  <si>
    <t>Moderado</t>
  </si>
  <si>
    <t>Pre. y Post.</t>
  </si>
  <si>
    <t>Fuerte</t>
  </si>
  <si>
    <t>Ambos</t>
  </si>
  <si>
    <t>Alto</t>
  </si>
  <si>
    <t>Ninguno</t>
  </si>
  <si>
    <t>Extremo</t>
  </si>
  <si>
    <t>Ambiente de trabajo</t>
  </si>
  <si>
    <t>Otros recursos</t>
  </si>
  <si>
    <t>Cliente</t>
  </si>
  <si>
    <t>Naturales</t>
  </si>
  <si>
    <t>Externo</t>
  </si>
  <si>
    <t>Tipo</t>
  </si>
  <si>
    <t>Preventivo</t>
  </si>
  <si>
    <t>Detectivo</t>
  </si>
  <si>
    <t>Correctivo</t>
  </si>
  <si>
    <t>Implementación</t>
  </si>
  <si>
    <t>Automático</t>
  </si>
  <si>
    <t>Manual</t>
  </si>
  <si>
    <t>SI</t>
  </si>
  <si>
    <t>NO</t>
  </si>
  <si>
    <t>ACEPTAR</t>
  </si>
  <si>
    <t>REDUCIR</t>
  </si>
  <si>
    <t>COMPARTIR</t>
  </si>
  <si>
    <t>EVITAR</t>
  </si>
  <si>
    <t>Control Frecuencia</t>
  </si>
  <si>
    <t>Permanente</t>
  </si>
  <si>
    <t>Diario</t>
  </si>
  <si>
    <t>Semanal</t>
  </si>
  <si>
    <t>Mensual</t>
  </si>
  <si>
    <t>Semestral</t>
  </si>
  <si>
    <t>Anual</t>
  </si>
  <si>
    <t>Cuatrianual</t>
  </si>
  <si>
    <t>Según evento</t>
  </si>
  <si>
    <t>Aleatoria</t>
  </si>
  <si>
    <t>No Definida</t>
  </si>
  <si>
    <t>frecuencia_Con</t>
  </si>
  <si>
    <t>Continua</t>
  </si>
  <si>
    <t>FRECUENCIA EN CASO DE CACULARCONTAR CON DATOS</t>
  </si>
  <si>
    <t>Descripción</t>
  </si>
  <si>
    <t>NIVEL DE FRECUENCIA, en caso de contar con datos.</t>
  </si>
  <si>
    <t>Muy Baja</t>
  </si>
  <si>
    <t>El evento puede ocurririr solo en circunstancias excepcionales (poco comunes)</t>
  </si>
  <si>
    <t>La actividad que conlleva el riesgo se ejecuta como máximos 2 veces por año</t>
  </si>
  <si>
    <t>Baja</t>
  </si>
  <si>
    <t>El evento puede ocurrir en algún momento.</t>
  </si>
  <si>
    <t>La actividad que conlleva el riesgo se ejecuta de 3 a 23 veces por año</t>
  </si>
  <si>
    <t>Media</t>
  </si>
  <si>
    <t>Se espera que ocurra en algunos casos.</t>
  </si>
  <si>
    <t>La actividad que conlleva el riesgo se ejecuta de 24 a 500 veces por año</t>
  </si>
  <si>
    <t>Alta</t>
  </si>
  <si>
    <t>Es viable que el evento ocurra en la mayoría de las circunstancias</t>
  </si>
  <si>
    <t>La actividad que conlleva el riesgo se ejecuta mínimo 501 veces al año y máximo 5000 veces por año.</t>
  </si>
  <si>
    <t>Muy Alta</t>
  </si>
  <si>
    <t>Se espera que el evento ocurra en todas las circunstancias</t>
  </si>
  <si>
    <t>La actividad que conlleva el riesgo se ejecuta como mas de 5001 veces por año</t>
  </si>
  <si>
    <t>PROCESO / SISTEMA:</t>
  </si>
  <si>
    <t>M</t>
  </si>
  <si>
    <t>EVALUACIÓN, TRATAMIENTO Y MONITOREO DEL RIESGO</t>
  </si>
  <si>
    <t>FO-PE-03</t>
  </si>
  <si>
    <r>
      <rPr>
        <b/>
        <sz val="9"/>
        <color theme="1"/>
        <rFont val="Arial"/>
        <family val="2"/>
        <charset val="1"/>
      </rPr>
      <t xml:space="preserve">Actividad expuesta
</t>
    </r>
    <r>
      <rPr>
        <sz val="9"/>
        <color theme="1"/>
        <rFont val="Arial"/>
        <family val="2"/>
        <charset val="1"/>
      </rPr>
      <t>(Punto de Riesgo)</t>
    </r>
  </si>
  <si>
    <t>TIPO RIESGO</t>
  </si>
  <si>
    <r>
      <rPr>
        <b/>
        <sz val="10"/>
        <color theme="1"/>
        <rFont val="Arial"/>
        <family val="2"/>
        <charset val="1"/>
      </rPr>
      <t xml:space="preserve">DESCRIPCIÓN DEL RIESGO
</t>
    </r>
    <r>
      <rPr>
        <sz val="10"/>
        <color rgb="FFFF0000"/>
        <rFont val="Arial"/>
        <family val="2"/>
        <charset val="1"/>
      </rPr>
      <t>Posibilidad de   +   Efecto (impacto)   +   Evento Potencial(acción u omision - causa)</t>
    </r>
  </si>
  <si>
    <t>CAUSAS</t>
  </si>
  <si>
    <t>#</t>
  </si>
  <si>
    <t>DESCRIPCIÓN DE LA CAUSA</t>
  </si>
  <si>
    <r>
      <rPr>
        <b/>
        <sz val="10"/>
        <color theme="1"/>
        <rFont val="Arial"/>
        <family val="2"/>
        <charset val="1"/>
      </rPr>
      <t xml:space="preserve"># CONTROL 
</t>
    </r>
    <r>
      <rPr>
        <sz val="8"/>
        <color theme="1"/>
        <rFont val="Arial"/>
        <family val="2"/>
        <charset val="1"/>
      </rPr>
      <t>que cubre la causa</t>
    </r>
  </si>
  <si>
    <t>Espejo Controles</t>
  </si>
  <si>
    <t>CONCATENAR</t>
  </si>
  <si>
    <t>Causa 1</t>
  </si>
  <si>
    <t>DESCRIPCIÓN DE LAS CONSECUENCIAS</t>
  </si>
  <si>
    <t>Legal:</t>
  </si>
  <si>
    <t>Bienes públicos</t>
  </si>
  <si>
    <t>Económica:</t>
  </si>
  <si>
    <t>Recursos Públicos</t>
  </si>
  <si>
    <t>Reputacional:</t>
  </si>
  <si>
    <t>Intereses patrimoniales</t>
  </si>
  <si>
    <t>Operativa:</t>
  </si>
  <si>
    <t>Daño Fiscal:</t>
  </si>
  <si>
    <t>Derechos Fundamentales</t>
  </si>
  <si>
    <t>Otra:</t>
  </si>
  <si>
    <t>INFORMACIÓN ESTRATÉGICA</t>
  </si>
  <si>
    <t>TIPOS DE RIESGOS RELACIONADOS QUE SE PUEDEN GENERAR</t>
  </si>
  <si>
    <t>Marque con una X uno o mas riesgos que estén asociados al riesgo objeto de análisis</t>
  </si>
  <si>
    <t>Marque una X</t>
  </si>
  <si>
    <t>TIPO DE RIESGO</t>
  </si>
  <si>
    <t>Marq. X</t>
  </si>
  <si>
    <t>X</t>
  </si>
  <si>
    <t>1. Riesgo Estratégico</t>
  </si>
  <si>
    <t>7. Riesgo de Corrupción</t>
  </si>
  <si>
    <t>12. Riesgo de Seguridad de la Información</t>
  </si>
  <si>
    <t>2. Riesgo Legal o de Cumplimiento</t>
  </si>
  <si>
    <t>8. Riesgo de Soborno</t>
  </si>
  <si>
    <t>13. Riesgo SST</t>
  </si>
  <si>
    <t>3. Riesgo Operativo</t>
  </si>
  <si>
    <t>9. Riesgo de Fraude</t>
  </si>
  <si>
    <t>14. Riesgo Ambiental</t>
  </si>
  <si>
    <t>4. Riesgo Reputacional</t>
  </si>
  <si>
    <t>9. Riesgo LAFT</t>
  </si>
  <si>
    <t>15. Riesgo de Conocimiento</t>
  </si>
  <si>
    <t>5. Riesgo Fiscal</t>
  </si>
  <si>
    <t>10. Riesgo de contagio</t>
  </si>
  <si>
    <t>16. Riesgo de Continuidad</t>
  </si>
  <si>
    <t>6. Riesgo Financiero</t>
  </si>
  <si>
    <t>11. De conflicto de Interes</t>
  </si>
  <si>
    <t>17. Riesgo Social</t>
  </si>
  <si>
    <t>TRÁMITES Y/O SERVICIOS, AFECTADOS</t>
  </si>
  <si>
    <t>Marque  con una X los TRAMITES que se ven afectados de manera directa si el riesgo se materializa</t>
  </si>
  <si>
    <t>TODOS</t>
  </si>
  <si>
    <t xml:space="preserve">valorización
</t>
  </si>
  <si>
    <t>espacio</t>
  </si>
  <si>
    <t>otros</t>
  </si>
  <si>
    <t>concatenar valorización</t>
  </si>
  <si>
    <t>concatenar espacio</t>
  </si>
  <si>
    <t>concatenar otros</t>
  </si>
  <si>
    <t>TODO</t>
  </si>
  <si>
    <t>concatenar tramites</t>
  </si>
  <si>
    <t>VALORIZACIÓN</t>
  </si>
  <si>
    <t>ESPACIO PÚBLICO</t>
  </si>
  <si>
    <t xml:space="preserve">OTROS TRÁMITES </t>
  </si>
  <si>
    <t>1. Certificado de estado de cuenta para trámite notarial</t>
  </si>
  <si>
    <t>7. Intervención de urbanizadores y/o terceros</t>
  </si>
  <si>
    <t>12. Consulta bibliográfica en el Centro de Documentación</t>
  </si>
  <si>
    <t>2. Consulta estado de cuenta de valorización</t>
  </si>
  <si>
    <t>8. Licencia de intervención y ocupación del espacio público</t>
  </si>
  <si>
    <t>13. Enajenación voluntaria de inmuebles - Adquisición predial</t>
  </si>
  <si>
    <t>3. Contribución por valorización</t>
  </si>
  <si>
    <t>9. Permiso de uso temporal de antejardines en Bogotá D.C.</t>
  </si>
  <si>
    <t>14. Pago compensatorio de estacionamientos</t>
  </si>
  <si>
    <t>4. Devolución y/o compensación de pagos en exceso y pagos de lo no debido</t>
  </si>
  <si>
    <t>10. Permiso de uso temporal de espacio público administrado por el IDU en Bogotá D.C.</t>
  </si>
  <si>
    <t>15. OPA&gt; Enajenación voluntaria de inmuebles</t>
  </si>
  <si>
    <t>5. Duplicado de cuenta de cobro</t>
  </si>
  <si>
    <t>11. Solicitud de uso de espacio público (IDU) para aprovechamiento económico</t>
  </si>
  <si>
    <t>16. OPA - Otros Procedimientos Administrativos:</t>
  </si>
  <si>
    <t>6. Facilidades de pago para los deudores de obligaciones tributarias</t>
  </si>
  <si>
    <t xml:space="preserve">Cuál OPA: </t>
  </si>
  <si>
    <t>opas</t>
  </si>
  <si>
    <t>OBJETIVOS ESTRATÉGICOS AFECTADOS?</t>
  </si>
  <si>
    <t>conca</t>
  </si>
  <si>
    <t>Marque  con una X el ó los objetivos que se ven afectados</t>
  </si>
  <si>
    <t>OBJETIVO 1:</t>
  </si>
  <si>
    <t>OBJ 1: Expandir la infraestructura para la movilidad, con el fin de mejorar la calidad de vida de los habitantes de la ciudad.</t>
  </si>
  <si>
    <t>OBJETIVO 2:</t>
  </si>
  <si>
    <t>OBJ 2: Mejorar el estado de la infraestructura para la movilidad, permitiéndole a la ciudadanía un desplazamiento seguro y de calidad.</t>
  </si>
  <si>
    <t>OBJETIVO 3:</t>
  </si>
  <si>
    <t>OBJ 3: Fomentar la participación e incidencia de la ciudadanía en la planeación y ejecución de los proyectos de infraestructura para la movilidad que responden a las necesidades de Bogotá y el área metropolitana.</t>
  </si>
  <si>
    <t>OBJETIVO 4:</t>
  </si>
  <si>
    <t>OBJ 4: Coordinar, colaborar y establecer las alianzas estratégicas necesarias con entidades y organizaciones, para optimizar recursos y mejorar los tiempos de entrega de los proyectos.</t>
  </si>
  <si>
    <t>OBJETIVO 5:</t>
  </si>
  <si>
    <t>OBJ 5: Impulsar el desarrollo del talento humano, fortaleciendo la capacidad institucional, la efectividad y la transparencia, a través de soluciones innovadoras.</t>
  </si>
  <si>
    <t>Para estimar la probabilidad, tenga en cuenta la información de la frecuencia de la actividad que está expuesta al riesgo y otra información que sea relevante para entender que tan probable es que ocurrra el riesgo, como por ejemplo datos sobre la ocurrencia de eventos pasados o aspectos relacionados con las causas). Analice toda la  información y con el grupo de expertos determine el nivel de probabailidad más cercano a las condiciones del riesgo considerando que no existieran los mecanismos de control o tratamiento actuales.</t>
  </si>
  <si>
    <t>ESCALA DE PROBABILIDAD</t>
  </si>
  <si>
    <t>NIVEL</t>
  </si>
  <si>
    <t>EVENTOS OCURRIDOS</t>
  </si>
  <si>
    <t>DESCRIPCIÓN POSIBILIDAD</t>
  </si>
  <si>
    <t>No se ha presentado en los últimos 5 años.</t>
  </si>
  <si>
    <t>La actividad que conlleva el riesgo se ejecuta de 3 a 24 veces por año</t>
  </si>
  <si>
    <t>Al menos 1 vez en los últimos 5 años.</t>
  </si>
  <si>
    <t>Al menos 1 vez en los últimos 2 años.</t>
  </si>
  <si>
    <t>La actividad que conlleva el riesgo se ejecuta mínimo 500 veces al año y máximo 5000 veces por año</t>
  </si>
  <si>
    <t>Al menos 1 vez en el último año.</t>
  </si>
  <si>
    <t>La actividad que conlleva el riesgo se ejecuta más de 5000 veces por año.</t>
  </si>
  <si>
    <t>Más de 1 vez al año.</t>
  </si>
  <si>
    <t>Entendiendo la Frecuencia:</t>
  </si>
  <si>
    <t>Punto de riesgo utilizado para calcular la frecuencia (Actividad expuesta al riesgo):
(preferiblemente tome el promedio de los últimos 5 años)</t>
  </si>
  <si>
    <t>Fuente de la Información y/o método de cálculo</t>
  </si>
  <si>
    <t>Promedio  de veces que se repite la actividad en un año</t>
  </si>
  <si>
    <t>Nivel recomendado según la frecuencia:</t>
  </si>
  <si>
    <t>CALIFICACIÓN PROBABILIDAD</t>
  </si>
  <si>
    <t>Valor</t>
  </si>
  <si>
    <t>P1</t>
  </si>
  <si>
    <t>P2</t>
  </si>
  <si>
    <t>P3</t>
  </si>
  <si>
    <t>P4</t>
  </si>
  <si>
    <t>P5</t>
  </si>
  <si>
    <t>P6</t>
  </si>
  <si>
    <t>P7</t>
  </si>
  <si>
    <t>P8</t>
  </si>
  <si>
    <t>P9</t>
  </si>
  <si>
    <t>P10</t>
  </si>
  <si>
    <t>P11</t>
  </si>
  <si>
    <t>P12</t>
  </si>
  <si>
    <t>P13</t>
  </si>
  <si>
    <t>P14</t>
  </si>
  <si>
    <t>2a. L1</t>
  </si>
  <si>
    <t>2a. L2</t>
  </si>
  <si>
    <t>2a. L3</t>
  </si>
  <si>
    <t>OAP</t>
  </si>
  <si>
    <t>PROM.</t>
  </si>
  <si>
    <t>Califique el nivel de probabilidad sin considerar el efecto de los controles existentes. Siendo 1 el nivel menor y 5 el más alto. Marque con una X el nivel seleccionado. El grupo de expertos puede asignar por decisión grupal el nivel mas adecuado, ó cada participante puede seleccionar el nivel que considere (en este último caso la calificación final será el promedio).</t>
  </si>
  <si>
    <t>PROBABILIDAD INHERENTE =</t>
  </si>
  <si>
    <t>ESCALA DE IMPACTO</t>
  </si>
  <si>
    <t>ECONÓMICA</t>
  </si>
  <si>
    <t>OPERACIONAL</t>
  </si>
  <si>
    <t>MAPA DE RIESGO INHERENTE</t>
  </si>
  <si>
    <t>MAPA DE RIESGO RESIDUAL
CONTROLES (TRATAMIENTOS)</t>
  </si>
  <si>
    <t>MAPA DE RIESGO RESIDUAL
PLAN TRATAMIENTO</t>
  </si>
  <si>
    <t>Leve</t>
  </si>
  <si>
    <t>Afectación menor a 10 SMLMV*</t>
  </si>
  <si>
    <t>El riesgo afecta la imagen de algún área de la organización.</t>
  </si>
  <si>
    <t>No se observa interrupción de la operación. Implica algun reproceso menor.</t>
  </si>
  <si>
    <t>Menor</t>
  </si>
  <si>
    <t>Entre 10 y menor a 50 SMLMV</t>
  </si>
  <si>
    <t>El riesgo afecta la imagen de la entidad internamente, de conocimiento general nivel interno.</t>
  </si>
  <si>
    <t>Afectación menor a la operación, se hacen reprocesos. Algún objetivo pudiera verse comprometido.</t>
  </si>
  <si>
    <t>Entre 50 y menor a 100 SMLMV</t>
  </si>
  <si>
    <t>El riesgo afecta la imagen de la entidad con algunos usarios de relevancia frente al logro de los objetivos.</t>
  </si>
  <si>
    <t>Algunos objetivos institucionales se pueden ver comprometidos. Se interrumpen las actividades.</t>
  </si>
  <si>
    <t>Mayor</t>
  </si>
  <si>
    <t>Entre 100 y menor a 500 SMLMV</t>
  </si>
  <si>
    <t>El riesgo afecta la imagen de la entidad  con efecto publicitario sostenido a nivel del sector administrativo, nivel distrital.</t>
  </si>
  <si>
    <t>La mayoria de los objetivos Insittucionales no se pueden cumplir. Interrupción de las operaciones por tiempo prolongado. Perjudica la prestación de los servicios y entrega de productos.</t>
  </si>
  <si>
    <t>Catastrófico</t>
  </si>
  <si>
    <t>Mayor o igual a 500 SMLMV</t>
  </si>
  <si>
    <t>El riesgo afecta la imagen de la entidad a nivel nacional, con efecto publicitario.</t>
  </si>
  <si>
    <t>No se puede cumplir con la misión de la entidad. No hay posibilidad de lograr los objetivos institucionales.</t>
  </si>
  <si>
    <t>M  A  P  A
INHERENTE</t>
  </si>
  <si>
    <t>0,1% - 20%</t>
  </si>
  <si>
    <t>21% - 40%</t>
  </si>
  <si>
    <t>41% - 60%</t>
  </si>
  <si>
    <t>61% - 80%</t>
  </si>
  <si>
    <t>81% - 100%</t>
  </si>
  <si>
    <t>M  A  P  A
RESIDUAL</t>
  </si>
  <si>
    <t>M  A  P  A
RESIDUAL
PLAN TTO</t>
  </si>
  <si>
    <t>SMLMV:</t>
  </si>
  <si>
    <t>Estimando el valor económico del impacto:</t>
  </si>
  <si>
    <t>Describa las principales variables para calcular el valor del impacto económico</t>
  </si>
  <si>
    <r>
      <rPr>
        <b/>
        <sz val="8"/>
        <color theme="1"/>
        <rFont val="Arial"/>
        <family val="2"/>
        <charset val="1"/>
      </rPr>
      <t xml:space="preserve">Pérdia mínima ($)
</t>
    </r>
    <r>
      <rPr>
        <sz val="8"/>
        <color theme="1"/>
        <rFont val="Arial"/>
        <family val="2"/>
        <charset val="1"/>
      </rPr>
      <t>Escenario optimista</t>
    </r>
  </si>
  <si>
    <t>Pérdida + probable</t>
  </si>
  <si>
    <r>
      <rPr>
        <b/>
        <sz val="8"/>
        <color theme="1"/>
        <rFont val="Arial"/>
        <family val="2"/>
        <charset val="1"/>
      </rPr>
      <t xml:space="preserve">Pérdida máxima ($)
</t>
    </r>
    <r>
      <rPr>
        <sz val="8"/>
        <color theme="1"/>
        <rFont val="Arial"/>
        <family val="2"/>
        <charset val="1"/>
      </rPr>
      <t>Escenario pesimista</t>
    </r>
  </si>
  <si>
    <t>Valor en $ del impacto</t>
  </si>
  <si>
    <t># SMLMV</t>
  </si>
  <si>
    <t>Si a juicio de los expertos el nivel del riesgo definido por el impacto económico es muy bajo, el equipo debería asignar un nivel más alto que considere más cercano a las condiciones actuales del proceso y del riesgo.</t>
  </si>
  <si>
    <t>Nivel recomendado según impacto económico</t>
  </si>
  <si>
    <t>CALIFICACIÓN IMPACTO</t>
  </si>
  <si>
    <t>2a. L</t>
  </si>
  <si>
    <t>Seleccione el nivel de acuerdo a las posibles consecuencias del riesgo. Valore en primera instancia las posíbles pérdidas económicas, y el efecto sobre la imagen reputacional del Instituto. Cualquier otro impacto operativo tambien puede ser valorado (Fallas operativas, Incumplimiento legal, incumplimiento de objetivos). Seleccione el área de mayor impacto.</t>
  </si>
  <si>
    <t>IMPACTO INHERENTE =</t>
  </si>
  <si>
    <t>ESCALA DE NIVEL DE RIESGO INHERENTE</t>
  </si>
  <si>
    <t>ESCALA DE NIVEL DE RIESGO RESIDUAL</t>
  </si>
  <si>
    <t>RIESGO INHERENTE:</t>
  </si>
  <si>
    <t>VER MAPA</t>
  </si>
  <si>
    <t>Describa cada control o mecanismo de tratamiento del riesgo en una sola fila, identificando cómo se realiza el tratamiento, responsable, documentación y evidencia dle control. Posteriormente, seleccione de la lista desplegable para cada variable la respuesta correcta. (No califique más de una vez el mismo control)</t>
  </si>
  <si>
    <r>
      <rPr>
        <b/>
        <sz val="12"/>
        <color theme="1"/>
        <rFont val="Arial"/>
        <family val="2"/>
        <charset val="1"/>
      </rPr>
      <t>CONTROLES</t>
    </r>
    <r>
      <rPr>
        <b/>
        <sz val="8"/>
        <color theme="1"/>
        <rFont val="Arial"/>
        <family val="2"/>
        <charset val="1"/>
      </rPr>
      <t xml:space="preserve"> (VALORACIÓN CONTROLES VIGENTES QUE TRATAN EL RIESGO)</t>
    </r>
  </si>
  <si>
    <t>DESCRIPCIÓN DEL CONTROL - TRATAMIENTO
(Acción y complemento)</t>
  </si>
  <si>
    <r>
      <rPr>
        <b/>
        <sz val="8"/>
        <color theme="1"/>
        <rFont val="Arial"/>
        <family val="2"/>
        <charset val="1"/>
      </rPr>
      <t xml:space="preserve">PERIODO 1
</t>
    </r>
    <r>
      <rPr>
        <sz val="8"/>
        <color theme="1"/>
        <rFont val="Arial"/>
        <family val="2"/>
        <charset val="1"/>
      </rPr>
      <t>(Seguimiento - Link soporte)</t>
    </r>
  </si>
  <si>
    <r>
      <rPr>
        <b/>
        <sz val="8"/>
        <color theme="1"/>
        <rFont val="Arial"/>
        <family val="2"/>
        <charset val="1"/>
      </rPr>
      <t xml:space="preserve">PERIODO 2
</t>
    </r>
    <r>
      <rPr>
        <sz val="8"/>
        <color theme="1"/>
        <rFont val="Arial"/>
        <family val="2"/>
        <charset val="1"/>
      </rPr>
      <t>(Seguimiento - Link soporte)</t>
    </r>
  </si>
  <si>
    <r>
      <rPr>
        <b/>
        <sz val="8"/>
        <color theme="1"/>
        <rFont val="Arial"/>
        <family val="2"/>
        <charset val="1"/>
      </rPr>
      <t xml:space="preserve">PERIODO 3
</t>
    </r>
    <r>
      <rPr>
        <sz val="8"/>
        <color theme="1"/>
        <rFont val="Arial"/>
        <family val="2"/>
        <charset val="1"/>
      </rPr>
      <t>(Seguimiento - Link soporte)</t>
    </r>
  </si>
  <si>
    <t>Impl</t>
  </si>
  <si>
    <t>Tip</t>
  </si>
  <si>
    <t>I+T</t>
  </si>
  <si>
    <t>control</t>
  </si>
  <si>
    <t>responsable</t>
  </si>
  <si>
    <t>documentacion</t>
  </si>
  <si>
    <t>EVIEDNCIA</t>
  </si>
  <si>
    <t>FRECUECNIA</t>
  </si>
  <si>
    <t>IMPLEMENTACION</t>
  </si>
  <si>
    <t>PROBAB</t>
  </si>
  <si>
    <t>%PROB</t>
  </si>
  <si>
    <t>IMPA</t>
  </si>
  <si>
    <t>%IMP</t>
  </si>
  <si>
    <t>SEGUIMIENTO PERIODO1</t>
  </si>
  <si>
    <t>SEGUIMIENTO PERIODO2</t>
  </si>
  <si>
    <t>SEGUIMIENTO PERIODO3</t>
  </si>
  <si>
    <t># CONTINUOS</t>
  </si>
  <si>
    <t># aleatorios</t>
  </si>
  <si>
    <t># manuales</t>
  </si>
  <si>
    <t># automaticos</t>
  </si>
  <si>
    <t># detectivos</t>
  </si>
  <si>
    <t># correctivos</t>
  </si>
  <si>
    <t># ningunos</t>
  </si>
  <si>
    <t>espejo causas</t>
  </si>
  <si>
    <t>Control 1</t>
  </si>
  <si>
    <t>PROBABILIDAD RESIDUAL =</t>
  </si>
  <si>
    <t>IMPACTO RESIDUAL =</t>
  </si>
  <si>
    <t># controles</t>
  </si>
  <si>
    <t>RIESGO RESIDUAL I:</t>
  </si>
  <si>
    <t>Política de Tratamiento a seguir:</t>
  </si>
  <si>
    <t>SEGUIMIENTO AL PLAN DE TRATAMIENTO</t>
  </si>
  <si>
    <t>PROBABILID</t>
  </si>
  <si>
    <r>
      <rPr>
        <b/>
        <sz val="8"/>
        <rFont val="Arial"/>
        <family val="2"/>
        <charset val="1"/>
      </rPr>
      <t xml:space="preserve">PERIODO 1
</t>
    </r>
    <r>
      <rPr>
        <sz val="8"/>
        <rFont val="Arial"/>
        <family val="2"/>
        <charset val="1"/>
      </rPr>
      <t>(Seguimiento - Link soporte)</t>
    </r>
  </si>
  <si>
    <r>
      <rPr>
        <b/>
        <sz val="8"/>
        <rFont val="Arial"/>
        <family val="2"/>
        <charset val="1"/>
      </rPr>
      <t xml:space="preserve">PERIODO 2
</t>
    </r>
    <r>
      <rPr>
        <sz val="8"/>
        <rFont val="Arial"/>
        <family val="2"/>
        <charset val="1"/>
      </rPr>
      <t>(Seguimiento - Link soporte)</t>
    </r>
  </si>
  <si>
    <r>
      <rPr>
        <b/>
        <sz val="8"/>
        <rFont val="Arial"/>
        <family val="2"/>
        <charset val="1"/>
      </rPr>
      <t xml:space="preserve">PERIODO 3
</t>
    </r>
    <r>
      <rPr>
        <sz val="8"/>
        <rFont val="Arial"/>
        <family val="2"/>
        <charset val="1"/>
      </rPr>
      <t>(Seguimiento - Link soporte)</t>
    </r>
  </si>
  <si>
    <t>activo</t>
  </si>
  <si>
    <t>TTO</t>
  </si>
  <si>
    <t>EVIDENCIATTO</t>
  </si>
  <si>
    <t>FEC INICIO</t>
  </si>
  <si>
    <t>FEC FIN</t>
  </si>
  <si>
    <t>ACTIVO</t>
  </si>
  <si>
    <t>IMPLEMENT</t>
  </si>
  <si>
    <t>EFEC</t>
  </si>
  <si>
    <t>PERI 1</t>
  </si>
  <si>
    <t>PERI 2</t>
  </si>
  <si>
    <t>PERI 3</t>
  </si>
  <si>
    <t>TTO 1</t>
  </si>
  <si>
    <t>PROBABILIDAD RESIDUAL TTO =</t>
  </si>
  <si>
    <t>IMPACTO RESIDUAL TTO =</t>
  </si>
  <si>
    <t>RIESGO RESIDUAL PTTO:</t>
  </si>
  <si>
    <t>IR AL MAPA</t>
  </si>
  <si>
    <t>INDICADORES DE RIESGO (KRI)</t>
  </si>
  <si>
    <t>SEGUIMIENTO A INDICADORES: ANÁLISIS</t>
  </si>
  <si>
    <t>Nombre</t>
  </si>
  <si>
    <t>FÓRMULA</t>
  </si>
  <si>
    <t>Dato1</t>
  </si>
  <si>
    <t>Dato2</t>
  </si>
  <si>
    <t>Dato3</t>
  </si>
  <si>
    <t>PERIODO 1
analisis indicador</t>
  </si>
  <si>
    <t>PERIODO 2
analisis indicador</t>
  </si>
  <si>
    <t>PERIODO 3
analisis indicador</t>
  </si>
  <si>
    <t>Num/Dem</t>
  </si>
  <si>
    <t>DATOS PERIODO 1</t>
  </si>
  <si>
    <t>DATOS PERIODO 2</t>
  </si>
  <si>
    <t>DATOS PERIODO 3</t>
  </si>
  <si>
    <t>ANÁLISIS PERIODO 1</t>
  </si>
  <si>
    <t>ANÁLISIS PERIODO 2</t>
  </si>
  <si>
    <t>ANÁLISIS PERIODO 3</t>
  </si>
  <si>
    <t>Valores</t>
  </si>
  <si>
    <t>Resultado</t>
  </si>
  <si>
    <t>Indicador 1</t>
  </si>
  <si>
    <t>EFICACIA DE
CONTROLES:</t>
  </si>
  <si>
    <t>Num:</t>
  </si>
  <si>
    <t>Den:</t>
  </si>
  <si>
    <t>EFECTIVIDAD
(Alarmas - materialización):</t>
  </si>
  <si>
    <t>IND3</t>
  </si>
  <si>
    <t>IND4</t>
  </si>
  <si>
    <t xml:space="preserve">EVENTOS DE RIESGOS MATERIALIZADOS </t>
  </si>
  <si>
    <t>Acciones esperadas de Respuesta y/o contingencia en caso de materialización:</t>
  </si>
  <si>
    <t>En el periodo de seguimiento se materializó o se conoció la materialización de un evento de riesgo?</t>
  </si>
  <si>
    <t>RESPONSA "SI" o "NO"</t>
  </si>
  <si>
    <t>PLAN DE ACCIÓN</t>
  </si>
  <si>
    <t>Evento 1</t>
  </si>
  <si>
    <t>TRAZABILIDAD DE LOS CAMBIOS</t>
  </si>
  <si>
    <t>DESCRIBA LOS CAMBIOS QUE SE REALIZARON DURANTE EL ÚLTIMO SEGUIMIENTO</t>
  </si>
  <si>
    <t>trazabilidad</t>
  </si>
  <si>
    <t>1. DESCRIPCIÓN DEL RIESGO:</t>
  </si>
  <si>
    <t>4. PROBABILIDAD:</t>
  </si>
  <si>
    <t>2. CAUSAS:</t>
  </si>
  <si>
    <t>5. IMPACTO:</t>
  </si>
  <si>
    <t>3. CONSECUENCIAS:</t>
  </si>
  <si>
    <t>8. INDICADORES:</t>
  </si>
  <si>
    <t>6. CONTROLES:</t>
  </si>
  <si>
    <t>9. OTRO:</t>
  </si>
  <si>
    <t>7. PLAN DE TRATAMIENTO:</t>
  </si>
  <si>
    <t>OBSERVACIONES LÍNEAS DE DEFENSA</t>
  </si>
  <si>
    <t>2a. LÍNEA DE DEFENSA</t>
  </si>
  <si>
    <t>1a. LÍNEA DE DEFENSA</t>
  </si>
  <si>
    <t>NOMBRE
Observador</t>
  </si>
  <si>
    <t>OBSERVACIONES DE 2A LÍNEA</t>
  </si>
  <si>
    <t>NOMBRE
quien responde</t>
  </si>
  <si>
    <t>RESPUESTAS DE 1A LÍNEA DE SER NECESARIO</t>
  </si>
  <si>
    <t>AREA</t>
  </si>
  <si>
    <t>OBSERVACION</t>
  </si>
  <si>
    <t>RTA fecha</t>
  </si>
  <si>
    <t>RTA area</t>
  </si>
  <si>
    <t>RTA nombre</t>
  </si>
  <si>
    <t>rta descripcion</t>
  </si>
  <si>
    <t>Ob. 1</t>
  </si>
  <si>
    <t>Lista de participantes:</t>
  </si>
  <si>
    <t>#P</t>
  </si>
  <si>
    <t>Área</t>
  </si>
  <si>
    <t>Rol - Cargo</t>
  </si>
  <si>
    <t>P15</t>
  </si>
  <si>
    <t>P16</t>
  </si>
  <si>
    <t>P17</t>
  </si>
  <si>
    <t>P18</t>
  </si>
  <si>
    <t>tipo Riesgo</t>
  </si>
  <si>
    <t>RIESGO AMBIENTAL:
Posibilidad de que suceda algún evento que ocasione un daño ambiental o incumplimiento normativo (infracción ambiental).</t>
  </si>
  <si>
    <t>RIESGO DE CONOCIMIENTO:
La posibilidad de incurrir en pérdidas por eventos que ocasionen fuga de capital intelectual o pérdida de conocimiento de la entidad.</t>
  </si>
  <si>
    <t>RIESGO DE CONTINUIDAD:
Posibilidad de incurrir en pérdidas por eventos que puedan causar interrupciones de las actividades o indisponibilidad de los recursos críticos del negocio</t>
  </si>
  <si>
    <t>ESTRATÉGICO:
Posibilidad de incurrir en pérdidas por eventos que afectan la estrategia de alto nivel de la entidad, o que por ocasión de una iniciativa estratégica la entidad vea afectado sus intereses</t>
  </si>
  <si>
    <t>FINANCIERO:
Posibilidad de tener desvíos frente a los resultados financieros esperados en la entidad, explicados por la administración de sus inversiones, decisiones de financiación y manejo de la liquidez.</t>
  </si>
  <si>
    <t>RIESGO FISCAL:
Efecto dañoso sobre bienes públicos, recursos públicos o intereses patrimoniales de naturaleza pública, a causa de un evento potencial.</t>
  </si>
  <si>
    <t>LEGAL</t>
  </si>
  <si>
    <t>RIESGO LEGAL:
Probabilidad de que ocurra y las consecuencias del incumplimiento de las obligaciones establecidas en el régimen normativo aplicable. En esta definición de riesgo se consideran también los eventos de carácter exógeno, por ejemplo, riesgos jurídicos exógenos que por fallos judiciales afecten el desarrollo y ejecución de planes, programas, proyectos o procesos.</t>
  </si>
  <si>
    <t>RIESGO OPERATIVO:
Es la posibilidad de que la entidad incurra en pérdidas por las deficiencias, fallas o inadecuado funcionamiento de los procesos, la tecnología, la infraestructura o el recurso humano</t>
  </si>
  <si>
    <t>RIESGO REPUTACIONAL:
La posibilidad de incurrir en pérdidas por eventos o sucesos que afecten la reputación de la entidad.</t>
  </si>
  <si>
    <t>CLIENTE</t>
  </si>
  <si>
    <t>PRODUCTO</t>
  </si>
  <si>
    <t>CANAL</t>
  </si>
  <si>
    <t>JURISDICCIÓN</t>
  </si>
  <si>
    <t>Operativo</t>
  </si>
  <si>
    <t>Parte Relacionada</t>
  </si>
  <si>
    <t>Clientes y/o usuarios</t>
  </si>
  <si>
    <t>Productos y/o servicios</t>
  </si>
  <si>
    <t>Canales de distribución</t>
  </si>
  <si>
    <t>Jurisdicción</t>
  </si>
  <si>
    <t>Politica_Tto</t>
  </si>
  <si>
    <t>1. Ejecución y administración de procesos</t>
  </si>
  <si>
    <t xml:space="preserve">2. Fraude externo </t>
  </si>
  <si>
    <t>3. Fraude interno</t>
  </si>
  <si>
    <t xml:space="preserve">4. Fallas tecnológicas </t>
  </si>
  <si>
    <t>5. Relaciones laborales</t>
  </si>
  <si>
    <t>6. Usuarios, productos y prácticas organizacionales</t>
  </si>
  <si>
    <t>7. Daños a activos - eventos externos</t>
  </si>
  <si>
    <t>Control_Implement</t>
  </si>
  <si>
    <t>Completa</t>
  </si>
  <si>
    <t>Incompleta</t>
  </si>
  <si>
    <t>No existe</t>
  </si>
  <si>
    <t>Débil</t>
  </si>
  <si>
    <t>Siempre</t>
  </si>
  <si>
    <t>A veces</t>
  </si>
  <si>
    <t>Nunca</t>
  </si>
  <si>
    <t>N.A.</t>
  </si>
  <si>
    <t>tramites y servicios idu</t>
  </si>
  <si>
    <t>Certificado de estado de cuenta para trámite notarial</t>
  </si>
  <si>
    <t>Consulta estado de cuenta de valorización</t>
  </si>
  <si>
    <t>Contribución por valorización</t>
  </si>
  <si>
    <t>Devolución y/o compensación de pagos en exceso y pagos de lo no debido</t>
  </si>
  <si>
    <t>Duplicado de cuenta de cobro</t>
  </si>
  <si>
    <t>Facilidades de pago para los deudores de obligaciones tributarias</t>
  </si>
  <si>
    <t>Todos</t>
  </si>
  <si>
    <t>Intervención de urbanizadores y/o terceros</t>
  </si>
  <si>
    <t>Licencia de intervención y ocupación del espacio público</t>
  </si>
  <si>
    <t>Permiso de uso temporal de antejardines en Bogotá D.C.</t>
  </si>
  <si>
    <t>Permiso de uso temporal de espacio público administrado por el IDU en Bogotá D.C.</t>
  </si>
  <si>
    <t>Solicitud de uso de espacio público administrado por el IDU para aprovechamiento económico</t>
  </si>
  <si>
    <t>OTROS</t>
  </si>
  <si>
    <t>Consulta bibliográfica en el Centro de Documentación</t>
  </si>
  <si>
    <t>Enajenación voluntaria de inmuebles - Adquisición predial</t>
  </si>
  <si>
    <t>Pago compensatorio de estacionamientos</t>
  </si>
  <si>
    <t>OPA - Otros Procedimientos Administrativos</t>
  </si>
  <si>
    <t>INSTRUCCIONES DE DILIGENCIAMIENTO</t>
  </si>
  <si>
    <t>Encabezado</t>
  </si>
  <si>
    <t>ELEMENTO DE ANÁLISIS (PROCESO / SUBSISTEMA) DE:</t>
  </si>
  <si>
    <t>Seleccione y registre el nombre del elemento que será objeto de análisis de riesgos. Ej: Proceso, ó Subsistema.</t>
  </si>
  <si>
    <t>DEPENDENCIAS:</t>
  </si>
  <si>
    <t>Nombre del área ó áreas que lideran el Elemento.</t>
  </si>
  <si>
    <t>AÑO:</t>
  </si>
  <si>
    <t>Registre el año de vigencia para aplicación de la matriz</t>
  </si>
  <si>
    <t>Dia, mes y año en el que se realiza la identificación o seguimiento de la matriz de riesgos</t>
  </si>
  <si>
    <t>PERIODO DE MONITOREO:</t>
  </si>
  <si>
    <t>Seleccine de la lista el periodo de seguimiento. Cuando corresponde al inicio de la vigencia se selecciona "Versión Inicial"</t>
  </si>
  <si>
    <t>Campos del formato de Análisis</t>
  </si>
  <si>
    <r>
      <rPr>
        <b/>
        <sz val="8"/>
        <color theme="1"/>
        <rFont val="Arial"/>
        <family val="2"/>
        <charset val="1"/>
      </rPr>
      <t xml:space="preserve">ACTIVIDAD / </t>
    </r>
    <r>
      <rPr>
        <sz val="8"/>
        <color theme="1"/>
        <rFont val="Arial"/>
        <family val="2"/>
        <charset val="1"/>
      </rPr>
      <t>(Punto de Riesgo)</t>
    </r>
  </si>
  <si>
    <t>Se registra la actividad qure está expuesta al riesgo.</t>
  </si>
  <si>
    <t>Código asignado a cada riesgo</t>
  </si>
  <si>
    <t>RIESGO - TIPO</t>
  </si>
  <si>
    <t>Seleccionar dentro de la lista desplegable, el tipo de riesgo identificado.</t>
  </si>
  <si>
    <t>Realice una descripción de la identificación del riesgo. Busca responder ¿QUÉ PUEDE SUCEDER? ¿CÓMO PUEDE SUCEDER? ¿CUÁNDO PUEDE SUCEDER? ¿QUÉ CONSECUENCIAS TENDRÍA SU MATERIALIZACIÓN?</t>
  </si>
  <si>
    <t>FACTOR RIESGO - ASOCIADO</t>
  </si>
  <si>
    <t>Seleccionar dentro de la lista desplegable, LOS FACTORES DE RIESGOS ASOCIADOS (tipos de riesgo identificado)</t>
  </si>
  <si>
    <t>Es el propietario o responsable del riesgo, la persona o cargo a la que se le ha dado la autoridad para valorar y gestionar el riesgo. Preferiblemente el líder operativo o general del proceso.</t>
  </si>
  <si>
    <t>Causa: En este campo se describe la posible causa o vulnerabilidad que de ocurrir, produce o facilita que se presente el riesgo. (También puede considerarse como fuente generadora del riesgo).</t>
  </si>
  <si>
    <t>Es la causa principal o básica, corresponden a las razones por la cuales se puede presentar el riesgo. Responde a la preguntar Por qué sucede la causa?</t>
  </si>
  <si>
    <t>TIPO FACTOR</t>
  </si>
  <si>
    <t>Selecciones de la lista el factor que mas se acerca a la descripción de la causa principal o de la causa raíz.</t>
  </si>
  <si>
    <t># DEL CONTROL</t>
  </si>
  <si>
    <t>registre el número de los controles que cubren la causa del riesgo.</t>
  </si>
  <si>
    <t xml:space="preserve">Aquí se describen los efectos que produce el riesgo si se presenta. Generalmente de tipo, Financiero, reputacional, legal u operativo. El usuario puede describir el tipo y la descripción de la consecuencia. </t>
  </si>
  <si>
    <t>Tipos de Riesgos asociados</t>
  </si>
  <si>
    <t>Selecciones el o los tipos de riesgos que pueden estar asociados al riesgo principal.</t>
  </si>
  <si>
    <t>OBJETIVO ES.</t>
  </si>
  <si>
    <t xml:space="preserve">Este campo es usado para IDENTIFICAR si el riesgo afecta algún o algunos objetivos estratégicos en cuyo caso se debe marcar con una x </t>
  </si>
  <si>
    <t>TRÁMITE/SERVICIO</t>
  </si>
  <si>
    <t>Seleccione el o los trámites, servicio u OPAs(Otros Precedimientos Adminsitrativos) afectados por el riesgo</t>
  </si>
  <si>
    <t>RIESGO INHERENTE</t>
  </si>
  <si>
    <t xml:space="preserve">El equipo de análisis asigna la calificación de la probabilidad y el impacto son considerar el efecto de los controles para el riesgo inherente. Cuando existan datos históricos que debe cuenta del número de frecuencia con la que se presenta el riesgo se tomará como gerencia </t>
  </si>
  <si>
    <t>Cuando existan datos históricos que den cuenta del número de frecuencia con la que se presenta el riesgo se tomará como fuente la tabla de frecuencia diligenciando los campos respectivos. De lo contrario, el grupo de expertos asignará la calificación. Se recomienda que sea una calificación individual, pero también es posible que el equipo de experto se pongan de acuerdo en asignar la calificación.</t>
  </si>
  <si>
    <t>Cuando existan datos históricos que den cuenta del valor de pérdida en los eventos presentados podrá estimarse el impacto considerando los campos para el calculo de la pérdida. De lo contrario, el grupo de expertos asignará la calificación que considere más cercana. Se recomienda que sea una calificación individual, aunque se permite asignar una sola calificación por acuerdo de todo el equipo.</t>
  </si>
  <si>
    <t>Ri</t>
  </si>
  <si>
    <t>Campo Calculado: Ri= Riesgo Inherente: Es la multiplicación de la probabilidad por el impacto y el nivel de riesgo según los criterios definidos en el manual de riesgos.</t>
  </si>
  <si>
    <t>Valor Ri</t>
  </si>
  <si>
    <t xml:space="preserve">Campo calculado.  Resulta de multiplicar el % de la probabilidad asignado y el % de impacto. </t>
  </si>
  <si>
    <t>EVALUACIÓN</t>
  </si>
  <si>
    <t>DESCRIPCIÓN DEL CONTROL</t>
  </si>
  <si>
    <t>En este campo se describen los controles que tratan el riesgo. Considérese el término control como todas aquellas acciones que afectan la probabilidad o el impacto del riesgo, porque lo previenen o lo mitigan. La descripción debe ser completa, y explicar cual es la acción de control o tratamiento y una descripción del complemento es decir de cómo se realiza el control y cómo se tratan las desviaciones que se encuentren cuando aplique.</t>
  </si>
  <si>
    <t>Responsable</t>
  </si>
  <si>
    <t xml:space="preserve">Es el rol o cargo o sistema que ejecuta el control. </t>
  </si>
  <si>
    <t xml:space="preserve">Documentación </t>
  </si>
  <si>
    <t>Se incluye en esta celda el nombre del documento donde está formalizado el control, por ejemplo, el nombre del procedimiento, manual, política, programa, plan…</t>
  </si>
  <si>
    <t>Evidencia</t>
  </si>
  <si>
    <t>Se registrará el nombre de la evidencia de la aplicación del control o tratamiento.</t>
  </si>
  <si>
    <t>Se selecciona la opción que corresponda: Continua; cuando el control se aplica siempre que se ejecuta la actividad que está expuesta al riesgo. Aleatoria; cuando existe un criterio selectivo frente a la aplicación del control, por ejemplo, a una muestra.</t>
  </si>
  <si>
    <t>Se selecciona la opción que corresponda: Automático; cuando el control es realizado por un sistema o aplicación. Manual; cuando existe la intervención de una persona.</t>
  </si>
  <si>
    <t>SEGUIMIENTO A CONTROLES / periodo</t>
  </si>
  <si>
    <t>Se debe registrar en cada periodo el avance y cumplimiento de cada control. Si se aplicó o no y las justificaciones que correspondan. También debe registrar las evidencias y el link para consultar dichas evidencias.</t>
  </si>
  <si>
    <t>Riesgo residual</t>
  </si>
  <si>
    <t>Probabilidad r</t>
  </si>
  <si>
    <t>Corresponde a la Probabilidad residual del riesgo (después de aplicar los controles). Campo calculado</t>
  </si>
  <si>
    <t>Impacto r</t>
  </si>
  <si>
    <t>Corresponde al Impacto residual del riesgo (después de aplicar los controles). Campo calculado.</t>
  </si>
  <si>
    <t>Rr</t>
  </si>
  <si>
    <t>Riesgo Residual.  Es la multiplicación de la probabilidad por el impacto. Campo calculado</t>
  </si>
  <si>
    <t>Valor Rr</t>
  </si>
  <si>
    <t>Campo calculado. Corresponde al % final del riesgo una vez aplicado el efecto de los controles.</t>
  </si>
  <si>
    <t>OPCIÓN
Tratamiento</t>
  </si>
  <si>
    <t>Seleccione de la lista desplegable la política de tratamiento a seguir.</t>
  </si>
  <si>
    <t xml:space="preserve">ACTIVIDADES DE TRATAMIENTO </t>
  </si>
  <si>
    <t>Con respecto a la política de tratamiento, se debe registrar las actividades a realizar adicionales a los controles vigentes</t>
  </si>
  <si>
    <t>SOPORTE</t>
  </si>
  <si>
    <t>Es el documento o evidencia que da cuenta del cumplimiento del tratamiento.</t>
  </si>
  <si>
    <t>Cargo o rol del responsable de ejecutar la actividad.</t>
  </si>
  <si>
    <t>Dia, mes y año en el que inicia la implementación de actividad de tratamiento</t>
  </si>
  <si>
    <t>Fecha de Fin en la que se espera cumplir el 100% de la actividad de tratamiento.</t>
  </si>
  <si>
    <t>Se marca SI o NO cuando el plan de tratamiento ya se esté ejecutando y por consiguiente está afectando al riesgo, ya sea porque lo previene o lo mitiga.</t>
  </si>
  <si>
    <t>Calificación del Plan de Tratamiento: Frecuencia, implementación, tipo, efecto:</t>
  </si>
  <si>
    <t>Una vez el Plan de tratamiento esté activo, se debe proceder a calificar cada acción de tratamiento igual que se califica un control, es decir, su frecuencia, implementación, tipo y efecto sobre el riesgo. El propósito es determinar en que medida el plan de tratamiento afecta el riesgo residual.</t>
  </si>
  <si>
    <t>SEGUIMEINTO a PLAN DE TRATAMIENTO</t>
  </si>
  <si>
    <t>Para cada periodo se debe determinar el avance de cada acción de tratamiento. Dejar registrado las evidencias de su ejecución y el link para consulta de las evidencias.</t>
  </si>
  <si>
    <t>INDICADOR</t>
  </si>
  <si>
    <t>NOMBRE DEL INDICADOR</t>
  </si>
  <si>
    <t>Asignar el nombre del indicador. Se recomienda por lo menos un indicador de eficacia (que de cuenta de la aplicación de los controles) y un indicador de efectividad que mida alertas o materializaciones del riesgo.</t>
  </si>
  <si>
    <t>FÓRMULA DEL INDICADOR</t>
  </si>
  <si>
    <t>Registre la fórmula del indicador en campos separados tanto para cada indicador de eficacia y de efectividad</t>
  </si>
  <si>
    <t>DATO DEL INDICADOR</t>
  </si>
  <si>
    <t>Registre el valor o resultado obtenido del indicador en el periodo de análisis. Los valores del numerador, denominador y el resultado de estas dos variables.</t>
  </si>
  <si>
    <t>ANÁLISIS
DEL INDICADOR</t>
  </si>
  <si>
    <t>Con respecto a los datos obtenidos, registre en cada periodo el análisis de los datos, observaciones y argumentación el análisis de tendencia si aplica y las decisiones que fueran necesarias para mantener el riesgo controlado.</t>
  </si>
  <si>
    <t>ACCIONES DE RESPUESTA Y/O CONTINGENCIA
EN CASO DE MATERIALIZACIÓN</t>
  </si>
  <si>
    <t>Descripción de las acciones de repuesta y/o de contingencia que se deberían ejecutar en caso de materialización de un evento de riesgo. Relacione el responsable de ejecutar cada acción.</t>
  </si>
  <si>
    <t>Se materializó?</t>
  </si>
  <si>
    <t>Seleccione Si o NO. Considere los eventos que ocurrieron en el periodo, o que se conocieron en el periodo y no se habían registrado.</t>
  </si>
  <si>
    <t>DESCRIPCIÓN DEL EVENTO
DE RIESGOS MATERIALIZADOS</t>
  </si>
  <si>
    <t>Descripción detallada de cada evento de riesgo que se materializó o conoció en el periodo.</t>
  </si>
  <si>
    <t>CONSECUENCIAS
EFECTOS</t>
  </si>
  <si>
    <t>Describa las consecuencias o efectos que trajo la materialización del riesgo. Por ejemplo: pérdida de recursos económicos, retrasos en el proyecto x, impacto ambiental…</t>
  </si>
  <si>
    <t>Dia, mes y año en el que inició el evento o RM.</t>
  </si>
  <si>
    <t>Dia, mes y año en el que finalizó el evento o RM.</t>
  </si>
  <si>
    <t>Causas</t>
  </si>
  <si>
    <t>Se registran las causas por las cuales ocurrió el evento de riesgo</t>
  </si>
  <si>
    <t>Plan de Acción</t>
  </si>
  <si>
    <t>Acciones</t>
  </si>
  <si>
    <t>Se describen las correcciones y las acciones correctivas que se adelantarán frente al evento ocurrido</t>
  </si>
  <si>
    <t>Plazo</t>
  </si>
  <si>
    <t>Fecha de inicio y fin para el cumplimiento de las acciones</t>
  </si>
  <si>
    <t>Cargo o rol de quien ejecutará las acciones.</t>
  </si>
  <si>
    <t>Observaciones - Seguimiento</t>
  </si>
  <si>
    <t>Campo disponible para registrar el avance de las acciones planeadas, y las observaciones que correspondan al evento ocurrido.</t>
  </si>
  <si>
    <t>TRAZABILIDAD</t>
  </si>
  <si>
    <t xml:space="preserve">En este campo lleva la trazabilidad a los cambios presentados en la información del riesgo. Se registrará cualquier modificación a las características del riesgo, y su información asociada. Si no presenta modificaciones, porfavor indíquelo en cada una de las variables: 
</t>
  </si>
  <si>
    <t>LISTA DE PARTICIPANTES</t>
  </si>
  <si>
    <t>Campo disponible para registrar la información de los que participaron en el análisis del riesgo. (dependencia a la que pertenece, nombre y cargo o rol que desempeña.)</t>
  </si>
  <si>
    <t>Dia, mes y año en el que se registra la observación</t>
  </si>
  <si>
    <t>Dependencia de 2a línea o de 3a línea que realiza la observación. (no es obligatorio que la 3a línea registre sus observaciones en este campo, dado que la OCI cuenta con informes ya planificados)</t>
  </si>
  <si>
    <t>NOMBRE Observador</t>
  </si>
  <si>
    <t>Nombre de la persona que realiza la observación</t>
  </si>
  <si>
    <t>OBSERVACIÓN</t>
  </si>
  <si>
    <t>Descripción de la observación</t>
  </si>
  <si>
    <t>SEGUIMIENTO A LAS OBSERVACIONES
(RESPUESTAS 1A LÍNEA DE SER NECESARIO)</t>
  </si>
  <si>
    <t>Campo disponible para la 1a. Línea de defensa en caso de aplicar una respuesta a la observación realizada por la 2a o tercera línea de defensa.
Se registra la fecha de respuesta, persona que responde y la respuesta.</t>
  </si>
  <si>
    <t>Planeación Estratégica</t>
  </si>
  <si>
    <t>El documento original ha sido aprobado mediante el SID (Sistema de Información Documentada IDU).La autenticidad puede ser verificada a través del código en la intranet</t>
  </si>
  <si>
    <t>Versión</t>
  </si>
  <si>
    <t>Fecha</t>
  </si>
  <si>
    <t>Descripción Modificación</t>
  </si>
  <si>
    <t xml:space="preserve">Folios </t>
  </si>
  <si>
    <t>Se incluyen los siguientes campos:
- Tablas para el registro de riesgos asociados y registro de trámites y servicios.
- Definiciones del tipo de riesgo
- Campos para contabilizar características de controles y tratamientos
- Seguimientos y reporte de controles y tratamientos
- Reporte de indicadores por periodos
- Se incluyen campos para estimar el valor del del impacto y probabilidad del riesgo.</t>
  </si>
  <si>
    <t>Se incluyen nuevos campos en cumplimiento de la guía de adminsitración del riesgos V5 del DAFP. (Causa raíz, observaciones de líneas de defensa y campos de valoración de controles.)
Se modifica el método de valoración.
Se relaciona automaticamente al formato de analisis de riesgos y la matriz de riesgos.
Se ajusta el nombre del formato ya que se abordan otras etapas de la administración del riesgo.</t>
  </si>
  <si>
    <t>Se hace visible el campo de responsable del control, y se aclara el uso de la primera columna de "Actividad".</t>
  </si>
  <si>
    <t>El formato se ajusta para dar cumplimiento a lo definido por la Guía de Administración de Riesgos de la Función Pública y el manual de riesgos del IDU.</t>
  </si>
  <si>
    <t>Se incluyen los campos referidos en el formato de Riesgos materializados, y los campos para monitoreo y seguimiento.
El formato FOPE11 de Riesgos materializados se elimina.</t>
  </si>
  <si>
    <t>Se incluyen los campos de "Dueño" (del Riesgo),y el campo "Quien" (el que ejecuta el control).
Se invierte el orden entre los campos de "Valor" y "Efecto" (de los controles).
Se incluye el campo para marcar riesgos asociados a los objetivos institucionales.</t>
  </si>
  <si>
    <t>Se ajustan los criterios para calificación de la probabilidad, impacto y el nivel de riesgo inherente y residual. Se juastan los criterios para calificación del control. Se eliminan columnas como "Proceso", Tipo de causas.</t>
  </si>
  <si>
    <t>Inclusión de los campos para diferencia el tipo de riesgo, ya sea Ambiental, S&amp;SL o de Seguridad de la Información, de igual manera se modifican los campos en donde se evidencia la aprobación de la matriz, los campos incluídos son: Área, Nombre, Cargo y firma.
Parametrización del campo Área, con el fin de que el usuario seleccione el área correspondiente.</t>
  </si>
  <si>
    <t>Versión inicial del documento.</t>
  </si>
  <si>
    <r>
      <rPr>
        <b/>
        <sz val="8"/>
        <color theme="1"/>
        <rFont val="Segoe UI Black"/>
        <family val="2"/>
        <charset val="1"/>
      </rPr>
      <t>Participaron en la elaboración</t>
    </r>
    <r>
      <rPr>
        <b/>
        <vertAlign val="superscript"/>
        <sz val="8"/>
        <color theme="1"/>
        <rFont val="Segoe UI Black"/>
        <family val="2"/>
        <charset val="1"/>
      </rPr>
      <t>1</t>
    </r>
  </si>
  <si>
    <t>Validado por</t>
  </si>
  <si>
    <t>Revisado Por</t>
  </si>
  <si>
    <t>Aprobado por</t>
  </si>
  <si>
    <r>
      <rPr>
        <vertAlign val="superscript"/>
        <sz val="8"/>
        <color theme="1"/>
        <rFont val="Arial"/>
        <family val="2"/>
        <charset val="1"/>
      </rPr>
      <t>1</t>
    </r>
    <r>
      <rPr>
        <sz val="8"/>
        <color theme="1"/>
        <rFont val="Arial"/>
        <family val="2"/>
        <charset val="1"/>
      </rPr>
      <t xml:space="preserve"> El alcance de participación en la elaboración de este documento  corresponde a las funciones del área que representan</t>
    </r>
  </si>
  <si>
    <t>Tipo de confidencialidad:</t>
  </si>
  <si>
    <t>Pública</t>
  </si>
  <si>
    <t>CONTRAPARTE
CLIENTE - USUARIOS</t>
  </si>
  <si>
    <t>Negligencia del tercero</t>
  </si>
  <si>
    <t>Falta conocimiento por parte del Tercero</t>
  </si>
  <si>
    <t>Fallas en la comunicación del tercero para con la Entidad</t>
  </si>
  <si>
    <t>Corrrupción: decisión deliberada del tercero para ocultar o manipular información, recursos o bienes.</t>
  </si>
  <si>
    <t xml:space="preserve">PRODUCTO / SERVICIO </t>
  </si>
  <si>
    <t>Errores en el diseño de productos o servicios</t>
  </si>
  <si>
    <t>Fallas en la calidad, especificaciones, oportunidad en la entrega</t>
  </si>
  <si>
    <t>CANALES DE DISTRIBUCIÓN</t>
  </si>
  <si>
    <t>Los medios por los cuales el cliente tiene acceso a los productos o servicios de la entidad</t>
  </si>
  <si>
    <t>Fisicos (oficina, espacio público)</t>
  </si>
  <si>
    <t>Virtuales, WEB, Aplicaciones</t>
  </si>
  <si>
    <t>Medio telefónico, otro medios tecnológicos</t>
  </si>
  <si>
    <t>Aspectos relacionados a la zona geográfica</t>
  </si>
  <si>
    <t>Factores Culturales</t>
  </si>
  <si>
    <t>Normatividad asociada a la jurisdicción</t>
  </si>
  <si>
    <t>PROCESO
(Operativo)</t>
  </si>
  <si>
    <t>Errores en el método o procedimiento</t>
  </si>
  <si>
    <t>Fallas en el diligenciamiento de registros</t>
  </si>
  <si>
    <t>No existe punto de control, o seguimiento</t>
  </si>
  <si>
    <t>Falta de procedimientos, instrucciones.</t>
  </si>
  <si>
    <t>Inadecuada administración documental (registros, archivos)</t>
  </si>
  <si>
    <t>No definiciones de políticas, planes o programas</t>
  </si>
  <si>
    <t>Fallas en materiales, insumos</t>
  </si>
  <si>
    <t>TALENTO HUMANO</t>
  </si>
  <si>
    <t>Falta de competencia / conocimiento</t>
  </si>
  <si>
    <t>Fallas en la comunicación hacia el tercero</t>
  </si>
  <si>
    <t>Errores en la operación origen en el personal</t>
  </si>
  <si>
    <t>Negligencia</t>
  </si>
  <si>
    <t>Corrupción, decisión deliberada para cometer la acción u omisión.</t>
  </si>
  <si>
    <t>TECNOLOGÍA</t>
  </si>
  <si>
    <t>Errores en parametrización de software</t>
  </si>
  <si>
    <t>Fallas en la infraestructura TI.</t>
  </si>
  <si>
    <t>Vulnerabilidades de seguridad de la información.</t>
  </si>
  <si>
    <t>Falta de sistemas o aplicativo para adelantar debida diligencia.</t>
  </si>
  <si>
    <t>INFRAESTRUCTURA</t>
  </si>
  <si>
    <t>Infraestructura física inadecuada</t>
  </si>
  <si>
    <t>Espacio de oficina o atención a terceros sin seguridad o control.</t>
  </si>
  <si>
    <t>Accesos no controlados</t>
  </si>
  <si>
    <t>EVENTOS EXTERNOS</t>
  </si>
  <si>
    <t>Eventos de riesgos de contagio, sistémicos..</t>
  </si>
  <si>
    <t>Eventos de la naturaleza</t>
  </si>
  <si>
    <t>Situaciones de Emergencia sanitaria</t>
  </si>
  <si>
    <t>OTROS RECURSOS</t>
  </si>
  <si>
    <t>Recursos económicos</t>
  </si>
  <si>
    <t>Demoras en la asignación presupuestal.</t>
  </si>
  <si>
    <t xml:space="preserve">John Alexander Quiroga Fuquene, OAP / </t>
  </si>
  <si>
    <t xml:space="preserve">Liliana Pulido Villamil, OAP Validado el 2025-01-14
</t>
  </si>
  <si>
    <t xml:space="preserve">Liliana Pulido Villamil, OAP Revisado el 2025-01-14
</t>
  </si>
  <si>
    <t xml:space="preserve">Liliana Pulido Villamil, OAP Aprobado el 2025-01-15
</t>
  </si>
  <si>
    <t>EFR</t>
  </si>
  <si>
    <t>STRH</t>
  </si>
  <si>
    <t>Subsistema de Gestión efr</t>
  </si>
  <si>
    <t>G.EFR.01</t>
  </si>
  <si>
    <t>Posibilidad de no disponer de los recursos suficientes para la sostenibilidad del Modelo efr</t>
  </si>
  <si>
    <t>Subdirector Técnico de Talento Humano</t>
  </si>
  <si>
    <t xml:space="preserve">
Falta de patrocinio por parte del equipo directivo.</t>
  </si>
  <si>
    <t>Políticas internas o distritales de austeridad del gasto que impidan la ejecución de las estrategias efr.</t>
  </si>
  <si>
    <t>* Afectación de la certificación.
* Disminución de la calificación del modelo.</t>
  </si>
  <si>
    <t>* Fallas en los entregables del modelo.
* Dificultad en la aplicación de medidas efr</t>
  </si>
  <si>
    <t>No Aplica</t>
  </si>
  <si>
    <t>Sin efecto fiscal</t>
  </si>
  <si>
    <t>No afecta Derecehos</t>
  </si>
  <si>
    <t>Profesional Universitaria 219-03 (integrante equipo efr)</t>
  </si>
  <si>
    <t>Carlos Campos Sosa</t>
  </si>
  <si>
    <t>Profesional Especializado 222-05 (e)(Coordinador equipo efr)</t>
  </si>
  <si>
    <t>Fulvia Vásquez Castro</t>
  </si>
  <si>
    <t>Jorge Sepúlveda Afanador</t>
  </si>
  <si>
    <t>Profesional Especializado 222-06 (integrante equipo efr)</t>
  </si>
  <si>
    <t>Asignación de recursos para el susbsitema ER</t>
  </si>
  <si>
    <t>LA asignación de recursos se concreta con la aprobación del Presupuesto de la Entidad.Actividad que se realizar1 vez al año.</t>
  </si>
  <si>
    <t xml:space="preserve"> Inclusión del Subsistema de Gestión efr en la inducción para afianzar el modelo</t>
  </si>
  <si>
    <t>Responsable ante la administración, manager efr y Profesional Especializado de la OAP que a su vez es el Coordinador del modelo efr</t>
  </si>
  <si>
    <t xml:space="preserve"> Profesional Universitaria de la STRH de capacitación, responsable del "Saludo Inicial y Bienvenida" que a su vez es integrante del equipo efr </t>
  </si>
  <si>
    <t>Plataforma estratégica del IDU (objetivos estratégicos)</t>
  </si>
  <si>
    <t>Validar si el control 1 es vigente en la nueva plataforma estratégica del IDU.</t>
  </si>
  <si>
    <t>Controles ejecutados en el periodo  / Controles programados a ejecutar en el periodo X 100%</t>
  </si>
  <si>
    <t xml:space="preserve">* Presentar formalmente ante la Administración lo crítico de la situación para la sostenibilidad del Modelo, enmarcándolo en la plataforma estratégica institucional (Responsables: Manager y coordinador efr)
* Concentrar los esfuerzos en las medidas efr que no requieren de recursos económicos (Responsables: equipo efr)  </t>
  </si>
  <si>
    <t>Diligenciar Causas Raiz</t>
  </si>
  <si>
    <t>Traslado del riesgos a la nueva plantilla</t>
  </si>
  <si>
    <t>G.EFR.02</t>
  </si>
  <si>
    <t>Posiblidad de pérdida de conocimiento e información del Modelo efr</t>
  </si>
  <si>
    <t>* Fallas en la transferencia de saberes entre los miembros del equipo.</t>
  </si>
  <si>
    <t xml:space="preserve">Fallas en los entregables y calidad del modelo.
</t>
  </si>
  <si>
    <t>No se puede estimar lo que implica reconstruir el conocmiento o información pérdida.</t>
  </si>
  <si>
    <t>Sesiones mensuales ordinarias y extraordinarias del equipo efr</t>
  </si>
  <si>
    <t xml:space="preserve"> Capacitaciones sobre efr</t>
  </si>
  <si>
    <t xml:space="preserve">
Coordinador y secretaria del equipo efr</t>
  </si>
  <si>
    <t>Actas de reunión de equipo efr</t>
  </si>
  <si>
    <t>Equipo efr</t>
  </si>
  <si>
    <t>Composisción del equipo base efr con servidores(as) de la planta de personal</t>
  </si>
  <si>
    <t xml:space="preserve"> Acto administrativo que soporta el modelo y el equipo efr en el IDU</t>
  </si>
  <si>
    <t xml:space="preserve">Indicador de efectividad: (No. de integrantes del equipo efr pertenecientes a la planta de personal que se desvincularon del equipo durante el período /  No. de integrantes del equipo efr pertenecientes a la planta de personal) * 100 </t>
  </si>
  <si>
    <t>Diligenciar Documentación del control, es decir, en que documento ese control está formalizado.</t>
  </si>
  <si>
    <t>* Implementar acciones de contingencia de capacitación y transferencia de conocimiento efr (Responsable: manager efr)
* Recoger y consolidar con los anteriores integrantes del equipo efr toda la información posible respecto al Modelo (Responsables: Manager y coordinador efr)</t>
  </si>
  <si>
    <t>Desactualización del modelo efr en el IDU respecto de los cambios en las normas efr y en el marco legal que sustenta las medidas</t>
  </si>
  <si>
    <t>G.EFR.03</t>
  </si>
  <si>
    <t xml:space="preserve">* Actualizaciones de las normas de referencia del modelo efr por parte de la fundación </t>
  </si>
  <si>
    <t>* Modificación del marco normativo nacional o distrital asociado a las medidas efr.</t>
  </si>
  <si>
    <t>Diligenciar Causas Raiz.
La causa 2 no evidencia un problema para que el riesgo ocurra</t>
  </si>
  <si>
    <t>* Desvinculación de personal asignado al equipo líder del proyecto que ocasione fuga del conocimiento de los aspectos claves del Modelo efr y su trazabilidad.</t>
  </si>
  <si>
    <t>* Pérdida de la certificación efr.
* Desajuste del modelo efr.</t>
  </si>
  <si>
    <t>NO se estima la perdida financiera</t>
  </si>
  <si>
    <t>Actualizar el normograma del proceso GTH, incluyendo la normatividad relacionada con el modelo efr</t>
  </si>
  <si>
    <t xml:space="preserve">
Profesional universitaria de la STRH, responsable de apoyo a la gestión, que a su vez hace parte del equipo efr y tiene el rol de secretaria</t>
  </si>
  <si>
    <t xml:space="preserve"> Normograma del proceso GTH</t>
  </si>
  <si>
    <t>No. de normas relacionadas con el modelo efr modificadas, derogadas o expedidas en el período / No. de normas relacionadas con el modelo efr  modificadas, derogadas o expedidas en el período socializadas entte los integrantes del equipo efr</t>
  </si>
  <si>
    <t>* Revisar y estudiar el nuevo marco normativo efr (Responsables: equipo efr)
* Ajustar el catálogo de medidas y demás componentes del Modelo efr que correspondan al nuevo marco normativo (Responsable: equipo efr)</t>
  </si>
  <si>
    <t>R (2)</t>
  </si>
  <si>
    <t>R (3)</t>
  </si>
  <si>
    <t>Diligenciar Documentación del control, es decir, en qué documento ese control está formalizado.</t>
  </si>
  <si>
    <t>Estas matrices ya debería tener reporte de los datos de los indicadores  por ejemplo respecto del 2024</t>
  </si>
  <si>
    <t>Vinculación del modelo efr en la plataforma estratégica de la Entidad.</t>
  </si>
  <si>
    <t>Resolución 3197 de 2024</t>
  </si>
  <si>
    <t>Presentación y listas de asistencia</t>
  </si>
  <si>
    <t>Presentación inducción</t>
  </si>
  <si>
    <t>% de Recursos económicos asignados para la ejecución de las medidas efr en el período /%  Recursos económicos requeridos para la ejecución de las medidas efr en el período  x 100</t>
  </si>
  <si>
    <t>Cambios en el marco normativo asociado a la regulación de presupuesto en entidades públicas</t>
  </si>
  <si>
    <t>Rotación del equipo directivo</t>
  </si>
  <si>
    <t>Encargos de personal o retiro de la entidad</t>
  </si>
  <si>
    <t>Falta de documentación de prácticas en efr aplicadas en la Entidad.</t>
  </si>
  <si>
    <t>Actas de reunión</t>
  </si>
  <si>
    <t>Lista de asistencia</t>
  </si>
  <si>
    <t>Resolución de roles y responsabilidades efr</t>
  </si>
  <si>
    <t>Actualización del modelo definido por la fundación más familia</t>
  </si>
  <si>
    <t>Actualización del marco normativo respecto a los beneficios de los servidores públicos</t>
  </si>
  <si>
    <t>Matriz de análisis y cumplimiento legal efr actualizada cada año</t>
  </si>
  <si>
    <t>Listas de asistencia</t>
  </si>
  <si>
    <t>R (4)</t>
  </si>
  <si>
    <t>JOHN Q.</t>
  </si>
  <si>
    <t>10-FEB-2025</t>
  </si>
  <si>
    <t>Se incluye datos de indicadores</t>
  </si>
  <si>
    <t>Registrado</t>
  </si>
  <si>
    <t>Carlos Campos</t>
  </si>
  <si>
    <t>5-feb-2025</t>
  </si>
  <si>
    <t>EFR alineado en la plataforma estratégica</t>
  </si>
  <si>
    <t>Indicadores registrados</t>
  </si>
  <si>
    <t>Se mantiene en la plataforma estratégica vigente</t>
  </si>
  <si>
    <t>Se incluye en el objetivo 5 de la nueva plataforma estratégica adoptada por la resolución 3197 de 2024</t>
  </si>
  <si>
    <t>Se incluyó en las inducciones de periodo</t>
  </si>
  <si>
    <t>Se incluyó en las inducciones de periodo (ver soportes en STRH)</t>
  </si>
  <si>
    <t>Se mantienen los controles de incluir efr en la inducción y vincular el modelo a la plataforma estratégica</t>
  </si>
  <si>
    <t>Se ejecuto el presupuesto definido para bienestar, salud y capacitación en cabeza de la STRH</t>
  </si>
  <si>
    <t>El equipo se reunío en el periodo (ver actas de reunión)</t>
  </si>
  <si>
    <t>Se realizaron capacitaciones entre el grupo sobre los requisitos efr</t>
  </si>
  <si>
    <t>Se mantiene el equipo base conformado por personal de planta (ver resolución de roles y responsabilidades efr)</t>
  </si>
  <si>
    <t>No se tenian capacitaciones de equipo programadas</t>
  </si>
  <si>
    <t>Se ejecutaron los controles definidos según el seguimiento a controles reportado</t>
  </si>
  <si>
    <t>No se tenia programado actualizar el normograma</t>
  </si>
  <si>
    <t>Se actualiza el normograma del proceso de Talento Humano (ver normograma de la entidad)</t>
  </si>
  <si>
    <t>Se actualiza la matriz de cumplimiento de requisitos legales efr y se actualiza el normograma</t>
  </si>
  <si>
    <t>Se cumplen los dos controles definidos según el seguimiento reportado para ellos.</t>
  </si>
  <si>
    <t xml:space="preserve">No cambiaron las normas del modelo o relacionadas con el </t>
  </si>
  <si>
    <t>No hay afectación económica por la materiaización del riesgo.</t>
  </si>
  <si>
    <t xml:space="preserve">Traslado del riesgos a la nueva plantilla. </t>
  </si>
  <si>
    <t>Registro de indicadores y análisis</t>
  </si>
  <si>
    <t>Registro de seguimiento a controles</t>
  </si>
  <si>
    <t>Registro de seguimiento a indicadores</t>
  </si>
  <si>
    <t>2024 - 2025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</si>
</sst>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_-;\-* #,##0_-;_-* \-??_-;_-@"/>
    <numFmt numFmtId="165" formatCode="dd\-mmm\-yy"/>
    <numFmt numFmtId="166" formatCode="0.0%"/>
    <numFmt numFmtId="167" formatCode="0.0"/>
    <numFmt numFmtId="168" formatCode="_(&quot;$ &quot;* #,##0_);_(&quot;$ &quot;* \(#,##0\);_(&quot;$ &quot;* \-??_);_(@_)"/>
    <numFmt numFmtId="169" formatCode="0.000%"/>
    <numFmt numFmtId="170" formatCode="dd/mm/yyyy"/>
  </numFmts>
  <fonts count="86">
    <font>
      <sz val="10"/>
      <color rgb="FF000000"/>
      <name val="Arial"/>
      <charset val="1"/>
    </font>
    <font>
      <sz val="10"/>
      <name val="Arial"/>
      <family val="2"/>
      <charset val="1"/>
    </font>
    <font>
      <sz val="8"/>
      <color rgb="FFF2F2F2"/>
      <name val="Arial"/>
      <family val="2"/>
      <charset val="1"/>
    </font>
    <font>
      <b/>
      <sz val="10"/>
      <color theme="1"/>
      <name val="Arial"/>
      <family val="2"/>
      <charset val="1"/>
    </font>
    <font>
      <b/>
      <sz val="9"/>
      <name val="Quattrocento Sans"/>
      <charset val="1"/>
    </font>
    <font>
      <b/>
      <sz val="9"/>
      <color rgb="FFFF0000"/>
      <name val="Quattrocento Sans"/>
      <charset val="1"/>
    </font>
    <font>
      <sz val="8"/>
      <color theme="1"/>
      <name val="Arial"/>
      <family val="2"/>
      <charset val="1"/>
    </font>
    <font>
      <b/>
      <sz val="8"/>
      <color theme="1"/>
      <name val="Arial"/>
      <family val="2"/>
      <charset val="1"/>
    </font>
    <font>
      <sz val="12"/>
      <name val="Arial"/>
      <family val="2"/>
      <charset val="1"/>
    </font>
    <font>
      <sz val="12"/>
      <color rgb="FFFF0000"/>
      <name val="Arial"/>
      <family val="2"/>
      <charset val="1"/>
    </font>
    <font>
      <b/>
      <sz val="8"/>
      <color rgb="FFFFFF00"/>
      <name val="Arial"/>
      <family val="2"/>
      <charset val="1"/>
    </font>
    <font>
      <b/>
      <sz val="12"/>
      <color theme="1"/>
      <name val="Arial"/>
      <family val="2"/>
      <charset val="1"/>
    </font>
    <font>
      <sz val="10"/>
      <color theme="1"/>
      <name val="Arial"/>
      <family val="2"/>
      <charset val="1"/>
    </font>
    <font>
      <sz val="8"/>
      <name val="Arial"/>
      <family val="2"/>
      <charset val="1"/>
    </font>
    <font>
      <sz val="8"/>
      <color rgb="FFFF0000"/>
      <name val="Arial"/>
      <family val="2"/>
      <charset val="1"/>
    </font>
    <font>
      <b/>
      <sz val="10"/>
      <name val="Arial"/>
      <family val="2"/>
      <charset val="1"/>
    </font>
    <font>
      <b/>
      <sz val="8"/>
      <color theme="0"/>
      <name val="Arial"/>
      <family val="2"/>
      <charset val="1"/>
    </font>
    <font>
      <b/>
      <sz val="8"/>
      <color theme="7" tint="0.79989013336588644"/>
      <name val="Arial"/>
      <family val="2"/>
      <charset val="1"/>
    </font>
    <font>
      <b/>
      <sz val="10"/>
      <color rgb="FF000000"/>
      <name val="Arial"/>
      <family val="2"/>
      <charset val="1"/>
    </font>
    <font>
      <sz val="8"/>
      <color theme="7" tint="0.79989013336588644"/>
      <name val="Arial"/>
      <family val="2"/>
      <charset val="1"/>
    </font>
    <font>
      <sz val="14"/>
      <color theme="1"/>
      <name val="Arial"/>
      <family val="2"/>
      <charset val="1"/>
    </font>
    <font>
      <sz val="8"/>
      <color theme="0"/>
      <name val="Arial"/>
      <family val="2"/>
      <charset val="1"/>
    </font>
    <font>
      <b/>
      <sz val="11"/>
      <color theme="1"/>
      <name val="Calibri"/>
      <family val="2"/>
      <charset val="1"/>
    </font>
    <font>
      <sz val="10"/>
      <name val="Arial"/>
      <family val="2"/>
    </font>
    <font>
      <b/>
      <sz val="10"/>
      <color rgb="FFFF0000"/>
      <name val="Quattrocento Sans"/>
      <charset val="1"/>
    </font>
    <font>
      <b/>
      <sz val="40"/>
      <color rgb="FF317ABD"/>
      <name val="Quattrocento Sans"/>
      <charset val="1"/>
    </font>
    <font>
      <sz val="9"/>
      <color theme="1"/>
      <name val="Arial"/>
      <family val="2"/>
      <charset val="1"/>
    </font>
    <font>
      <sz val="11"/>
      <color theme="1"/>
      <name val="Arial"/>
      <family val="2"/>
      <charset val="1"/>
    </font>
    <font>
      <b/>
      <sz val="9"/>
      <color theme="1"/>
      <name val="Quattrocento Sans"/>
      <charset val="1"/>
    </font>
    <font>
      <b/>
      <sz val="9"/>
      <color theme="1"/>
      <name val="Arial"/>
      <family val="2"/>
      <charset val="1"/>
    </font>
    <font>
      <sz val="10"/>
      <color rgb="FFFF0000"/>
      <name val="Arial"/>
      <family val="2"/>
      <charset val="1"/>
    </font>
    <font>
      <i/>
      <sz val="8"/>
      <color theme="1"/>
      <name val="Arial"/>
      <family val="2"/>
      <charset val="1"/>
    </font>
    <font>
      <b/>
      <sz val="10"/>
      <color rgb="FF757070"/>
      <name val="Arial"/>
      <family val="2"/>
      <charset val="1"/>
    </font>
    <font>
      <sz val="8"/>
      <color rgb="FF7F7F7F"/>
      <name val="Arial"/>
      <family val="2"/>
      <charset val="1"/>
    </font>
    <font>
      <sz val="14"/>
      <color rgb="FF7F7F7F"/>
      <name val="Arial"/>
      <family val="2"/>
      <charset val="1"/>
    </font>
    <font>
      <b/>
      <sz val="10"/>
      <color rgb="FF0070C0"/>
      <name val="Arial"/>
      <family val="2"/>
      <charset val="1"/>
    </font>
    <font>
      <b/>
      <sz val="12"/>
      <color rgb="FF0070C0"/>
      <name val="Arial"/>
      <family val="2"/>
      <charset val="1"/>
    </font>
    <font>
      <sz val="10"/>
      <color rgb="FF2F5496"/>
      <name val="Arial"/>
      <family val="2"/>
      <charset val="1"/>
    </font>
    <font>
      <b/>
      <sz val="8"/>
      <color rgb="FF0070C0"/>
      <name val="Arial"/>
      <family val="2"/>
      <charset val="1"/>
    </font>
    <font>
      <u/>
      <sz val="8"/>
      <color rgb="FFFF0000"/>
      <name val="Arial"/>
      <family val="2"/>
      <charset val="1"/>
    </font>
    <font>
      <b/>
      <sz val="9"/>
      <color theme="0"/>
      <name val="Arial"/>
      <family val="2"/>
      <charset val="1"/>
    </font>
    <font>
      <b/>
      <u/>
      <sz val="10"/>
      <color rgb="FF0070C0"/>
      <name val="Arial"/>
      <family val="2"/>
      <charset val="1"/>
    </font>
    <font>
      <b/>
      <u/>
      <sz val="10"/>
      <color theme="1"/>
      <name val="Arial"/>
      <family val="2"/>
      <charset val="1"/>
    </font>
    <font>
      <b/>
      <sz val="8"/>
      <color rgb="FFF2F2F2"/>
      <name val="Arial"/>
      <family val="2"/>
      <charset val="1"/>
    </font>
    <font>
      <b/>
      <sz val="9"/>
      <color theme="1"/>
      <name val="Calibri"/>
      <family val="2"/>
      <charset val="1"/>
    </font>
    <font>
      <sz val="9"/>
      <name val="Arial"/>
      <family val="2"/>
      <charset val="1"/>
    </font>
    <font>
      <b/>
      <sz val="9"/>
      <color theme="0"/>
      <name val="Calibri"/>
      <family val="2"/>
      <charset val="1"/>
    </font>
    <font>
      <b/>
      <sz val="10"/>
      <color rgb="FF1E4E79"/>
      <name val="Arial"/>
      <family val="2"/>
      <charset val="1"/>
    </font>
    <font>
      <b/>
      <sz val="14"/>
      <color theme="1"/>
      <name val="Arial"/>
      <family val="2"/>
      <charset val="1"/>
    </font>
    <font>
      <b/>
      <sz val="8"/>
      <color rgb="FF00B050"/>
      <name val="Arial"/>
      <family val="2"/>
      <charset val="1"/>
    </font>
    <font>
      <sz val="20"/>
      <color theme="1"/>
      <name val="Arial"/>
      <family val="2"/>
      <charset val="1"/>
    </font>
    <font>
      <sz val="24"/>
      <color theme="1"/>
      <name val="Arial"/>
      <family val="2"/>
      <charset val="1"/>
    </font>
    <font>
      <sz val="8"/>
      <color rgb="FFBFBFBF"/>
      <name val="Arial"/>
      <family val="2"/>
      <charset val="1"/>
    </font>
    <font>
      <b/>
      <sz val="8"/>
      <color rgb="FF2E75B5"/>
      <name val="Arial"/>
      <family val="2"/>
      <charset val="1"/>
    </font>
    <font>
      <sz val="8"/>
      <color rgb="FF3366CC"/>
      <name val="Arial"/>
      <family val="2"/>
      <charset val="1"/>
    </font>
    <font>
      <sz val="7"/>
      <color theme="1"/>
      <name val="Arial"/>
      <family val="2"/>
      <charset val="1"/>
    </font>
    <font>
      <b/>
      <sz val="10"/>
      <color rgb="FF385623"/>
      <name val="Arial"/>
      <family val="2"/>
      <charset val="1"/>
    </font>
    <font>
      <b/>
      <sz val="10"/>
      <color rgb="FF00B050"/>
      <name val="Arial"/>
      <family val="2"/>
      <charset val="1"/>
    </font>
    <font>
      <u/>
      <sz val="14"/>
      <color theme="1"/>
      <name val="Arial"/>
      <family val="2"/>
      <charset val="1"/>
    </font>
    <font>
      <u/>
      <sz val="10"/>
      <color theme="10"/>
      <name val="Arial"/>
      <family val="2"/>
      <charset val="1"/>
    </font>
    <font>
      <b/>
      <sz val="7"/>
      <color theme="1"/>
      <name val="Arial"/>
      <family val="2"/>
      <charset val="1"/>
    </font>
    <font>
      <sz val="10"/>
      <color rgb="FF000000"/>
      <name val="Arial"/>
      <family val="2"/>
      <charset val="1"/>
    </font>
    <font>
      <u/>
      <sz val="8"/>
      <color theme="1"/>
      <name val="Arial"/>
      <family val="2"/>
      <charset val="1"/>
    </font>
    <font>
      <u/>
      <sz val="10"/>
      <color theme="1"/>
      <name val="Arial"/>
      <family val="2"/>
      <charset val="1"/>
    </font>
    <font>
      <b/>
      <sz val="12"/>
      <color rgb="FF1E4E79"/>
      <name val="Arial"/>
      <family val="2"/>
      <charset val="1"/>
    </font>
    <font>
      <b/>
      <sz val="12"/>
      <color rgb="FFFF0000"/>
      <name val="Arial"/>
      <family val="2"/>
      <charset val="1"/>
    </font>
    <font>
      <b/>
      <sz val="8"/>
      <name val="Arial"/>
      <family val="2"/>
      <charset val="1"/>
    </font>
    <font>
      <b/>
      <sz val="10"/>
      <color rgb="FFFF0000"/>
      <name val="Arial"/>
      <family val="2"/>
      <charset val="1"/>
    </font>
    <font>
      <u/>
      <sz val="18"/>
      <color rgb="FFFF0000"/>
      <name val="Arial"/>
      <family val="2"/>
      <charset val="1"/>
    </font>
    <font>
      <sz val="14"/>
      <color theme="4" tint="-0.249977111117893"/>
      <name val="Arial"/>
      <family val="2"/>
      <charset val="1"/>
    </font>
    <font>
      <b/>
      <sz val="12"/>
      <name val="Arial"/>
      <family val="2"/>
      <charset val="1"/>
    </font>
    <font>
      <b/>
      <sz val="17"/>
      <color theme="1"/>
      <name val="Calibri"/>
      <family val="2"/>
      <charset val="1"/>
    </font>
    <font>
      <b/>
      <sz val="10"/>
      <color theme="7" tint="0.79989013336588644"/>
      <name val="Arial"/>
      <family val="2"/>
      <charset val="1"/>
    </font>
    <font>
      <b/>
      <sz val="10"/>
      <color theme="1"/>
      <name val="Quattrocento Sans"/>
      <charset val="1"/>
    </font>
    <font>
      <sz val="14"/>
      <color rgb="FF0000FF"/>
      <name val="Arial"/>
      <family val="2"/>
      <charset val="1"/>
    </font>
    <font>
      <b/>
      <sz val="11"/>
      <color theme="1"/>
      <name val="Arial"/>
      <family val="2"/>
      <charset val="1"/>
    </font>
    <font>
      <b/>
      <sz val="8"/>
      <color theme="1"/>
      <name val="Segoe UI Black"/>
      <family val="2"/>
      <charset val="1"/>
    </font>
    <font>
      <b/>
      <vertAlign val="superscript"/>
      <sz val="8"/>
      <color theme="1"/>
      <name val="Segoe UI Black"/>
      <family val="2"/>
      <charset val="1"/>
    </font>
    <font>
      <b/>
      <sz val="8"/>
      <color theme="1"/>
      <name val="Quattrocento Sans"/>
      <charset val="1"/>
    </font>
    <font>
      <vertAlign val="superscript"/>
      <sz val="8"/>
      <color theme="1"/>
      <name val="Arial"/>
      <family val="2"/>
      <charset val="1"/>
    </font>
    <font>
      <sz val="10"/>
      <color rgb="FF263238"/>
      <name val="Arial"/>
      <family val="2"/>
      <charset val="1"/>
    </font>
    <font>
      <sz val="10"/>
      <color rgb="FF000000"/>
      <name val="Arial"/>
      <family val="2"/>
    </font>
    <font>
      <b/>
      <sz val="8"/>
      <color theme="1"/>
      <name val="Arial"/>
      <family val="2"/>
    </font>
    <font>
      <sz val="8"/>
      <color theme="1"/>
      <name val="Arial"/>
      <family val="2"/>
    </font>
    <font>
      <sz val="7"/>
      <color theme="1"/>
      <name val="Arial"/>
      <family val="2"/>
    </font>
    <font>
      <sz val="8"/>
      <color theme="4" tint="-0.249977111117893"/>
      <name val="Arial"/>
      <family val="2"/>
      <charset val="1"/>
    </font>
  </fonts>
  <fills count="27">
    <fill>
      <patternFill patternType="none"/>
    </fill>
    <fill>
      <patternFill patternType="gray125"/>
    </fill>
    <fill>
      <patternFill patternType="solid">
        <fgColor theme="0"/>
        <bgColor rgb="FFF2F2F2"/>
      </patternFill>
    </fill>
    <fill>
      <patternFill patternType="solid">
        <fgColor rgb="FFE7E6E6"/>
        <bgColor rgb="FFECECEC"/>
      </patternFill>
    </fill>
    <fill>
      <patternFill patternType="solid">
        <fgColor rgb="FFD9D9D9"/>
        <bgColor rgb="FFD0CECE"/>
      </patternFill>
    </fill>
    <fill>
      <patternFill patternType="solid">
        <fgColor rgb="FF595959"/>
        <bgColor rgb="FF757070"/>
      </patternFill>
    </fill>
    <fill>
      <patternFill patternType="solid">
        <fgColor rgb="FFDEEAF6"/>
        <bgColor rgb="FFDEEBF7"/>
      </patternFill>
    </fill>
    <fill>
      <patternFill patternType="solid">
        <fgColor theme="6" tint="0.79989013336588644"/>
        <bgColor rgb="FFECECEC"/>
      </patternFill>
    </fill>
    <fill>
      <patternFill patternType="solid">
        <fgColor rgb="FFE2EFD9"/>
        <bgColor rgb="FFE2F0D9"/>
      </patternFill>
    </fill>
    <fill>
      <patternFill patternType="solid">
        <fgColor theme="9" tint="0.79989013336588644"/>
        <bgColor rgb="FFE2EFD9"/>
      </patternFill>
    </fill>
    <fill>
      <patternFill patternType="solid">
        <fgColor theme="8" tint="0.79989013336588644"/>
        <bgColor rgb="FFDEEAF6"/>
      </patternFill>
    </fill>
    <fill>
      <patternFill patternType="solid">
        <fgColor theme="8" tint="0.59987182226020086"/>
        <bgColor rgb="FFBFBFBF"/>
      </patternFill>
    </fill>
    <fill>
      <patternFill patternType="solid">
        <fgColor theme="0" tint="-4.9989318521683403E-2"/>
        <bgColor rgb="FFEDEDED"/>
      </patternFill>
    </fill>
    <fill>
      <patternFill patternType="solid">
        <fgColor theme="7" tint="0.79989013336588644"/>
        <bgColor rgb="FFF2F2F2"/>
      </patternFill>
    </fill>
    <fill>
      <patternFill patternType="solid">
        <fgColor theme="1"/>
        <bgColor rgb="FF003300"/>
      </patternFill>
    </fill>
    <fill>
      <patternFill patternType="solid">
        <fgColor theme="0" tint="-0.499984740745262"/>
        <bgColor rgb="FF7F7F7F"/>
      </patternFill>
    </fill>
    <fill>
      <patternFill patternType="solid">
        <fgColor theme="4" tint="0.79989013336588644"/>
        <bgColor rgb="FFDEEAF6"/>
      </patternFill>
    </fill>
    <fill>
      <patternFill patternType="solid">
        <fgColor rgb="FFFFC000"/>
        <bgColor rgb="FFFFFF00"/>
      </patternFill>
    </fill>
    <fill>
      <patternFill patternType="solid">
        <fgColor rgb="FFFF0000"/>
        <bgColor rgb="FF993300"/>
      </patternFill>
    </fill>
    <fill>
      <patternFill patternType="solid">
        <fgColor rgb="FFFFFF00"/>
        <bgColor rgb="FFFFC000"/>
      </patternFill>
    </fill>
    <fill>
      <patternFill patternType="solid">
        <fgColor rgb="FF00FF00"/>
        <bgColor rgb="FF33CC33"/>
      </patternFill>
    </fill>
    <fill>
      <patternFill patternType="solid">
        <fgColor theme="1" tint="0.49989318521683401"/>
        <bgColor rgb="FF808080"/>
      </patternFill>
    </fill>
    <fill>
      <patternFill patternType="solid">
        <fgColor rgb="FFC5E0B3"/>
        <bgColor rgb="FFD9D9D9"/>
      </patternFill>
    </fill>
    <fill>
      <patternFill patternType="solid">
        <fgColor rgb="FFECECEC"/>
        <bgColor rgb="FFEDEDED"/>
      </patternFill>
    </fill>
    <fill>
      <patternFill patternType="solid">
        <fgColor rgb="FFD0CECE"/>
        <bgColor rgb="FFD9D9D9"/>
      </patternFill>
    </fill>
    <fill>
      <patternFill patternType="solid">
        <fgColor rgb="FF33CC33"/>
        <bgColor rgb="FF00B050"/>
      </patternFill>
    </fill>
    <fill>
      <patternFill patternType="solid">
        <fgColor theme="0" tint="-0.249977111117893"/>
        <bgColor rgb="FFD0CECE"/>
      </patternFill>
    </fill>
  </fills>
  <borders count="71">
    <border>
      <left/>
      <right/>
      <top/>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thin">
        <color auto="1"/>
      </top>
      <bottom style="hair">
        <color auto="1"/>
      </bottom>
      <diagonal/>
    </border>
    <border>
      <left style="thin">
        <color auto="1"/>
      </left>
      <right style="thin">
        <color auto="1"/>
      </right>
      <top style="thin">
        <color auto="1"/>
      </top>
      <bottom style="thin">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right/>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bottom style="thin">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hair">
        <color auto="1"/>
      </right>
      <top style="thin">
        <color auto="1"/>
      </top>
      <bottom style="thin">
        <color auto="1"/>
      </bottom>
      <diagonal/>
    </border>
    <border>
      <left style="hair">
        <color auto="1"/>
      </left>
      <right/>
      <top style="thin">
        <color auto="1"/>
      </top>
      <bottom/>
      <diagonal/>
    </border>
    <border>
      <left/>
      <right/>
      <top style="thin">
        <color auto="1"/>
      </top>
      <bottom/>
      <diagonal/>
    </border>
    <border>
      <left/>
      <right style="hair">
        <color auto="1"/>
      </right>
      <top style="thin">
        <color auto="1"/>
      </top>
      <bottom/>
      <diagonal/>
    </border>
    <border>
      <left/>
      <right style="hair">
        <color auto="1"/>
      </right>
      <top/>
      <bottom/>
      <diagonal/>
    </border>
    <border>
      <left style="thin">
        <color auto="1"/>
      </left>
      <right/>
      <top style="thin">
        <color auto="1"/>
      </top>
      <bottom style="thin">
        <color auto="1"/>
      </bottom>
      <diagonal/>
    </border>
    <border>
      <left style="double">
        <color rgb="FF2E75B5"/>
      </left>
      <right/>
      <top style="double">
        <color rgb="FF2E75B5"/>
      </top>
      <bottom style="double">
        <color rgb="FF2E75B5"/>
      </bottom>
      <diagonal/>
    </border>
    <border>
      <left/>
      <right/>
      <top style="double">
        <color rgb="FF2E75B5"/>
      </top>
      <bottom style="double">
        <color rgb="FF2E75B5"/>
      </bottom>
      <diagonal/>
    </border>
    <border>
      <left/>
      <right style="double">
        <color rgb="FF2E75B5"/>
      </right>
      <top style="double">
        <color rgb="FF2E75B5"/>
      </top>
      <bottom style="double">
        <color rgb="FF2E75B5"/>
      </bottom>
      <diagonal/>
    </border>
    <border>
      <left/>
      <right style="thin">
        <color auto="1"/>
      </right>
      <top style="thin">
        <color auto="1"/>
      </top>
      <bottom style="thin">
        <color auto="1"/>
      </bottom>
      <diagonal/>
    </border>
    <border>
      <left style="thin">
        <color auto="1"/>
      </left>
      <right style="hair">
        <color auto="1"/>
      </right>
      <top style="thin">
        <color auto="1"/>
      </top>
      <bottom/>
      <diagonal/>
    </border>
    <border>
      <left style="double">
        <color rgb="FF00B050"/>
      </left>
      <right/>
      <top style="double">
        <color rgb="FF00B050"/>
      </top>
      <bottom style="double">
        <color rgb="FF00B050"/>
      </bottom>
      <diagonal/>
    </border>
    <border>
      <left/>
      <right/>
      <top style="double">
        <color rgb="FF00B050"/>
      </top>
      <bottom style="double">
        <color rgb="FF00B050"/>
      </bottom>
      <diagonal/>
    </border>
    <border>
      <left/>
      <right style="double">
        <color rgb="FF00B050"/>
      </right>
      <top style="double">
        <color rgb="FF00B050"/>
      </top>
      <bottom style="double">
        <color rgb="FF00B050"/>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double">
        <color auto="1"/>
      </right>
      <top style="double">
        <color rgb="FF2E75B5"/>
      </top>
      <bottom style="double">
        <color rgb="FF2E75B5"/>
      </bottom>
      <diagonal/>
    </border>
    <border>
      <left style="double">
        <color auto="1"/>
      </left>
      <right style="double">
        <color auto="1"/>
      </right>
      <top style="double">
        <color rgb="FF00B050"/>
      </top>
      <bottom style="double">
        <color rgb="FF00B050"/>
      </bottom>
      <diagonal/>
    </border>
    <border>
      <left style="hair">
        <color auto="1"/>
      </left>
      <right/>
      <top/>
      <bottom/>
      <diagonal/>
    </border>
    <border>
      <left style="double">
        <color auto="1"/>
      </left>
      <right style="hair">
        <color auto="1"/>
      </right>
      <top style="double">
        <color auto="1"/>
      </top>
      <bottom/>
      <diagonal/>
    </border>
    <border>
      <left style="hair">
        <color auto="1"/>
      </left>
      <right style="double">
        <color auto="1"/>
      </right>
      <top style="double">
        <color auto="1"/>
      </top>
      <bottom style="double">
        <color auto="1"/>
      </bottom>
      <diagonal/>
    </border>
    <border>
      <left style="double">
        <color auto="1"/>
      </left>
      <right style="hair">
        <color auto="1"/>
      </right>
      <top/>
      <bottom style="hair">
        <color auto="1"/>
      </bottom>
      <diagonal/>
    </border>
    <border>
      <left style="double">
        <color auto="1"/>
      </left>
      <right style="hair">
        <color auto="1"/>
      </right>
      <top style="hair">
        <color auto="1"/>
      </top>
      <bottom/>
      <diagonal/>
    </border>
    <border>
      <left style="hair">
        <color auto="1"/>
      </left>
      <right style="hair">
        <color auto="1"/>
      </right>
      <top style="hair">
        <color auto="1"/>
      </top>
      <bottom/>
      <diagonal/>
    </border>
    <border>
      <left style="double">
        <color auto="1"/>
      </left>
      <right style="hair">
        <color auto="1"/>
      </right>
      <top/>
      <bottom style="double">
        <color auto="1"/>
      </bottom>
      <diagonal/>
    </border>
    <border>
      <left style="hair">
        <color auto="1"/>
      </left>
      <right style="hair">
        <color auto="1"/>
      </right>
      <top/>
      <bottom style="double">
        <color auto="1"/>
      </bottom>
      <diagonal/>
    </border>
    <border>
      <left style="hair">
        <color auto="1"/>
      </left>
      <right style="hair">
        <color auto="1"/>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6">
    <xf numFmtId="0" fontId="0" fillId="0" borderId="0"/>
    <xf numFmtId="9" fontId="81" fillId="0" borderId="0" applyBorder="0" applyProtection="0"/>
    <xf numFmtId="0" fontId="59" fillId="0" borderId="0" applyBorder="0" applyProtection="0"/>
    <xf numFmtId="0" fontId="1" fillId="0" borderId="0"/>
    <xf numFmtId="0" fontId="1" fillId="0" borderId="0"/>
    <xf numFmtId="0" fontId="1" fillId="0" borderId="0"/>
  </cellStyleXfs>
  <cellXfs count="622">
    <xf numFmtId="0" fontId="0" fillId="0" borderId="0" xfId="0"/>
    <xf numFmtId="0" fontId="0" fillId="0" borderId="0" xfId="0" applyProtection="1">
      <protection locked="0"/>
    </xf>
    <xf numFmtId="0" fontId="2" fillId="2" borderId="0" xfId="0" applyFont="1" applyFill="1" applyAlignment="1">
      <alignment horizontal="center" vertical="center"/>
    </xf>
    <xf numFmtId="0" fontId="5" fillId="2" borderId="0" xfId="0" applyFont="1" applyFill="1" applyAlignment="1">
      <alignment vertical="center" wrapText="1"/>
    </xf>
    <xf numFmtId="0" fontId="1" fillId="2" borderId="0" xfId="0" applyFont="1" applyFill="1"/>
    <xf numFmtId="0" fontId="6" fillId="0" borderId="0" xfId="0" applyFont="1"/>
    <xf numFmtId="0" fontId="6" fillId="2" borderId="0" xfId="0" applyFont="1" applyFill="1" applyAlignment="1">
      <alignment horizontal="center"/>
    </xf>
    <xf numFmtId="0" fontId="6" fillId="0" borderId="0" xfId="0" applyFont="1" applyAlignment="1">
      <alignment wrapText="1"/>
    </xf>
    <xf numFmtId="164" fontId="2" fillId="2" borderId="0" xfId="0" applyNumberFormat="1" applyFont="1" applyFill="1" applyAlignment="1">
      <alignment horizontal="center" vertical="center"/>
    </xf>
    <xf numFmtId="0" fontId="9" fillId="2" borderId="0" xfId="0" applyFont="1" applyFill="1" applyAlignment="1">
      <alignment vertical="center"/>
    </xf>
    <xf numFmtId="0" fontId="10" fillId="5" borderId="5" xfId="0" applyFont="1" applyFill="1" applyBorder="1" applyAlignment="1">
      <alignment horizontal="center" vertical="center"/>
    </xf>
    <xf numFmtId="0" fontId="10" fillId="5" borderId="8" xfId="0" applyFont="1" applyFill="1" applyBorder="1" applyAlignment="1">
      <alignment horizontal="center" vertical="center"/>
    </xf>
    <xf numFmtId="0" fontId="4" fillId="4" borderId="5"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5" fillId="2" borderId="0" xfId="0" applyFont="1" applyFill="1" applyAlignment="1">
      <alignment horizontal="center" vertical="center" wrapText="1"/>
    </xf>
    <xf numFmtId="0" fontId="11" fillId="0" borderId="10" xfId="0" applyFont="1" applyBorder="1" applyAlignment="1" applyProtection="1">
      <alignment horizontal="center" vertical="center" wrapText="1"/>
      <protection locked="0"/>
    </xf>
    <xf numFmtId="165" fontId="12" fillId="0" borderId="11" xfId="0" applyNumberFormat="1" applyFont="1" applyBorder="1" applyAlignment="1" applyProtection="1">
      <alignment horizontal="center" vertical="center"/>
      <protection locked="0"/>
    </xf>
    <xf numFmtId="0" fontId="13" fillId="0" borderId="10" xfId="0" applyFont="1" applyBorder="1" applyAlignment="1">
      <alignment horizontal="center" vertical="center" wrapText="1"/>
    </xf>
    <xf numFmtId="0" fontId="13" fillId="0" borderId="13" xfId="0" applyFont="1" applyBorder="1" applyAlignment="1">
      <alignment horizontal="center" vertical="center" wrapText="1"/>
    </xf>
    <xf numFmtId="0" fontId="14" fillId="2" borderId="0" xfId="0" applyFont="1" applyFill="1" applyAlignment="1">
      <alignment vertical="center"/>
    </xf>
    <xf numFmtId="0" fontId="14" fillId="2" borderId="0" xfId="0" applyFont="1" applyFill="1" applyAlignment="1">
      <alignment horizontal="center" vertical="center" wrapText="1"/>
    </xf>
    <xf numFmtId="0" fontId="6" fillId="2" borderId="0" xfId="0" applyFont="1" applyFill="1" applyAlignment="1">
      <alignment horizontal="center" vertical="center" wrapText="1"/>
    </xf>
    <xf numFmtId="0" fontId="7" fillId="2" borderId="0" xfId="0" applyFont="1" applyFill="1" applyAlignment="1">
      <alignment horizontal="center" vertical="center" wrapText="1"/>
    </xf>
    <xf numFmtId="0" fontId="7" fillId="2" borderId="0" xfId="0" applyFont="1" applyFill="1" applyAlignment="1">
      <alignment horizontal="left" vertical="center" wrapText="1"/>
    </xf>
    <xf numFmtId="49" fontId="7" fillId="0" borderId="0" xfId="0" applyNumberFormat="1" applyFont="1" applyAlignment="1">
      <alignment horizontal="center" vertical="center" wrapText="1"/>
    </xf>
    <xf numFmtId="0" fontId="6" fillId="2" borderId="0" xfId="0" applyFont="1" applyFill="1"/>
    <xf numFmtId="0" fontId="7" fillId="0" borderId="4" xfId="0" applyFont="1" applyBorder="1"/>
    <xf numFmtId="0" fontId="7" fillId="9" borderId="4" xfId="0" applyFont="1" applyFill="1" applyBorder="1" applyAlignment="1">
      <alignment horizontal="center" vertical="center" wrapText="1"/>
    </xf>
    <xf numFmtId="0" fontId="7" fillId="13" borderId="4" xfId="0" applyFont="1" applyFill="1" applyBorder="1" applyAlignment="1">
      <alignment horizontal="center" vertical="center"/>
    </xf>
    <xf numFmtId="0" fontId="17" fillId="15" borderId="4" xfId="0" applyFont="1" applyFill="1" applyBorder="1" applyAlignment="1">
      <alignment horizontal="center" vertical="center" wrapText="1"/>
    </xf>
    <xf numFmtId="0" fontId="7" fillId="2" borderId="0" xfId="0" applyFont="1" applyFill="1"/>
    <xf numFmtId="0" fontId="7" fillId="0" borderId="0" xfId="0" applyFont="1"/>
    <xf numFmtId="0" fontId="18" fillId="0" borderId="0" xfId="0" applyFont="1"/>
    <xf numFmtId="0" fontId="6" fillId="0" borderId="4" xfId="0" applyFont="1" applyBorder="1" applyAlignment="1">
      <alignment horizontal="center" vertical="center"/>
    </xf>
    <xf numFmtId="0" fontId="7" fillId="16" borderId="4" xfId="0" applyFont="1" applyFill="1" applyBorder="1" applyAlignment="1">
      <alignment horizontal="center" vertical="center" wrapText="1"/>
    </xf>
    <xf numFmtId="0" fontId="7" fillId="7" borderId="4" xfId="0" applyFont="1" applyFill="1" applyBorder="1" applyAlignment="1">
      <alignment horizontal="center" vertical="center" wrapText="1"/>
    </xf>
    <xf numFmtId="49" fontId="7" fillId="10" borderId="4" xfId="0" applyNumberFormat="1"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11" borderId="4" xfId="0" applyFont="1" applyFill="1" applyBorder="1" applyAlignment="1">
      <alignment horizontal="center" vertical="center" wrapText="1"/>
    </xf>
    <xf numFmtId="0" fontId="7" fillId="12" borderId="4" xfId="0" applyFont="1" applyFill="1" applyBorder="1" applyAlignment="1">
      <alignment horizontal="center" vertical="center" wrapText="1"/>
    </xf>
    <xf numFmtId="0" fontId="7" fillId="13" borderId="4" xfId="0" applyFont="1" applyFill="1" applyBorder="1" applyAlignment="1">
      <alignment horizontal="center" vertical="center" wrapText="1"/>
    </xf>
    <xf numFmtId="0" fontId="7" fillId="13" borderId="4" xfId="0" applyFont="1" applyFill="1" applyBorder="1" applyAlignment="1">
      <alignment horizontal="center" vertical="top" wrapText="1"/>
    </xf>
    <xf numFmtId="0" fontId="19" fillId="15" borderId="4" xfId="0" applyFont="1" applyFill="1" applyBorder="1" applyAlignment="1">
      <alignment horizontal="center" vertical="center" wrapText="1"/>
    </xf>
    <xf numFmtId="0" fontId="17" fillId="15" borderId="4" xfId="0" applyFont="1" applyFill="1" applyBorder="1" applyAlignment="1">
      <alignment horizontal="center" vertical="top" wrapText="1"/>
    </xf>
    <xf numFmtId="0" fontId="6" fillId="0" borderId="4" xfId="0" applyFont="1" applyBorder="1" applyAlignment="1" applyProtection="1">
      <alignment horizontal="center" vertical="center"/>
      <protection locked="0"/>
    </xf>
    <xf numFmtId="0" fontId="6" fillId="0" borderId="4"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6" fillId="0" borderId="4" xfId="0" applyFont="1" applyBorder="1" applyAlignment="1" applyProtection="1">
      <alignment horizontal="left" vertical="top" wrapText="1"/>
      <protection locked="0"/>
    </xf>
    <xf numFmtId="0" fontId="6" fillId="0" borderId="4" xfId="0" applyFont="1" applyBorder="1" applyAlignment="1" applyProtection="1">
      <alignment horizontal="center" vertical="top" wrapText="1"/>
      <protection locked="0"/>
    </xf>
    <xf numFmtId="9" fontId="6" fillId="0" borderId="4" xfId="0" applyNumberFormat="1" applyFont="1" applyBorder="1" applyAlignment="1" applyProtection="1">
      <alignment horizontal="center" vertical="center" wrapText="1"/>
      <protection locked="0"/>
    </xf>
    <xf numFmtId="9" fontId="6" fillId="0" borderId="4" xfId="0" applyNumberFormat="1" applyFont="1" applyBorder="1" applyAlignment="1" applyProtection="1">
      <alignment horizontal="left" vertical="top" wrapText="1"/>
      <protection locked="0"/>
    </xf>
    <xf numFmtId="0" fontId="20" fillId="2" borderId="4" xfId="0" applyFont="1" applyFill="1" applyBorder="1" applyAlignment="1" applyProtection="1">
      <alignment horizontal="center" vertical="top" wrapText="1"/>
      <protection locked="0"/>
    </xf>
    <xf numFmtId="0" fontId="6" fillId="2" borderId="4" xfId="0" applyFont="1" applyFill="1" applyBorder="1" applyAlignment="1" applyProtection="1">
      <alignment vertical="top" wrapText="1"/>
      <protection locked="0"/>
    </xf>
    <xf numFmtId="0" fontId="6" fillId="2" borderId="0" xfId="0" applyFont="1" applyFill="1" applyAlignment="1" applyProtection="1">
      <alignment vertical="top"/>
      <protection locked="0"/>
    </xf>
    <xf numFmtId="0" fontId="6" fillId="0" borderId="0" xfId="0" applyFont="1" applyAlignment="1" applyProtection="1">
      <alignment vertical="top"/>
      <protection locked="0"/>
    </xf>
    <xf numFmtId="0" fontId="6" fillId="0" borderId="0" xfId="0" applyFont="1" applyProtection="1">
      <protection locked="0"/>
    </xf>
    <xf numFmtId="0" fontId="6" fillId="0" borderId="0" xfId="0" applyFont="1" applyAlignment="1">
      <alignment horizontal="center" vertical="center"/>
    </xf>
    <xf numFmtId="0" fontId="12" fillId="0" borderId="0" xfId="0" applyFont="1"/>
    <xf numFmtId="0" fontId="6" fillId="2" borderId="4" xfId="0" applyFont="1" applyFill="1" applyBorder="1" applyAlignment="1">
      <alignment horizontal="center" vertical="center" wrapText="1"/>
    </xf>
    <xf numFmtId="0" fontId="12" fillId="2" borderId="4" xfId="0" applyFont="1" applyFill="1" applyBorder="1" applyAlignment="1">
      <alignment horizontal="center" vertical="center"/>
    </xf>
    <xf numFmtId="0" fontId="12" fillId="0" borderId="0" xfId="0" applyFont="1" applyAlignment="1">
      <alignment horizontal="lef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166" fontId="12" fillId="0" borderId="0" xfId="0" applyNumberFormat="1" applyFont="1" applyAlignment="1">
      <alignment horizontal="center" vertical="center"/>
    </xf>
    <xf numFmtId="0" fontId="6" fillId="17" borderId="4" xfId="0" applyFont="1" applyFill="1" applyBorder="1" applyAlignment="1">
      <alignment horizontal="center" vertical="center" wrapText="1"/>
    </xf>
    <xf numFmtId="0" fontId="21" fillId="18" borderId="4" xfId="0" applyFont="1" applyFill="1" applyBorder="1" applyAlignment="1">
      <alignment horizontal="center" vertical="center" wrapText="1"/>
    </xf>
    <xf numFmtId="0" fontId="6" fillId="19" borderId="4" xfId="0" applyFont="1" applyFill="1" applyBorder="1" applyAlignment="1">
      <alignment horizontal="center" vertical="center" wrapText="1"/>
    </xf>
    <xf numFmtId="0" fontId="6" fillId="20" borderId="4" xfId="0" applyFont="1" applyFill="1" applyBorder="1" applyAlignment="1">
      <alignment horizontal="center" vertical="center" wrapText="1"/>
    </xf>
    <xf numFmtId="0" fontId="3" fillId="0" borderId="0" xfId="0" applyFont="1"/>
    <xf numFmtId="0" fontId="22" fillId="0" borderId="0" xfId="0" applyFont="1" applyAlignment="1">
      <alignment horizontal="center" vertical="center"/>
    </xf>
    <xf numFmtId="0" fontId="7" fillId="0" borderId="0" xfId="0" applyFont="1" applyAlignment="1">
      <alignment horizontal="center"/>
    </xf>
    <xf numFmtId="0" fontId="6" fillId="0" borderId="0" xfId="0" applyFont="1" applyAlignment="1">
      <alignment horizontal="center" vertical="center" wrapText="1"/>
    </xf>
    <xf numFmtId="0" fontId="7" fillId="12" borderId="14" xfId="0" applyFont="1" applyFill="1" applyBorder="1" applyAlignment="1">
      <alignment vertical="center"/>
    </xf>
    <xf numFmtId="0" fontId="7" fillId="12" borderId="1" xfId="0" applyFont="1" applyFill="1" applyBorder="1" applyAlignment="1">
      <alignment vertical="center" wrapText="1"/>
    </xf>
    <xf numFmtId="0" fontId="7" fillId="12" borderId="15" xfId="0" applyFont="1" applyFill="1" applyBorder="1" applyAlignment="1">
      <alignment vertical="center" wrapText="1"/>
    </xf>
    <xf numFmtId="0" fontId="7" fillId="12" borderId="16" xfId="0" applyFont="1" applyFill="1" applyBorder="1" applyAlignment="1">
      <alignment vertical="center" wrapText="1"/>
    </xf>
    <xf numFmtId="0" fontId="6" fillId="12" borderId="5" xfId="0" applyFont="1" applyFill="1" applyBorder="1" applyAlignment="1">
      <alignment horizontal="center" vertical="center" wrapText="1"/>
    </xf>
    <xf numFmtId="0" fontId="6" fillId="12" borderId="9" xfId="0" applyFont="1" applyFill="1" applyBorder="1" applyAlignment="1">
      <alignment horizontal="center" vertical="center" wrapText="1"/>
    </xf>
    <xf numFmtId="0" fontId="6" fillId="12" borderId="8" xfId="0" applyFont="1" applyFill="1" applyBorder="1" applyAlignment="1">
      <alignment vertical="center" wrapText="1"/>
    </xf>
    <xf numFmtId="0" fontId="6" fillId="12" borderId="10"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6" fillId="12" borderId="11" xfId="0" applyFont="1" applyFill="1" applyBorder="1" applyAlignment="1">
      <alignment vertical="center" wrapText="1"/>
    </xf>
    <xf numFmtId="0" fontId="0" fillId="0" borderId="0" xfId="0" applyAlignment="1">
      <alignment horizontal="center" vertical="center"/>
    </xf>
    <xf numFmtId="0" fontId="25" fillId="0" borderId="0" xfId="0" applyFont="1" applyAlignment="1">
      <alignment vertical="center" wrapText="1"/>
    </xf>
    <xf numFmtId="0" fontId="1" fillId="0" borderId="0" xfId="0" applyFont="1"/>
    <xf numFmtId="0" fontId="6" fillId="2" borderId="18" xfId="0" applyFont="1" applyFill="1" applyBorder="1"/>
    <xf numFmtId="0" fontId="7" fillId="0" borderId="0" xfId="0" applyFont="1" applyAlignment="1">
      <alignment horizontal="center" vertical="center"/>
    </xf>
    <xf numFmtId="0" fontId="0" fillId="21" borderId="0" xfId="0" applyFill="1" applyAlignment="1">
      <alignment horizontal="center" vertical="center"/>
    </xf>
    <xf numFmtId="0" fontId="6" fillId="21" borderId="0" xfId="0" applyFont="1" applyFill="1" applyAlignment="1">
      <alignment horizontal="center" vertical="center"/>
    </xf>
    <xf numFmtId="0" fontId="14" fillId="0" borderId="0" xfId="0" applyFont="1"/>
    <xf numFmtId="0" fontId="27" fillId="2" borderId="0" xfId="0" applyFont="1" applyFill="1" applyAlignment="1">
      <alignment vertical="center" wrapText="1"/>
    </xf>
    <xf numFmtId="0" fontId="27" fillId="2" borderId="0" xfId="0" applyFont="1" applyFill="1" applyAlignment="1">
      <alignment horizontal="center" vertical="center" wrapText="1"/>
    </xf>
    <xf numFmtId="0" fontId="0" fillId="21" borderId="0" xfId="0" applyFill="1"/>
    <xf numFmtId="0" fontId="21" fillId="0" borderId="0" xfId="0" applyFont="1"/>
    <xf numFmtId="0" fontId="6" fillId="2" borderId="0" xfId="0" applyFont="1" applyFill="1" applyAlignment="1">
      <alignment horizontal="center" vertical="center"/>
    </xf>
    <xf numFmtId="0" fontId="29" fillId="12" borderId="28" xfId="0" applyFont="1" applyFill="1" applyBorder="1" applyAlignment="1">
      <alignment horizontal="center" vertical="center" wrapText="1"/>
    </xf>
    <xf numFmtId="0" fontId="29" fillId="0" borderId="0" xfId="0" applyFont="1" applyAlignment="1">
      <alignment horizontal="center" vertical="center"/>
    </xf>
    <xf numFmtId="0" fontId="29" fillId="2" borderId="31" xfId="0" applyFont="1" applyFill="1" applyBorder="1" applyAlignment="1" applyProtection="1">
      <alignment horizontal="center" vertical="center" wrapText="1"/>
      <protection locked="0"/>
    </xf>
    <xf numFmtId="0" fontId="26" fillId="2" borderId="31" xfId="0" applyFont="1" applyFill="1" applyBorder="1" applyAlignment="1" applyProtection="1">
      <alignment horizontal="center" vertical="center" wrapText="1"/>
      <protection locked="0"/>
    </xf>
    <xf numFmtId="0" fontId="31" fillId="0" borderId="0" xfId="0" applyFont="1" applyAlignment="1">
      <alignment vertical="center" wrapText="1"/>
    </xf>
    <xf numFmtId="0" fontId="31" fillId="0" borderId="0" xfId="0" applyFont="1" applyAlignment="1">
      <alignment horizontal="center" vertical="center" wrapText="1"/>
    </xf>
    <xf numFmtId="0" fontId="6" fillId="2" borderId="0" xfId="0" applyFont="1" applyFill="1" applyAlignment="1">
      <alignment vertical="center" wrapText="1"/>
    </xf>
    <xf numFmtId="0" fontId="32" fillId="2" borderId="0" xfId="0" applyFont="1" applyFill="1" applyAlignment="1">
      <alignment horizontal="center" vertical="center" wrapText="1"/>
    </xf>
    <xf numFmtId="0" fontId="3" fillId="12" borderId="20" xfId="0" applyFont="1" applyFill="1" applyBorder="1" applyAlignment="1">
      <alignment horizontal="center" vertical="center" wrapText="1"/>
    </xf>
    <xf numFmtId="0" fontId="3" fillId="0" borderId="0" xfId="0" applyFont="1" applyAlignment="1">
      <alignment horizontal="center" vertical="center" wrapText="1"/>
    </xf>
    <xf numFmtId="0" fontId="6" fillId="21" borderId="0" xfId="0" applyFont="1" applyFill="1"/>
    <xf numFmtId="0" fontId="7" fillId="0" borderId="4" xfId="0" applyFont="1" applyBorder="1" applyAlignment="1">
      <alignment horizontal="center" vertical="center" wrapText="1"/>
    </xf>
    <xf numFmtId="0" fontId="6" fillId="2" borderId="4" xfId="0" applyFont="1" applyFill="1" applyBorder="1" applyAlignment="1" applyProtection="1">
      <alignment horizontal="center" vertical="center" wrapText="1"/>
      <protection locked="0"/>
    </xf>
    <xf numFmtId="0" fontId="6" fillId="21" borderId="0" xfId="0" applyFont="1" applyFill="1" applyAlignment="1">
      <alignment horizontal="left" vertical="top" wrapText="1"/>
    </xf>
    <xf numFmtId="0" fontId="6" fillId="21" borderId="0" xfId="0" applyFont="1" applyFill="1" applyAlignment="1">
      <alignment vertical="top" wrapText="1"/>
    </xf>
    <xf numFmtId="0" fontId="3" fillId="12" borderId="4" xfId="0" applyFont="1" applyFill="1" applyBorder="1" applyAlignment="1">
      <alignment horizontal="center" vertical="center" wrapText="1"/>
    </xf>
    <xf numFmtId="0" fontId="7" fillId="0" borderId="0" xfId="0" applyFont="1" applyAlignment="1">
      <alignment horizontal="center" vertical="center" wrapText="1"/>
    </xf>
    <xf numFmtId="0" fontId="6" fillId="21" borderId="33" xfId="0" applyFont="1" applyFill="1" applyBorder="1" applyAlignment="1">
      <alignment vertical="top" wrapText="1"/>
    </xf>
    <xf numFmtId="0" fontId="6" fillId="0" borderId="4" xfId="0" applyFont="1" applyBorder="1" applyAlignment="1">
      <alignment horizontal="center" vertical="center" wrapText="1"/>
    </xf>
    <xf numFmtId="0" fontId="12" fillId="12" borderId="4" xfId="0" applyFont="1" applyFill="1" applyBorder="1" applyAlignment="1" applyProtection="1">
      <alignment horizontal="left" vertical="center" wrapText="1"/>
      <protection locked="0"/>
    </xf>
    <xf numFmtId="0" fontId="6" fillId="0" borderId="0" xfId="0" applyFont="1" applyAlignment="1">
      <alignment horizontal="left" vertical="top" wrapText="1"/>
    </xf>
    <xf numFmtId="0" fontId="34" fillId="0" borderId="0" xfId="0" applyFont="1" applyAlignment="1">
      <alignment horizontal="left" vertical="top" wrapText="1"/>
    </xf>
    <xf numFmtId="0" fontId="20" fillId="0" borderId="0" xfId="0" applyFont="1" applyAlignment="1">
      <alignment horizontal="left" vertical="top" wrapText="1"/>
    </xf>
    <xf numFmtId="0" fontId="7" fillId="0" borderId="34" xfId="0" applyFont="1" applyBorder="1" applyAlignment="1">
      <alignment horizontal="center" vertical="center" wrapText="1"/>
    </xf>
    <xf numFmtId="0" fontId="6" fillId="2" borderId="34" xfId="0" applyFont="1" applyFill="1" applyBorder="1" applyAlignment="1">
      <alignment horizontal="left" vertical="center" wrapText="1"/>
    </xf>
    <xf numFmtId="0" fontId="6" fillId="2" borderId="34" xfId="0" applyFont="1" applyFill="1" applyBorder="1" applyAlignment="1">
      <alignment horizontal="left" vertical="top" wrapText="1"/>
    </xf>
    <xf numFmtId="0" fontId="7" fillId="0" borderId="35" xfId="0" applyFont="1" applyBorder="1" applyAlignment="1">
      <alignment vertical="center" wrapText="1"/>
    </xf>
    <xf numFmtId="0" fontId="7" fillId="0" borderId="0" xfId="0" applyFont="1" applyAlignment="1">
      <alignment vertical="center" wrapText="1"/>
    </xf>
    <xf numFmtId="0" fontId="36" fillId="0" borderId="0" xfId="0" applyFont="1" applyAlignment="1">
      <alignment horizontal="center" vertical="center" wrapText="1"/>
    </xf>
    <xf numFmtId="0" fontId="7" fillId="0" borderId="33" xfId="0" applyFont="1" applyBorder="1" applyAlignment="1">
      <alignment vertical="center" wrapText="1"/>
    </xf>
    <xf numFmtId="0" fontId="7" fillId="0" borderId="18" xfId="0" applyFont="1" applyBorder="1" applyAlignment="1">
      <alignment vertical="center" wrapText="1"/>
    </xf>
    <xf numFmtId="0" fontId="14" fillId="12" borderId="1" xfId="0" applyFont="1" applyFill="1" applyBorder="1" applyAlignment="1">
      <alignment horizontal="center" vertical="center" wrapText="1"/>
    </xf>
    <xf numFmtId="0" fontId="30" fillId="0" borderId="5" xfId="0" applyFont="1" applyBorder="1" applyAlignment="1" applyProtection="1">
      <alignment horizontal="center" vertical="center" wrapText="1"/>
      <protection locked="0"/>
    </xf>
    <xf numFmtId="0" fontId="30" fillId="2" borderId="5" xfId="0" applyFont="1" applyFill="1" applyBorder="1" applyAlignment="1" applyProtection="1">
      <alignment horizontal="center" vertical="center" wrapText="1"/>
      <protection locked="0"/>
    </xf>
    <xf numFmtId="0" fontId="7" fillId="0" borderId="25" xfId="0" applyFont="1" applyBorder="1" applyAlignment="1">
      <alignment vertical="center" wrapText="1"/>
    </xf>
    <xf numFmtId="0" fontId="30" fillId="0" borderId="10" xfId="0" applyFont="1" applyBorder="1" applyAlignment="1" applyProtection="1">
      <alignment horizontal="center" vertical="center" wrapText="1"/>
      <protection locked="0"/>
    </xf>
    <xf numFmtId="0" fontId="30" fillId="0" borderId="10" xfId="0" applyFont="1" applyBorder="1" applyAlignment="1" applyProtection="1">
      <alignment horizontal="center"/>
      <protection locked="0"/>
    </xf>
    <xf numFmtId="0" fontId="6" fillId="21" borderId="0" xfId="0" applyFont="1" applyFill="1" applyAlignment="1">
      <alignment horizontal="center" vertical="center" wrapText="1"/>
    </xf>
    <xf numFmtId="0" fontId="6" fillId="0" borderId="33" xfId="0" applyFont="1" applyBorder="1"/>
    <xf numFmtId="0" fontId="36" fillId="2" borderId="0" xfId="0" applyFont="1" applyFill="1" applyAlignment="1">
      <alignment vertical="center" wrapText="1"/>
    </xf>
    <xf numFmtId="0" fontId="14" fillId="2" borderId="0" xfId="0" applyFont="1" applyFill="1" applyAlignment="1">
      <alignment wrapText="1"/>
    </xf>
    <xf numFmtId="0" fontId="6" fillId="2" borderId="0" xfId="0" applyFont="1" applyFill="1" applyAlignment="1">
      <alignment horizontal="left" vertical="center" wrapText="1"/>
    </xf>
    <xf numFmtId="0" fontId="21" fillId="2" borderId="0" xfId="0" applyFont="1" applyFill="1" applyAlignment="1">
      <alignment horizontal="left" vertical="center" wrapText="1"/>
    </xf>
    <xf numFmtId="0" fontId="6" fillId="2" borderId="18" xfId="0" applyFont="1" applyFill="1" applyBorder="1" applyAlignment="1">
      <alignment horizontal="left" vertical="center" wrapText="1"/>
    </xf>
    <xf numFmtId="0" fontId="6" fillId="0" borderId="0" xfId="0" applyFont="1" applyAlignment="1">
      <alignment horizontal="left" vertical="center" wrapText="1"/>
    </xf>
    <xf numFmtId="0" fontId="6" fillId="2" borderId="0" xfId="0" applyFont="1" applyFill="1" applyAlignment="1">
      <alignment horizontal="right" vertical="center" wrapText="1"/>
    </xf>
    <xf numFmtId="0" fontId="30" fillId="2" borderId="4" xfId="0" applyFont="1" applyFill="1" applyBorder="1" applyAlignment="1" applyProtection="1">
      <alignment horizontal="center" vertical="center" wrapText="1"/>
      <protection locked="0"/>
    </xf>
    <xf numFmtId="0" fontId="37" fillId="0" borderId="0" xfId="0" applyFont="1" applyAlignment="1">
      <alignment horizontal="left" vertical="center" wrapText="1"/>
    </xf>
    <xf numFmtId="0" fontId="36" fillId="2" borderId="33" xfId="0" applyFont="1" applyFill="1" applyBorder="1" applyAlignment="1">
      <alignment vertical="top" wrapText="1"/>
    </xf>
    <xf numFmtId="0" fontId="6" fillId="2" borderId="0" xfId="0" applyFont="1" applyFill="1" applyAlignment="1">
      <alignment horizontal="left" vertical="top"/>
    </xf>
    <xf numFmtId="0" fontId="36" fillId="2" borderId="25" xfId="0" applyFont="1" applyFill="1" applyBorder="1" applyAlignment="1">
      <alignment vertical="top" wrapText="1"/>
    </xf>
    <xf numFmtId="0" fontId="6" fillId="2" borderId="14" xfId="0" applyFont="1" applyFill="1" applyBorder="1" applyAlignment="1">
      <alignment horizontal="right" vertical="center" wrapText="1"/>
    </xf>
    <xf numFmtId="0" fontId="30" fillId="2" borderId="20" xfId="0" applyFont="1" applyFill="1" applyBorder="1" applyAlignment="1" applyProtection="1">
      <alignment horizontal="center" vertical="center" wrapText="1"/>
      <protection locked="0"/>
    </xf>
    <xf numFmtId="0" fontId="38" fillId="2" borderId="0" xfId="0" applyFont="1" applyFill="1" applyAlignment="1">
      <alignment horizontal="center" vertical="center" wrapText="1"/>
    </xf>
    <xf numFmtId="0" fontId="6" fillId="2" borderId="20" xfId="0" applyFont="1" applyFill="1" applyBorder="1" applyAlignment="1">
      <alignment horizontal="center" vertical="center" wrapText="1"/>
    </xf>
    <xf numFmtId="0" fontId="20" fillId="2" borderId="0" xfId="0" applyFont="1" applyFill="1" applyAlignment="1">
      <alignment horizontal="center" vertical="center" wrapText="1"/>
    </xf>
    <xf numFmtId="0" fontId="39" fillId="2" borderId="0" xfId="0" applyFont="1" applyFill="1" applyAlignment="1">
      <alignment horizontal="center" vertical="center"/>
    </xf>
    <xf numFmtId="0" fontId="6" fillId="2" borderId="0" xfId="0" applyFont="1" applyFill="1" applyAlignment="1">
      <alignment horizontal="right" vertical="center"/>
    </xf>
    <xf numFmtId="0" fontId="6" fillId="2" borderId="0" xfId="0" applyFont="1" applyFill="1" applyAlignment="1">
      <alignment vertical="top" wrapText="1"/>
    </xf>
    <xf numFmtId="0" fontId="26" fillId="0" borderId="4" xfId="0" applyFont="1" applyBorder="1" applyAlignment="1">
      <alignment horizontal="center" vertical="center"/>
    </xf>
    <xf numFmtId="0" fontId="29" fillId="22" borderId="4" xfId="0" applyFont="1" applyFill="1" applyBorder="1" applyAlignment="1">
      <alignment horizontal="center" vertical="center"/>
    </xf>
    <xf numFmtId="9" fontId="26" fillId="0" borderId="4" xfId="0" applyNumberFormat="1" applyFont="1" applyBorder="1" applyAlignment="1">
      <alignment horizontal="center" vertical="center"/>
    </xf>
    <xf numFmtId="0" fontId="29" fillId="20" borderId="4" xfId="0" applyFont="1" applyFill="1" applyBorder="1" applyAlignment="1">
      <alignment horizontal="center" vertical="center"/>
    </xf>
    <xf numFmtId="0" fontId="29" fillId="19" borderId="4" xfId="0" applyFont="1" applyFill="1" applyBorder="1" applyAlignment="1">
      <alignment horizontal="center" vertical="center"/>
    </xf>
    <xf numFmtId="0" fontId="29" fillId="17" borderId="4" xfId="0" applyFont="1" applyFill="1" applyBorder="1" applyAlignment="1">
      <alignment horizontal="center" vertical="center"/>
    </xf>
    <xf numFmtId="0" fontId="40" fillId="18" borderId="4" xfId="0" applyFont="1" applyFill="1" applyBorder="1" applyAlignment="1">
      <alignment horizontal="center" vertical="center"/>
    </xf>
    <xf numFmtId="0" fontId="41" fillId="0" borderId="0" xfId="0" applyFont="1" applyAlignment="1">
      <alignment horizontal="left" vertical="center"/>
    </xf>
    <xf numFmtId="0" fontId="42" fillId="0" borderId="0" xfId="0" applyFont="1" applyAlignment="1">
      <alignment horizontal="center" vertical="center"/>
    </xf>
    <xf numFmtId="0" fontId="6" fillId="0" borderId="0" xfId="0" applyFont="1" applyAlignment="1">
      <alignment vertical="center" wrapText="1"/>
    </xf>
    <xf numFmtId="0" fontId="26" fillId="0" borderId="38" xfId="0" applyFont="1" applyBorder="1" applyAlignment="1">
      <alignment vertical="center" wrapText="1"/>
    </xf>
    <xf numFmtId="0" fontId="26" fillId="0" borderId="39" xfId="0" applyFont="1" applyBorder="1" applyAlignment="1">
      <alignment vertical="center" wrapText="1"/>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7" fillId="12" borderId="16" xfId="0" applyFont="1" applyFill="1" applyBorder="1" applyAlignment="1">
      <alignment horizontal="center" vertical="center" wrapText="1"/>
    </xf>
    <xf numFmtId="0" fontId="7" fillId="12" borderId="16" xfId="0" applyFont="1" applyFill="1" applyBorder="1" applyAlignment="1">
      <alignment horizontal="center" vertical="center"/>
    </xf>
    <xf numFmtId="0" fontId="7" fillId="24" borderId="16" xfId="0" applyFont="1" applyFill="1" applyBorder="1" applyAlignment="1">
      <alignment horizontal="center" vertical="center"/>
    </xf>
    <xf numFmtId="0" fontId="44" fillId="22" borderId="35" xfId="0" applyFont="1" applyFill="1" applyBorder="1" applyAlignment="1">
      <alignment horizontal="center" vertical="center"/>
    </xf>
    <xf numFmtId="0" fontId="44" fillId="22" borderId="36" xfId="0" applyFont="1" applyFill="1" applyBorder="1" applyAlignment="1">
      <alignment vertical="center"/>
    </xf>
    <xf numFmtId="9" fontId="6" fillId="12" borderId="8" xfId="0" applyNumberFormat="1" applyFont="1" applyFill="1" applyBorder="1" applyAlignment="1">
      <alignment horizontal="center" vertical="center" wrapText="1"/>
    </xf>
    <xf numFmtId="0" fontId="6" fillId="0" borderId="8" xfId="0" applyFont="1" applyBorder="1" applyAlignment="1" applyProtection="1">
      <alignment horizontal="center" vertical="center"/>
      <protection locked="0"/>
    </xf>
    <xf numFmtId="0" fontId="2" fillId="12" borderId="8" xfId="0" applyFont="1" applyFill="1" applyBorder="1" applyAlignment="1">
      <alignment horizontal="center" vertical="center" wrapText="1"/>
    </xf>
    <xf numFmtId="0" fontId="44" fillId="20" borderId="33" xfId="0" applyFont="1" applyFill="1" applyBorder="1" applyAlignment="1">
      <alignment horizontal="center" vertical="center"/>
    </xf>
    <xf numFmtId="0" fontId="44" fillId="20" borderId="18" xfId="0" applyFont="1" applyFill="1" applyBorder="1" applyAlignment="1">
      <alignment vertical="center"/>
    </xf>
    <xf numFmtId="2" fontId="43" fillId="0" borderId="0" xfId="0" applyNumberFormat="1" applyFont="1" applyAlignment="1">
      <alignment horizontal="center" vertical="center" wrapText="1"/>
    </xf>
    <xf numFmtId="0" fontId="44" fillId="19" borderId="33" xfId="0" applyFont="1" applyFill="1" applyBorder="1" applyAlignment="1">
      <alignment horizontal="center" vertical="center"/>
    </xf>
    <xf numFmtId="0" fontId="44" fillId="19" borderId="18" xfId="0" applyFont="1" applyFill="1" applyBorder="1" applyAlignment="1">
      <alignment vertical="center"/>
    </xf>
    <xf numFmtId="0" fontId="44" fillId="17" borderId="33" xfId="0" applyFont="1" applyFill="1" applyBorder="1" applyAlignment="1">
      <alignment horizontal="center" vertical="center"/>
    </xf>
    <xf numFmtId="0" fontId="44" fillId="17" borderId="18" xfId="0" applyFont="1" applyFill="1" applyBorder="1" applyAlignment="1">
      <alignment vertical="center"/>
    </xf>
    <xf numFmtId="0" fontId="46" fillId="18" borderId="25" xfId="0" applyFont="1" applyFill="1" applyBorder="1" applyAlignment="1">
      <alignment horizontal="center" vertical="center"/>
    </xf>
    <xf numFmtId="0" fontId="46" fillId="18" borderId="26" xfId="0" applyFont="1" applyFill="1" applyBorder="1" applyAlignment="1">
      <alignment vertical="center"/>
    </xf>
    <xf numFmtId="9" fontId="6" fillId="12" borderId="11" xfId="0" applyNumberFormat="1" applyFont="1" applyFill="1" applyBorder="1" applyAlignment="1">
      <alignment horizontal="center" vertical="center" wrapText="1"/>
    </xf>
    <xf numFmtId="0" fontId="2" fillId="12" borderId="11" xfId="0" applyFont="1" applyFill="1" applyBorder="1" applyAlignment="1">
      <alignment horizontal="center" vertical="center" wrapText="1"/>
    </xf>
    <xf numFmtId="0" fontId="6" fillId="0" borderId="14" xfId="0" applyFont="1" applyBorder="1" applyAlignment="1">
      <alignment horizontal="center" vertical="center" wrapText="1"/>
    </xf>
    <xf numFmtId="0" fontId="6" fillId="21" borderId="14" xfId="0" applyFont="1" applyFill="1" applyBorder="1" applyAlignment="1">
      <alignment horizontal="center" vertical="center" wrapText="1"/>
    </xf>
    <xf numFmtId="0" fontId="6" fillId="21" borderId="14" xfId="0" applyFont="1" applyFill="1" applyBorder="1" applyAlignment="1">
      <alignment horizontal="left" vertical="center" wrapText="1"/>
    </xf>
    <xf numFmtId="0" fontId="6" fillId="21" borderId="14" xfId="0" applyFont="1" applyFill="1" applyBorder="1" applyAlignment="1">
      <alignment horizontal="center" vertical="center"/>
    </xf>
    <xf numFmtId="0" fontId="22" fillId="0" borderId="0" xfId="0" applyFont="1" applyAlignment="1">
      <alignment horizontal="center"/>
    </xf>
    <xf numFmtId="0" fontId="12" fillId="0" borderId="4" xfId="0" applyFont="1" applyBorder="1" applyAlignment="1">
      <alignment horizontal="center" vertical="center"/>
    </xf>
    <xf numFmtId="0" fontId="44" fillId="22" borderId="4" xfId="0" applyFont="1" applyFill="1" applyBorder="1" applyAlignment="1">
      <alignment horizontal="center" vertical="center"/>
    </xf>
    <xf numFmtId="9" fontId="12" fillId="0" borderId="4" xfId="0" applyNumberFormat="1" applyFont="1" applyBorder="1" applyAlignment="1">
      <alignment horizontal="center" vertical="center"/>
    </xf>
    <xf numFmtId="0" fontId="44" fillId="20" borderId="4" xfId="0" applyFont="1" applyFill="1" applyBorder="1" applyAlignment="1">
      <alignment horizontal="center" vertical="center"/>
    </xf>
    <xf numFmtId="0" fontId="44" fillId="19" borderId="4" xfId="0" applyFont="1" applyFill="1" applyBorder="1" applyAlignment="1">
      <alignment horizontal="center" vertical="center"/>
    </xf>
    <xf numFmtId="0" fontId="44" fillId="17" borderId="4" xfId="0" applyFont="1" applyFill="1" applyBorder="1" applyAlignment="1">
      <alignment horizontal="center" vertical="center"/>
    </xf>
    <xf numFmtId="0" fontId="7" fillId="2" borderId="0" xfId="0" applyFont="1" applyFill="1" applyAlignment="1">
      <alignment vertical="center" wrapText="1"/>
    </xf>
    <xf numFmtId="0" fontId="7" fillId="2" borderId="0" xfId="0" applyFont="1" applyFill="1" applyAlignment="1">
      <alignment vertical="center"/>
    </xf>
    <xf numFmtId="0" fontId="46" fillId="18" borderId="4" xfId="0" applyFont="1" applyFill="1" applyBorder="1" applyAlignment="1">
      <alignment horizontal="center" vertical="center"/>
    </xf>
    <xf numFmtId="0" fontId="7" fillId="2" borderId="0" xfId="0" applyFont="1" applyFill="1" applyAlignment="1">
      <alignment horizontal="left"/>
    </xf>
    <xf numFmtId="0" fontId="6" fillId="0" borderId="39" xfId="0" applyFont="1" applyBorder="1"/>
    <xf numFmtId="0" fontId="52" fillId="0" borderId="39" xfId="0" applyFont="1" applyBorder="1" applyAlignment="1">
      <alignment horizontal="right" vertical="top"/>
    </xf>
    <xf numFmtId="168" fontId="52" fillId="0" borderId="39" xfId="0" applyNumberFormat="1" applyFont="1" applyBorder="1" applyAlignment="1">
      <alignment vertical="top"/>
    </xf>
    <xf numFmtId="0" fontId="6" fillId="0" borderId="39" xfId="0" applyFont="1" applyBorder="1" applyAlignment="1">
      <alignment vertical="center"/>
    </xf>
    <xf numFmtId="168" fontId="6" fillId="0" borderId="39" xfId="0" applyNumberFormat="1" applyFont="1" applyBorder="1" applyAlignment="1">
      <alignment vertical="center"/>
    </xf>
    <xf numFmtId="168" fontId="6" fillId="0" borderId="0" xfId="0" applyNumberFormat="1" applyFont="1" applyAlignment="1">
      <alignment vertical="center"/>
    </xf>
    <xf numFmtId="9" fontId="6" fillId="2" borderId="42" xfId="0" applyNumberFormat="1" applyFont="1" applyFill="1" applyBorder="1" applyAlignment="1">
      <alignment horizontal="left" vertical="center"/>
    </xf>
    <xf numFmtId="9" fontId="7" fillId="2" borderId="46" xfId="0" applyNumberFormat="1" applyFont="1" applyFill="1" applyBorder="1" applyAlignment="1">
      <alignment horizontal="left" vertical="center"/>
    </xf>
    <xf numFmtId="9" fontId="7" fillId="2" borderId="42" xfId="0" applyNumberFormat="1" applyFont="1" applyFill="1" applyBorder="1" applyAlignment="1">
      <alignment horizontal="left" vertical="center"/>
    </xf>
    <xf numFmtId="0" fontId="6" fillId="2" borderId="14" xfId="0" applyFont="1" applyFill="1" applyBorder="1"/>
    <xf numFmtId="164" fontId="12" fillId="0" borderId="0" xfId="0" applyNumberFormat="1" applyFont="1" applyAlignment="1">
      <alignment horizontal="center" vertical="center" wrapText="1"/>
    </xf>
    <xf numFmtId="167" fontId="6" fillId="21" borderId="0" xfId="0" applyNumberFormat="1" applyFont="1" applyFill="1" applyAlignment="1">
      <alignment horizontal="center"/>
    </xf>
    <xf numFmtId="0" fontId="7" fillId="2" borderId="39" xfId="0" applyFont="1" applyFill="1" applyBorder="1" applyAlignment="1">
      <alignment vertical="center"/>
    </xf>
    <xf numFmtId="0" fontId="3" fillId="0" borderId="0" xfId="0" applyFont="1" applyAlignment="1">
      <alignment horizontal="center" vertical="center"/>
    </xf>
    <xf numFmtId="0" fontId="6" fillId="2" borderId="0" xfId="0" applyFont="1" applyFill="1" applyAlignment="1">
      <alignment horizontal="right"/>
    </xf>
    <xf numFmtId="0" fontId="6" fillId="0" borderId="0" xfId="0" applyFont="1" applyAlignment="1">
      <alignment horizontal="center"/>
    </xf>
    <xf numFmtId="0" fontId="43" fillId="0" borderId="0" xfId="0" applyFont="1" applyAlignment="1">
      <alignment horizontal="center" vertical="center"/>
    </xf>
    <xf numFmtId="0" fontId="6" fillId="0" borderId="5" xfId="0" applyFont="1" applyBorder="1" applyAlignment="1">
      <alignment horizontal="center" vertical="center" wrapText="1"/>
    </xf>
    <xf numFmtId="0" fontId="1" fillId="0" borderId="8" xfId="0" applyFont="1" applyBorder="1" applyAlignment="1" applyProtection="1">
      <alignment horizontal="center" vertical="center"/>
      <protection locked="0"/>
    </xf>
    <xf numFmtId="0" fontId="6" fillId="0" borderId="10" xfId="0" applyFont="1" applyBorder="1" applyAlignment="1">
      <alignment horizontal="center" vertical="center" wrapText="1"/>
    </xf>
    <xf numFmtId="0" fontId="6" fillId="21" borderId="0" xfId="0" applyFont="1" applyFill="1" applyAlignment="1">
      <alignment horizontal="left" vertical="center" wrapText="1"/>
    </xf>
    <xf numFmtId="0" fontId="14" fillId="0" borderId="0" xfId="0" applyFont="1" applyAlignment="1">
      <alignment horizontal="center" vertical="center" wrapText="1"/>
    </xf>
    <xf numFmtId="0" fontId="57" fillId="2" borderId="0" xfId="0" applyFont="1" applyFill="1" applyAlignment="1">
      <alignment horizontal="center" vertical="center" wrapText="1"/>
    </xf>
    <xf numFmtId="0" fontId="3" fillId="2" borderId="0" xfId="0" applyFont="1" applyFill="1" applyAlignment="1">
      <alignment horizontal="right" vertical="center" wrapText="1"/>
    </xf>
    <xf numFmtId="167" fontId="3" fillId="2" borderId="0" xfId="0" applyNumberFormat="1" applyFont="1" applyFill="1" applyAlignment="1">
      <alignment horizontal="center" vertical="center" wrapText="1"/>
    </xf>
    <xf numFmtId="9" fontId="12" fillId="2" borderId="0" xfId="0" applyNumberFormat="1" applyFont="1" applyFill="1" applyAlignment="1">
      <alignment horizontal="left" vertical="center" wrapText="1"/>
    </xf>
    <xf numFmtId="0" fontId="6" fillId="2" borderId="0" xfId="0" applyFont="1" applyFill="1" applyAlignment="1">
      <alignment vertical="top"/>
    </xf>
    <xf numFmtId="0" fontId="31" fillId="0" borderId="0" xfId="0" applyFont="1" applyAlignment="1">
      <alignment wrapText="1"/>
    </xf>
    <xf numFmtId="0" fontId="31" fillId="0" borderId="0" xfId="0" applyFont="1" applyAlignment="1">
      <alignment horizontal="center" wrapText="1"/>
    </xf>
    <xf numFmtId="0" fontId="7" fillId="0" borderId="0" xfId="0" applyFont="1" applyAlignment="1">
      <alignment vertical="center"/>
    </xf>
    <xf numFmtId="0" fontId="7" fillId="0" borderId="0" xfId="0" applyFont="1" applyAlignment="1">
      <alignment horizontal="center" vertical="center" textRotation="90"/>
    </xf>
    <xf numFmtId="0" fontId="21" fillId="21" borderId="4" xfId="0" applyFont="1" applyFill="1" applyBorder="1" applyAlignment="1">
      <alignment horizontal="center" vertical="center"/>
    </xf>
    <xf numFmtId="0" fontId="61" fillId="0" borderId="0" xfId="0" applyFont="1" applyAlignment="1">
      <alignment horizontal="center"/>
    </xf>
    <xf numFmtId="0" fontId="33" fillId="0" borderId="0" xfId="0" applyFont="1" applyAlignment="1">
      <alignment horizontal="left" vertical="center"/>
    </xf>
    <xf numFmtId="0" fontId="6" fillId="0" borderId="0" xfId="0" applyFont="1" applyAlignment="1">
      <alignment horizontal="left" vertical="center"/>
    </xf>
    <xf numFmtId="0" fontId="3" fillId="0" borderId="42" xfId="0" applyFont="1" applyBorder="1" applyAlignment="1">
      <alignment horizontal="center" vertical="center" wrapText="1"/>
    </xf>
    <xf numFmtId="9" fontId="62" fillId="0" borderId="34" xfId="0" applyNumberFormat="1" applyFont="1" applyBorder="1" applyAlignment="1">
      <alignment horizontal="center" vertical="center" wrapText="1"/>
    </xf>
    <xf numFmtId="0" fontId="6" fillId="0" borderId="0" xfId="0" applyFont="1" applyAlignment="1" applyProtection="1">
      <alignment horizontal="center" vertical="center" wrapText="1"/>
      <protection locked="0"/>
    </xf>
    <xf numFmtId="2" fontId="6" fillId="21" borderId="20" xfId="0" applyNumberFormat="1" applyFont="1" applyFill="1" applyBorder="1" applyAlignment="1">
      <alignment horizontal="center" vertical="center" wrapText="1"/>
    </xf>
    <xf numFmtId="0" fontId="33" fillId="0" borderId="0" xfId="0" applyFont="1" applyAlignment="1">
      <alignment horizontal="center" vertical="center"/>
    </xf>
    <xf numFmtId="2" fontId="6" fillId="21" borderId="4" xfId="0" applyNumberFormat="1" applyFont="1" applyFill="1" applyBorder="1" applyAlignment="1">
      <alignment horizontal="center" vertical="center" wrapText="1"/>
    </xf>
    <xf numFmtId="0" fontId="6" fillId="2" borderId="0" xfId="0" applyFont="1" applyFill="1" applyAlignment="1">
      <alignment horizontal="left" vertical="top" wrapText="1"/>
    </xf>
    <xf numFmtId="0" fontId="7" fillId="2" borderId="33" xfId="0" applyFont="1" applyFill="1" applyBorder="1" applyAlignment="1">
      <alignment horizontal="center" vertical="center"/>
    </xf>
    <xf numFmtId="0" fontId="7" fillId="2" borderId="0" xfId="0" applyFont="1" applyFill="1" applyAlignment="1">
      <alignment horizontal="center" vertical="center"/>
    </xf>
    <xf numFmtId="0" fontId="3" fillId="0" borderId="44" xfId="0" applyFont="1" applyBorder="1" applyAlignment="1">
      <alignment horizontal="center" vertical="center" wrapText="1"/>
    </xf>
    <xf numFmtId="0" fontId="3" fillId="0" borderId="49" xfId="0" applyFont="1" applyBorder="1" applyAlignment="1">
      <alignment horizontal="right" vertical="center" wrapText="1"/>
    </xf>
    <xf numFmtId="0" fontId="11" fillId="0" borderId="0" xfId="0" applyFont="1" applyAlignment="1">
      <alignment horizontal="center" vertical="center"/>
    </xf>
    <xf numFmtId="169" fontId="6" fillId="26" borderId="0" xfId="0" applyNumberFormat="1" applyFont="1" applyFill="1" applyAlignment="1">
      <alignment horizontal="center" vertical="top" wrapText="1"/>
    </xf>
    <xf numFmtId="0" fontId="58" fillId="2" borderId="0" xfId="0" applyFont="1" applyFill="1" applyAlignment="1">
      <alignment horizontal="center" vertical="center" wrapText="1"/>
    </xf>
    <xf numFmtId="0" fontId="48" fillId="2" borderId="0" xfId="0" applyFont="1" applyFill="1" applyAlignment="1">
      <alignment horizontal="center" vertical="center" wrapText="1"/>
    </xf>
    <xf numFmtId="9" fontId="11" fillId="2" borderId="0" xfId="0" applyNumberFormat="1" applyFont="1" applyFill="1" applyAlignment="1">
      <alignment horizontal="center" vertical="center" wrapText="1"/>
    </xf>
    <xf numFmtId="0" fontId="66" fillId="0" borderId="0" xfId="0" applyFont="1" applyAlignment="1">
      <alignment horizontal="center" vertical="center" wrapText="1"/>
    </xf>
    <xf numFmtId="0" fontId="6" fillId="21" borderId="0" xfId="0" applyFont="1" applyFill="1" applyAlignment="1">
      <alignment horizontal="center"/>
    </xf>
    <xf numFmtId="49" fontId="6" fillId="0" borderId="4" xfId="0" applyNumberFormat="1" applyFont="1" applyBorder="1" applyAlignment="1" applyProtection="1">
      <alignment horizontal="center" vertical="center" wrapText="1"/>
      <protection locked="0"/>
    </xf>
    <xf numFmtId="0" fontId="7" fillId="0" borderId="42" xfId="0" applyFont="1" applyBorder="1" applyAlignment="1">
      <alignment horizontal="center" vertical="center" wrapText="1"/>
    </xf>
    <xf numFmtId="0" fontId="6" fillId="21" borderId="0" xfId="0" applyFont="1" applyFill="1" applyAlignment="1">
      <alignment horizontal="center" vertical="top" wrapText="1"/>
    </xf>
    <xf numFmtId="0" fontId="6" fillId="21" borderId="33" xfId="0" applyFont="1" applyFill="1" applyBorder="1" applyAlignment="1">
      <alignment horizontal="center" vertical="top" wrapText="1"/>
    </xf>
    <xf numFmtId="0" fontId="6" fillId="0" borderId="0" xfId="0" applyFont="1" applyAlignment="1">
      <alignment vertical="top" wrapText="1"/>
    </xf>
    <xf numFmtId="0" fontId="58" fillId="2" borderId="0" xfId="0" applyFont="1" applyFill="1" applyAlignment="1">
      <alignment vertical="center" wrapText="1"/>
    </xf>
    <xf numFmtId="9" fontId="63" fillId="0" borderId="49" xfId="0" applyNumberFormat="1" applyFont="1" applyBorder="1" applyAlignment="1">
      <alignment horizontal="center" vertical="center" wrapText="1"/>
    </xf>
    <xf numFmtId="0" fontId="1" fillId="0" borderId="50" xfId="0" applyFont="1" applyBorder="1"/>
    <xf numFmtId="0" fontId="15" fillId="0" borderId="0" xfId="0" applyFont="1" applyAlignment="1">
      <alignment horizontal="center" vertical="center"/>
    </xf>
    <xf numFmtId="0" fontId="6" fillId="21" borderId="0" xfId="0" applyFont="1" applyFill="1" applyAlignment="1">
      <alignment horizontal="center" wrapText="1"/>
    </xf>
    <xf numFmtId="0" fontId="66" fillId="12" borderId="4" xfId="0" applyFont="1" applyFill="1" applyBorder="1" applyAlignment="1">
      <alignment horizontal="center" vertical="top" wrapText="1"/>
    </xf>
    <xf numFmtId="0" fontId="12" fillId="2" borderId="4" xfId="0" applyFont="1" applyFill="1"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7" fillId="12" borderId="4" xfId="0" applyFont="1" applyFill="1" applyBorder="1" applyAlignment="1">
      <alignment vertical="center" wrapText="1"/>
    </xf>
    <xf numFmtId="0" fontId="7" fillId="12" borderId="42" xfId="0" applyFont="1" applyFill="1" applyBorder="1" applyAlignment="1">
      <alignment vertical="center" wrapText="1"/>
    </xf>
    <xf numFmtId="0" fontId="7" fillId="12" borderId="4" xfId="0" applyFont="1" applyFill="1" applyBorder="1" applyAlignment="1">
      <alignment vertical="top" wrapText="1"/>
    </xf>
    <xf numFmtId="49" fontId="6" fillId="21" borderId="33" xfId="0" applyNumberFormat="1" applyFont="1" applyFill="1" applyBorder="1" applyAlignment="1">
      <alignment vertical="top" wrapText="1"/>
    </xf>
    <xf numFmtId="0" fontId="11" fillId="0" borderId="0" xfId="0" applyFont="1" applyAlignment="1">
      <alignment horizontal="center" vertical="center" wrapText="1"/>
    </xf>
    <xf numFmtId="0" fontId="1" fillId="0" borderId="0" xfId="0" applyFont="1" applyAlignment="1" applyProtection="1">
      <alignment horizontal="left" vertical="center" wrapText="1"/>
      <protection locked="0"/>
    </xf>
    <xf numFmtId="0" fontId="70" fillId="0" borderId="0" xfId="0" applyFont="1" applyAlignment="1">
      <alignment horizontal="center" vertical="center"/>
    </xf>
    <xf numFmtId="0" fontId="3" fillId="12" borderId="20" xfId="0" applyFont="1" applyFill="1" applyBorder="1" applyAlignment="1">
      <alignment horizontal="center" vertical="center"/>
    </xf>
    <xf numFmtId="0" fontId="7" fillId="21" borderId="0" xfId="0" applyFont="1" applyFill="1" applyAlignment="1">
      <alignment horizontal="center" vertical="center"/>
    </xf>
    <xf numFmtId="49" fontId="6" fillId="0" borderId="4" xfId="0" applyNumberFormat="1" applyFont="1" applyBorder="1" applyAlignment="1" applyProtection="1">
      <alignment vertical="center" wrapText="1"/>
      <protection locked="0"/>
    </xf>
    <xf numFmtId="0" fontId="11" fillId="0" borderId="0" xfId="0" applyFont="1"/>
    <xf numFmtId="0" fontId="3" fillId="12" borderId="4" xfId="0" applyFont="1" applyFill="1" applyBorder="1" applyAlignment="1">
      <alignment horizontal="center" vertical="center"/>
    </xf>
    <xf numFmtId="0" fontId="61" fillId="0" borderId="0" xfId="0" applyFont="1"/>
    <xf numFmtId="0" fontId="21" fillId="0" borderId="0" xfId="0" applyFont="1" applyAlignment="1">
      <alignment horizontal="center" vertical="center"/>
    </xf>
    <xf numFmtId="0" fontId="21" fillId="2" borderId="0" xfId="0" applyFont="1" applyFill="1"/>
    <xf numFmtId="0" fontId="21" fillId="2" borderId="0" xfId="0" applyFont="1" applyFill="1" applyAlignment="1">
      <alignment horizontal="center" vertical="center"/>
    </xf>
    <xf numFmtId="0" fontId="12" fillId="0" borderId="42" xfId="0" applyFont="1" applyBorder="1" applyAlignment="1">
      <alignment vertical="center"/>
    </xf>
    <xf numFmtId="0" fontId="14" fillId="0" borderId="46" xfId="0" applyFont="1" applyBorder="1" applyAlignment="1">
      <alignment vertical="center" wrapText="1"/>
    </xf>
    <xf numFmtId="0" fontId="12" fillId="0" borderId="0" xfId="0" applyFont="1" applyAlignment="1">
      <alignment vertical="center"/>
    </xf>
    <xf numFmtId="0" fontId="14" fillId="0" borderId="0" xfId="0" applyFont="1" applyAlignment="1">
      <alignment vertical="center" wrapText="1"/>
    </xf>
    <xf numFmtId="0" fontId="12" fillId="0" borderId="0" xfId="0" applyFont="1" applyAlignment="1">
      <alignment horizontal="left" vertical="center" wrapText="1"/>
    </xf>
    <xf numFmtId="0" fontId="12" fillId="2" borderId="0" xfId="0" applyFont="1" applyFill="1"/>
    <xf numFmtId="0" fontId="6" fillId="0" borderId="56" xfId="0" applyFont="1" applyBorder="1"/>
    <xf numFmtId="0" fontId="6" fillId="0" borderId="41" xfId="0" applyFont="1" applyBorder="1"/>
    <xf numFmtId="0" fontId="7" fillId="0" borderId="4" xfId="0" applyFont="1" applyBorder="1" applyAlignment="1">
      <alignment horizontal="left" vertical="center" wrapText="1"/>
    </xf>
    <xf numFmtId="0" fontId="6" fillId="0" borderId="0" xfId="0" applyFont="1" applyAlignment="1">
      <alignment vertical="center"/>
    </xf>
    <xf numFmtId="0" fontId="6" fillId="0" borderId="0" xfId="0" applyFont="1" applyAlignment="1">
      <alignment horizontal="left"/>
    </xf>
    <xf numFmtId="0" fontId="12" fillId="0" borderId="56" xfId="0" applyFont="1" applyBorder="1"/>
    <xf numFmtId="0" fontId="12" fillId="0" borderId="41" xfId="0" applyFont="1" applyBorder="1"/>
    <xf numFmtId="0" fontId="26" fillId="0" borderId="56" xfId="0" applyFont="1" applyBorder="1" applyAlignment="1">
      <alignment horizontal="center"/>
    </xf>
    <xf numFmtId="0" fontId="26" fillId="0" borderId="0" xfId="0" applyFont="1" applyAlignment="1">
      <alignment horizontal="center"/>
    </xf>
    <xf numFmtId="0" fontId="26" fillId="0" borderId="41" xfId="0" applyFont="1" applyBorder="1" applyAlignment="1">
      <alignment horizontal="center"/>
    </xf>
    <xf numFmtId="0" fontId="26" fillId="0" borderId="0" xfId="0" applyFont="1" applyAlignment="1">
      <alignment horizontal="right"/>
    </xf>
    <xf numFmtId="0" fontId="75" fillId="0" borderId="56" xfId="0" applyFont="1" applyBorder="1" applyAlignment="1">
      <alignment horizontal="center" vertical="center" wrapText="1"/>
    </xf>
    <xf numFmtId="0" fontId="75" fillId="0" borderId="41" xfId="0" applyFont="1" applyBorder="1" applyAlignment="1">
      <alignment horizontal="center" vertical="center" wrapText="1"/>
    </xf>
    <xf numFmtId="0" fontId="12" fillId="0" borderId="56" xfId="0" applyFont="1" applyBorder="1" applyAlignment="1">
      <alignment horizontal="center" vertical="center" wrapText="1"/>
    </xf>
    <xf numFmtId="0" fontId="27" fillId="0" borderId="41" xfId="0" applyFont="1" applyBorder="1" applyAlignment="1">
      <alignment horizontal="center" vertical="center" wrapText="1"/>
    </xf>
    <xf numFmtId="0" fontId="75" fillId="4" borderId="8" xfId="0" applyFont="1" applyFill="1" applyBorder="1" applyAlignment="1">
      <alignment horizontal="center" vertical="center" wrapText="1"/>
    </xf>
    <xf numFmtId="0" fontId="0" fillId="0" borderId="67" xfId="0" applyBorder="1" applyAlignment="1">
      <alignment horizontal="center" vertical="center" wrapText="1"/>
    </xf>
    <xf numFmtId="0" fontId="27" fillId="0" borderId="67" xfId="0" applyFont="1" applyBorder="1" applyAlignment="1">
      <alignment horizontal="center" vertical="center" wrapText="1"/>
    </xf>
    <xf numFmtId="0" fontId="26" fillId="0" borderId="67" xfId="0" applyFont="1" applyBorder="1" applyAlignment="1">
      <alignment horizontal="center" vertical="center" wrapText="1"/>
    </xf>
    <xf numFmtId="0" fontId="12" fillId="0" borderId="67" xfId="0" applyFont="1" applyBorder="1" applyAlignment="1">
      <alignment horizontal="center" vertical="center" wrapText="1"/>
    </xf>
    <xf numFmtId="0" fontId="79" fillId="0" borderId="56" xfId="0" applyFont="1" applyBorder="1" applyAlignment="1">
      <alignment vertical="center"/>
    </xf>
    <xf numFmtId="0" fontId="29" fillId="3" borderId="4" xfId="0" applyFont="1" applyFill="1" applyBorder="1" applyAlignment="1">
      <alignment horizontal="center" vertical="center" wrapText="1"/>
    </xf>
    <xf numFmtId="0" fontId="29" fillId="3" borderId="46" xfId="0" applyFont="1" applyFill="1" applyBorder="1" applyAlignment="1">
      <alignment horizontal="center" vertical="center"/>
    </xf>
    <xf numFmtId="0" fontId="26" fillId="0" borderId="17" xfId="0" applyFont="1" applyBorder="1"/>
    <xf numFmtId="0" fontId="26" fillId="0" borderId="24" xfId="0" applyFont="1" applyBorder="1"/>
    <xf numFmtId="0" fontId="26" fillId="0" borderId="24" xfId="0" applyFont="1" applyBorder="1" applyAlignment="1">
      <alignment wrapText="1"/>
    </xf>
    <xf numFmtId="0" fontId="26" fillId="0" borderId="20" xfId="0" applyFont="1" applyBorder="1"/>
    <xf numFmtId="0" fontId="26" fillId="0" borderId="36" xfId="0" applyFont="1" applyBorder="1"/>
    <xf numFmtId="0" fontId="26" fillId="0" borderId="18" xfId="0" applyFont="1" applyBorder="1"/>
    <xf numFmtId="0" fontId="26" fillId="0" borderId="26" xfId="0" applyFont="1" applyBorder="1"/>
    <xf numFmtId="0" fontId="26" fillId="0" borderId="18" xfId="0" applyFont="1" applyBorder="1" applyAlignment="1">
      <alignment wrapText="1"/>
    </xf>
    <xf numFmtId="0" fontId="82" fillId="0" borderId="4" xfId="0" applyFont="1" applyBorder="1" applyAlignment="1">
      <alignment horizontal="center" vertical="center" wrapText="1"/>
    </xf>
    <xf numFmtId="49" fontId="6" fillId="2" borderId="4" xfId="0" applyNumberFormat="1" applyFont="1" applyFill="1" applyBorder="1" applyAlignment="1" applyProtection="1">
      <alignment vertical="top" wrapText="1"/>
      <protection locked="0"/>
    </xf>
    <xf numFmtId="49" fontId="6" fillId="0" borderId="4" xfId="0" applyNumberFormat="1" applyFont="1" applyFill="1" applyBorder="1" applyAlignment="1" applyProtection="1">
      <alignment vertical="center" wrapText="1"/>
      <protection locked="0"/>
    </xf>
    <xf numFmtId="0" fontId="0" fillId="0" borderId="4" xfId="0" applyBorder="1" applyProtection="1">
      <protection locked="0"/>
    </xf>
    <xf numFmtId="9" fontId="0" fillId="0" borderId="4" xfId="0" applyNumberFormat="1" applyBorder="1" applyProtection="1">
      <protection locked="0"/>
    </xf>
    <xf numFmtId="49" fontId="0" fillId="0" borderId="4" xfId="0" applyNumberFormat="1" applyBorder="1" applyProtection="1">
      <protection locked="0"/>
    </xf>
    <xf numFmtId="0" fontId="66" fillId="0" borderId="4" xfId="0" applyFont="1" applyBorder="1" applyAlignment="1">
      <alignment horizontal="center" vertical="center" wrapText="1"/>
    </xf>
    <xf numFmtId="0" fontId="13" fillId="2" borderId="4" xfId="0" applyFont="1" applyFill="1" applyBorder="1" applyAlignment="1" applyProtection="1">
      <alignment horizontal="center" vertical="center" wrapText="1"/>
      <protection locked="0"/>
    </xf>
    <xf numFmtId="0" fontId="6" fillId="0" borderId="14" xfId="0" applyFont="1" applyBorder="1" applyAlignment="1">
      <alignment horizontal="center"/>
    </xf>
    <xf numFmtId="0" fontId="17" fillId="15" borderId="4" xfId="0" applyFont="1" applyFill="1" applyBorder="1" applyAlignment="1">
      <alignment horizontal="center" vertical="center"/>
    </xf>
    <xf numFmtId="0" fontId="7" fillId="13" borderId="4" xfId="0" applyFont="1" applyFill="1" applyBorder="1" applyAlignment="1">
      <alignment horizontal="center" vertical="center"/>
    </xf>
    <xf numFmtId="0" fontId="17" fillId="15" borderId="4" xfId="0" applyFont="1" applyFill="1" applyBorder="1" applyAlignment="1">
      <alignment horizontal="center" vertical="center" wrapText="1"/>
    </xf>
    <xf numFmtId="0" fontId="6" fillId="0" borderId="4" xfId="0" applyFont="1" applyBorder="1" applyAlignment="1">
      <alignment horizontal="center" vertical="center"/>
    </xf>
    <xf numFmtId="0" fontId="12" fillId="0" borderId="0" xfId="0" applyFont="1" applyAlignment="1">
      <alignment horizontal="center" vertical="center" textRotation="90"/>
    </xf>
    <xf numFmtId="0" fontId="7" fillId="10" borderId="4" xfId="0" applyFont="1" applyFill="1" applyBorder="1" applyAlignment="1">
      <alignment horizontal="center" vertical="center"/>
    </xf>
    <xf numFmtId="0" fontId="7" fillId="11" borderId="4" xfId="0" applyFont="1" applyFill="1" applyBorder="1" applyAlignment="1">
      <alignment horizontal="center" vertical="center"/>
    </xf>
    <xf numFmtId="49" fontId="7" fillId="12" borderId="4" xfId="0" applyNumberFormat="1" applyFont="1" applyFill="1" applyBorder="1" applyAlignment="1">
      <alignment horizontal="center" vertical="center" wrapText="1"/>
    </xf>
    <xf numFmtId="0" fontId="15" fillId="13" borderId="4" xfId="0" applyFont="1" applyFill="1" applyBorder="1" applyAlignment="1">
      <alignment horizontal="center" vertical="center"/>
    </xf>
    <xf numFmtId="0" fontId="16" fillId="14"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49" fontId="7" fillId="7" borderId="4" xfId="0" applyNumberFormat="1"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4" fillId="4"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7" fillId="3" borderId="5" xfId="0" applyFont="1" applyFill="1" applyBorder="1" applyAlignment="1">
      <alignment horizontal="center" vertical="center"/>
    </xf>
    <xf numFmtId="0" fontId="6" fillId="0" borderId="6" xfId="0" applyFont="1" applyBorder="1" applyAlignment="1" applyProtection="1">
      <alignment horizontal="center" vertical="center"/>
      <protection locked="0"/>
    </xf>
    <xf numFmtId="0" fontId="8" fillId="0" borderId="7" xfId="0" applyFont="1" applyBorder="1" applyAlignment="1">
      <alignment horizontal="center" vertical="center"/>
    </xf>
    <xf numFmtId="0" fontId="10" fillId="5" borderId="6" xfId="0" applyFont="1" applyFill="1" applyBorder="1" applyAlignment="1">
      <alignment horizontal="center" vertical="center"/>
    </xf>
    <xf numFmtId="0" fontId="4" fillId="4" borderId="8" xfId="0" applyFont="1" applyFill="1" applyBorder="1" applyAlignment="1">
      <alignment horizontal="center" vertical="center" wrapText="1"/>
    </xf>
    <xf numFmtId="0" fontId="12" fillId="0" borderId="12" xfId="0" applyFont="1" applyBorder="1" applyAlignment="1" applyProtection="1">
      <alignment horizontal="center" vertical="center"/>
      <protection locked="0"/>
    </xf>
    <xf numFmtId="0" fontId="13" fillId="0" borderId="11" xfId="0" applyFont="1" applyBorder="1" applyAlignment="1">
      <alignment horizontal="center" vertical="center"/>
    </xf>
    <xf numFmtId="0" fontId="71" fillId="0" borderId="0" xfId="0" applyFont="1" applyAlignment="1">
      <alignment horizontal="center"/>
    </xf>
    <xf numFmtId="0" fontId="6" fillId="0" borderId="4" xfId="0" applyFont="1" applyBorder="1" applyAlignment="1" applyProtection="1">
      <alignment horizontal="center" vertical="center" wrapText="1"/>
      <protection locked="0"/>
    </xf>
    <xf numFmtId="0" fontId="6" fillId="2" borderId="42" xfId="0" applyFont="1" applyFill="1" applyBorder="1" applyAlignment="1" applyProtection="1">
      <alignment horizontal="left" vertical="center" wrapText="1"/>
      <protection locked="0"/>
    </xf>
    <xf numFmtId="49" fontId="6" fillId="0" borderId="42" xfId="0" applyNumberFormat="1" applyFont="1" applyBorder="1" applyAlignment="1" applyProtection="1">
      <alignment horizontal="center" vertical="center" wrapText="1"/>
      <protection locked="0"/>
    </xf>
    <xf numFmtId="0" fontId="6" fillId="2" borderId="4" xfId="0" applyFont="1" applyFill="1" applyBorder="1" applyAlignment="1" applyProtection="1">
      <alignment horizontal="left" vertical="center" wrapText="1"/>
      <protection locked="0"/>
    </xf>
    <xf numFmtId="0" fontId="3" fillId="12" borderId="4" xfId="0" applyFont="1" applyFill="1" applyBorder="1" applyAlignment="1">
      <alignment horizontal="center" vertical="center"/>
    </xf>
    <xf numFmtId="0" fontId="6" fillId="0" borderId="4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6" fillId="0" borderId="42" xfId="0" applyFont="1" applyFill="1" applyBorder="1" applyAlignment="1" applyProtection="1">
      <alignment horizontal="left" vertical="center" wrapText="1"/>
      <protection locked="0"/>
    </xf>
    <xf numFmtId="49" fontId="6" fillId="0" borderId="34" xfId="0" applyNumberFormat="1" applyFont="1" applyBorder="1" applyAlignment="1" applyProtection="1">
      <alignment horizontal="center" vertical="center" wrapText="1"/>
      <protection locked="0"/>
    </xf>
    <xf numFmtId="49" fontId="6" fillId="0" borderId="46" xfId="0" applyNumberFormat="1" applyFont="1" applyBorder="1" applyAlignment="1" applyProtection="1">
      <alignment horizontal="center" vertical="center" wrapText="1"/>
      <protection locked="0"/>
    </xf>
    <xf numFmtId="0" fontId="11" fillId="4" borderId="4" xfId="0" applyFont="1" applyFill="1" applyBorder="1" applyAlignment="1">
      <alignment horizontal="center" vertical="center"/>
    </xf>
    <xf numFmtId="0" fontId="70" fillId="4" borderId="4" xfId="0" applyFont="1" applyFill="1" applyBorder="1" applyAlignment="1">
      <alignment horizontal="center" vertical="center"/>
    </xf>
    <xf numFmtId="0" fontId="3" fillId="12" borderId="20" xfId="0" applyFont="1" applyFill="1" applyBorder="1" applyAlignment="1">
      <alignment horizontal="center" vertical="center"/>
    </xf>
    <xf numFmtId="0" fontId="3" fillId="12" borderId="24" xfId="0" applyFont="1" applyFill="1" applyBorder="1" applyAlignment="1">
      <alignment horizontal="center" vertical="center"/>
    </xf>
    <xf numFmtId="0" fontId="3" fillId="12" borderId="20" xfId="0" applyFont="1" applyFill="1" applyBorder="1" applyAlignment="1">
      <alignment horizontal="center" vertical="center" wrapText="1"/>
    </xf>
    <xf numFmtId="0" fontId="3" fillId="12" borderId="24" xfId="0" applyFont="1" applyFill="1" applyBorder="1" applyAlignment="1">
      <alignment horizontal="center" vertical="center" wrapText="1"/>
    </xf>
    <xf numFmtId="0" fontId="7" fillId="12" borderId="42" xfId="0" applyFont="1" applyFill="1" applyBorder="1" applyAlignment="1">
      <alignment horizontal="left" vertical="center"/>
    </xf>
    <xf numFmtId="0" fontId="7" fillId="12" borderId="17" xfId="0" applyFont="1" applyFill="1" applyBorder="1" applyAlignment="1">
      <alignment horizontal="left" vertical="center"/>
    </xf>
    <xf numFmtId="0" fontId="1" fillId="2" borderId="4" xfId="0" applyFont="1" applyFill="1" applyBorder="1" applyAlignment="1" applyProtection="1">
      <alignment horizontal="left" vertical="center" wrapText="1"/>
      <protection locked="0"/>
    </xf>
    <xf numFmtId="0" fontId="7" fillId="12" borderId="4" xfId="0" applyFont="1" applyFill="1" applyBorder="1" applyAlignment="1">
      <alignment horizontal="left" vertical="center"/>
    </xf>
    <xf numFmtId="0" fontId="11" fillId="10" borderId="4" xfId="0" applyFont="1" applyFill="1" applyBorder="1" applyAlignment="1">
      <alignment horizontal="center" vertical="center"/>
    </xf>
    <xf numFmtId="0" fontId="6" fillId="0" borderId="4" xfId="0" applyFont="1" applyBorder="1" applyAlignment="1" applyProtection="1">
      <alignment horizontal="left" vertical="center" wrapText="1"/>
      <protection locked="0"/>
    </xf>
    <xf numFmtId="49" fontId="6" fillId="0" borderId="4" xfId="0" applyNumberFormat="1" applyFont="1" applyBorder="1" applyAlignment="1" applyProtection="1">
      <alignment horizontal="center" vertical="center" wrapText="1"/>
      <protection locked="0"/>
    </xf>
    <xf numFmtId="165" fontId="6" fillId="0" borderId="4" xfId="0" applyNumberFormat="1" applyFont="1" applyBorder="1" applyAlignment="1" applyProtection="1">
      <alignment horizontal="center" vertical="center" wrapText="1"/>
      <protection locked="0"/>
    </xf>
    <xf numFmtId="0" fontId="1" fillId="0" borderId="4" xfId="0" applyFont="1" applyBorder="1" applyAlignment="1" applyProtection="1">
      <alignment horizontal="left" vertical="center" wrapText="1"/>
      <protection locked="0"/>
    </xf>
    <xf numFmtId="0" fontId="61" fillId="0" borderId="4" xfId="0" applyFont="1" applyBorder="1" applyAlignment="1" applyProtection="1">
      <alignment horizontal="center" vertical="center"/>
      <protection locked="0"/>
    </xf>
    <xf numFmtId="0" fontId="11" fillId="10" borderId="4" xfId="0" applyFont="1" applyFill="1" applyBorder="1" applyAlignment="1">
      <alignment horizontal="center" vertical="center" wrapText="1"/>
    </xf>
    <xf numFmtId="0" fontId="7" fillId="2" borderId="20" xfId="0" applyFont="1" applyFill="1" applyBorder="1" applyAlignment="1">
      <alignment horizontal="center" vertical="center"/>
    </xf>
    <xf numFmtId="0" fontId="7" fillId="12" borderId="24" xfId="0" applyFont="1" applyFill="1" applyBorder="1" applyAlignment="1">
      <alignment horizontal="center" vertical="center" wrapText="1"/>
    </xf>
    <xf numFmtId="0" fontId="7" fillId="2" borderId="25" xfId="0" applyFont="1" applyFill="1" applyBorder="1" applyAlignment="1">
      <alignment horizontal="center" vertical="center"/>
    </xf>
    <xf numFmtId="0" fontId="7" fillId="12"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67" fillId="2" borderId="0" xfId="0" applyFont="1" applyFill="1" applyAlignment="1">
      <alignment horizontal="right" vertical="center" wrapText="1"/>
    </xf>
    <xf numFmtId="0" fontId="68" fillId="2" borderId="4" xfId="0" applyFont="1" applyFill="1" applyBorder="1" applyAlignment="1" applyProtection="1">
      <alignment horizontal="center" vertical="center" wrapText="1"/>
      <protection locked="0"/>
    </xf>
    <xf numFmtId="0" fontId="69" fillId="2" borderId="0" xfId="0" applyFont="1" applyFill="1" applyAlignment="1">
      <alignment horizontal="left" vertical="center"/>
    </xf>
    <xf numFmtId="0" fontId="3" fillId="4" borderId="4" xfId="0" applyFont="1" applyFill="1" applyBorder="1" applyAlignment="1">
      <alignment horizontal="center" vertical="center"/>
    </xf>
    <xf numFmtId="0" fontId="3" fillId="4" borderId="4" xfId="0" applyFont="1" applyFill="1" applyBorder="1" applyAlignment="1">
      <alignment horizontal="center" vertical="center" wrapText="1"/>
    </xf>
    <xf numFmtId="0" fontId="7" fillId="12" borderId="4" xfId="0" applyFont="1" applyFill="1" applyBorder="1" applyAlignment="1">
      <alignment horizontal="center" vertical="top" wrapText="1"/>
    </xf>
    <xf numFmtId="0" fontId="7" fillId="0" borderId="0" xfId="0" applyFont="1" applyAlignment="1">
      <alignment horizontal="center" vertical="center" wrapText="1"/>
    </xf>
    <xf numFmtId="0" fontId="7" fillId="0" borderId="4" xfId="0" applyFont="1" applyBorder="1" applyAlignment="1" applyProtection="1">
      <alignment horizontal="center" vertical="center" wrapText="1"/>
      <protection locked="0"/>
    </xf>
    <xf numFmtId="0" fontId="12" fillId="2" borderId="4" xfId="0" applyFont="1" applyFill="1" applyBorder="1" applyAlignment="1" applyProtection="1">
      <alignment horizontal="center" vertical="center" wrapText="1"/>
      <protection locked="0"/>
    </xf>
    <xf numFmtId="9" fontId="6" fillId="2" borderId="4" xfId="0" applyNumberFormat="1" applyFont="1" applyFill="1" applyBorder="1" applyAlignment="1" applyProtection="1">
      <alignment horizontal="center" vertical="center" wrapText="1"/>
      <protection locked="0"/>
    </xf>
    <xf numFmtId="0" fontId="61" fillId="0" borderId="4" xfId="0" applyFont="1" applyBorder="1" applyAlignment="1" applyProtection="1">
      <alignment horizontal="left" vertical="center" wrapText="1"/>
      <protection locked="0"/>
    </xf>
    <xf numFmtId="0" fontId="12" fillId="0" borderId="4" xfId="0" applyFont="1" applyFill="1" applyBorder="1" applyAlignment="1" applyProtection="1">
      <alignment horizontal="center" vertical="center" wrapText="1"/>
      <protection locked="0"/>
    </xf>
    <xf numFmtId="9" fontId="6" fillId="0" borderId="4" xfId="0" applyNumberFormat="1" applyFont="1" applyFill="1" applyBorder="1" applyAlignment="1" applyProtection="1">
      <alignment horizontal="center" vertical="center" wrapText="1"/>
      <protection locked="0"/>
    </xf>
    <xf numFmtId="0" fontId="58" fillId="2" borderId="51" xfId="0" applyFont="1" applyFill="1" applyBorder="1" applyAlignment="1">
      <alignment horizontal="center" vertical="center" wrapText="1"/>
    </xf>
    <xf numFmtId="0" fontId="48" fillId="0" borderId="52" xfId="0" applyFont="1" applyBorder="1" applyAlignment="1">
      <alignment horizontal="center" vertical="center" wrapText="1"/>
    </xf>
    <xf numFmtId="166" fontId="0" fillId="0" borderId="53" xfId="1" applyNumberFormat="1" applyFont="1" applyBorder="1" applyAlignment="1" applyProtection="1">
      <alignment horizontal="center" vertical="center"/>
    </xf>
    <xf numFmtId="0" fontId="59" fillId="0" borderId="0" xfId="2" applyBorder="1" applyAlignment="1" applyProtection="1">
      <alignment horizontal="center" vertical="center"/>
    </xf>
    <xf numFmtId="0" fontId="11" fillId="10" borderId="42" xfId="0" applyFont="1" applyFill="1" applyBorder="1" applyAlignment="1">
      <alignment horizontal="center" vertical="center"/>
    </xf>
    <xf numFmtId="0" fontId="15" fillId="4" borderId="4" xfId="0" applyFont="1" applyFill="1" applyBorder="1" applyAlignment="1">
      <alignment horizontal="center" vertical="center"/>
    </xf>
    <xf numFmtId="0" fontId="7" fillId="12" borderId="4" xfId="0" applyFont="1" applyFill="1" applyBorder="1" applyAlignment="1">
      <alignment horizontal="center" vertical="center"/>
    </xf>
    <xf numFmtId="0" fontId="18" fillId="12" borderId="4" xfId="0" applyFont="1" applyFill="1" applyBorder="1" applyAlignment="1">
      <alignment horizontal="center" vertical="center" wrapText="1"/>
    </xf>
    <xf numFmtId="0" fontId="66" fillId="12" borderId="4" xfId="0" applyFont="1" applyFill="1" applyBorder="1" applyAlignment="1">
      <alignment horizontal="center" vertical="center" wrapText="1"/>
    </xf>
    <xf numFmtId="49" fontId="6" fillId="0" borderId="4" xfId="0" applyNumberFormat="1" applyFont="1" applyBorder="1" applyAlignment="1" applyProtection="1">
      <alignment horizontal="left" vertical="center" wrapText="1"/>
      <protection locked="0"/>
    </xf>
    <xf numFmtId="9" fontId="6" fillId="0" borderId="4" xfId="0" applyNumberFormat="1" applyFont="1" applyBorder="1" applyAlignment="1" applyProtection="1">
      <alignment horizontal="center" vertical="center" wrapText="1"/>
      <protection locked="0"/>
    </xf>
    <xf numFmtId="0" fontId="47" fillId="0" borderId="43" xfId="0" applyFont="1" applyBorder="1" applyAlignment="1">
      <alignment horizontal="right" vertical="center" wrapText="1"/>
    </xf>
    <xf numFmtId="167" fontId="3" fillId="0" borderId="44" xfId="0" applyNumberFormat="1" applyFont="1" applyBorder="1" applyAlignment="1">
      <alignment horizontal="left" vertical="center" wrapText="1"/>
    </xf>
    <xf numFmtId="9" fontId="63" fillId="0" borderId="54" xfId="1" applyFont="1" applyBorder="1" applyAlignment="1" applyProtection="1">
      <alignment horizontal="left" vertical="center" wrapText="1"/>
    </xf>
    <xf numFmtId="0" fontId="56" fillId="0" borderId="55" xfId="0" applyFont="1" applyBorder="1" applyAlignment="1">
      <alignment horizontal="center" vertical="center" wrapText="1"/>
    </xf>
    <xf numFmtId="167" fontId="3" fillId="0" borderId="49" xfId="0" applyNumberFormat="1" applyFont="1" applyBorder="1" applyAlignment="1">
      <alignment horizontal="center" vertical="center" wrapText="1"/>
    </xf>
    <xf numFmtId="9" fontId="63" fillId="0" borderId="50" xfId="0" applyNumberFormat="1" applyFont="1" applyBorder="1" applyAlignment="1">
      <alignment horizontal="left" vertical="center" wrapText="1"/>
    </xf>
    <xf numFmtId="49" fontId="64" fillId="12" borderId="42" xfId="0" applyNumberFormat="1" applyFont="1" applyFill="1" applyBorder="1" applyAlignment="1">
      <alignment horizontal="right" vertical="center" wrapText="1"/>
    </xf>
    <xf numFmtId="0" fontId="65" fillId="2" borderId="46" xfId="0" applyFont="1" applyFill="1" applyBorder="1" applyAlignment="1" applyProtection="1">
      <alignment horizontal="center" vertical="center"/>
      <protection locked="0"/>
    </xf>
    <xf numFmtId="0" fontId="11" fillId="10" borderId="35" xfId="0" applyFont="1" applyFill="1" applyBorder="1" applyAlignment="1">
      <alignment horizontal="center" vertical="center"/>
    </xf>
    <xf numFmtId="0" fontId="7" fillId="4" borderId="4" xfId="0" applyFont="1" applyFill="1" applyBorder="1" applyAlignment="1">
      <alignment horizontal="center" vertical="center"/>
    </xf>
    <xf numFmtId="0" fontId="6" fillId="0" borderId="4" xfId="0" applyFont="1" applyBorder="1" applyAlignment="1" applyProtection="1">
      <alignment horizontal="left" vertical="center"/>
      <protection locked="0"/>
    </xf>
    <xf numFmtId="0" fontId="6" fillId="0" borderId="17" xfId="0" applyFont="1" applyBorder="1" applyAlignment="1" applyProtection="1">
      <alignment horizontal="left" vertical="center" wrapText="1"/>
      <protection locked="0"/>
    </xf>
    <xf numFmtId="0" fontId="26" fillId="0" borderId="4" xfId="0" applyFont="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83" fillId="0" borderId="68" xfId="0" applyFont="1" applyBorder="1" applyAlignment="1" applyProtection="1">
      <alignment horizontal="left" vertical="center" wrapText="1"/>
      <protection locked="0"/>
    </xf>
    <xf numFmtId="0" fontId="23" fillId="0" borderId="69" xfId="0" applyFont="1" applyBorder="1" applyProtection="1">
      <protection locked="0"/>
    </xf>
    <xf numFmtId="0" fontId="23" fillId="0" borderId="70" xfId="0" applyFont="1" applyBorder="1" applyProtection="1">
      <protection locked="0"/>
    </xf>
    <xf numFmtId="0" fontId="83" fillId="0" borderId="68" xfId="0" applyFont="1" applyBorder="1" applyAlignment="1" applyProtection="1">
      <alignment horizontal="center" vertical="center" wrapText="1"/>
      <protection locked="0"/>
    </xf>
    <xf numFmtId="0" fontId="84" fillId="0" borderId="68" xfId="0" applyFont="1" applyFill="1" applyBorder="1" applyAlignment="1" applyProtection="1">
      <alignment horizontal="center" vertical="top" wrapText="1"/>
      <protection locked="0"/>
    </xf>
    <xf numFmtId="0" fontId="23" fillId="0" borderId="69" xfId="0" applyFont="1" applyFill="1" applyBorder="1" applyProtection="1">
      <protection locked="0"/>
    </xf>
    <xf numFmtId="0" fontId="23" fillId="0" borderId="70" xfId="0" applyFont="1" applyFill="1" applyBorder="1" applyProtection="1">
      <protection locked="0"/>
    </xf>
    <xf numFmtId="0" fontId="59" fillId="0" borderId="4" xfId="2" applyBorder="1" applyAlignment="1" applyProtection="1">
      <alignment wrapText="1"/>
      <protection locked="0"/>
    </xf>
    <xf numFmtId="9" fontId="11" fillId="2" borderId="53" xfId="0" applyNumberFormat="1" applyFont="1" applyFill="1" applyBorder="1" applyAlignment="1">
      <alignment horizontal="center" vertical="center" wrapText="1"/>
    </xf>
    <xf numFmtId="0" fontId="31" fillId="0" borderId="14" xfId="0" applyFont="1" applyBorder="1" applyAlignment="1">
      <alignment horizontal="center" wrapText="1"/>
    </xf>
    <xf numFmtId="0" fontId="7" fillId="12" borderId="17" xfId="0" applyFont="1" applyFill="1" applyBorder="1" applyAlignment="1">
      <alignment horizontal="center" vertical="center" wrapText="1"/>
    </xf>
    <xf numFmtId="0" fontId="60" fillId="12" borderId="4" xfId="0" applyFont="1" applyFill="1" applyBorder="1" applyAlignment="1">
      <alignment horizontal="center" vertical="center" wrapText="1"/>
    </xf>
    <xf numFmtId="0" fontId="7" fillId="12" borderId="42" xfId="0" applyFont="1" applyFill="1" applyBorder="1" applyAlignment="1">
      <alignment horizontal="center" vertical="center" wrapText="1"/>
    </xf>
    <xf numFmtId="0" fontId="14" fillId="0" borderId="18" xfId="0" applyFont="1" applyBorder="1" applyAlignment="1">
      <alignment horizontal="center" vertical="center" wrapText="1"/>
    </xf>
    <xf numFmtId="0" fontId="56" fillId="3" borderId="42" xfId="0" applyFont="1" applyFill="1" applyBorder="1" applyAlignment="1">
      <alignment horizontal="center" vertical="center" wrapText="1"/>
    </xf>
    <xf numFmtId="0" fontId="3" fillId="3" borderId="48" xfId="0" applyFont="1" applyFill="1" applyBorder="1" applyAlignment="1">
      <alignment horizontal="right" vertical="center" wrapText="1"/>
    </xf>
    <xf numFmtId="167" fontId="3" fillId="3" borderId="49" xfId="0" applyNumberFormat="1" applyFont="1" applyFill="1" applyBorder="1" applyAlignment="1">
      <alignment horizontal="center" vertical="center" wrapText="1"/>
    </xf>
    <xf numFmtId="9" fontId="12" fillId="3" borderId="50" xfId="0" applyNumberFormat="1" applyFont="1" applyFill="1" applyBorder="1" applyAlignment="1">
      <alignment horizontal="left" vertical="center" wrapText="1"/>
    </xf>
    <xf numFmtId="0" fontId="6" fillId="2" borderId="39" xfId="0" applyFont="1" applyFill="1" applyBorder="1" applyAlignment="1">
      <alignment horizontal="center" vertical="top"/>
    </xf>
    <xf numFmtId="9" fontId="29" fillId="19" borderId="42" xfId="0" applyNumberFormat="1" applyFont="1" applyFill="1" applyBorder="1" applyAlignment="1">
      <alignment horizontal="left" vertical="center"/>
    </xf>
    <xf numFmtId="9" fontId="29" fillId="19" borderId="46" xfId="0" applyNumberFormat="1" applyFont="1" applyFill="1" applyBorder="1" applyAlignment="1">
      <alignment horizontal="left" vertical="center"/>
    </xf>
    <xf numFmtId="9" fontId="29" fillId="19" borderId="34" xfId="0" applyNumberFormat="1" applyFont="1" applyFill="1" applyBorder="1" applyAlignment="1">
      <alignment horizontal="left" vertical="center"/>
    </xf>
    <xf numFmtId="0" fontId="3" fillId="2" borderId="18" xfId="0" applyFont="1" applyFill="1" applyBorder="1" applyAlignment="1">
      <alignment horizontal="center" vertical="center"/>
    </xf>
    <xf numFmtId="0" fontId="50" fillId="2" borderId="4" xfId="0" applyFont="1" applyFill="1" applyBorder="1" applyAlignment="1">
      <alignment horizontal="center" vertical="center"/>
    </xf>
    <xf numFmtId="9" fontId="7" fillId="2"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26" fillId="25" borderId="42" xfId="0" applyFont="1" applyFill="1" applyBorder="1" applyAlignment="1">
      <alignment horizontal="left"/>
    </xf>
    <xf numFmtId="9" fontId="29" fillId="25" borderId="46" xfId="0" applyNumberFormat="1" applyFont="1" applyFill="1" applyBorder="1" applyAlignment="1">
      <alignment horizontal="left" vertical="center"/>
    </xf>
    <xf numFmtId="9" fontId="29" fillId="25" borderId="34" xfId="0" applyNumberFormat="1" applyFont="1" applyFill="1" applyBorder="1" applyAlignment="1">
      <alignment horizontal="left" vertical="center"/>
    </xf>
    <xf numFmtId="9" fontId="29" fillId="17" borderId="42" xfId="0" applyNumberFormat="1" applyFont="1" applyFill="1" applyBorder="1" applyAlignment="1">
      <alignment horizontal="left" vertical="center"/>
    </xf>
    <xf numFmtId="0" fontId="16" fillId="25" borderId="4" xfId="0" applyFont="1" applyFill="1" applyBorder="1" applyAlignment="1">
      <alignment horizontal="center" vertical="center" wrapText="1"/>
    </xf>
    <xf numFmtId="0" fontId="55" fillId="19" borderId="4" xfId="0" applyFont="1" applyFill="1" applyBorder="1" applyAlignment="1">
      <alignment horizontal="center" vertical="center" wrapText="1"/>
    </xf>
    <xf numFmtId="0" fontId="6" fillId="17" borderId="4" xfId="0" applyFont="1" applyFill="1" applyBorder="1" applyAlignment="1">
      <alignment horizontal="center" vertical="center" wrapText="1"/>
    </xf>
    <xf numFmtId="0" fontId="21" fillId="18" borderId="4" xfId="0" applyFont="1" applyFill="1" applyBorder="1" applyAlignment="1">
      <alignment horizontal="center" vertical="center" wrapText="1"/>
    </xf>
    <xf numFmtId="0" fontId="6" fillId="19" borderId="4" xfId="0" applyFont="1" applyFill="1" applyBorder="1" applyAlignment="1">
      <alignment horizontal="center" vertical="center" wrapText="1"/>
    </xf>
    <xf numFmtId="9" fontId="29" fillId="17" borderId="46" xfId="0" applyNumberFormat="1" applyFont="1" applyFill="1" applyBorder="1" applyAlignment="1">
      <alignment horizontal="left" vertical="center"/>
    </xf>
    <xf numFmtId="0" fontId="26" fillId="0" borderId="11" xfId="0" applyFont="1" applyBorder="1" applyAlignment="1">
      <alignment horizontal="left" vertical="center" wrapText="1"/>
    </xf>
    <xf numFmtId="2" fontId="43" fillId="12" borderId="12" xfId="0" applyNumberFormat="1" applyFont="1" applyFill="1" applyBorder="1" applyAlignment="1">
      <alignment horizontal="center" vertical="center" wrapText="1"/>
    </xf>
    <xf numFmtId="0" fontId="26" fillId="19" borderId="42" xfId="0" applyFont="1" applyFill="1" applyBorder="1" applyAlignment="1">
      <alignment horizontal="left"/>
    </xf>
    <xf numFmtId="9" fontId="29" fillId="17" borderId="34" xfId="0" applyNumberFormat="1" applyFont="1" applyFill="1" applyBorder="1" applyAlignment="1">
      <alignment horizontal="left" vertical="center"/>
    </xf>
    <xf numFmtId="0" fontId="7" fillId="12" borderId="47"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43" fillId="12" borderId="2" xfId="0" applyFont="1" applyFill="1" applyBorder="1" applyAlignment="1">
      <alignment horizontal="center" vertical="center"/>
    </xf>
    <xf numFmtId="9" fontId="29" fillId="18" borderId="33" xfId="0" applyNumberFormat="1" applyFont="1" applyFill="1" applyBorder="1" applyAlignment="1">
      <alignment horizontal="left" vertical="center"/>
    </xf>
    <xf numFmtId="9" fontId="29" fillId="18" borderId="18" xfId="0" applyNumberFormat="1" applyFont="1" applyFill="1" applyBorder="1" applyAlignment="1">
      <alignment horizontal="left" vertical="center"/>
    </xf>
    <xf numFmtId="0" fontId="6" fillId="2" borderId="39" xfId="0" applyFont="1" applyFill="1" applyBorder="1" applyAlignment="1">
      <alignment horizontal="center"/>
    </xf>
    <xf numFmtId="0" fontId="3" fillId="12" borderId="14" xfId="0" applyFont="1" applyFill="1" applyBorder="1" applyAlignment="1">
      <alignment horizontal="center" vertical="center"/>
    </xf>
    <xf numFmtId="9" fontId="29" fillId="19" borderId="0" xfId="0" applyNumberFormat="1" applyFont="1" applyFill="1" applyAlignment="1">
      <alignment horizontal="left" vertical="center"/>
    </xf>
    <xf numFmtId="9" fontId="29" fillId="17" borderId="33" xfId="0" applyNumberFormat="1" applyFont="1" applyFill="1" applyBorder="1" applyAlignment="1">
      <alignment horizontal="left" vertical="center"/>
    </xf>
    <xf numFmtId="9" fontId="29" fillId="17" borderId="18" xfId="0" applyNumberFormat="1" applyFont="1" applyFill="1" applyBorder="1" applyAlignment="1">
      <alignment horizontal="left" vertical="center"/>
    </xf>
    <xf numFmtId="9" fontId="29" fillId="18" borderId="0" xfId="0" applyNumberFormat="1" applyFont="1" applyFill="1" applyAlignment="1">
      <alignment horizontal="left" vertical="center"/>
    </xf>
    <xf numFmtId="0" fontId="7" fillId="2" borderId="0" xfId="0" applyFont="1" applyFill="1" applyAlignment="1">
      <alignment horizontal="center" vertical="center" textRotation="89"/>
    </xf>
    <xf numFmtId="0" fontId="51" fillId="2" borderId="4" xfId="0" applyFont="1" applyFill="1" applyBorder="1" applyAlignment="1">
      <alignment horizontal="center" vertical="center"/>
    </xf>
    <xf numFmtId="0" fontId="26" fillId="19" borderId="33" xfId="0" applyFont="1" applyFill="1" applyBorder="1" applyAlignment="1">
      <alignment horizontal="left"/>
    </xf>
    <xf numFmtId="9" fontId="29" fillId="19" borderId="18" xfId="0" applyNumberFormat="1" applyFont="1" applyFill="1" applyBorder="1" applyAlignment="1">
      <alignment horizontal="left" vertical="center"/>
    </xf>
    <xf numFmtId="9" fontId="29" fillId="18" borderId="42" xfId="0" applyNumberFormat="1" applyFont="1" applyFill="1" applyBorder="1" applyAlignment="1">
      <alignment horizontal="left" vertical="center"/>
    </xf>
    <xf numFmtId="9" fontId="29" fillId="18" borderId="46" xfId="0" applyNumberFormat="1" applyFont="1" applyFill="1" applyBorder="1" applyAlignment="1">
      <alignment horizontal="left" vertical="center"/>
    </xf>
    <xf numFmtId="0" fontId="53" fillId="2" borderId="0" xfId="0" applyFont="1" applyFill="1" applyAlignment="1">
      <alignment horizontal="center" vertical="center" textRotation="90"/>
    </xf>
    <xf numFmtId="9" fontId="29" fillId="18" borderId="34" xfId="0" applyNumberFormat="1" applyFont="1" applyFill="1" applyBorder="1" applyAlignment="1">
      <alignment horizontal="left" vertical="center"/>
    </xf>
    <xf numFmtId="0" fontId="29" fillId="0" borderId="4" xfId="0" applyFont="1" applyBorder="1" applyAlignment="1">
      <alignment horizontal="center" vertical="center" wrapText="1"/>
    </xf>
    <xf numFmtId="0" fontId="6" fillId="23" borderId="4" xfId="0" applyFont="1" applyFill="1" applyBorder="1" applyAlignment="1">
      <alignment horizontal="center" vertical="center" wrapText="1"/>
    </xf>
    <xf numFmtId="164" fontId="12" fillId="0" borderId="4" xfId="0" applyNumberFormat="1" applyFont="1" applyBorder="1" applyAlignment="1" applyProtection="1">
      <alignment horizontal="center" vertical="center" wrapText="1"/>
      <protection locked="0"/>
    </xf>
    <xf numFmtId="164" fontId="12" fillId="2" borderId="4" xfId="0" applyNumberFormat="1" applyFont="1" applyFill="1" applyBorder="1" applyAlignment="1" applyProtection="1">
      <alignment horizontal="center" vertical="center" wrapText="1"/>
      <protection locked="0"/>
    </xf>
    <xf numFmtId="164" fontId="12" fillId="12" borderId="4" xfId="0" applyNumberFormat="1" applyFont="1" applyFill="1" applyBorder="1" applyAlignment="1">
      <alignment horizontal="center" vertical="center" wrapText="1"/>
    </xf>
    <xf numFmtId="0" fontId="54" fillId="2" borderId="39" xfId="0" applyFont="1" applyFill="1" applyBorder="1" applyAlignment="1">
      <alignment horizontal="center" vertical="center" wrapText="1"/>
    </xf>
    <xf numFmtId="0" fontId="7" fillId="0" borderId="4" xfId="0" applyFont="1" applyBorder="1" applyAlignment="1">
      <alignment horizontal="center" vertical="center"/>
    </xf>
    <xf numFmtId="0" fontId="3" fillId="0" borderId="4" xfId="0" applyFont="1" applyBorder="1" applyAlignment="1">
      <alignment horizontal="center" vertical="center"/>
    </xf>
    <xf numFmtId="0" fontId="6" fillId="0" borderId="4" xfId="0" applyFont="1" applyBorder="1" applyAlignment="1">
      <alignment horizontal="left" vertical="center" wrapText="1"/>
    </xf>
    <xf numFmtId="0" fontId="7" fillId="2" borderId="0" xfId="0" applyFont="1" applyFill="1" applyAlignment="1">
      <alignment horizontal="center" vertical="center" wrapText="1"/>
    </xf>
    <xf numFmtId="0" fontId="6" fillId="2" borderId="34" xfId="0" applyFont="1" applyFill="1" applyBorder="1" applyAlignment="1">
      <alignment horizontal="center"/>
    </xf>
    <xf numFmtId="0" fontId="3" fillId="2" borderId="14" xfId="0" applyFont="1" applyFill="1" applyBorder="1" applyAlignment="1">
      <alignment horizontal="center" vertical="center"/>
    </xf>
    <xf numFmtId="0" fontId="48" fillId="12" borderId="0" xfId="0" applyFont="1" applyFill="1" applyAlignment="1">
      <alignment horizontal="center" vertical="center" wrapText="1"/>
    </xf>
    <xf numFmtId="0" fontId="49" fillId="2" borderId="0" xfId="0" applyFont="1" applyFill="1" applyAlignment="1">
      <alignment horizontal="center"/>
    </xf>
    <xf numFmtId="0" fontId="7" fillId="12" borderId="37" xfId="0" applyFont="1" applyFill="1" applyBorder="1" applyAlignment="1">
      <alignment horizontal="center" vertical="center" wrapText="1"/>
    </xf>
    <xf numFmtId="0" fontId="45" fillId="0" borderId="41" xfId="0" applyFont="1" applyBorder="1" applyAlignment="1">
      <alignment horizontal="center" vertical="center" wrapText="1"/>
    </xf>
    <xf numFmtId="0" fontId="14" fillId="2" borderId="36" xfId="0" applyFont="1" applyFill="1" applyBorder="1" applyAlignment="1">
      <alignment horizontal="center" vertical="center" wrapText="1"/>
    </xf>
    <xf numFmtId="0" fontId="47" fillId="3" borderId="42" xfId="0" applyFont="1" applyFill="1" applyBorder="1" applyAlignment="1">
      <alignment horizontal="center" vertical="center" wrapText="1"/>
    </xf>
    <xf numFmtId="0" fontId="3" fillId="3" borderId="43" xfId="0" applyFont="1" applyFill="1" applyBorder="1" applyAlignment="1">
      <alignment horizontal="right" vertical="center" wrapText="1"/>
    </xf>
    <xf numFmtId="167" fontId="3" fillId="3" borderId="44" xfId="0" applyNumberFormat="1" applyFont="1" applyFill="1" applyBorder="1" applyAlignment="1">
      <alignment horizontal="center" vertical="center" wrapText="1"/>
    </xf>
    <xf numFmtId="9" fontId="12" fillId="3" borderId="45" xfId="0" applyNumberFormat="1" applyFont="1" applyFill="1" applyBorder="1" applyAlignment="1">
      <alignment horizontal="left" vertical="center" wrapText="1"/>
    </xf>
    <xf numFmtId="0" fontId="11" fillId="10" borderId="0" xfId="0" applyFont="1" applyFill="1" applyAlignment="1">
      <alignment horizontal="center" vertical="center" wrapText="1"/>
    </xf>
    <xf numFmtId="0" fontId="22" fillId="0" borderId="0" xfId="0" applyFont="1" applyAlignment="1">
      <alignment horizontal="center"/>
    </xf>
    <xf numFmtId="0" fontId="7" fillId="2" borderId="4" xfId="0" applyFont="1" applyFill="1" applyBorder="1" applyAlignment="1">
      <alignment horizontal="center" vertical="center"/>
    </xf>
    <xf numFmtId="0" fontId="48" fillId="12" borderId="0" xfId="0" applyFont="1" applyFill="1" applyAlignment="1">
      <alignment horizontal="center" vertical="center"/>
    </xf>
    <xf numFmtId="0" fontId="26" fillId="0" borderId="4" xfId="0" applyFont="1" applyBorder="1" applyAlignment="1">
      <alignment horizontal="left" vertical="center" wrapText="1"/>
    </xf>
    <xf numFmtId="0" fontId="29" fillId="12" borderId="4" xfId="0" applyFont="1" applyFill="1" applyBorder="1" applyAlignment="1">
      <alignment horizontal="center" vertical="center" wrapText="1"/>
    </xf>
    <xf numFmtId="0" fontId="29" fillId="23" borderId="4" xfId="0" applyFont="1" applyFill="1" applyBorder="1" applyAlignment="1">
      <alignment horizontal="center" vertical="center" wrapText="1"/>
    </xf>
    <xf numFmtId="0" fontId="29" fillId="12" borderId="4" xfId="0" applyFont="1" applyFill="1" applyBorder="1" applyAlignment="1">
      <alignment horizontal="center" vertical="center"/>
    </xf>
    <xf numFmtId="0" fontId="3" fillId="12" borderId="4" xfId="0" applyFont="1" applyFill="1" applyBorder="1" applyAlignment="1">
      <alignment horizontal="center" vertical="center" wrapText="1"/>
    </xf>
    <xf numFmtId="0" fontId="7" fillId="0" borderId="20" xfId="0" applyFont="1" applyBorder="1" applyAlignment="1">
      <alignment horizontal="center" vertical="center"/>
    </xf>
    <xf numFmtId="0" fontId="3" fillId="0" borderId="20" xfId="0" applyFont="1" applyBorder="1" applyAlignment="1">
      <alignment horizontal="center" vertical="center"/>
    </xf>
    <xf numFmtId="0" fontId="37" fillId="2" borderId="4" xfId="0" applyFont="1" applyFill="1" applyBorder="1" applyAlignment="1">
      <alignment horizontal="left" vertical="center" wrapText="1"/>
    </xf>
    <xf numFmtId="0" fontId="6" fillId="0" borderId="0" xfId="0" applyFont="1" applyAlignment="1">
      <alignment horizontal="center" vertical="center" wrapText="1"/>
    </xf>
    <xf numFmtId="0" fontId="29" fillId="12" borderId="0" xfId="0" applyFont="1" applyFill="1" applyAlignment="1">
      <alignment horizontal="center" vertical="center"/>
    </xf>
    <xf numFmtId="0" fontId="6" fillId="2" borderId="12" xfId="0" applyFont="1" applyFill="1" applyBorder="1" applyAlignment="1">
      <alignment horizontal="left" vertical="center" wrapText="1"/>
    </xf>
    <xf numFmtId="0" fontId="6" fillId="2" borderId="12" xfId="0" applyFont="1" applyFill="1" applyBorder="1" applyAlignment="1" applyProtection="1">
      <alignment horizontal="left" vertical="center" wrapText="1"/>
      <protection locked="0"/>
    </xf>
    <xf numFmtId="0" fontId="7" fillId="0" borderId="10" xfId="0" applyFont="1" applyBorder="1" applyAlignment="1">
      <alignment horizontal="center" vertical="center" wrapText="1"/>
    </xf>
    <xf numFmtId="0" fontId="30" fillId="0" borderId="10" xfId="0" applyFont="1" applyBorder="1" applyAlignment="1" applyProtection="1">
      <alignment horizontal="center" vertical="center" wrapText="1"/>
      <protection locked="0"/>
    </xf>
    <xf numFmtId="0" fontId="35" fillId="12" borderId="17" xfId="0" applyFont="1" applyFill="1" applyBorder="1" applyAlignment="1">
      <alignment horizontal="center" vertical="center" wrapText="1"/>
    </xf>
    <xf numFmtId="0" fontId="14" fillId="2" borderId="0" xfId="0" applyFont="1" applyFill="1" applyAlignment="1">
      <alignment horizontal="left" vertical="center" wrapText="1"/>
    </xf>
    <xf numFmtId="0" fontId="26" fillId="2" borderId="17" xfId="0" applyFont="1" applyFill="1" applyBorder="1" applyAlignment="1" applyProtection="1">
      <alignment horizontal="left" vertical="center" wrapText="1"/>
      <protection locked="0"/>
    </xf>
    <xf numFmtId="0" fontId="26" fillId="2" borderId="4" xfId="0" applyFont="1" applyFill="1" applyBorder="1" applyAlignment="1" applyProtection="1">
      <alignment horizontal="left" vertical="center" wrapText="1"/>
      <protection locked="0"/>
    </xf>
    <xf numFmtId="0" fontId="26" fillId="2" borderId="20" xfId="0" applyFont="1" applyFill="1" applyBorder="1" applyAlignment="1" applyProtection="1">
      <alignment horizontal="left" vertical="center" wrapText="1"/>
      <protection locked="0"/>
    </xf>
    <xf numFmtId="0" fontId="37" fillId="2" borderId="20" xfId="0" applyFont="1" applyFill="1" applyBorder="1" applyAlignment="1">
      <alignment horizontal="left" vertical="center" wrapText="1"/>
    </xf>
    <xf numFmtId="0" fontId="6" fillId="2" borderId="6" xfId="0" applyFont="1" applyFill="1" applyBorder="1" applyAlignment="1">
      <alignment horizontal="left" vertical="center" wrapText="1"/>
    </xf>
    <xf numFmtId="0" fontId="30" fillId="0" borderId="5" xfId="0" applyFont="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6" fillId="2" borderId="6" xfId="0" applyFont="1" applyFill="1" applyBorder="1" applyAlignment="1">
      <alignment horizontal="left" vertical="top" wrapText="1"/>
    </xf>
    <xf numFmtId="0" fontId="14" fillId="0" borderId="14" xfId="0" applyFont="1" applyBorder="1" applyAlignment="1">
      <alignment horizontal="left" vertical="center" wrapText="1"/>
    </xf>
    <xf numFmtId="0" fontId="7" fillId="12" borderId="35" xfId="0" applyFont="1" applyFill="1" applyBorder="1" applyAlignment="1">
      <alignment horizontal="center" vertical="center" wrapText="1"/>
    </xf>
    <xf numFmtId="0" fontId="14" fillId="2" borderId="4" xfId="0" applyFont="1" applyFill="1" applyBorder="1" applyAlignment="1" applyProtection="1">
      <alignment horizontal="center" vertical="center" wrapText="1"/>
      <protection locked="0"/>
    </xf>
    <xf numFmtId="0" fontId="7" fillId="12" borderId="2" xfId="0" applyFont="1" applyFill="1" applyBorder="1" applyAlignment="1">
      <alignment horizontal="center" vertical="center" wrapText="1"/>
    </xf>
    <xf numFmtId="0" fontId="14" fillId="12" borderId="1" xfId="0" applyFont="1" applyFill="1" applyBorder="1" applyAlignment="1">
      <alignment horizontal="center" vertical="center" wrapText="1"/>
    </xf>
    <xf numFmtId="0" fontId="26" fillId="2" borderId="6" xfId="0" applyFont="1" applyFill="1" applyBorder="1" applyAlignment="1">
      <alignment horizontal="left" vertical="center" wrapText="1"/>
    </xf>
    <xf numFmtId="0" fontId="26" fillId="2" borderId="6" xfId="0" applyFont="1" applyFill="1" applyBorder="1" applyAlignment="1" applyProtection="1">
      <alignment horizontal="left" vertical="center" wrapText="1"/>
      <protection locked="0"/>
    </xf>
    <xf numFmtId="0" fontId="26" fillId="2" borderId="6" xfId="0" applyFont="1" applyFill="1" applyBorder="1" applyAlignment="1" applyProtection="1">
      <alignment horizontal="center" vertical="center" wrapText="1"/>
      <protection locked="0"/>
    </xf>
    <xf numFmtId="0" fontId="26" fillId="2" borderId="12" xfId="0" applyFont="1" applyFill="1" applyBorder="1" applyAlignment="1">
      <alignment horizontal="left" vertical="center" wrapText="1"/>
    </xf>
    <xf numFmtId="0" fontId="26" fillId="2" borderId="12" xfId="0" applyFont="1" applyFill="1" applyBorder="1" applyAlignment="1" applyProtection="1">
      <alignment horizontal="left" vertical="center" wrapText="1"/>
      <protection locked="0"/>
    </xf>
    <xf numFmtId="0" fontId="26" fillId="2" borderId="12"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left" vertical="top" wrapText="1"/>
      <protection locked="0"/>
    </xf>
    <xf numFmtId="0" fontId="11" fillId="10" borderId="36" xfId="0" applyFont="1" applyFill="1" applyBorder="1" applyAlignment="1">
      <alignment horizontal="center" vertical="center" wrapText="1"/>
    </xf>
    <xf numFmtId="0" fontId="14" fillId="0" borderId="14" xfId="0" applyFont="1" applyBorder="1" applyAlignment="1">
      <alignment horizontal="left" wrapText="1"/>
    </xf>
    <xf numFmtId="0" fontId="33" fillId="0" borderId="33" xfId="0" applyFont="1" applyBorder="1" applyAlignment="1">
      <alignment horizontal="center" vertical="top"/>
    </xf>
    <xf numFmtId="0" fontId="33" fillId="0" borderId="0" xfId="0" applyFont="1" applyAlignment="1">
      <alignment horizontal="left" vertical="top" wrapText="1"/>
    </xf>
    <xf numFmtId="0" fontId="6" fillId="0" borderId="4" xfId="0" applyFont="1" applyFill="1" applyBorder="1" applyAlignment="1" applyProtection="1">
      <alignment horizontal="left" vertical="center" wrapText="1"/>
      <protection locked="0"/>
    </xf>
    <xf numFmtId="0" fontId="29" fillId="12" borderId="27" xfId="0" applyFont="1" applyFill="1" applyBorder="1" applyAlignment="1">
      <alignment horizontal="center" vertical="center" wrapText="1"/>
    </xf>
    <xf numFmtId="0" fontId="3" fillId="10" borderId="28" xfId="0" applyFont="1" applyFill="1" applyBorder="1" applyAlignment="1">
      <alignment horizontal="center" vertical="center" wrapText="1"/>
    </xf>
    <xf numFmtId="0" fontId="29" fillId="12" borderId="29" xfId="0" applyFont="1" applyFill="1" applyBorder="1" applyAlignment="1">
      <alignment horizontal="center" vertical="center"/>
    </xf>
    <xf numFmtId="0" fontId="6" fillId="0" borderId="30" xfId="0" applyFont="1" applyBorder="1" applyAlignment="1" applyProtection="1">
      <alignment horizontal="center" vertical="center" wrapText="1"/>
      <protection locked="0"/>
    </xf>
    <xf numFmtId="0" fontId="27" fillId="2" borderId="31" xfId="0" applyFont="1" applyFill="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32" fillId="12" borderId="0" xfId="0" applyFont="1" applyFill="1" applyAlignment="1">
      <alignment horizontal="center" vertical="center" wrapText="1"/>
    </xf>
    <xf numFmtId="0" fontId="33" fillId="0" borderId="33" xfId="0" applyFont="1" applyBorder="1" applyAlignment="1">
      <alignment horizontal="center" vertical="center"/>
    </xf>
    <xf numFmtId="0" fontId="24" fillId="4" borderId="17" xfId="0" applyFont="1" applyFill="1" applyBorder="1" applyAlignment="1">
      <alignment horizontal="center" vertical="center" wrapText="1"/>
    </xf>
    <xf numFmtId="0" fontId="7" fillId="0" borderId="17" xfId="0" applyFont="1" applyBorder="1" applyAlignment="1">
      <alignment horizontal="center"/>
    </xf>
    <xf numFmtId="0" fontId="7" fillId="0" borderId="17" xfId="0" applyFont="1" applyBorder="1" applyAlignment="1">
      <alignment horizontal="center" vertical="center"/>
    </xf>
    <xf numFmtId="0" fontId="26" fillId="0" borderId="19" xfId="0" applyFont="1" applyBorder="1" applyAlignment="1">
      <alignment horizontal="center" vertical="center" wrapText="1"/>
    </xf>
    <xf numFmtId="0" fontId="6" fillId="2" borderId="20" xfId="0" applyFont="1" applyFill="1" applyBorder="1" applyAlignment="1" applyProtection="1">
      <alignment horizontal="center"/>
      <protection locked="0"/>
    </xf>
    <xf numFmtId="0" fontId="17" fillId="21" borderId="20" xfId="0" applyFont="1" applyFill="1" applyBorder="1" applyAlignment="1" applyProtection="1">
      <alignment horizontal="center" vertical="center"/>
      <protection locked="0"/>
    </xf>
    <xf numFmtId="0" fontId="28" fillId="4" borderId="21" xfId="0" applyFont="1" applyFill="1" applyBorder="1" applyAlignment="1">
      <alignment horizontal="center" vertical="center" wrapText="1"/>
    </xf>
    <xf numFmtId="0" fontId="28" fillId="4" borderId="22" xfId="0" applyFont="1" applyFill="1" applyBorder="1" applyAlignment="1">
      <alignment horizontal="center" vertical="center" wrapText="1"/>
    </xf>
    <xf numFmtId="0" fontId="28" fillId="4" borderId="23" xfId="0" applyFont="1" applyFill="1" applyBorder="1" applyAlignment="1">
      <alignment horizontal="center" vertical="center" wrapText="1"/>
    </xf>
    <xf numFmtId="0" fontId="7" fillId="0" borderId="24" xfId="0" applyFont="1" applyBorder="1" applyAlignment="1">
      <alignment horizontal="center"/>
    </xf>
    <xf numFmtId="0" fontId="26" fillId="0" borderId="25"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26" xfId="0" applyFont="1" applyBorder="1" applyAlignment="1">
      <alignment horizontal="center" vertical="center" wrapText="1"/>
    </xf>
    <xf numFmtId="165" fontId="6" fillId="0" borderId="20" xfId="0" applyNumberFormat="1" applyFont="1" applyBorder="1" applyAlignment="1" applyProtection="1">
      <alignment horizontal="center" vertical="center"/>
      <protection locked="0"/>
    </xf>
    <xf numFmtId="0" fontId="6" fillId="0" borderId="0" xfId="0" applyFont="1" applyAlignment="1">
      <alignment horizontal="center"/>
    </xf>
    <xf numFmtId="0" fontId="6" fillId="0" borderId="34" xfId="0" applyFont="1" applyFill="1" applyBorder="1" applyAlignment="1" applyProtection="1">
      <alignment horizontal="left" vertical="center" wrapText="1"/>
      <protection locked="0"/>
    </xf>
    <xf numFmtId="0" fontId="6" fillId="0" borderId="46" xfId="0" applyFont="1" applyFill="1" applyBorder="1" applyAlignment="1" applyProtection="1">
      <alignment horizontal="left" vertical="center" wrapText="1"/>
      <protection locked="0"/>
    </xf>
    <xf numFmtId="0" fontId="6" fillId="2" borderId="34" xfId="0" applyFont="1" applyFill="1" applyBorder="1" applyAlignment="1" applyProtection="1">
      <alignment horizontal="left" vertical="center" wrapText="1"/>
      <protection locked="0"/>
    </xf>
    <xf numFmtId="0" fontId="6" fillId="2" borderId="46" xfId="0" applyFont="1" applyFill="1" applyBorder="1" applyAlignment="1" applyProtection="1">
      <alignment horizontal="left" vertical="center" wrapText="1"/>
      <protection locked="0"/>
    </xf>
    <xf numFmtId="0" fontId="85" fillId="2" borderId="4" xfId="0" applyFont="1" applyFill="1" applyBorder="1" applyAlignment="1" applyProtection="1">
      <alignment horizontal="left" vertical="center" wrapText="1"/>
      <protection locked="0"/>
    </xf>
    <xf numFmtId="0" fontId="83" fillId="0" borderId="68" xfId="0" applyFont="1" applyFill="1" applyBorder="1" applyAlignment="1" applyProtection="1">
      <alignment horizontal="center" vertical="center" wrapText="1"/>
      <protection locked="0"/>
    </xf>
    <xf numFmtId="0" fontId="13" fillId="2" borderId="4" xfId="0" applyFont="1" applyFill="1" applyBorder="1" applyAlignment="1" applyProtection="1">
      <alignment horizontal="left" vertical="center" wrapText="1"/>
      <protection locked="0"/>
    </xf>
    <xf numFmtId="0" fontId="3" fillId="12" borderId="20" xfId="0" applyFont="1" applyFill="1" applyBorder="1" applyAlignment="1">
      <alignment horizontal="center" vertical="top" wrapText="1"/>
    </xf>
    <xf numFmtId="49" fontId="6" fillId="0" borderId="42" xfId="0" applyNumberFormat="1" applyFont="1" applyFill="1" applyBorder="1" applyAlignment="1" applyProtection="1">
      <alignment horizontal="center" vertical="center" wrapText="1"/>
      <protection locked="0"/>
    </xf>
    <xf numFmtId="0" fontId="14" fillId="2" borderId="4" xfId="0" applyFont="1" applyFill="1" applyBorder="1" applyAlignment="1" applyProtection="1">
      <alignment horizontal="left" vertical="center" wrapText="1"/>
      <protection locked="0"/>
    </xf>
    <xf numFmtId="0" fontId="7" fillId="0" borderId="4" xfId="0" applyFont="1" applyBorder="1" applyAlignment="1">
      <alignment horizontal="left" vertical="center" wrapText="1"/>
    </xf>
    <xf numFmtId="0" fontId="6" fillId="0" borderId="4" xfId="0" applyFont="1" applyBorder="1" applyAlignment="1">
      <alignment horizontal="left" vertical="top" wrapText="1"/>
    </xf>
    <xf numFmtId="0" fontId="7" fillId="0" borderId="4" xfId="0" applyFont="1" applyBorder="1" applyAlignment="1">
      <alignment horizontal="left" vertical="center"/>
    </xf>
    <xf numFmtId="0" fontId="7" fillId="0" borderId="4" xfId="0" applyFont="1" applyBorder="1" applyAlignment="1">
      <alignment horizontal="center" vertical="center" wrapText="1"/>
    </xf>
    <xf numFmtId="49" fontId="7" fillId="0" borderId="4" xfId="0" applyNumberFormat="1" applyFont="1" applyBorder="1" applyAlignment="1">
      <alignment horizontal="left" vertical="center" wrapText="1"/>
    </xf>
    <xf numFmtId="0" fontId="6" fillId="0" borderId="4" xfId="0" applyFont="1" applyBorder="1" applyAlignment="1">
      <alignment horizontal="left" vertical="center"/>
    </xf>
    <xf numFmtId="165" fontId="6" fillId="0" borderId="4" xfId="0" applyNumberFormat="1" applyFont="1" applyBorder="1" applyAlignment="1">
      <alignment horizontal="left" vertical="center" wrapText="1"/>
    </xf>
    <xf numFmtId="0" fontId="72" fillId="21" borderId="0" xfId="0" applyFont="1" applyFill="1" applyAlignment="1">
      <alignment horizontal="center" vertical="center" wrapText="1"/>
    </xf>
    <xf numFmtId="0" fontId="78" fillId="0" borderId="8" xfId="0" applyFont="1" applyBorder="1" applyAlignment="1">
      <alignment horizontal="left" vertical="center"/>
    </xf>
    <xf numFmtId="0" fontId="13" fillId="0" borderId="8" xfId="0" applyFont="1" applyBorder="1" applyAlignment="1">
      <alignment vertical="center" wrapText="1"/>
    </xf>
    <xf numFmtId="0" fontId="80" fillId="0" borderId="8" xfId="0" applyFont="1" applyBorder="1" applyAlignment="1">
      <alignment horizontal="left" vertical="center"/>
    </xf>
    <xf numFmtId="0" fontId="76" fillId="0" borderId="8" xfId="0" applyFont="1" applyBorder="1" applyAlignment="1">
      <alignment horizontal="left" vertical="center"/>
    </xf>
    <xf numFmtId="0" fontId="13" fillId="0" borderId="8" xfId="0" applyFont="1" applyBorder="1" applyAlignment="1">
      <alignment horizontal="left" vertical="center" wrapText="1"/>
    </xf>
    <xf numFmtId="170" fontId="26" fillId="0" borderId="67" xfId="0" applyNumberFormat="1" applyFont="1" applyBorder="1" applyAlignment="1">
      <alignment horizontal="center" vertical="center"/>
    </xf>
    <xf numFmtId="0" fontId="26" fillId="0" borderId="67" xfId="0" applyFont="1" applyBorder="1" applyAlignment="1">
      <alignment horizontal="left" vertical="center" wrapText="1"/>
    </xf>
    <xf numFmtId="0" fontId="12" fillId="0" borderId="67" xfId="0" applyFont="1" applyBorder="1" applyAlignment="1">
      <alignment horizontal="center" vertical="center"/>
    </xf>
    <xf numFmtId="0" fontId="12" fillId="0" borderId="67" xfId="0" applyFont="1" applyBorder="1" applyAlignment="1">
      <alignment horizontal="center" vertical="center" wrapText="1"/>
    </xf>
    <xf numFmtId="170" fontId="26" fillId="0" borderId="67" xfId="0" applyNumberFormat="1" applyFont="1" applyBorder="1" applyAlignment="1">
      <alignment horizontal="center" vertical="center" wrapText="1"/>
    </xf>
    <xf numFmtId="0" fontId="7" fillId="4" borderId="65" xfId="0" applyFont="1" applyFill="1" applyBorder="1" applyAlignment="1">
      <alignment horizontal="left" wrapText="1"/>
    </xf>
    <xf numFmtId="0" fontId="61" fillId="0" borderId="66" xfId="0" applyFont="1" applyBorder="1" applyAlignment="1">
      <alignment horizontal="center" vertical="center"/>
    </xf>
    <xf numFmtId="0" fontId="75" fillId="4" borderId="8" xfId="0" applyFont="1" applyFill="1" applyBorder="1" applyAlignment="1">
      <alignment horizontal="center" vertical="center" wrapText="1"/>
    </xf>
    <xf numFmtId="14" fontId="0" fillId="0" borderId="67" xfId="0" applyNumberFormat="1" applyBorder="1" applyAlignment="1">
      <alignment horizontal="center" vertical="center" wrapText="1"/>
    </xf>
    <xf numFmtId="0" fontId="0" fillId="0" borderId="67" xfId="0" applyBorder="1" applyAlignment="1">
      <alignment horizontal="center" vertical="center" wrapText="1"/>
    </xf>
    <xf numFmtId="0" fontId="61" fillId="0" borderId="67" xfId="0" applyFont="1" applyBorder="1" applyAlignment="1">
      <alignment horizontal="left" vertical="center" wrapText="1"/>
    </xf>
    <xf numFmtId="0" fontId="11" fillId="0" borderId="64" xfId="0" applyFont="1" applyBorder="1" applyAlignment="1">
      <alignment horizontal="center"/>
    </xf>
    <xf numFmtId="0" fontId="74" fillId="0" borderId="64" xfId="0" applyFont="1" applyBorder="1" applyAlignment="1">
      <alignment horizontal="center"/>
    </xf>
    <xf numFmtId="0" fontId="75" fillId="0" borderId="0" xfId="0" applyFont="1" applyAlignment="1">
      <alignment horizontal="center" vertical="center" wrapText="1"/>
    </xf>
    <xf numFmtId="0" fontId="12" fillId="0" borderId="0" xfId="0" applyFont="1" applyAlignment="1">
      <alignment horizontal="center" vertical="center"/>
    </xf>
    <xf numFmtId="0" fontId="12" fillId="0" borderId="0" xfId="0" applyFont="1" applyAlignment="1">
      <alignment horizontal="center" vertical="center" wrapText="1"/>
    </xf>
    <xf numFmtId="0" fontId="73" fillId="0" borderId="57" xfId="0" applyFont="1" applyBorder="1" applyAlignment="1">
      <alignment horizontal="center" vertical="center" wrapText="1"/>
    </xf>
    <xf numFmtId="0" fontId="26" fillId="0" borderId="58" xfId="0" applyFont="1" applyBorder="1" applyAlignment="1">
      <alignment horizontal="center" vertical="center"/>
    </xf>
    <xf numFmtId="0" fontId="26" fillId="0" borderId="59" xfId="0" applyFont="1" applyBorder="1" applyAlignment="1">
      <alignment horizontal="center" vertical="center" wrapTex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6" fillId="0" borderId="62" xfId="0" applyFont="1" applyBorder="1" applyAlignment="1">
      <alignment horizontal="center" vertical="center" wrapText="1"/>
    </xf>
    <xf numFmtId="0" fontId="26" fillId="0" borderId="63" xfId="0" applyFont="1" applyBorder="1" applyAlignment="1">
      <alignment horizontal="center" vertical="center" wrapText="1"/>
    </xf>
  </cellXfs>
  <cellStyles count="6">
    <cellStyle name="Hipervínculo" xfId="2" builtinId="8"/>
    <cellStyle name="Normal" xfId="0" builtinId="0"/>
    <cellStyle name="Normal 11" xfId="3"/>
    <cellStyle name="Normal 2" xfId="4"/>
    <cellStyle name="Normal 2 2" xfId="5"/>
    <cellStyle name="Porcentaje" xfId="1" builtinId="5"/>
  </cellStyles>
  <dxfs count="180">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92D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F2F2F2"/>
      <rgbColor rgb="FF800000"/>
      <rgbColor rgb="FF2E75B6"/>
      <rgbColor rgb="FF000080"/>
      <rgbColor rgb="FF808000"/>
      <rgbColor rgb="FF800080"/>
      <rgbColor rgb="FF0070C0"/>
      <rgbColor rgb="FFBFBFBF"/>
      <rgbColor rgb="FF808080"/>
      <rgbColor rgb="FF317ABD"/>
      <rgbColor rgb="FF595959"/>
      <rgbColor rgb="FFFFF2CC"/>
      <rgbColor rgb="FFDEEBF7"/>
      <rgbColor rgb="FF660066"/>
      <rgbColor rgb="FFDAE3F3"/>
      <rgbColor rgb="FF0563C1"/>
      <rgbColor rgb="FFB4C7E7"/>
      <rgbColor rgb="FF000080"/>
      <rgbColor rgb="FFFF00FF"/>
      <rgbColor rgb="FFECECEC"/>
      <rgbColor rgb="FF00FFFF"/>
      <rgbColor rgb="FF800080"/>
      <rgbColor rgb="FF800000"/>
      <rgbColor rgb="FF2E75B5"/>
      <rgbColor rgb="FF0000FF"/>
      <rgbColor rgb="FF00CCFF"/>
      <rgbColor rgb="FFDEEAF6"/>
      <rgbColor rgb="FFE2F0D9"/>
      <rgbColor rgb="FFE2EFD9"/>
      <rgbColor rgb="FFC5E0B3"/>
      <rgbColor rgb="FFE7E6E6"/>
      <rgbColor rgb="FFD9D9D9"/>
      <rgbColor rgb="FFD0CECE"/>
      <rgbColor rgb="FF3366CC"/>
      <rgbColor rgb="FF33CC33"/>
      <rgbColor rgb="FF92D050"/>
      <rgbColor rgb="FFFFC000"/>
      <rgbColor rgb="FFEDEDED"/>
      <rgbColor rgb="FFFF6600"/>
      <rgbColor rgb="FF757070"/>
      <rgbColor rgb="FF7F7F7F"/>
      <rgbColor rgb="FF1E4E79"/>
      <rgbColor rgb="FF00B050"/>
      <rgbColor rgb="FF003300"/>
      <rgbColor rgb="FF385623"/>
      <rgbColor rgb="FF993300"/>
      <rgbColor rgb="FF993366"/>
      <rgbColor rgb="FF2F5496"/>
      <rgbColor rgb="FF263238"/>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tmp"/><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1555</xdr:col>
      <xdr:colOff>581040</xdr:colOff>
      <xdr:row>1127</xdr:row>
      <xdr:rowOff>66600</xdr:rowOff>
    </xdr:from>
    <xdr:to>
      <xdr:col>1556</xdr:col>
      <xdr:colOff>2880</xdr:colOff>
      <xdr:row>1128</xdr:row>
      <xdr:rowOff>161280</xdr:rowOff>
    </xdr:to>
    <xdr:sp macro="" textlink="">
      <xdr:nvSpPr>
        <xdr:cNvPr id="2" name="Shape 3">
          <a:extLst>
            <a:ext uri="{FF2B5EF4-FFF2-40B4-BE49-F238E27FC236}">
              <a16:creationId xmlns:a16="http://schemas.microsoft.com/office/drawing/2014/main" id="{00000000-0008-0000-0000-000002000000}"/>
            </a:ext>
          </a:extLst>
        </xdr:cNvPr>
        <xdr:cNvSpPr/>
      </xdr:nvSpPr>
      <xdr:spPr>
        <a:xfrm>
          <a:off x="372108240" y="213159960"/>
          <a:ext cx="228240" cy="237600"/>
        </a:xfrm>
        <a:prstGeom prst="ellipse">
          <a:avLst/>
        </a:prstGeom>
        <a:solidFill>
          <a:srgbClr val="000000"/>
        </a:solidFill>
        <a:ln w="9525">
          <a:solidFill>
            <a:srgbClr val="FF9900"/>
          </a:solidFill>
          <a:round/>
        </a:ln>
      </xdr:spPr>
      <xdr:style>
        <a:lnRef idx="0">
          <a:scrgbClr r="0" g="0" b="0"/>
        </a:lnRef>
        <a:fillRef idx="0">
          <a:scrgbClr r="0" g="0" b="0"/>
        </a:fillRef>
        <a:effectRef idx="0">
          <a:scrgbClr r="0" g="0" b="0"/>
        </a:effectRef>
        <a:fontRef idx="minor"/>
      </xdr:style>
      <xdr:txBody>
        <a:bodyPr lIns="36720" tIns="27360" rIns="36720" bIns="0" anchor="t">
          <a:noAutofit/>
        </a:bodyPr>
        <a:lstStyle/>
        <a:p>
          <a:pPr algn="ctr">
            <a:lnSpc>
              <a:spcPct val="100000"/>
            </a:lnSpc>
            <a:tabLst>
              <a:tab pos="0" algn="l"/>
            </a:tabLst>
          </a:pPr>
          <a:r>
            <a:rPr lang="en-US" sz="1200" b="1" strike="noStrike" spc="-1">
              <a:solidFill>
                <a:srgbClr val="FFFFFF"/>
              </a:solidFill>
              <a:latin typeface="Arial"/>
              <a:ea typeface="Arial"/>
            </a:rPr>
            <a:t>2</a:t>
          </a:r>
          <a:endParaRPr lang="es-CO" sz="1200" b="0" strike="noStrike" spc="-1">
            <a:latin typeface="Times New Roman"/>
          </a:endParaRPr>
        </a:p>
      </xdr:txBody>
    </xdr:sp>
    <xdr:clientData/>
  </xdr:twoCellAnchor>
  <xdr:twoCellAnchor editAs="oneCell">
    <xdr:from>
      <xdr:col>11</xdr:col>
      <xdr:colOff>608040</xdr:colOff>
      <xdr:row>0</xdr:row>
      <xdr:rowOff>82440</xdr:rowOff>
    </xdr:from>
    <xdr:to>
      <xdr:col>11</xdr:col>
      <xdr:colOff>1598400</xdr:colOff>
      <xdr:row>3</xdr:row>
      <xdr:rowOff>120240</xdr:rowOff>
    </xdr:to>
    <xdr:pic>
      <xdr:nvPicPr>
        <xdr:cNvPr id="3" name="image1.pn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15490440" y="82440"/>
          <a:ext cx="990360" cy="6379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476280</xdr:colOff>
      <xdr:row>125</xdr:row>
      <xdr:rowOff>38160</xdr:rowOff>
    </xdr:from>
    <xdr:to>
      <xdr:col>5</xdr:col>
      <xdr:colOff>573480</xdr:colOff>
      <xdr:row>126</xdr:row>
      <xdr:rowOff>323639</xdr:rowOff>
    </xdr:to>
    <xdr:sp macro="" textlink="">
      <xdr:nvSpPr>
        <xdr:cNvPr id="2" name="Shape 4">
          <a:extLst>
            <a:ext uri="{FF2B5EF4-FFF2-40B4-BE49-F238E27FC236}">
              <a16:creationId xmlns:a16="http://schemas.microsoft.com/office/drawing/2014/main" id="{00000000-0008-0000-0100-000002000000}"/>
            </a:ext>
          </a:extLst>
        </xdr:cNvPr>
        <xdr:cNvSpPr/>
      </xdr:nvSpPr>
      <xdr:spPr>
        <a:xfrm>
          <a:off x="3952800" y="31632480"/>
          <a:ext cx="790200" cy="428400"/>
        </a:xfrm>
        <a:prstGeom prst="rightArrow">
          <a:avLst>
            <a:gd name="adj1" fmla="val 50000"/>
            <a:gd name="adj2" fmla="val 50000"/>
          </a:avLst>
        </a:prstGeom>
        <a:solidFill>
          <a:srgbClr val="5B9BD5"/>
        </a:solidFill>
        <a:ln w="12700">
          <a:solidFill>
            <a:srgbClr val="833C0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354600</xdr:colOff>
      <xdr:row>165</xdr:row>
      <xdr:rowOff>20880</xdr:rowOff>
    </xdr:from>
    <xdr:to>
      <xdr:col>4</xdr:col>
      <xdr:colOff>217080</xdr:colOff>
      <xdr:row>166</xdr:row>
      <xdr:rowOff>20160</xdr:rowOff>
    </xdr:to>
    <xdr:sp macro="" textlink="">
      <xdr:nvSpPr>
        <xdr:cNvPr id="3" name="Shape 5">
          <a:extLst>
            <a:ext uri="{FF2B5EF4-FFF2-40B4-BE49-F238E27FC236}">
              <a16:creationId xmlns:a16="http://schemas.microsoft.com/office/drawing/2014/main" id="{00000000-0008-0000-0100-000003000000}"/>
            </a:ext>
          </a:extLst>
        </xdr:cNvPr>
        <xdr:cNvSpPr/>
      </xdr:nvSpPr>
      <xdr:spPr>
        <a:xfrm>
          <a:off x="2903400" y="40387680"/>
          <a:ext cx="790200" cy="361440"/>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191160</xdr:colOff>
      <xdr:row>177</xdr:row>
      <xdr:rowOff>20880</xdr:rowOff>
    </xdr:from>
    <xdr:to>
      <xdr:col>4</xdr:col>
      <xdr:colOff>310680</xdr:colOff>
      <xdr:row>178</xdr:row>
      <xdr:rowOff>20879</xdr:rowOff>
    </xdr:to>
    <xdr:sp macro="" textlink="">
      <xdr:nvSpPr>
        <xdr:cNvPr id="4" name="Shape 7">
          <a:extLst>
            <a:ext uri="{FF2B5EF4-FFF2-40B4-BE49-F238E27FC236}">
              <a16:creationId xmlns:a16="http://schemas.microsoft.com/office/drawing/2014/main" id="{00000000-0008-0000-0100-000004000000}"/>
            </a:ext>
          </a:extLst>
        </xdr:cNvPr>
        <xdr:cNvSpPr/>
      </xdr:nvSpPr>
      <xdr:spPr>
        <a:xfrm>
          <a:off x="2739960" y="45779040"/>
          <a:ext cx="1047240" cy="323640"/>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xdr:from>
      <xdr:col>19</xdr:col>
      <xdr:colOff>225000</xdr:colOff>
      <xdr:row>194</xdr:row>
      <xdr:rowOff>70920</xdr:rowOff>
    </xdr:from>
    <xdr:to>
      <xdr:col>20</xdr:col>
      <xdr:colOff>215280</xdr:colOff>
      <xdr:row>194</xdr:row>
      <xdr:rowOff>287280</xdr:rowOff>
    </xdr:to>
    <xdr:sp macro="" textlink="">
      <xdr:nvSpPr>
        <xdr:cNvPr id="5" name="Flecha a la derecha con bandas 2">
          <a:extLst>
            <a:ext uri="{FF2B5EF4-FFF2-40B4-BE49-F238E27FC236}">
              <a16:creationId xmlns:a16="http://schemas.microsoft.com/office/drawing/2014/main" id="{00000000-0008-0000-0100-000005000000}"/>
            </a:ext>
          </a:extLst>
        </xdr:cNvPr>
        <xdr:cNvSpPr/>
      </xdr:nvSpPr>
      <xdr:spPr>
        <a:xfrm rot="10800000">
          <a:off x="9668880" y="52544160"/>
          <a:ext cx="342720" cy="216360"/>
        </a:xfrm>
        <a:prstGeom prst="stripedRightArrow">
          <a:avLst>
            <a:gd name="adj1" fmla="val 50000"/>
            <a:gd name="adj2" fmla="val 50000"/>
          </a:avLst>
        </a:prstGeom>
        <a:gradFill rotWithShape="0">
          <a:gsLst>
            <a:gs pos="0">
              <a:srgbClr val="9D9D9D"/>
            </a:gs>
            <a:gs pos="50000">
              <a:srgbClr val="909090"/>
            </a:gs>
            <a:gs pos="100000">
              <a:srgbClr val="7B7B7B"/>
            </a:gs>
          </a:gsLst>
          <a:lin ang="16200000"/>
        </a:gradFill>
        <a:ln w="6350">
          <a:solidFill>
            <a:srgbClr val="000000"/>
          </a:solidFill>
          <a:miter/>
        </a:ln>
      </xdr:spPr>
      <xdr:style>
        <a:lnRef idx="1">
          <a:schemeClr val="dk1"/>
        </a:lnRef>
        <a:fillRef idx="2">
          <a:schemeClr val="dk1"/>
        </a:fillRef>
        <a:effectRef idx="1">
          <a:schemeClr val="dk1"/>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476280</xdr:colOff>
      <xdr:row>125</xdr:row>
      <xdr:rowOff>38160</xdr:rowOff>
    </xdr:from>
    <xdr:to>
      <xdr:col>5</xdr:col>
      <xdr:colOff>573480</xdr:colOff>
      <xdr:row>126</xdr:row>
      <xdr:rowOff>323639</xdr:rowOff>
    </xdr:to>
    <xdr:sp macro="" textlink="">
      <xdr:nvSpPr>
        <xdr:cNvPr id="2" name="Shape 4">
          <a:extLst>
            <a:ext uri="{FF2B5EF4-FFF2-40B4-BE49-F238E27FC236}">
              <a16:creationId xmlns:a16="http://schemas.microsoft.com/office/drawing/2014/main" id="{00000000-0008-0000-0200-000002000000}"/>
            </a:ext>
          </a:extLst>
        </xdr:cNvPr>
        <xdr:cNvSpPr/>
      </xdr:nvSpPr>
      <xdr:spPr>
        <a:xfrm>
          <a:off x="3762405" y="29870460"/>
          <a:ext cx="754425" cy="428354"/>
        </a:xfrm>
        <a:prstGeom prst="rightArrow">
          <a:avLst>
            <a:gd name="adj1" fmla="val 50000"/>
            <a:gd name="adj2" fmla="val 50000"/>
          </a:avLst>
        </a:prstGeom>
        <a:solidFill>
          <a:srgbClr val="5B9BD5"/>
        </a:solidFill>
        <a:ln w="12700">
          <a:solidFill>
            <a:srgbClr val="833C0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354600</xdr:colOff>
      <xdr:row>165</xdr:row>
      <xdr:rowOff>20880</xdr:rowOff>
    </xdr:from>
    <xdr:to>
      <xdr:col>4</xdr:col>
      <xdr:colOff>217080</xdr:colOff>
      <xdr:row>166</xdr:row>
      <xdr:rowOff>20160</xdr:rowOff>
    </xdr:to>
    <xdr:sp macro="" textlink="">
      <xdr:nvSpPr>
        <xdr:cNvPr id="3" name="Shape 5">
          <a:extLst>
            <a:ext uri="{FF2B5EF4-FFF2-40B4-BE49-F238E27FC236}">
              <a16:creationId xmlns:a16="http://schemas.microsoft.com/office/drawing/2014/main" id="{00000000-0008-0000-0200-000003000000}"/>
            </a:ext>
          </a:extLst>
        </xdr:cNvPr>
        <xdr:cNvSpPr/>
      </xdr:nvSpPr>
      <xdr:spPr>
        <a:xfrm>
          <a:off x="2764425" y="35425305"/>
          <a:ext cx="738780" cy="361230"/>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191160</xdr:colOff>
      <xdr:row>177</xdr:row>
      <xdr:rowOff>20880</xdr:rowOff>
    </xdr:from>
    <xdr:to>
      <xdr:col>4</xdr:col>
      <xdr:colOff>310680</xdr:colOff>
      <xdr:row>178</xdr:row>
      <xdr:rowOff>20879</xdr:rowOff>
    </xdr:to>
    <xdr:sp macro="" textlink="">
      <xdr:nvSpPr>
        <xdr:cNvPr id="4" name="Shape 7">
          <a:extLst>
            <a:ext uri="{FF2B5EF4-FFF2-40B4-BE49-F238E27FC236}">
              <a16:creationId xmlns:a16="http://schemas.microsoft.com/office/drawing/2014/main" id="{00000000-0008-0000-0200-000004000000}"/>
            </a:ext>
          </a:extLst>
        </xdr:cNvPr>
        <xdr:cNvSpPr/>
      </xdr:nvSpPr>
      <xdr:spPr>
        <a:xfrm>
          <a:off x="2600985" y="39006705"/>
          <a:ext cx="995820" cy="323849"/>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xdr:from>
      <xdr:col>19</xdr:col>
      <xdr:colOff>225000</xdr:colOff>
      <xdr:row>194</xdr:row>
      <xdr:rowOff>70920</xdr:rowOff>
    </xdr:from>
    <xdr:to>
      <xdr:col>20</xdr:col>
      <xdr:colOff>215280</xdr:colOff>
      <xdr:row>194</xdr:row>
      <xdr:rowOff>287280</xdr:rowOff>
    </xdr:to>
    <xdr:sp macro="" textlink="">
      <xdr:nvSpPr>
        <xdr:cNvPr id="5" name="Flecha a la derecha con bandas 2">
          <a:extLst>
            <a:ext uri="{FF2B5EF4-FFF2-40B4-BE49-F238E27FC236}">
              <a16:creationId xmlns:a16="http://schemas.microsoft.com/office/drawing/2014/main" id="{00000000-0008-0000-0200-000005000000}"/>
            </a:ext>
          </a:extLst>
        </xdr:cNvPr>
        <xdr:cNvSpPr/>
      </xdr:nvSpPr>
      <xdr:spPr>
        <a:xfrm rot="10800000">
          <a:off x="9159450" y="44705070"/>
          <a:ext cx="323655" cy="216360"/>
        </a:xfrm>
        <a:prstGeom prst="stripedRightArrow">
          <a:avLst>
            <a:gd name="adj1" fmla="val 50000"/>
            <a:gd name="adj2" fmla="val 50000"/>
          </a:avLst>
        </a:prstGeom>
        <a:gradFill rotWithShape="0">
          <a:gsLst>
            <a:gs pos="0">
              <a:srgbClr val="9D9D9D"/>
            </a:gs>
            <a:gs pos="50000">
              <a:srgbClr val="909090"/>
            </a:gs>
            <a:gs pos="100000">
              <a:srgbClr val="7B7B7B"/>
            </a:gs>
          </a:gsLst>
          <a:lin ang="16200000"/>
        </a:gradFill>
        <a:ln w="6350">
          <a:solidFill>
            <a:srgbClr val="000000"/>
          </a:solidFill>
          <a:miter/>
        </a:ln>
      </xdr:spPr>
      <xdr:style>
        <a:lnRef idx="1">
          <a:schemeClr val="dk1"/>
        </a:lnRef>
        <a:fillRef idx="2">
          <a:schemeClr val="dk1"/>
        </a:fillRef>
        <a:effectRef idx="1">
          <a:schemeClr val="dk1"/>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476280</xdr:colOff>
      <xdr:row>125</xdr:row>
      <xdr:rowOff>38160</xdr:rowOff>
    </xdr:from>
    <xdr:to>
      <xdr:col>5</xdr:col>
      <xdr:colOff>573480</xdr:colOff>
      <xdr:row>126</xdr:row>
      <xdr:rowOff>323639</xdr:rowOff>
    </xdr:to>
    <xdr:sp macro="" textlink="">
      <xdr:nvSpPr>
        <xdr:cNvPr id="2" name="Shape 4">
          <a:extLst>
            <a:ext uri="{FF2B5EF4-FFF2-40B4-BE49-F238E27FC236}">
              <a16:creationId xmlns:a16="http://schemas.microsoft.com/office/drawing/2014/main" id="{00000000-0008-0000-0300-000002000000}"/>
            </a:ext>
          </a:extLst>
        </xdr:cNvPr>
        <xdr:cNvSpPr/>
      </xdr:nvSpPr>
      <xdr:spPr>
        <a:xfrm>
          <a:off x="3762405" y="29870460"/>
          <a:ext cx="754425" cy="428354"/>
        </a:xfrm>
        <a:prstGeom prst="rightArrow">
          <a:avLst>
            <a:gd name="adj1" fmla="val 50000"/>
            <a:gd name="adj2" fmla="val 50000"/>
          </a:avLst>
        </a:prstGeom>
        <a:solidFill>
          <a:srgbClr val="5B9BD5"/>
        </a:solidFill>
        <a:ln w="12700">
          <a:solidFill>
            <a:srgbClr val="833C0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354600</xdr:colOff>
      <xdr:row>165</xdr:row>
      <xdr:rowOff>20880</xdr:rowOff>
    </xdr:from>
    <xdr:to>
      <xdr:col>4</xdr:col>
      <xdr:colOff>217080</xdr:colOff>
      <xdr:row>166</xdr:row>
      <xdr:rowOff>20160</xdr:rowOff>
    </xdr:to>
    <xdr:sp macro="" textlink="">
      <xdr:nvSpPr>
        <xdr:cNvPr id="3" name="Shape 5">
          <a:extLst>
            <a:ext uri="{FF2B5EF4-FFF2-40B4-BE49-F238E27FC236}">
              <a16:creationId xmlns:a16="http://schemas.microsoft.com/office/drawing/2014/main" id="{00000000-0008-0000-0300-000003000000}"/>
            </a:ext>
          </a:extLst>
        </xdr:cNvPr>
        <xdr:cNvSpPr/>
      </xdr:nvSpPr>
      <xdr:spPr>
        <a:xfrm>
          <a:off x="2764425" y="34510905"/>
          <a:ext cx="738780" cy="361230"/>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191160</xdr:colOff>
      <xdr:row>177</xdr:row>
      <xdr:rowOff>20880</xdr:rowOff>
    </xdr:from>
    <xdr:to>
      <xdr:col>4</xdr:col>
      <xdr:colOff>310680</xdr:colOff>
      <xdr:row>178</xdr:row>
      <xdr:rowOff>20879</xdr:rowOff>
    </xdr:to>
    <xdr:sp macro="" textlink="">
      <xdr:nvSpPr>
        <xdr:cNvPr id="4" name="Shape 7">
          <a:extLst>
            <a:ext uri="{FF2B5EF4-FFF2-40B4-BE49-F238E27FC236}">
              <a16:creationId xmlns:a16="http://schemas.microsoft.com/office/drawing/2014/main" id="{00000000-0008-0000-0300-000004000000}"/>
            </a:ext>
          </a:extLst>
        </xdr:cNvPr>
        <xdr:cNvSpPr/>
      </xdr:nvSpPr>
      <xdr:spPr>
        <a:xfrm>
          <a:off x="2600985" y="38092305"/>
          <a:ext cx="995820" cy="323849"/>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xdr:from>
      <xdr:col>19</xdr:col>
      <xdr:colOff>225000</xdr:colOff>
      <xdr:row>194</xdr:row>
      <xdr:rowOff>70920</xdr:rowOff>
    </xdr:from>
    <xdr:to>
      <xdr:col>20</xdr:col>
      <xdr:colOff>215280</xdr:colOff>
      <xdr:row>194</xdr:row>
      <xdr:rowOff>287280</xdr:rowOff>
    </xdr:to>
    <xdr:sp macro="" textlink="">
      <xdr:nvSpPr>
        <xdr:cNvPr id="5" name="Flecha a la derecha con bandas 2">
          <a:extLst>
            <a:ext uri="{FF2B5EF4-FFF2-40B4-BE49-F238E27FC236}">
              <a16:creationId xmlns:a16="http://schemas.microsoft.com/office/drawing/2014/main" id="{00000000-0008-0000-0300-000005000000}"/>
            </a:ext>
          </a:extLst>
        </xdr:cNvPr>
        <xdr:cNvSpPr/>
      </xdr:nvSpPr>
      <xdr:spPr>
        <a:xfrm rot="10800000">
          <a:off x="9159450" y="43790670"/>
          <a:ext cx="323655" cy="216360"/>
        </a:xfrm>
        <a:prstGeom prst="stripedRightArrow">
          <a:avLst>
            <a:gd name="adj1" fmla="val 50000"/>
            <a:gd name="adj2" fmla="val 50000"/>
          </a:avLst>
        </a:prstGeom>
        <a:gradFill rotWithShape="0">
          <a:gsLst>
            <a:gs pos="0">
              <a:srgbClr val="9D9D9D"/>
            </a:gs>
            <a:gs pos="50000">
              <a:srgbClr val="909090"/>
            </a:gs>
            <a:gs pos="100000">
              <a:srgbClr val="7B7B7B"/>
            </a:gs>
          </a:gsLst>
          <a:lin ang="16200000"/>
        </a:gradFill>
        <a:ln w="6350">
          <a:solidFill>
            <a:srgbClr val="000000"/>
          </a:solidFill>
          <a:miter/>
        </a:ln>
      </xdr:spPr>
      <xdr:style>
        <a:lnRef idx="1">
          <a:schemeClr val="dk1"/>
        </a:lnRef>
        <a:fillRef idx="2">
          <a:schemeClr val="dk1"/>
        </a:fillRef>
        <a:effectRef idx="1">
          <a:schemeClr val="dk1"/>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476280</xdr:colOff>
      <xdr:row>125</xdr:row>
      <xdr:rowOff>38160</xdr:rowOff>
    </xdr:from>
    <xdr:to>
      <xdr:col>5</xdr:col>
      <xdr:colOff>573480</xdr:colOff>
      <xdr:row>126</xdr:row>
      <xdr:rowOff>323639</xdr:rowOff>
    </xdr:to>
    <xdr:sp macro="" textlink="">
      <xdr:nvSpPr>
        <xdr:cNvPr id="2" name="Shape 4">
          <a:extLst>
            <a:ext uri="{FF2B5EF4-FFF2-40B4-BE49-F238E27FC236}">
              <a16:creationId xmlns:a16="http://schemas.microsoft.com/office/drawing/2014/main" id="{6B21C776-B15F-4AC9-A68D-995BE8E6A187}"/>
            </a:ext>
          </a:extLst>
        </xdr:cNvPr>
        <xdr:cNvSpPr/>
      </xdr:nvSpPr>
      <xdr:spPr>
        <a:xfrm>
          <a:off x="3867180" y="29527560"/>
          <a:ext cx="767760" cy="422639"/>
        </a:xfrm>
        <a:prstGeom prst="rightArrow">
          <a:avLst>
            <a:gd name="adj1" fmla="val 50000"/>
            <a:gd name="adj2" fmla="val 50000"/>
          </a:avLst>
        </a:prstGeom>
        <a:solidFill>
          <a:srgbClr val="5B9BD5"/>
        </a:solidFill>
        <a:ln w="12700">
          <a:solidFill>
            <a:srgbClr val="833C0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354600</xdr:colOff>
      <xdr:row>165</xdr:row>
      <xdr:rowOff>20880</xdr:rowOff>
    </xdr:from>
    <xdr:to>
      <xdr:col>4</xdr:col>
      <xdr:colOff>217080</xdr:colOff>
      <xdr:row>166</xdr:row>
      <xdr:rowOff>20160</xdr:rowOff>
    </xdr:to>
    <xdr:sp macro="" textlink="">
      <xdr:nvSpPr>
        <xdr:cNvPr id="3" name="Shape 5">
          <a:extLst>
            <a:ext uri="{FF2B5EF4-FFF2-40B4-BE49-F238E27FC236}">
              <a16:creationId xmlns:a16="http://schemas.microsoft.com/office/drawing/2014/main" id="{31161C44-B49D-434E-82B9-704D3CE58AB1}"/>
            </a:ext>
          </a:extLst>
        </xdr:cNvPr>
        <xdr:cNvSpPr/>
      </xdr:nvSpPr>
      <xdr:spPr>
        <a:xfrm>
          <a:off x="2838720" y="34135620"/>
          <a:ext cx="769260" cy="357420"/>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191160</xdr:colOff>
      <xdr:row>177</xdr:row>
      <xdr:rowOff>20880</xdr:rowOff>
    </xdr:from>
    <xdr:to>
      <xdr:col>4</xdr:col>
      <xdr:colOff>310680</xdr:colOff>
      <xdr:row>178</xdr:row>
      <xdr:rowOff>20879</xdr:rowOff>
    </xdr:to>
    <xdr:sp macro="" textlink="">
      <xdr:nvSpPr>
        <xdr:cNvPr id="4" name="Shape 7">
          <a:extLst>
            <a:ext uri="{FF2B5EF4-FFF2-40B4-BE49-F238E27FC236}">
              <a16:creationId xmlns:a16="http://schemas.microsoft.com/office/drawing/2014/main" id="{570BB6A0-43B7-4B92-84A0-C674E922DC43}"/>
            </a:ext>
          </a:extLst>
        </xdr:cNvPr>
        <xdr:cNvSpPr/>
      </xdr:nvSpPr>
      <xdr:spPr>
        <a:xfrm>
          <a:off x="2675280" y="37686540"/>
          <a:ext cx="1026300" cy="320039"/>
        </a:xfrm>
        <a:prstGeom prst="rightArrow">
          <a:avLst>
            <a:gd name="adj1" fmla="val 50000"/>
            <a:gd name="adj2" fmla="val 50000"/>
          </a:avLst>
        </a:prstGeom>
        <a:solidFill>
          <a:srgbClr val="FF9966"/>
        </a:solidFill>
        <a:ln w="12700">
          <a:solidFill>
            <a:srgbClr val="42719B"/>
          </a:solidFill>
          <a:miter/>
        </a:ln>
      </xdr:spPr>
      <xdr:style>
        <a:lnRef idx="0">
          <a:scrgbClr r="0" g="0" b="0"/>
        </a:lnRef>
        <a:fillRef idx="0">
          <a:scrgbClr r="0" g="0" b="0"/>
        </a:fillRef>
        <a:effectRef idx="0">
          <a:scrgbClr r="0" g="0" b="0"/>
        </a:effectRef>
        <a:fontRef idx="minor"/>
      </xdr:style>
    </xdr:sp>
    <xdr:clientData/>
  </xdr:twoCellAnchor>
  <xdr:twoCellAnchor>
    <xdr:from>
      <xdr:col>19</xdr:col>
      <xdr:colOff>225000</xdr:colOff>
      <xdr:row>194</xdr:row>
      <xdr:rowOff>70920</xdr:rowOff>
    </xdr:from>
    <xdr:to>
      <xdr:col>20</xdr:col>
      <xdr:colOff>215280</xdr:colOff>
      <xdr:row>194</xdr:row>
      <xdr:rowOff>287280</xdr:rowOff>
    </xdr:to>
    <xdr:sp macro="" textlink="">
      <xdr:nvSpPr>
        <xdr:cNvPr id="5" name="Flecha a la derecha con bandas 2">
          <a:extLst>
            <a:ext uri="{FF2B5EF4-FFF2-40B4-BE49-F238E27FC236}">
              <a16:creationId xmlns:a16="http://schemas.microsoft.com/office/drawing/2014/main" id="{3E551B8C-A235-405F-AEDA-935E933B47BF}"/>
            </a:ext>
          </a:extLst>
        </xdr:cNvPr>
        <xdr:cNvSpPr/>
      </xdr:nvSpPr>
      <xdr:spPr>
        <a:xfrm rot="10800000">
          <a:off x="9414720" y="43360140"/>
          <a:ext cx="333180" cy="216360"/>
        </a:xfrm>
        <a:prstGeom prst="stripedRightArrow">
          <a:avLst>
            <a:gd name="adj1" fmla="val 50000"/>
            <a:gd name="adj2" fmla="val 50000"/>
          </a:avLst>
        </a:prstGeom>
        <a:gradFill rotWithShape="0">
          <a:gsLst>
            <a:gs pos="0">
              <a:srgbClr val="9D9D9D"/>
            </a:gs>
            <a:gs pos="50000">
              <a:srgbClr val="909090"/>
            </a:gs>
            <a:gs pos="100000">
              <a:srgbClr val="7B7B7B"/>
            </a:gs>
          </a:gsLst>
          <a:lin ang="16200000"/>
        </a:gradFill>
        <a:ln w="6350">
          <a:solidFill>
            <a:srgbClr val="000000"/>
          </a:solidFill>
          <a:miter/>
        </a:ln>
      </xdr:spPr>
      <xdr:style>
        <a:lnRef idx="1">
          <a:schemeClr val="dk1"/>
        </a:lnRef>
        <a:fillRef idx="2">
          <a:schemeClr val="dk1"/>
        </a:fillRef>
        <a:effectRef idx="1">
          <a:schemeClr val="dk1"/>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291600</xdr:colOff>
      <xdr:row>6</xdr:row>
      <xdr:rowOff>41760</xdr:rowOff>
    </xdr:from>
    <xdr:to>
      <xdr:col>10</xdr:col>
      <xdr:colOff>148320</xdr:colOff>
      <xdr:row>11</xdr:row>
      <xdr:rowOff>174960</xdr:rowOff>
    </xdr:to>
    <xdr:sp macro="" textlink="">
      <xdr:nvSpPr>
        <xdr:cNvPr id="6" name="Shape 8">
          <a:extLst>
            <a:ext uri="{FF2B5EF4-FFF2-40B4-BE49-F238E27FC236}">
              <a16:creationId xmlns:a16="http://schemas.microsoft.com/office/drawing/2014/main" id="{00000000-0008-0000-0500-000006000000}"/>
            </a:ext>
          </a:extLst>
        </xdr:cNvPr>
        <xdr:cNvSpPr/>
      </xdr:nvSpPr>
      <xdr:spPr>
        <a:xfrm>
          <a:off x="291600" y="870480"/>
          <a:ext cx="6314760" cy="885600"/>
        </a:xfrm>
        <a:prstGeom prst="rect">
          <a:avLst/>
        </a:prstGeom>
        <a:gradFill rotWithShape="0">
          <a:gsLst>
            <a:gs pos="0">
              <a:srgbClr val="F08B54"/>
            </a:gs>
            <a:gs pos="50000">
              <a:srgbClr val="F67A26"/>
            </a:gs>
            <a:gs pos="100000">
              <a:srgbClr val="E36A18"/>
            </a:gs>
          </a:gsLst>
          <a:lin ang="5400000"/>
        </a:gradFill>
        <a:ln w="0">
          <a:noFill/>
        </a:ln>
      </xdr:spPr>
      <xdr:style>
        <a:lnRef idx="0">
          <a:scrgbClr r="0" g="0" b="0"/>
        </a:lnRef>
        <a:fillRef idx="0">
          <a:scrgbClr r="0" g="0" b="0"/>
        </a:fillRef>
        <a:effectRef idx="0">
          <a:scrgbClr r="0" g="0" b="0"/>
        </a:effectRef>
        <a:fontRef idx="minor"/>
      </xdr:style>
      <xdr:txBody>
        <a:bodyPr anchor="t">
          <a:noAutofit/>
        </a:bodyPr>
        <a:lstStyle/>
        <a:p>
          <a:pPr algn="ctr">
            <a:lnSpc>
              <a:spcPct val="100000"/>
            </a:lnSpc>
            <a:tabLst>
              <a:tab pos="0" algn="l"/>
            </a:tabLst>
          </a:pPr>
          <a:r>
            <a:rPr lang="en-US" sz="1800" b="0" strike="noStrike" spc="-1">
              <a:solidFill>
                <a:schemeClr val="lt1"/>
              </a:solidFill>
              <a:latin typeface="Calibri"/>
              <a:ea typeface="Calibri"/>
            </a:rPr>
            <a:t>Mantenga sin modificaciones esta área del formato.</a:t>
          </a:r>
          <a:endParaRPr lang="es-CO" sz="1800" b="0" strike="noStrike" spc="-1">
            <a:latin typeface="Times New Roman"/>
          </a:endParaRPr>
        </a:p>
      </xdr:txBody>
    </xdr:sp>
    <xdr:clientData/>
  </xdr:twoCellAnchor>
  <xdr:twoCellAnchor editAs="oneCell">
    <xdr:from>
      <xdr:col>9</xdr:col>
      <xdr:colOff>261000</xdr:colOff>
      <xdr:row>0</xdr:row>
      <xdr:rowOff>64800</xdr:rowOff>
    </xdr:from>
    <xdr:to>
      <xdr:col>10</xdr:col>
      <xdr:colOff>253080</xdr:colOff>
      <xdr:row>3</xdr:row>
      <xdr:rowOff>74160</xdr:rowOff>
    </xdr:to>
    <xdr:pic>
      <xdr:nvPicPr>
        <xdr:cNvPr id="7" name="image5.png">
          <a:extLst>
            <a:ext uri="{FF2B5EF4-FFF2-40B4-BE49-F238E27FC236}">
              <a16:creationId xmlns:a16="http://schemas.microsoft.com/office/drawing/2014/main" id="{00000000-0008-0000-0500-000007000000}"/>
            </a:ext>
          </a:extLst>
        </xdr:cNvPr>
        <xdr:cNvPicPr/>
      </xdr:nvPicPr>
      <xdr:blipFill>
        <a:blip xmlns:r="http://schemas.openxmlformats.org/officeDocument/2006/relationships" r:embed="rId1"/>
        <a:stretch/>
      </xdr:blipFill>
      <xdr:spPr>
        <a:xfrm>
          <a:off x="6073200" y="64800"/>
          <a:ext cx="637920" cy="475920"/>
        </a:xfrm>
        <a:prstGeom prst="rect">
          <a:avLst/>
        </a:prstGeom>
        <a:ln w="0">
          <a:noFill/>
        </a:ln>
      </xdr:spPr>
    </xdr:pic>
    <xdr:clientData/>
  </xdr:twoCellAnchor>
  <xdr:twoCellAnchor editAs="oneCell">
    <xdr:from>
      <xdr:col>3</xdr:col>
      <xdr:colOff>565150</xdr:colOff>
      <xdr:row>16</xdr:row>
      <xdr:rowOff>25400</xdr:rowOff>
    </xdr:from>
    <xdr:to>
      <xdr:col>5</xdr:col>
      <xdr:colOff>488950</xdr:colOff>
      <xdr:row>16</xdr:row>
      <xdr:rowOff>1168400</xdr:rowOff>
    </xdr:to>
    <xdr:pic>
      <xdr:nvPicPr>
        <xdr:cNvPr id="2" name="Imagen 1">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93950" y="2463800"/>
          <a:ext cx="1143000" cy="1143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FO-PE-10_EVALUACI&#211;N,_TRATAMIENTO_Y_MONITOREO_DEL_RIESGO_DE__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 (1)"/>
      <sheetName val="Instrucciones"/>
      <sheetName val="Control"/>
    </sheetNames>
    <sheetDataSet>
      <sheetData sheetId="0"/>
      <sheetData sheetId="1"/>
      <sheetData sheetId="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idu.gov.co/Archivos_Portal/2025/mision-vision/RESOLUCION-NUMERO-3197-DE-2024-PLAFORMA-ESTRATEGICA.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168"/>
  <sheetViews>
    <sheetView showGridLines="0" tabSelected="1" zoomScaleNormal="100" workbookViewId="0">
      <selection activeCell="B4" sqref="B4"/>
    </sheetView>
  </sheetViews>
  <sheetFormatPr baseColWidth="10" defaultColWidth="12.5703125" defaultRowHeight="12.75"/>
  <cols>
    <col min="1" max="1" width="7" style="1" customWidth="1"/>
    <col min="2" max="2" width="15.7109375" style="1" customWidth="1"/>
    <col min="3" max="3" width="12.5703125" style="1"/>
    <col min="4" max="4" width="10.7109375" style="1" customWidth="1"/>
    <col min="5" max="5" width="23.7109375" style="1" customWidth="1"/>
    <col min="6" max="6" width="14.7109375" style="1" customWidth="1"/>
    <col min="7" max="7" width="16" style="1" customWidth="1"/>
    <col min="8" max="10" width="27.28515625" style="1" customWidth="1"/>
    <col min="11" max="13" width="29" style="1" customWidth="1"/>
    <col min="14" max="15" width="13.42578125" style="1" customWidth="1"/>
    <col min="16" max="17" width="14.42578125" style="1" customWidth="1"/>
    <col min="18" max="20" width="12.7109375" style="1" customWidth="1"/>
    <col min="21" max="21" width="55.7109375" style="1" customWidth="1"/>
    <col min="22" max="22" width="19.7109375" style="1" customWidth="1"/>
    <col min="23" max="24" width="22.7109375" style="1" customWidth="1"/>
    <col min="25" max="27" width="12.42578125" style="1" customWidth="1"/>
    <col min="28" max="30" width="15.42578125" style="1" customWidth="1"/>
    <col min="31" max="39" width="11.7109375" style="1" customWidth="1"/>
    <col min="40" max="42" width="37.7109375" style="1" customWidth="1"/>
    <col min="43" max="44" width="12.28515625" style="1" customWidth="1"/>
    <col min="45" max="47" width="11.7109375" style="1" customWidth="1"/>
    <col min="48" max="48" width="6.42578125" style="1" customWidth="1"/>
    <col min="49" max="49" width="12.42578125" style="1" customWidth="1"/>
    <col min="50" max="50" width="22.28515625" style="1" customWidth="1"/>
    <col min="51" max="51" width="17.5703125" style="1" customWidth="1"/>
    <col min="52" max="52" width="15.7109375" style="1" customWidth="1"/>
    <col min="53" max="54" width="11.7109375" style="1" customWidth="1"/>
    <col min="55" max="55" width="11.28515625" style="1" customWidth="1"/>
    <col min="56" max="56" width="28.5703125" style="1" customWidth="1"/>
    <col min="57" max="58" width="11.42578125" style="1" customWidth="1"/>
    <col min="59" max="59" width="28.5703125" style="1" customWidth="1"/>
    <col min="60" max="61" width="14.28515625" style="1" customWidth="1"/>
    <col min="62" max="62" width="17" style="1" customWidth="1"/>
    <col min="63" max="65" width="14" style="1" customWidth="1"/>
    <col min="66" max="66" width="28.5703125" style="1" customWidth="1"/>
    <col min="67" max="70" width="12.28515625" style="1" customWidth="1"/>
    <col min="71" max="73" width="28.5703125" style="1" customWidth="1"/>
    <col min="74" max="75" width="12.28515625" style="1" customWidth="1"/>
    <col min="76" max="77" width="11.7109375" style="1" customWidth="1"/>
    <col min="78" max="78" width="13.7109375" style="1" customWidth="1"/>
    <col min="79" max="79" width="6.42578125" style="1" customWidth="1"/>
    <col min="80" max="80" width="39.28515625" style="1" customWidth="1"/>
    <col min="81" max="81" width="42.28515625" style="1" customWidth="1"/>
    <col min="82" max="82" width="21.5703125" style="1" customWidth="1"/>
    <col min="83" max="83" width="42.28515625" style="1" customWidth="1"/>
    <col min="84" max="84" width="21.5703125" style="1" customWidth="1"/>
    <col min="85" max="85" width="42.28515625" style="1" customWidth="1"/>
    <col min="86" max="86" width="21.5703125" style="1" customWidth="1"/>
    <col min="87" max="87" width="42.28515625" style="1" customWidth="1"/>
    <col min="88" max="88" width="41.5703125" style="1" customWidth="1"/>
    <col min="89" max="89" width="15.7109375" style="1" customWidth="1"/>
    <col min="90" max="90" width="24.7109375" style="1" customWidth="1"/>
    <col min="91" max="92" width="11.28515625" style="1" customWidth="1"/>
    <col min="93" max="100" width="19.5703125" style="1" customWidth="1"/>
    <col min="101" max="101" width="14.5703125" style="1" customWidth="1"/>
    <col min="102" max="102" width="10.28515625" style="1" customWidth="1"/>
    <col min="103" max="103" width="14.5703125" style="1" customWidth="1"/>
    <col min="104" max="104" width="26.42578125" style="1" customWidth="1"/>
    <col min="105" max="107" width="14.5703125" style="1" customWidth="1"/>
    <col min="108" max="108" width="28.7109375" style="1" customWidth="1"/>
    <col min="109" max="109" width="14.5703125" customWidth="1"/>
    <col min="110" max="1541" width="2.28515625" customWidth="1"/>
    <col min="1542" max="1545" width="11.42578125" customWidth="1"/>
    <col min="1546" max="1546" width="19.7109375" customWidth="1"/>
    <col min="1547" max="1547" width="11.42578125" customWidth="1"/>
    <col min="1548" max="1548" width="5.7109375" customWidth="1"/>
    <col min="1549" max="1550" width="11.42578125" customWidth="1"/>
    <col min="1551" max="1551" width="5.28515625" customWidth="1"/>
    <col min="1552" max="1552" width="5.7109375" customWidth="1"/>
    <col min="1553" max="1554" width="8.28515625" customWidth="1"/>
    <col min="1555" max="1590" width="11.42578125" customWidth="1"/>
  </cols>
  <sheetData>
    <row r="1" spans="1:1590 16335:16384" ht="15.75" customHeight="1">
      <c r="A1" s="2"/>
      <c r="B1" s="345" t="s">
        <v>0</v>
      </c>
      <c r="C1" s="345"/>
      <c r="D1" s="346" t="s">
        <v>804</v>
      </c>
      <c r="E1" s="346"/>
      <c r="F1" s="347" t="s">
        <v>1</v>
      </c>
      <c r="G1" s="347"/>
      <c r="H1" s="347"/>
      <c r="I1" s="347"/>
      <c r="J1" s="347"/>
      <c r="K1" s="347"/>
      <c r="L1" s="348"/>
      <c r="M1" s="3"/>
      <c r="N1" s="3"/>
      <c r="O1" s="4"/>
      <c r="P1" s="4"/>
      <c r="AA1" s="5"/>
      <c r="AB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6"/>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7"/>
      <c r="BGJ1" s="7"/>
      <c r="BGK1" s="7"/>
      <c r="BGL1" s="7"/>
      <c r="BGM1" s="7"/>
      <c r="BGN1" s="7"/>
      <c r="BGO1" s="7"/>
      <c r="BGP1" s="7"/>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row>
    <row r="2" spans="1:1590 16335:16384" ht="15.75" customHeight="1">
      <c r="A2" s="8">
        <v>1423500</v>
      </c>
      <c r="B2" s="349" t="s">
        <v>2</v>
      </c>
      <c r="C2" s="349"/>
      <c r="D2" s="350" t="s">
        <v>805</v>
      </c>
      <c r="E2" s="350"/>
      <c r="F2" s="351" t="s">
        <v>3</v>
      </c>
      <c r="G2" s="351"/>
      <c r="H2" s="351"/>
      <c r="I2" s="351"/>
      <c r="J2" s="351"/>
      <c r="K2" s="351"/>
      <c r="L2" s="348"/>
      <c r="M2" s="9"/>
      <c r="N2" s="9"/>
      <c r="O2" s="4"/>
      <c r="P2" s="4"/>
      <c r="AA2" s="5"/>
      <c r="AB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6"/>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7"/>
      <c r="BGJ2" s="7"/>
      <c r="BGK2" s="7"/>
      <c r="BGL2" s="7"/>
      <c r="BGM2" s="7"/>
      <c r="BGN2" s="7"/>
      <c r="BGO2" s="7"/>
      <c r="BGP2" s="7"/>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row>
    <row r="3" spans="1:1590 16335:16384" s="5" customFormat="1" ht="15.75" customHeight="1">
      <c r="B3" s="10" t="s">
        <v>4</v>
      </c>
      <c r="C3" s="11" t="s">
        <v>5</v>
      </c>
      <c r="D3" s="352" t="s">
        <v>6</v>
      </c>
      <c r="E3" s="352"/>
      <c r="F3" s="12" t="s">
        <v>7</v>
      </c>
      <c r="G3" s="353" t="s">
        <v>8</v>
      </c>
      <c r="H3" s="353"/>
      <c r="I3" s="353"/>
      <c r="J3" s="353"/>
      <c r="K3" s="13" t="s">
        <v>9</v>
      </c>
      <c r="L3" s="348"/>
      <c r="M3" s="3"/>
      <c r="N3" s="14"/>
      <c r="O3" s="4"/>
      <c r="P3" s="4"/>
      <c r="Q3" s="1"/>
      <c r="R3" s="1"/>
      <c r="S3" s="1"/>
      <c r="T3" s="1"/>
      <c r="U3" s="1"/>
      <c r="V3" s="1"/>
      <c r="W3" s="1"/>
      <c r="X3" s="1"/>
      <c r="Y3" s="1"/>
      <c r="Z3" s="1"/>
      <c r="AC3" s="1"/>
      <c r="AD3" s="1"/>
      <c r="AE3" s="1"/>
      <c r="AF3" s="1"/>
      <c r="AG3" s="1"/>
      <c r="AH3" s="1"/>
      <c r="AI3" s="1"/>
      <c r="AJ3" s="1"/>
      <c r="AK3" s="1"/>
      <c r="AL3" s="1"/>
      <c r="AM3" s="1"/>
      <c r="AN3" s="1"/>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c r="XFD3"/>
    </row>
    <row r="4" spans="1:1590 16335:16384" ht="17.25" customHeight="1">
      <c r="A4" s="5"/>
      <c r="B4" s="15" t="s">
        <v>912</v>
      </c>
      <c r="C4" s="16">
        <v>45726</v>
      </c>
      <c r="D4" s="354" t="s">
        <v>117</v>
      </c>
      <c r="E4" s="354"/>
      <c r="F4" s="17" t="s">
        <v>10</v>
      </c>
      <c r="G4" s="355" t="s">
        <v>11</v>
      </c>
      <c r="H4" s="355"/>
      <c r="I4" s="355"/>
      <c r="J4" s="355"/>
      <c r="K4" s="18">
        <v>9</v>
      </c>
      <c r="L4" s="348"/>
      <c r="M4" s="19"/>
      <c r="N4" s="20"/>
      <c r="O4" s="4"/>
      <c r="P4" s="4"/>
      <c r="AA4" s="5"/>
      <c r="AB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6"/>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7"/>
      <c r="BGJ4" s="7"/>
      <c r="BGK4" s="7"/>
      <c r="BGL4" s="7"/>
      <c r="BGM4" s="7"/>
      <c r="BGN4" s="7"/>
      <c r="BGO4" s="7"/>
      <c r="BGP4" s="7"/>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row>
    <row r="5" spans="1:1590 16335:16384" ht="5.25" customHeight="1">
      <c r="A5" s="5"/>
      <c r="B5" s="21"/>
      <c r="C5" s="21"/>
      <c r="D5" s="22"/>
      <c r="E5" s="22"/>
      <c r="F5" s="21"/>
      <c r="G5" s="21"/>
      <c r="H5" s="21"/>
      <c r="I5" s="21"/>
      <c r="J5" s="22"/>
      <c r="K5" s="22"/>
      <c r="L5" s="22"/>
      <c r="M5" s="22"/>
      <c r="N5" s="22"/>
      <c r="O5" s="22"/>
      <c r="P5" s="22"/>
      <c r="Q5" s="22"/>
      <c r="R5" s="22"/>
      <c r="S5" s="22"/>
      <c r="T5" s="22"/>
      <c r="U5" s="23"/>
      <c r="V5" s="23"/>
      <c r="W5" s="23"/>
      <c r="X5" s="23"/>
      <c r="Y5" s="23"/>
      <c r="Z5" s="23"/>
      <c r="AA5" s="23"/>
      <c r="AB5" s="23"/>
      <c r="AC5" s="23"/>
      <c r="AD5" s="23"/>
      <c r="AE5" s="23"/>
      <c r="AF5" s="23"/>
      <c r="AG5" s="23"/>
      <c r="AH5" s="23"/>
      <c r="AI5" s="23"/>
      <c r="AJ5" s="23"/>
      <c r="AK5" s="23"/>
      <c r="AL5" s="23"/>
      <c r="AM5" s="23"/>
      <c r="AN5" s="23"/>
      <c r="AO5" s="23"/>
      <c r="AP5" s="23"/>
      <c r="AQ5" s="22"/>
      <c r="AR5" s="22"/>
      <c r="AS5" s="22"/>
      <c r="AT5" s="22"/>
      <c r="AU5" s="22"/>
      <c r="AV5" s="22"/>
      <c r="AW5" s="21"/>
      <c r="AX5" s="21"/>
      <c r="AY5" s="21"/>
      <c r="AZ5" s="24"/>
      <c r="BA5" s="21"/>
      <c r="BB5" s="21"/>
      <c r="BC5" s="21"/>
      <c r="BD5" s="21"/>
      <c r="BE5" s="21"/>
      <c r="BF5" s="21"/>
      <c r="BG5" s="21"/>
      <c r="BH5" s="21"/>
      <c r="BI5" s="21"/>
      <c r="BJ5" s="21"/>
      <c r="BK5" s="21"/>
      <c r="BL5" s="21"/>
      <c r="BM5" s="21"/>
      <c r="BN5" s="21"/>
      <c r="BO5" s="21"/>
      <c r="BP5" s="21"/>
      <c r="BQ5" s="21"/>
      <c r="BR5" s="21"/>
      <c r="BS5" s="21"/>
      <c r="BT5" s="21"/>
      <c r="BU5" s="21"/>
      <c r="BV5" s="22"/>
      <c r="BW5" s="22"/>
      <c r="BX5" s="22"/>
      <c r="BY5" s="22"/>
      <c r="BZ5" s="22"/>
      <c r="CA5" s="22"/>
      <c r="CB5" s="22"/>
      <c r="CC5" s="22"/>
      <c r="CD5" s="22"/>
      <c r="CE5" s="22"/>
      <c r="CF5" s="22"/>
      <c r="CG5" s="22"/>
      <c r="CH5" s="22"/>
      <c r="CI5" s="22"/>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c r="IX5" s="25"/>
      <c r="IY5" s="25"/>
      <c r="IZ5" s="25"/>
      <c r="JA5" s="25"/>
      <c r="JB5" s="25"/>
      <c r="JC5" s="25"/>
      <c r="JD5" s="25"/>
      <c r="JE5" s="25"/>
      <c r="JF5" s="25"/>
      <c r="JG5" s="25"/>
      <c r="JH5" s="25"/>
      <c r="JI5" s="25"/>
      <c r="JJ5" s="25"/>
      <c r="JK5" s="25"/>
      <c r="JL5" s="25"/>
      <c r="JM5" s="25"/>
      <c r="JN5" s="25"/>
      <c r="JO5" s="25"/>
      <c r="JP5" s="25"/>
      <c r="JQ5" s="25"/>
      <c r="JR5" s="25"/>
      <c r="JS5" s="25"/>
      <c r="JT5" s="25"/>
      <c r="JU5" s="25"/>
      <c r="JV5" s="25"/>
      <c r="JW5" s="25"/>
      <c r="JX5" s="25"/>
      <c r="JY5" s="25"/>
      <c r="JZ5" s="25"/>
      <c r="KA5" s="25"/>
      <c r="KB5" s="25"/>
      <c r="KC5" s="25"/>
      <c r="KD5" s="25"/>
      <c r="KE5" s="25"/>
      <c r="KF5" s="25"/>
      <c r="KG5" s="25"/>
      <c r="KH5" s="25"/>
      <c r="KI5" s="25"/>
      <c r="KJ5" s="25"/>
      <c r="KK5" s="25"/>
      <c r="KL5" s="25"/>
      <c r="KM5" s="25"/>
      <c r="KN5" s="25"/>
      <c r="KO5" s="25"/>
      <c r="KP5" s="25"/>
      <c r="KQ5" s="25"/>
      <c r="KR5" s="25"/>
      <c r="KS5" s="25"/>
      <c r="KT5" s="25"/>
      <c r="KU5" s="25"/>
      <c r="KV5" s="25"/>
      <c r="KW5" s="25"/>
      <c r="KX5" s="25"/>
      <c r="KY5" s="25"/>
      <c r="KZ5" s="25"/>
      <c r="LA5" s="25"/>
      <c r="LB5" s="25"/>
      <c r="LC5" s="25"/>
      <c r="LD5" s="25"/>
      <c r="LE5" s="25"/>
      <c r="LF5" s="25"/>
      <c r="LG5" s="25"/>
      <c r="LH5" s="25"/>
      <c r="LI5" s="25"/>
      <c r="LJ5" s="25"/>
      <c r="LK5" s="25"/>
      <c r="LL5" s="25"/>
      <c r="LM5" s="25"/>
      <c r="LN5" s="25"/>
      <c r="LO5" s="25"/>
      <c r="LP5" s="25"/>
      <c r="LQ5" s="25"/>
      <c r="LR5" s="25"/>
      <c r="LS5" s="25"/>
      <c r="LT5" s="25"/>
      <c r="LU5" s="25"/>
      <c r="LV5" s="25"/>
      <c r="LW5" s="25"/>
      <c r="LX5" s="25"/>
      <c r="LY5" s="25"/>
      <c r="LZ5" s="25"/>
      <c r="MA5" s="25"/>
      <c r="MB5" s="25"/>
      <c r="MC5" s="25"/>
      <c r="MD5" s="25"/>
      <c r="ME5" s="25"/>
      <c r="MF5" s="25"/>
      <c r="MG5" s="25"/>
      <c r="MH5" s="25"/>
      <c r="MI5" s="25"/>
      <c r="MJ5" s="25"/>
      <c r="MK5" s="25"/>
      <c r="ML5" s="25"/>
      <c r="MM5" s="25"/>
      <c r="MN5" s="25"/>
      <c r="MO5" s="25"/>
      <c r="MP5" s="25"/>
      <c r="MQ5" s="25"/>
      <c r="MR5" s="25"/>
      <c r="MS5" s="25"/>
      <c r="MT5" s="25"/>
      <c r="MU5" s="25"/>
      <c r="MV5" s="25"/>
      <c r="MW5" s="25"/>
      <c r="MX5" s="25"/>
      <c r="MY5" s="25"/>
      <c r="MZ5" s="25"/>
      <c r="NA5" s="25"/>
      <c r="NB5" s="25"/>
      <c r="NC5" s="25"/>
      <c r="ND5" s="25"/>
      <c r="NE5" s="25"/>
      <c r="NF5" s="25"/>
      <c r="NG5" s="25"/>
      <c r="NH5" s="25"/>
      <c r="NI5" s="25"/>
      <c r="NJ5" s="25"/>
      <c r="NK5" s="25"/>
      <c r="NL5" s="25"/>
      <c r="NM5" s="25"/>
      <c r="NN5" s="25"/>
      <c r="NO5" s="25"/>
      <c r="NP5" s="25"/>
      <c r="NQ5" s="25"/>
      <c r="NR5" s="25"/>
      <c r="NS5" s="25"/>
      <c r="NT5" s="25"/>
      <c r="NU5" s="25"/>
      <c r="NV5" s="25"/>
      <c r="NW5" s="25"/>
      <c r="NX5" s="25"/>
      <c r="NY5" s="25"/>
      <c r="NZ5" s="25"/>
      <c r="OA5" s="25"/>
      <c r="OB5" s="25"/>
      <c r="OC5" s="25"/>
      <c r="OD5" s="25"/>
      <c r="OE5" s="25"/>
      <c r="OF5" s="25"/>
      <c r="OG5" s="25"/>
      <c r="OH5" s="25"/>
      <c r="OI5" s="25"/>
      <c r="OJ5" s="25"/>
      <c r="OK5" s="25"/>
      <c r="OL5" s="25"/>
      <c r="OM5" s="25"/>
      <c r="ON5" s="25"/>
      <c r="OO5" s="25"/>
      <c r="OP5" s="25"/>
      <c r="OQ5" s="25"/>
      <c r="OR5" s="25"/>
      <c r="OS5" s="25"/>
      <c r="OT5" s="25"/>
      <c r="OU5" s="25"/>
      <c r="OV5" s="25"/>
      <c r="OW5" s="25"/>
      <c r="OX5" s="25"/>
      <c r="OY5" s="25"/>
      <c r="OZ5" s="25"/>
      <c r="PA5" s="25"/>
      <c r="PB5" s="25"/>
      <c r="PC5" s="25"/>
      <c r="PD5" s="25"/>
      <c r="PE5" s="25"/>
      <c r="PF5" s="25"/>
      <c r="PG5" s="25"/>
      <c r="PH5" s="25"/>
      <c r="PI5" s="25"/>
      <c r="PJ5" s="25"/>
      <c r="PK5" s="25"/>
      <c r="PL5" s="25"/>
      <c r="PM5" s="25"/>
      <c r="PN5" s="25"/>
      <c r="PO5" s="25"/>
      <c r="PP5" s="25"/>
      <c r="PQ5" s="25"/>
      <c r="PR5" s="25"/>
      <c r="PS5" s="25"/>
      <c r="PT5" s="25"/>
      <c r="PU5" s="25"/>
      <c r="PV5" s="25"/>
      <c r="PW5" s="25"/>
      <c r="PX5" s="25"/>
      <c r="PY5" s="25"/>
      <c r="PZ5" s="25"/>
      <c r="QA5" s="25"/>
      <c r="QB5" s="25"/>
      <c r="QC5" s="25"/>
      <c r="QD5" s="25"/>
      <c r="QE5" s="25"/>
      <c r="QF5" s="25"/>
      <c r="QG5" s="25"/>
      <c r="QH5" s="25"/>
      <c r="QI5" s="25"/>
      <c r="QJ5" s="25"/>
      <c r="QK5" s="25"/>
      <c r="QL5" s="25"/>
      <c r="QM5" s="25"/>
      <c r="QN5" s="25"/>
      <c r="QO5" s="25"/>
      <c r="QP5" s="25"/>
      <c r="QQ5" s="25"/>
      <c r="QR5" s="25"/>
      <c r="QS5" s="25"/>
      <c r="QT5" s="25"/>
      <c r="QU5" s="25"/>
      <c r="QV5" s="25"/>
      <c r="QW5" s="25"/>
      <c r="QX5" s="25"/>
      <c r="QY5" s="25"/>
      <c r="QZ5" s="25"/>
      <c r="RA5" s="25"/>
      <c r="RB5" s="25"/>
      <c r="RC5" s="25"/>
      <c r="RD5" s="25"/>
      <c r="RE5" s="25"/>
      <c r="RF5" s="25"/>
      <c r="RG5" s="25"/>
      <c r="RH5" s="25"/>
      <c r="RI5" s="25"/>
      <c r="RJ5" s="25"/>
      <c r="RK5" s="25"/>
      <c r="RL5" s="25"/>
      <c r="RM5" s="25"/>
      <c r="RN5" s="25"/>
      <c r="RO5" s="25"/>
      <c r="RP5" s="25"/>
      <c r="RQ5" s="25"/>
      <c r="RR5" s="25"/>
      <c r="RS5" s="25"/>
      <c r="RT5" s="25"/>
      <c r="RU5" s="25"/>
      <c r="RV5" s="25"/>
      <c r="RW5" s="25"/>
      <c r="RX5" s="25"/>
      <c r="RY5" s="25"/>
      <c r="RZ5" s="25"/>
      <c r="SA5" s="25"/>
      <c r="SB5" s="25"/>
      <c r="SC5" s="25"/>
      <c r="SD5" s="25"/>
      <c r="SE5" s="25"/>
      <c r="SF5" s="25"/>
      <c r="SG5" s="25"/>
      <c r="SH5" s="25"/>
      <c r="SI5" s="25"/>
      <c r="SJ5" s="25"/>
      <c r="SK5" s="25"/>
      <c r="SL5" s="25"/>
      <c r="SM5" s="25"/>
      <c r="SN5" s="25"/>
      <c r="SO5" s="25"/>
      <c r="SP5" s="25"/>
      <c r="SQ5" s="25"/>
      <c r="SR5" s="25"/>
      <c r="SS5" s="25"/>
      <c r="ST5" s="25"/>
      <c r="SU5" s="25"/>
      <c r="SV5" s="25"/>
      <c r="SW5" s="25"/>
      <c r="SX5" s="25"/>
      <c r="SY5" s="25"/>
      <c r="SZ5" s="25"/>
      <c r="TA5" s="25"/>
      <c r="TB5" s="25"/>
      <c r="TC5" s="25"/>
      <c r="TD5" s="25"/>
      <c r="TE5" s="25"/>
      <c r="TF5" s="25"/>
      <c r="TG5" s="25"/>
      <c r="TH5" s="25"/>
      <c r="TI5" s="25"/>
      <c r="TJ5" s="25"/>
      <c r="TK5" s="25"/>
      <c r="TL5" s="25"/>
      <c r="TM5" s="25"/>
      <c r="TN5" s="25"/>
      <c r="TO5" s="25"/>
      <c r="TP5" s="25"/>
      <c r="TQ5" s="25"/>
      <c r="TR5" s="25"/>
      <c r="TS5" s="25"/>
      <c r="TT5" s="25"/>
      <c r="TU5" s="25"/>
      <c r="TV5" s="25"/>
      <c r="TW5" s="25"/>
      <c r="TX5" s="25"/>
      <c r="TY5" s="25"/>
      <c r="TZ5" s="25"/>
      <c r="UA5" s="25"/>
      <c r="UB5" s="25"/>
      <c r="UC5" s="25"/>
      <c r="UD5" s="25"/>
      <c r="UE5" s="25"/>
      <c r="UF5" s="25"/>
      <c r="UG5" s="25"/>
      <c r="UH5" s="25"/>
      <c r="UI5" s="25"/>
      <c r="UJ5" s="25"/>
      <c r="UK5" s="25"/>
      <c r="UL5" s="25"/>
      <c r="UM5" s="25"/>
      <c r="UN5" s="25"/>
      <c r="UO5" s="25"/>
      <c r="UP5" s="25"/>
      <c r="UQ5" s="25"/>
      <c r="UR5" s="25"/>
      <c r="US5" s="25"/>
      <c r="UT5" s="25"/>
      <c r="UU5" s="25"/>
      <c r="UV5" s="25"/>
      <c r="UW5" s="25"/>
      <c r="UX5" s="25"/>
      <c r="UY5" s="25"/>
      <c r="UZ5" s="25"/>
      <c r="VA5" s="25"/>
      <c r="VB5" s="25"/>
      <c r="VC5" s="25"/>
      <c r="VD5" s="25"/>
      <c r="VE5" s="25"/>
      <c r="VF5" s="25"/>
      <c r="VG5" s="25"/>
      <c r="VH5" s="25"/>
      <c r="VI5" s="25"/>
      <c r="VJ5" s="25"/>
      <c r="VK5" s="25"/>
      <c r="VL5" s="25"/>
      <c r="VM5" s="25"/>
      <c r="VN5" s="25"/>
      <c r="VO5" s="25"/>
      <c r="VP5" s="25"/>
      <c r="VQ5" s="25"/>
      <c r="VR5" s="25"/>
      <c r="VS5" s="25"/>
      <c r="VT5" s="25"/>
      <c r="VU5" s="25"/>
      <c r="VV5" s="25"/>
      <c r="VW5" s="25"/>
      <c r="VX5" s="25"/>
      <c r="VY5" s="25"/>
      <c r="VZ5" s="25"/>
      <c r="WA5" s="25"/>
      <c r="WB5" s="25"/>
      <c r="WC5" s="25"/>
      <c r="WD5" s="25"/>
      <c r="WE5" s="25"/>
      <c r="WF5" s="25"/>
      <c r="WG5" s="25"/>
      <c r="WH5" s="25"/>
      <c r="WI5" s="25"/>
      <c r="WJ5" s="25"/>
      <c r="WK5" s="25"/>
      <c r="WL5" s="25"/>
      <c r="WM5" s="25"/>
      <c r="WN5" s="25"/>
      <c r="WO5" s="25"/>
      <c r="WP5" s="25"/>
      <c r="WQ5" s="25"/>
      <c r="WR5" s="25"/>
      <c r="WS5" s="25"/>
      <c r="WT5" s="25"/>
      <c r="WU5" s="25"/>
      <c r="WV5" s="25"/>
      <c r="WW5" s="25"/>
      <c r="WX5" s="25"/>
      <c r="WY5" s="25"/>
      <c r="WZ5" s="25"/>
      <c r="XA5" s="25"/>
      <c r="XB5" s="25"/>
      <c r="XC5" s="25"/>
      <c r="XD5" s="25"/>
      <c r="XE5" s="25"/>
      <c r="XF5" s="25"/>
      <c r="XG5" s="25"/>
      <c r="XH5" s="25"/>
      <c r="XI5" s="25"/>
      <c r="XJ5" s="25"/>
      <c r="XK5" s="25"/>
      <c r="XL5" s="25"/>
      <c r="XM5" s="25"/>
      <c r="XN5" s="25"/>
      <c r="XO5" s="25"/>
      <c r="XP5" s="25"/>
      <c r="XQ5" s="25"/>
      <c r="XR5" s="25"/>
      <c r="XS5" s="25"/>
      <c r="XT5" s="25"/>
      <c r="XU5" s="25"/>
      <c r="XV5" s="25"/>
      <c r="XW5" s="25"/>
      <c r="XX5" s="25"/>
      <c r="XY5" s="25"/>
      <c r="XZ5" s="25"/>
      <c r="YA5" s="25"/>
      <c r="YB5" s="25"/>
      <c r="YC5" s="25"/>
      <c r="YD5" s="25"/>
      <c r="YE5" s="25"/>
      <c r="YF5" s="25"/>
      <c r="YG5" s="25"/>
      <c r="YH5" s="25"/>
      <c r="YI5" s="25"/>
      <c r="YJ5" s="25"/>
      <c r="YK5" s="25"/>
      <c r="YL5" s="25"/>
      <c r="YM5" s="25"/>
      <c r="YN5" s="25"/>
      <c r="YO5" s="25"/>
      <c r="YP5" s="25"/>
      <c r="YQ5" s="25"/>
      <c r="YR5" s="25"/>
      <c r="YS5" s="25"/>
      <c r="YT5" s="25"/>
      <c r="YU5" s="25"/>
      <c r="YV5" s="25"/>
      <c r="YW5" s="25"/>
      <c r="YX5" s="25"/>
      <c r="YY5" s="25"/>
      <c r="YZ5" s="25"/>
      <c r="ZA5" s="25"/>
      <c r="ZB5" s="25"/>
      <c r="ZC5" s="25"/>
      <c r="ZD5" s="25"/>
      <c r="ZE5" s="25"/>
      <c r="ZF5" s="25"/>
      <c r="ZG5" s="25"/>
      <c r="ZH5" s="25"/>
      <c r="ZI5" s="25"/>
      <c r="ZJ5" s="25"/>
      <c r="ZK5" s="25"/>
      <c r="ZL5" s="25"/>
      <c r="ZM5" s="25"/>
      <c r="ZN5" s="25"/>
      <c r="ZO5" s="25"/>
      <c r="ZP5" s="25"/>
      <c r="ZQ5" s="25"/>
      <c r="ZR5" s="25"/>
      <c r="ZS5" s="25"/>
      <c r="ZT5" s="25"/>
      <c r="ZU5" s="25"/>
      <c r="ZV5" s="25"/>
      <c r="ZW5" s="25"/>
      <c r="ZX5" s="25"/>
      <c r="ZY5" s="25"/>
      <c r="ZZ5" s="25"/>
      <c r="AAA5" s="25"/>
      <c r="AAB5" s="25"/>
      <c r="AAC5" s="25"/>
      <c r="AAD5" s="25"/>
      <c r="AAE5" s="25"/>
      <c r="AAF5" s="25"/>
      <c r="AAG5" s="25"/>
      <c r="AAH5" s="25"/>
      <c r="AAI5" s="25"/>
      <c r="AAJ5" s="25"/>
      <c r="AAK5" s="25"/>
      <c r="AAL5" s="25"/>
      <c r="AAM5" s="25"/>
      <c r="AAN5" s="25"/>
      <c r="AAO5" s="25"/>
      <c r="AAP5" s="25"/>
      <c r="AAQ5" s="25"/>
      <c r="AAR5" s="25"/>
      <c r="AAS5" s="25"/>
      <c r="AAT5" s="25"/>
      <c r="AAU5" s="25"/>
      <c r="AAV5" s="25"/>
      <c r="AAW5" s="25"/>
      <c r="AAX5" s="25"/>
      <c r="AAY5" s="25"/>
      <c r="AAZ5" s="25"/>
      <c r="ABA5" s="25"/>
      <c r="ABB5" s="25"/>
      <c r="ABC5" s="25"/>
      <c r="ABD5" s="25"/>
      <c r="ABE5" s="25"/>
      <c r="ABF5" s="25"/>
      <c r="ABG5" s="25"/>
      <c r="ABH5" s="25"/>
      <c r="ABI5" s="25"/>
      <c r="ABJ5" s="25"/>
      <c r="ABK5" s="25"/>
      <c r="ABL5" s="25"/>
      <c r="ABM5" s="25"/>
      <c r="ABN5" s="25"/>
      <c r="ABO5" s="25"/>
      <c r="ABP5" s="25"/>
      <c r="ABQ5" s="25"/>
      <c r="ABR5" s="25"/>
      <c r="ABS5" s="25"/>
      <c r="ABT5" s="25"/>
      <c r="ABU5" s="25"/>
      <c r="ABV5" s="25"/>
      <c r="ABW5" s="25"/>
      <c r="ABX5" s="25"/>
      <c r="ABY5" s="25"/>
      <c r="ABZ5" s="25"/>
      <c r="ACA5" s="25"/>
      <c r="ACB5" s="25"/>
      <c r="ACC5" s="25"/>
      <c r="ACD5" s="25"/>
      <c r="ACE5" s="25"/>
      <c r="ACF5" s="25"/>
      <c r="ACG5" s="25"/>
      <c r="ACH5" s="25"/>
      <c r="ACI5" s="25"/>
      <c r="ACJ5" s="25"/>
      <c r="ACK5" s="25"/>
      <c r="ACL5" s="25"/>
      <c r="ACM5" s="25"/>
      <c r="ACN5" s="25"/>
      <c r="ACO5" s="25"/>
      <c r="ACP5" s="25"/>
      <c r="ACQ5" s="25"/>
      <c r="ACR5" s="25"/>
      <c r="ACS5" s="25"/>
      <c r="ACT5" s="25"/>
      <c r="ACU5" s="25"/>
      <c r="ACV5" s="25"/>
      <c r="ACW5" s="25"/>
      <c r="ACX5" s="25"/>
      <c r="ACY5" s="25"/>
      <c r="ACZ5" s="25"/>
      <c r="ADA5" s="25"/>
      <c r="ADB5" s="25"/>
      <c r="ADC5" s="25"/>
      <c r="ADD5" s="25"/>
      <c r="ADE5" s="25"/>
      <c r="ADF5" s="25"/>
      <c r="ADG5" s="25"/>
      <c r="ADH5" s="25"/>
      <c r="ADI5" s="25"/>
      <c r="ADJ5" s="25"/>
      <c r="ADK5" s="25"/>
      <c r="ADL5" s="25"/>
      <c r="ADM5" s="25"/>
      <c r="ADN5" s="25"/>
      <c r="ADO5" s="25"/>
      <c r="ADP5" s="25"/>
      <c r="ADQ5" s="25"/>
      <c r="ADR5" s="25"/>
      <c r="ADS5" s="25"/>
      <c r="ADT5" s="25"/>
      <c r="ADU5" s="25"/>
      <c r="ADV5" s="25"/>
      <c r="ADW5" s="25"/>
      <c r="ADX5" s="25"/>
      <c r="ADY5" s="25"/>
      <c r="ADZ5" s="25"/>
      <c r="AEA5" s="25"/>
      <c r="AEB5" s="25"/>
      <c r="AEC5" s="25"/>
      <c r="AED5" s="25"/>
      <c r="AEE5" s="25"/>
      <c r="AEF5" s="25"/>
      <c r="AEG5" s="25"/>
      <c r="AEH5" s="25"/>
      <c r="AEI5" s="25"/>
      <c r="AEJ5" s="25"/>
      <c r="AEK5" s="25"/>
      <c r="AEL5" s="25"/>
      <c r="AEM5" s="25"/>
      <c r="AEN5" s="25"/>
      <c r="AEO5" s="25"/>
      <c r="AEP5" s="25"/>
      <c r="AEQ5" s="25"/>
      <c r="AER5" s="25"/>
      <c r="AES5" s="25"/>
      <c r="AET5" s="25"/>
      <c r="AEU5" s="25"/>
      <c r="AEV5" s="25"/>
      <c r="AEW5" s="25"/>
      <c r="AEX5" s="25"/>
      <c r="AEY5" s="25"/>
      <c r="AEZ5" s="25"/>
      <c r="AFA5" s="25"/>
      <c r="AFB5" s="25"/>
      <c r="AFC5" s="25"/>
      <c r="AFD5" s="25"/>
      <c r="AFE5" s="25"/>
      <c r="AFF5" s="25"/>
      <c r="AFG5" s="25"/>
      <c r="AFH5" s="25"/>
      <c r="AFI5" s="25"/>
      <c r="AFJ5" s="25"/>
      <c r="AFK5" s="25"/>
      <c r="AFL5" s="25"/>
      <c r="AFM5" s="25"/>
      <c r="AFN5" s="25"/>
      <c r="AFO5" s="25"/>
      <c r="AFP5" s="25"/>
      <c r="AFQ5" s="25"/>
      <c r="AFR5" s="25"/>
      <c r="AFS5" s="25"/>
      <c r="AFT5" s="25"/>
      <c r="AFU5" s="25"/>
      <c r="AFV5" s="25"/>
      <c r="AFW5" s="25"/>
      <c r="AFX5" s="25"/>
      <c r="AFY5" s="25"/>
      <c r="AFZ5" s="25"/>
      <c r="AGA5" s="25"/>
      <c r="AGB5" s="25"/>
      <c r="AGC5" s="25"/>
      <c r="AGD5" s="25"/>
      <c r="AGE5" s="25"/>
      <c r="AGF5" s="25"/>
      <c r="AGG5" s="25"/>
      <c r="AGH5" s="25"/>
      <c r="AGI5" s="25"/>
      <c r="AGJ5" s="25"/>
      <c r="AGK5" s="25"/>
      <c r="AGL5" s="25"/>
      <c r="AGM5" s="25"/>
      <c r="AGN5" s="25"/>
      <c r="AGO5" s="25"/>
      <c r="AGP5" s="25"/>
      <c r="AGQ5" s="25"/>
      <c r="AGR5" s="25"/>
      <c r="AGS5" s="25"/>
      <c r="AGT5" s="25"/>
      <c r="AGU5" s="25"/>
      <c r="AGV5" s="25"/>
      <c r="AGW5" s="25"/>
      <c r="AGX5" s="25"/>
      <c r="AGY5" s="25"/>
      <c r="AGZ5" s="25"/>
      <c r="AHA5" s="25"/>
      <c r="AHB5" s="25"/>
      <c r="AHC5" s="25"/>
      <c r="AHD5" s="25"/>
      <c r="AHE5" s="25"/>
      <c r="AHF5" s="25"/>
      <c r="AHG5" s="25"/>
      <c r="AHH5" s="25"/>
      <c r="AHI5" s="25"/>
      <c r="AHJ5" s="25"/>
      <c r="AHK5" s="25"/>
      <c r="AHL5" s="25"/>
      <c r="AHM5" s="25"/>
      <c r="AHN5" s="25"/>
      <c r="AHO5" s="25"/>
      <c r="AHP5" s="25"/>
      <c r="AHQ5" s="25"/>
      <c r="AHR5" s="25"/>
      <c r="AHS5" s="25"/>
      <c r="AHT5" s="25"/>
      <c r="AHU5" s="25"/>
      <c r="AHV5" s="25"/>
      <c r="AHW5" s="25"/>
      <c r="AHX5" s="25"/>
      <c r="AHY5" s="25"/>
      <c r="AHZ5" s="25"/>
      <c r="AIA5" s="25"/>
      <c r="AIB5" s="25"/>
      <c r="AIC5" s="25"/>
      <c r="AID5" s="25"/>
      <c r="AIE5" s="25"/>
      <c r="AIF5" s="25"/>
      <c r="AIG5" s="25"/>
      <c r="AIH5" s="25"/>
      <c r="AII5" s="25"/>
      <c r="AIJ5" s="25"/>
      <c r="AIK5" s="25"/>
      <c r="AIL5" s="25"/>
      <c r="AIM5" s="25"/>
      <c r="AIN5" s="25"/>
      <c r="AIO5" s="25"/>
      <c r="AIP5" s="25"/>
      <c r="AIQ5" s="25"/>
      <c r="AIR5" s="25"/>
      <c r="AIS5" s="25"/>
      <c r="AIT5" s="25"/>
      <c r="AIU5" s="25"/>
      <c r="AIV5" s="25"/>
      <c r="AIW5" s="25"/>
      <c r="AIX5" s="25"/>
      <c r="AIY5" s="25"/>
      <c r="AIZ5" s="25"/>
      <c r="AJA5" s="25"/>
      <c r="AJB5" s="25"/>
      <c r="AJC5" s="25"/>
      <c r="AJD5" s="25"/>
      <c r="AJE5" s="25"/>
      <c r="AJF5" s="25"/>
      <c r="AJG5" s="25"/>
      <c r="AJH5" s="25"/>
      <c r="AJI5" s="25"/>
      <c r="AJJ5" s="25"/>
      <c r="AJK5" s="25"/>
      <c r="AJL5" s="25"/>
      <c r="AJM5" s="25"/>
      <c r="AJN5" s="25"/>
      <c r="AJO5" s="25"/>
      <c r="AJP5" s="25"/>
      <c r="AJQ5" s="25"/>
      <c r="AJR5" s="25"/>
      <c r="AJS5" s="25"/>
      <c r="AJT5" s="25"/>
      <c r="AJU5" s="25"/>
      <c r="AJV5" s="25"/>
      <c r="AJW5" s="25"/>
      <c r="AJX5" s="25"/>
      <c r="AJY5" s="25"/>
      <c r="AJZ5" s="25"/>
      <c r="AKA5" s="25"/>
      <c r="AKB5" s="25"/>
      <c r="AKC5" s="25"/>
      <c r="AKD5" s="25"/>
      <c r="AKE5" s="25"/>
      <c r="AKF5" s="25"/>
      <c r="AKG5" s="25"/>
      <c r="AKH5" s="25"/>
      <c r="AKI5" s="25"/>
      <c r="AKJ5" s="25"/>
      <c r="AKK5" s="25"/>
      <c r="AKL5" s="25"/>
      <c r="AKM5" s="25"/>
      <c r="AKN5" s="25"/>
      <c r="AKO5" s="25"/>
      <c r="AKP5" s="25"/>
      <c r="AKQ5" s="25"/>
      <c r="AKR5" s="25"/>
      <c r="AKS5" s="25"/>
      <c r="AKT5" s="25"/>
      <c r="AKU5" s="25"/>
      <c r="AKV5" s="25"/>
      <c r="AKW5" s="25"/>
      <c r="AKX5" s="25"/>
      <c r="AKY5" s="25"/>
      <c r="AKZ5" s="25"/>
      <c r="ALA5" s="25"/>
      <c r="ALB5" s="25"/>
      <c r="ALC5" s="25"/>
      <c r="ALD5" s="25"/>
      <c r="ALE5" s="25"/>
      <c r="ALF5" s="25"/>
      <c r="ALG5" s="25"/>
      <c r="ALH5" s="25"/>
      <c r="ALI5" s="25"/>
      <c r="ALJ5" s="25"/>
      <c r="ALK5" s="25"/>
      <c r="ALL5" s="25"/>
      <c r="ALM5" s="25"/>
      <c r="ALN5" s="25"/>
      <c r="ALO5" s="25"/>
      <c r="ALP5" s="25"/>
      <c r="ALQ5" s="25"/>
      <c r="ALR5" s="25"/>
      <c r="ALS5" s="25"/>
      <c r="ALT5" s="25"/>
      <c r="ALU5" s="25"/>
      <c r="ALV5" s="25"/>
      <c r="ALW5" s="25"/>
      <c r="ALX5" s="25"/>
      <c r="ALY5" s="25"/>
      <c r="ALZ5" s="25"/>
      <c r="AMA5" s="25"/>
      <c r="AMB5" s="25"/>
      <c r="AMC5" s="25"/>
      <c r="AMD5" s="25"/>
      <c r="AME5" s="25"/>
      <c r="AMF5" s="25"/>
      <c r="AMG5" s="25"/>
      <c r="AMH5" s="25"/>
      <c r="AMI5" s="25"/>
      <c r="AMJ5" s="25"/>
      <c r="AMK5" s="25"/>
      <c r="AML5" s="25"/>
      <c r="AMM5" s="25"/>
      <c r="AMN5" s="25"/>
      <c r="AMO5" s="25"/>
      <c r="AMP5" s="25"/>
      <c r="AMQ5" s="25"/>
      <c r="AMR5" s="25"/>
      <c r="AMS5" s="25"/>
      <c r="AMT5" s="25"/>
      <c r="AMU5" s="25"/>
      <c r="AMV5" s="25"/>
      <c r="AMW5" s="25"/>
      <c r="AMX5" s="25"/>
      <c r="AMY5" s="25"/>
      <c r="AMZ5" s="25"/>
      <c r="ANA5" s="25"/>
      <c r="ANB5" s="25"/>
      <c r="ANC5" s="25"/>
      <c r="AND5" s="25"/>
      <c r="ANE5" s="25"/>
      <c r="ANF5" s="25"/>
      <c r="ANG5" s="25"/>
      <c r="ANH5" s="25"/>
      <c r="ANI5" s="25"/>
      <c r="ANJ5" s="25"/>
      <c r="ANK5" s="25"/>
      <c r="ANL5" s="25"/>
      <c r="ANM5" s="25"/>
      <c r="ANN5" s="25"/>
      <c r="ANO5" s="25"/>
      <c r="ANP5" s="25"/>
      <c r="ANQ5" s="25"/>
      <c r="ANR5" s="25"/>
      <c r="ANS5" s="25"/>
      <c r="ANT5" s="25"/>
      <c r="ANU5" s="25"/>
      <c r="ANV5" s="25"/>
      <c r="ANW5" s="25"/>
      <c r="ANX5" s="25"/>
      <c r="ANY5" s="25"/>
      <c r="ANZ5" s="25"/>
      <c r="AOA5" s="25"/>
      <c r="AOB5" s="25"/>
      <c r="AOC5" s="25"/>
      <c r="AOD5" s="25"/>
      <c r="AOE5" s="25"/>
      <c r="AOF5" s="25"/>
      <c r="AOG5" s="25"/>
      <c r="AOH5" s="25"/>
      <c r="AOI5" s="25"/>
      <c r="AOJ5" s="25"/>
      <c r="AOK5" s="25"/>
      <c r="AOL5" s="25"/>
      <c r="AOM5" s="25"/>
      <c r="AON5" s="25"/>
      <c r="AOO5" s="25"/>
      <c r="AOP5" s="25"/>
      <c r="AOQ5" s="25"/>
      <c r="AOR5" s="25"/>
      <c r="AOS5" s="25"/>
      <c r="AOT5" s="25"/>
      <c r="AOU5" s="25"/>
      <c r="AOV5" s="25"/>
      <c r="AOW5" s="25"/>
      <c r="AOX5" s="25"/>
      <c r="AOY5" s="25"/>
      <c r="AOZ5" s="25"/>
      <c r="APA5" s="25"/>
      <c r="APB5" s="25"/>
      <c r="APC5" s="25"/>
      <c r="APD5" s="25"/>
      <c r="APE5" s="25"/>
      <c r="APF5" s="25"/>
      <c r="APG5" s="25"/>
      <c r="APH5" s="25"/>
      <c r="API5" s="25"/>
      <c r="APJ5" s="25"/>
      <c r="APK5" s="25"/>
      <c r="APL5" s="25"/>
      <c r="APM5" s="25"/>
      <c r="APN5" s="25"/>
      <c r="APO5" s="25"/>
      <c r="APP5" s="25"/>
      <c r="APQ5" s="25"/>
      <c r="APR5" s="25"/>
      <c r="APS5" s="25"/>
      <c r="APT5" s="25"/>
      <c r="APU5" s="25"/>
      <c r="APV5" s="25"/>
      <c r="APW5" s="25"/>
      <c r="APX5" s="25"/>
      <c r="APY5" s="25"/>
      <c r="APZ5" s="25"/>
      <c r="AQA5" s="25"/>
      <c r="AQB5" s="25"/>
      <c r="AQC5" s="25"/>
      <c r="AQD5" s="25"/>
      <c r="AQE5" s="25"/>
      <c r="AQF5" s="25"/>
      <c r="AQG5" s="25"/>
      <c r="AQH5" s="25"/>
      <c r="AQI5" s="25"/>
      <c r="AQJ5" s="25"/>
      <c r="AQK5" s="25"/>
      <c r="AQL5" s="25"/>
      <c r="AQM5" s="25"/>
      <c r="AQN5" s="25"/>
      <c r="AQO5" s="25"/>
      <c r="AQP5" s="25"/>
      <c r="AQQ5" s="25"/>
      <c r="AQR5" s="25"/>
      <c r="AQS5" s="25"/>
      <c r="AQT5" s="25"/>
      <c r="AQU5" s="25"/>
      <c r="AQV5" s="25"/>
      <c r="AQW5" s="25"/>
      <c r="AQX5" s="25"/>
      <c r="AQY5" s="25"/>
      <c r="AQZ5" s="25"/>
      <c r="ARA5" s="25"/>
      <c r="ARB5" s="25"/>
      <c r="ARC5" s="25"/>
      <c r="ARD5" s="25"/>
      <c r="ARE5" s="25"/>
      <c r="ARF5" s="25"/>
      <c r="ARG5" s="25"/>
      <c r="ARH5" s="25"/>
      <c r="ARI5" s="25"/>
      <c r="ARJ5" s="25"/>
      <c r="ARK5" s="25"/>
      <c r="ARL5" s="25"/>
      <c r="ARM5" s="25"/>
      <c r="ARN5" s="25"/>
      <c r="ARO5" s="25"/>
      <c r="ARP5" s="25"/>
      <c r="ARQ5" s="25"/>
      <c r="ARR5" s="25"/>
      <c r="ARS5" s="25"/>
      <c r="ART5" s="25"/>
      <c r="ARU5" s="25"/>
      <c r="ARV5" s="25"/>
      <c r="ARW5" s="25"/>
      <c r="ARX5" s="25"/>
      <c r="ARY5" s="25"/>
      <c r="ARZ5" s="25"/>
      <c r="ASA5" s="25"/>
      <c r="ASB5" s="25"/>
      <c r="ASC5" s="25"/>
      <c r="ASD5" s="25"/>
      <c r="ASE5" s="25"/>
      <c r="ASF5" s="25"/>
      <c r="ASG5" s="25"/>
      <c r="ASH5" s="25"/>
      <c r="ASI5" s="25"/>
      <c r="ASJ5" s="25"/>
      <c r="ASK5" s="25"/>
      <c r="ASL5" s="25"/>
      <c r="ASM5" s="25"/>
      <c r="ASN5" s="25"/>
      <c r="ASO5" s="25"/>
      <c r="ASP5" s="25"/>
      <c r="ASQ5" s="25"/>
      <c r="ASR5" s="25"/>
      <c r="ASS5" s="25"/>
      <c r="AST5" s="25"/>
      <c r="ASU5" s="25"/>
      <c r="ASV5" s="25"/>
      <c r="ASW5" s="25"/>
      <c r="ASX5" s="25"/>
      <c r="ASY5" s="25"/>
      <c r="ASZ5" s="25"/>
      <c r="ATA5" s="25"/>
      <c r="ATB5" s="25"/>
      <c r="ATC5" s="25"/>
      <c r="ATD5" s="25"/>
      <c r="ATE5" s="25"/>
      <c r="ATF5" s="25"/>
      <c r="ATG5" s="25"/>
      <c r="ATH5" s="25"/>
      <c r="ATI5" s="25"/>
      <c r="ATJ5" s="25"/>
      <c r="ATK5" s="25"/>
      <c r="ATL5" s="25"/>
      <c r="ATM5" s="25"/>
      <c r="ATN5" s="25"/>
      <c r="ATO5" s="25"/>
      <c r="ATP5" s="25"/>
      <c r="ATQ5" s="25"/>
      <c r="ATR5" s="25"/>
      <c r="ATS5" s="25"/>
      <c r="ATT5" s="25"/>
      <c r="ATU5" s="25"/>
      <c r="ATV5" s="25"/>
      <c r="ATW5" s="25"/>
      <c r="ATX5" s="25"/>
      <c r="ATY5" s="25"/>
      <c r="ATZ5" s="25"/>
      <c r="AUA5" s="25"/>
      <c r="AUB5" s="25"/>
      <c r="AUC5" s="25"/>
      <c r="AUD5" s="25"/>
      <c r="AUE5" s="25"/>
      <c r="AUF5" s="25"/>
      <c r="AUG5" s="25"/>
      <c r="AUH5" s="25"/>
      <c r="AUI5" s="25"/>
      <c r="AUJ5" s="25"/>
      <c r="AUK5" s="25"/>
      <c r="AUL5" s="25"/>
      <c r="AUM5" s="25"/>
      <c r="AUN5" s="25"/>
      <c r="AUO5" s="25"/>
      <c r="AUP5" s="25"/>
      <c r="AUQ5" s="25"/>
      <c r="AUR5" s="25"/>
      <c r="AUS5" s="25"/>
      <c r="AUT5" s="25"/>
      <c r="AUU5" s="25"/>
      <c r="AUV5" s="25"/>
      <c r="AUW5" s="25"/>
      <c r="AUX5" s="25"/>
      <c r="AUY5" s="25"/>
      <c r="AUZ5" s="25"/>
      <c r="AVA5" s="25"/>
      <c r="AVB5" s="25"/>
      <c r="AVC5" s="25"/>
      <c r="AVD5" s="25"/>
      <c r="AVE5" s="25"/>
      <c r="AVF5" s="25"/>
      <c r="AVG5" s="25"/>
      <c r="AVH5" s="25"/>
      <c r="AVI5" s="25"/>
      <c r="AVJ5" s="25"/>
      <c r="AVK5" s="25"/>
      <c r="AVL5" s="25"/>
      <c r="AVM5" s="25"/>
      <c r="AVN5" s="25"/>
      <c r="AVO5" s="25"/>
      <c r="AVP5" s="25"/>
      <c r="AVQ5" s="25"/>
      <c r="AVR5" s="25"/>
      <c r="AVS5" s="25"/>
      <c r="AVT5" s="25"/>
      <c r="AVU5" s="25"/>
      <c r="AVV5" s="25"/>
      <c r="AVW5" s="25"/>
      <c r="AVX5" s="25"/>
      <c r="AVY5" s="25"/>
      <c r="AVZ5" s="25"/>
      <c r="AWA5" s="25"/>
      <c r="AWB5" s="25"/>
      <c r="AWC5" s="25"/>
      <c r="AWD5" s="25"/>
      <c r="AWE5" s="25"/>
      <c r="AWF5" s="25"/>
      <c r="AWG5" s="25"/>
      <c r="AWH5" s="25"/>
      <c r="AWI5" s="25"/>
      <c r="AWJ5" s="25"/>
      <c r="AWK5" s="25"/>
      <c r="AWL5" s="25"/>
      <c r="AWM5" s="25"/>
      <c r="AWN5" s="25"/>
      <c r="AWO5" s="25"/>
      <c r="AWP5" s="25"/>
      <c r="AWQ5" s="25"/>
      <c r="AWR5" s="25"/>
      <c r="AWS5" s="25"/>
      <c r="AWT5" s="25"/>
      <c r="AWU5" s="25"/>
      <c r="AWV5" s="25"/>
      <c r="AWW5" s="25"/>
      <c r="AWX5" s="25"/>
      <c r="AWY5" s="25"/>
      <c r="AWZ5" s="25"/>
      <c r="AXA5" s="25"/>
      <c r="AXB5" s="25"/>
      <c r="AXC5" s="25"/>
      <c r="AXD5" s="25"/>
      <c r="AXE5" s="25"/>
      <c r="AXF5" s="25"/>
      <c r="AXG5" s="25"/>
      <c r="AXH5" s="25"/>
      <c r="AXI5" s="25"/>
      <c r="AXJ5" s="25"/>
      <c r="AXK5" s="25"/>
      <c r="AXL5" s="25"/>
      <c r="AXM5" s="25"/>
      <c r="AXN5" s="25"/>
      <c r="AXO5" s="25"/>
      <c r="AXP5" s="25"/>
      <c r="AXQ5" s="25"/>
      <c r="AXR5" s="25"/>
      <c r="AXS5" s="25"/>
      <c r="AXT5" s="25"/>
      <c r="AXU5" s="25"/>
      <c r="AXV5" s="25"/>
      <c r="AXW5" s="25"/>
      <c r="AXX5" s="25"/>
      <c r="AXY5" s="25"/>
      <c r="AXZ5" s="25"/>
      <c r="AYA5" s="25"/>
      <c r="AYB5" s="25"/>
      <c r="AYC5" s="25"/>
      <c r="AYD5" s="25"/>
      <c r="AYE5" s="25"/>
      <c r="AYF5" s="25"/>
      <c r="AYG5" s="25"/>
      <c r="AYH5" s="25"/>
      <c r="AYI5" s="25"/>
      <c r="AYJ5" s="25"/>
      <c r="AYK5" s="25"/>
      <c r="AYL5" s="25"/>
      <c r="AYM5" s="25"/>
      <c r="AYN5" s="25"/>
      <c r="AYO5" s="25"/>
      <c r="AYP5" s="25"/>
      <c r="AYQ5" s="25"/>
      <c r="AYR5" s="25"/>
      <c r="AYS5" s="25"/>
      <c r="AYT5" s="25"/>
      <c r="AYU5" s="25"/>
      <c r="AYV5" s="25"/>
      <c r="AYW5" s="25"/>
      <c r="AYX5" s="25"/>
      <c r="AYY5" s="25"/>
      <c r="AYZ5" s="25"/>
      <c r="AZA5" s="25"/>
      <c r="AZB5" s="25"/>
      <c r="AZC5" s="25"/>
      <c r="AZD5" s="25"/>
      <c r="AZE5" s="25"/>
      <c r="AZF5" s="25"/>
      <c r="AZG5" s="25"/>
      <c r="AZH5" s="25"/>
      <c r="AZI5" s="25"/>
      <c r="AZJ5" s="25"/>
      <c r="AZK5" s="25"/>
      <c r="AZL5" s="25"/>
      <c r="AZM5" s="25"/>
      <c r="AZN5" s="25"/>
      <c r="AZO5" s="25"/>
      <c r="AZP5" s="25"/>
      <c r="AZQ5" s="25"/>
      <c r="AZR5" s="25"/>
      <c r="AZS5" s="25"/>
      <c r="AZT5" s="25"/>
      <c r="AZU5" s="25"/>
      <c r="AZV5" s="25"/>
      <c r="AZW5" s="25"/>
      <c r="AZX5" s="25"/>
      <c r="AZY5" s="25"/>
      <c r="AZZ5" s="25"/>
      <c r="BAA5" s="25"/>
      <c r="BAB5" s="25"/>
      <c r="BAC5" s="25"/>
      <c r="BAD5" s="25"/>
      <c r="BAE5" s="25"/>
      <c r="BAF5" s="25"/>
      <c r="BAG5" s="25"/>
      <c r="BAH5" s="25"/>
      <c r="BAI5" s="25"/>
      <c r="BAJ5" s="25"/>
      <c r="BAK5" s="25"/>
      <c r="BAL5" s="25"/>
      <c r="BAM5" s="25"/>
      <c r="BAN5" s="25"/>
      <c r="BAO5" s="25"/>
      <c r="BAP5" s="25"/>
      <c r="BAQ5" s="25"/>
      <c r="BAR5" s="25"/>
      <c r="BAS5" s="25"/>
      <c r="BAT5" s="25"/>
      <c r="BAU5" s="25"/>
      <c r="BAV5" s="25"/>
      <c r="BAW5" s="25"/>
      <c r="BAX5" s="25"/>
      <c r="BAY5" s="25"/>
      <c r="BAZ5" s="25"/>
      <c r="BBA5" s="25"/>
      <c r="BBB5" s="25"/>
      <c r="BBC5" s="25"/>
      <c r="BBD5" s="25"/>
      <c r="BBE5" s="25"/>
      <c r="BBF5" s="25"/>
      <c r="BBG5" s="25"/>
      <c r="BBH5" s="25"/>
      <c r="BBI5" s="25"/>
      <c r="BBJ5" s="25"/>
      <c r="BBK5" s="25"/>
      <c r="BBL5" s="25"/>
      <c r="BBM5" s="25"/>
      <c r="BBN5" s="25"/>
      <c r="BBO5" s="25"/>
      <c r="BBP5" s="25"/>
      <c r="BBQ5" s="25"/>
      <c r="BBR5" s="25"/>
      <c r="BBS5" s="25"/>
      <c r="BBT5" s="25"/>
      <c r="BBU5" s="25"/>
      <c r="BBV5" s="25"/>
      <c r="BBW5" s="25"/>
      <c r="BBX5" s="25"/>
      <c r="BBY5" s="25"/>
      <c r="BBZ5" s="25"/>
      <c r="BCA5" s="25"/>
      <c r="BCB5" s="25"/>
      <c r="BCC5" s="25"/>
      <c r="BCD5" s="25"/>
      <c r="BCE5" s="25"/>
      <c r="BCF5" s="25"/>
      <c r="BCG5" s="25"/>
      <c r="BCH5" s="25"/>
      <c r="BCI5" s="25"/>
      <c r="BCJ5" s="25"/>
      <c r="BCK5" s="25"/>
      <c r="BCL5" s="25"/>
      <c r="BCM5" s="25"/>
      <c r="BCN5" s="25"/>
      <c r="BCO5" s="25"/>
      <c r="BCP5" s="25"/>
      <c r="BCQ5" s="25"/>
      <c r="BCR5" s="25"/>
      <c r="BCS5" s="25"/>
      <c r="BCT5" s="25"/>
      <c r="BCU5" s="25"/>
      <c r="BCV5" s="25"/>
      <c r="BCW5" s="25"/>
      <c r="BCX5" s="25"/>
      <c r="BCY5" s="25"/>
      <c r="BCZ5" s="25"/>
      <c r="BDA5" s="25"/>
      <c r="BDB5" s="25"/>
      <c r="BDC5" s="25"/>
      <c r="BDD5" s="25"/>
      <c r="BDE5" s="25"/>
      <c r="BDF5" s="25"/>
      <c r="BDG5" s="25"/>
      <c r="BDH5" s="25"/>
      <c r="BDI5" s="25"/>
      <c r="BDJ5" s="25"/>
      <c r="BDK5" s="25"/>
      <c r="BDL5" s="25"/>
      <c r="BDM5" s="25"/>
      <c r="BDN5" s="25"/>
      <c r="BDO5" s="25"/>
      <c r="BDP5" s="25"/>
      <c r="BDQ5" s="25"/>
      <c r="BDR5" s="25"/>
      <c r="BDS5" s="25"/>
      <c r="BDT5" s="25"/>
      <c r="BDU5" s="25"/>
      <c r="BDV5" s="25"/>
      <c r="BDW5" s="25"/>
      <c r="BDX5" s="25"/>
      <c r="BDY5" s="25"/>
      <c r="BDZ5" s="25"/>
      <c r="BEA5" s="25"/>
      <c r="BEB5" s="25"/>
      <c r="BEC5" s="25"/>
      <c r="BED5" s="25"/>
      <c r="BEE5" s="25"/>
      <c r="BEF5" s="25"/>
      <c r="BEG5" s="25"/>
      <c r="BEH5" s="25"/>
      <c r="BEI5" s="25"/>
      <c r="BEJ5" s="25"/>
      <c r="BEK5" s="25"/>
      <c r="BEL5" s="25"/>
      <c r="BEM5" s="25"/>
      <c r="BEN5" s="25"/>
      <c r="BEO5" s="25"/>
      <c r="BEP5" s="25"/>
      <c r="BEQ5" s="25"/>
      <c r="BER5" s="25"/>
      <c r="BES5" s="25"/>
      <c r="BET5" s="25"/>
      <c r="BEU5" s="25"/>
      <c r="BEV5" s="25"/>
      <c r="BEW5" s="25"/>
      <c r="BEX5" s="25"/>
      <c r="BEY5" s="25"/>
      <c r="BEZ5" s="25"/>
      <c r="BFA5" s="25"/>
      <c r="BFB5" s="25"/>
      <c r="BFC5" s="25"/>
      <c r="BFD5" s="25"/>
      <c r="BFE5" s="25"/>
      <c r="BFF5" s="25"/>
      <c r="BFG5" s="25"/>
      <c r="BFH5" s="25"/>
      <c r="BFI5" s="25"/>
      <c r="BFJ5" s="25"/>
      <c r="BFK5" s="25"/>
      <c r="BFL5" s="25"/>
      <c r="BFM5" s="25"/>
      <c r="BFN5" s="25"/>
      <c r="BFO5" s="25"/>
      <c r="BFP5" s="25"/>
      <c r="BFQ5" s="25"/>
      <c r="BFR5" s="25"/>
      <c r="BFS5" s="25"/>
      <c r="BFT5" s="25"/>
      <c r="BFU5" s="25"/>
      <c r="BFV5" s="25"/>
      <c r="BFW5" s="25"/>
      <c r="BFX5" s="25"/>
      <c r="BFY5" s="25"/>
      <c r="BFZ5" s="25"/>
      <c r="BGA5" s="25"/>
      <c r="BGB5" s="25"/>
      <c r="BGC5" s="25"/>
      <c r="BGD5" s="25"/>
      <c r="BGE5" s="25"/>
      <c r="BGF5" s="25"/>
      <c r="BGG5" s="2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row>
    <row r="6" spans="1:1590 16335:16384" s="32" customFormat="1" ht="16.5" customHeight="1">
      <c r="A6" s="26"/>
      <c r="B6" s="341" t="s">
        <v>12</v>
      </c>
      <c r="C6" s="341"/>
      <c r="D6" s="341"/>
      <c r="E6" s="341"/>
      <c r="F6" s="341"/>
      <c r="G6" s="341"/>
      <c r="H6" s="341"/>
      <c r="I6" s="341"/>
      <c r="J6" s="341"/>
      <c r="K6" s="341"/>
      <c r="L6" s="341"/>
      <c r="M6" s="341"/>
      <c r="N6" s="342" t="s">
        <v>13</v>
      </c>
      <c r="O6" s="342"/>
      <c r="P6" s="342"/>
      <c r="Q6" s="342"/>
      <c r="R6" s="342"/>
      <c r="S6" s="342"/>
      <c r="T6" s="342"/>
      <c r="U6" s="343" t="s">
        <v>14</v>
      </c>
      <c r="V6" s="343"/>
      <c r="W6" s="343"/>
      <c r="X6" s="343"/>
      <c r="Y6" s="343"/>
      <c r="Z6" s="343"/>
      <c r="AA6" s="343"/>
      <c r="AB6" s="343"/>
      <c r="AC6" s="343"/>
      <c r="AD6" s="343"/>
      <c r="AE6" s="343"/>
      <c r="AF6" s="343"/>
      <c r="AG6" s="343"/>
      <c r="AH6" s="343"/>
      <c r="AI6" s="343"/>
      <c r="AJ6" s="343"/>
      <c r="AK6" s="343"/>
      <c r="AL6" s="343"/>
      <c r="AM6" s="343"/>
      <c r="AN6" s="344" t="s">
        <v>15</v>
      </c>
      <c r="AO6" s="344"/>
      <c r="AP6" s="344"/>
      <c r="AQ6" s="342" t="s">
        <v>16</v>
      </c>
      <c r="AR6" s="342"/>
      <c r="AS6" s="342"/>
      <c r="AT6" s="342"/>
      <c r="AU6" s="342"/>
      <c r="AV6" s="342"/>
      <c r="AW6" s="336" t="s">
        <v>17</v>
      </c>
      <c r="AX6" s="336"/>
      <c r="AY6" s="336"/>
      <c r="AZ6" s="336"/>
      <c r="BA6" s="336"/>
      <c r="BB6" s="336"/>
      <c r="BC6" s="336"/>
      <c r="BD6" s="336"/>
      <c r="BE6" s="336"/>
      <c r="BF6" s="336"/>
      <c r="BG6" s="336"/>
      <c r="BH6" s="336"/>
      <c r="BI6" s="336"/>
      <c r="BJ6" s="336"/>
      <c r="BK6" s="336"/>
      <c r="BL6" s="336"/>
      <c r="BM6" s="336"/>
      <c r="BN6" s="336"/>
      <c r="BO6" s="336"/>
      <c r="BP6" s="336"/>
      <c r="BQ6" s="336"/>
      <c r="BR6" s="336"/>
      <c r="BS6" s="337" t="s">
        <v>18</v>
      </c>
      <c r="BT6" s="337"/>
      <c r="BU6" s="337"/>
      <c r="BV6" s="338" t="s">
        <v>19</v>
      </c>
      <c r="BW6" s="338"/>
      <c r="BX6" s="338"/>
      <c r="BY6" s="338"/>
      <c r="BZ6" s="338"/>
      <c r="CA6" s="338"/>
      <c r="CB6" s="339" t="s">
        <v>20</v>
      </c>
      <c r="CC6" s="339"/>
      <c r="CD6" s="339"/>
      <c r="CE6" s="339"/>
      <c r="CF6" s="339"/>
      <c r="CG6" s="339"/>
      <c r="CH6" s="339"/>
      <c r="CI6" s="339"/>
      <c r="CJ6" s="340" t="s">
        <v>21</v>
      </c>
      <c r="CK6" s="331" t="s">
        <v>22</v>
      </c>
      <c r="CL6" s="331"/>
      <c r="CM6" s="331"/>
      <c r="CN6" s="331"/>
      <c r="CO6" s="331"/>
      <c r="CP6" s="331"/>
      <c r="CQ6" s="331"/>
      <c r="CR6" s="331"/>
      <c r="CS6" s="331"/>
      <c r="CT6" s="331"/>
      <c r="CU6" s="331"/>
      <c r="CV6" s="331"/>
      <c r="CW6" s="332" t="s">
        <v>23</v>
      </c>
      <c r="CX6" s="332"/>
      <c r="CY6" s="332"/>
      <c r="CZ6" s="332"/>
      <c r="DA6" s="333" t="s">
        <v>24</v>
      </c>
      <c r="DB6" s="333"/>
      <c r="DC6" s="333"/>
      <c r="DD6" s="333"/>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c r="IQ6" s="30"/>
      <c r="IR6" s="30"/>
      <c r="IS6" s="30"/>
      <c r="IT6" s="30"/>
      <c r="IU6" s="30"/>
      <c r="IV6" s="30"/>
      <c r="IW6" s="30"/>
      <c r="IX6" s="30"/>
      <c r="IY6" s="30"/>
      <c r="IZ6" s="30"/>
      <c r="JA6" s="30"/>
      <c r="JB6" s="30"/>
      <c r="JC6" s="30"/>
      <c r="JD6" s="30"/>
      <c r="JE6" s="30"/>
      <c r="JF6" s="30"/>
      <c r="JG6" s="30"/>
      <c r="JH6" s="30"/>
      <c r="JI6" s="30"/>
      <c r="JJ6" s="30"/>
      <c r="JK6" s="30"/>
      <c r="JL6" s="30"/>
      <c r="JM6" s="30"/>
      <c r="JN6" s="30"/>
      <c r="JO6" s="30"/>
      <c r="JP6" s="30"/>
      <c r="JQ6" s="30"/>
      <c r="JR6" s="30"/>
      <c r="JS6" s="30"/>
      <c r="JT6" s="30"/>
      <c r="JU6" s="30"/>
      <c r="JV6" s="30"/>
      <c r="JW6" s="30"/>
      <c r="JX6" s="30"/>
      <c r="JY6" s="30"/>
      <c r="JZ6" s="30"/>
      <c r="KA6" s="30"/>
      <c r="KB6" s="30"/>
      <c r="KC6" s="30"/>
      <c r="KD6" s="30"/>
      <c r="KE6" s="30"/>
      <c r="KF6" s="30"/>
      <c r="KG6" s="30"/>
      <c r="KH6" s="30"/>
      <c r="KI6" s="30"/>
      <c r="KJ6" s="30"/>
      <c r="KK6" s="30"/>
      <c r="KL6" s="30"/>
      <c r="KM6" s="30"/>
      <c r="KN6" s="30"/>
      <c r="KO6" s="30"/>
      <c r="KP6" s="30"/>
      <c r="KQ6" s="30"/>
      <c r="KR6" s="30"/>
      <c r="KS6" s="30"/>
      <c r="KT6" s="30"/>
      <c r="KU6" s="30"/>
      <c r="KV6" s="30"/>
      <c r="KW6" s="30"/>
      <c r="KX6" s="30"/>
      <c r="KY6" s="30"/>
      <c r="KZ6" s="30"/>
      <c r="LA6" s="30"/>
      <c r="LB6" s="30"/>
      <c r="LC6" s="30"/>
      <c r="LD6" s="30"/>
      <c r="LE6" s="30"/>
      <c r="LF6" s="30"/>
      <c r="LG6" s="30"/>
      <c r="LH6" s="30"/>
      <c r="LI6" s="30"/>
      <c r="LJ6" s="30"/>
      <c r="LK6" s="30"/>
      <c r="LL6" s="30"/>
      <c r="LM6" s="30"/>
      <c r="LN6" s="30"/>
      <c r="LO6" s="30"/>
      <c r="LP6" s="30"/>
      <c r="LQ6" s="30"/>
      <c r="LR6" s="30"/>
      <c r="LS6" s="30"/>
      <c r="LT6" s="30"/>
      <c r="LU6" s="30"/>
      <c r="LV6" s="30"/>
      <c r="LW6" s="30"/>
      <c r="LX6" s="30"/>
      <c r="LY6" s="30"/>
      <c r="LZ6" s="30"/>
      <c r="MA6" s="30"/>
      <c r="MB6" s="30"/>
      <c r="MC6" s="30"/>
      <c r="MD6" s="30"/>
      <c r="ME6" s="30"/>
      <c r="MF6" s="30"/>
      <c r="MG6" s="30"/>
      <c r="MH6" s="30"/>
      <c r="MI6" s="30"/>
      <c r="MJ6" s="30"/>
      <c r="MK6" s="30"/>
      <c r="ML6" s="30"/>
      <c r="MM6" s="30"/>
      <c r="MN6" s="30"/>
      <c r="MO6" s="30"/>
      <c r="MP6" s="30"/>
      <c r="MQ6" s="30"/>
      <c r="MR6" s="30"/>
      <c r="MS6" s="30"/>
      <c r="MT6" s="30"/>
      <c r="MU6" s="30"/>
      <c r="MV6" s="30"/>
      <c r="MW6" s="30"/>
      <c r="MX6" s="30"/>
      <c r="MY6" s="30"/>
      <c r="MZ6" s="30"/>
      <c r="NA6" s="30"/>
      <c r="NB6" s="30"/>
      <c r="NC6" s="30"/>
      <c r="ND6" s="30"/>
      <c r="NE6" s="30"/>
      <c r="NF6" s="30"/>
      <c r="NG6" s="30"/>
      <c r="NH6" s="30"/>
      <c r="NI6" s="30"/>
      <c r="NJ6" s="30"/>
      <c r="NK6" s="30"/>
      <c r="NL6" s="30"/>
      <c r="NM6" s="30"/>
      <c r="NN6" s="30"/>
      <c r="NO6" s="30"/>
      <c r="NP6" s="30"/>
      <c r="NQ6" s="30"/>
      <c r="NR6" s="30"/>
      <c r="NS6" s="30"/>
      <c r="NT6" s="30"/>
      <c r="NU6" s="30"/>
      <c r="NV6" s="30"/>
      <c r="NW6" s="30"/>
      <c r="NX6" s="30"/>
      <c r="NY6" s="30"/>
      <c r="NZ6" s="30"/>
      <c r="OA6" s="30"/>
      <c r="OB6" s="30"/>
      <c r="OC6" s="30"/>
      <c r="OD6" s="30"/>
      <c r="OE6" s="30"/>
      <c r="OF6" s="30"/>
      <c r="OG6" s="30"/>
      <c r="OH6" s="30"/>
      <c r="OI6" s="30"/>
      <c r="OJ6" s="30"/>
      <c r="OK6" s="30"/>
      <c r="OL6" s="30"/>
      <c r="OM6" s="30"/>
      <c r="ON6" s="30"/>
      <c r="OO6" s="30"/>
      <c r="OP6" s="30"/>
      <c r="OQ6" s="30"/>
      <c r="OR6" s="30"/>
      <c r="OS6" s="30"/>
      <c r="OT6" s="30"/>
      <c r="OU6" s="30"/>
      <c r="OV6" s="30"/>
      <c r="OW6" s="30"/>
      <c r="OX6" s="30"/>
      <c r="OY6" s="30"/>
      <c r="OZ6" s="30"/>
      <c r="PA6" s="30"/>
      <c r="PB6" s="30"/>
      <c r="PC6" s="30"/>
      <c r="PD6" s="30"/>
      <c r="PE6" s="30"/>
      <c r="PF6" s="30"/>
      <c r="PG6" s="30"/>
      <c r="PH6" s="30"/>
      <c r="PI6" s="30"/>
      <c r="PJ6" s="30"/>
      <c r="PK6" s="30"/>
      <c r="PL6" s="30"/>
      <c r="PM6" s="30"/>
      <c r="PN6" s="30"/>
      <c r="PO6" s="30"/>
      <c r="PP6" s="30"/>
      <c r="PQ6" s="30"/>
      <c r="PR6" s="30"/>
      <c r="PS6" s="30"/>
      <c r="PT6" s="30"/>
      <c r="PU6" s="30"/>
      <c r="PV6" s="30"/>
      <c r="PW6" s="30"/>
      <c r="PX6" s="30"/>
      <c r="PY6" s="30"/>
      <c r="PZ6" s="30"/>
      <c r="QA6" s="30"/>
      <c r="QB6" s="30"/>
      <c r="QC6" s="30"/>
      <c r="QD6" s="30"/>
      <c r="QE6" s="30"/>
      <c r="QF6" s="30"/>
      <c r="QG6" s="30"/>
      <c r="QH6" s="30"/>
      <c r="QI6" s="30"/>
      <c r="QJ6" s="30"/>
      <c r="QK6" s="30"/>
      <c r="QL6" s="30"/>
      <c r="QM6" s="30"/>
      <c r="QN6" s="30"/>
      <c r="QO6" s="30"/>
      <c r="QP6" s="30"/>
      <c r="QQ6" s="30"/>
      <c r="QR6" s="30"/>
      <c r="QS6" s="30"/>
      <c r="QT6" s="30"/>
      <c r="QU6" s="30"/>
      <c r="QV6" s="30"/>
      <c r="QW6" s="30"/>
      <c r="QX6" s="30"/>
      <c r="QY6" s="30"/>
      <c r="QZ6" s="30"/>
      <c r="RA6" s="30"/>
      <c r="RB6" s="30"/>
      <c r="RC6" s="30"/>
      <c r="RD6" s="30"/>
      <c r="RE6" s="30"/>
      <c r="RF6" s="30"/>
      <c r="RG6" s="30"/>
      <c r="RH6" s="30"/>
      <c r="RI6" s="30"/>
      <c r="RJ6" s="30"/>
      <c r="RK6" s="30"/>
      <c r="RL6" s="30"/>
      <c r="RM6" s="30"/>
      <c r="RN6" s="30"/>
      <c r="RO6" s="30"/>
      <c r="RP6" s="30"/>
      <c r="RQ6" s="30"/>
      <c r="RR6" s="30"/>
      <c r="RS6" s="30"/>
      <c r="RT6" s="30"/>
      <c r="RU6" s="30"/>
      <c r="RV6" s="30"/>
      <c r="RW6" s="30"/>
      <c r="RX6" s="30"/>
      <c r="RY6" s="30"/>
      <c r="RZ6" s="30"/>
      <c r="SA6" s="30"/>
      <c r="SB6" s="30"/>
      <c r="SC6" s="30"/>
      <c r="SD6" s="30"/>
      <c r="SE6" s="30"/>
      <c r="SF6" s="30"/>
      <c r="SG6" s="30"/>
      <c r="SH6" s="30"/>
      <c r="SI6" s="30"/>
      <c r="SJ6" s="30"/>
      <c r="SK6" s="30"/>
      <c r="SL6" s="30"/>
      <c r="SM6" s="30"/>
      <c r="SN6" s="30"/>
      <c r="SO6" s="30"/>
      <c r="SP6" s="30"/>
      <c r="SQ6" s="30"/>
      <c r="SR6" s="30"/>
      <c r="SS6" s="30"/>
      <c r="ST6" s="30"/>
      <c r="SU6" s="30"/>
      <c r="SV6" s="30"/>
      <c r="SW6" s="30"/>
      <c r="SX6" s="30"/>
      <c r="SY6" s="30"/>
      <c r="SZ6" s="30"/>
      <c r="TA6" s="30"/>
      <c r="TB6" s="30"/>
      <c r="TC6" s="30"/>
      <c r="TD6" s="30"/>
      <c r="TE6" s="30"/>
      <c r="TF6" s="30"/>
      <c r="TG6" s="30"/>
      <c r="TH6" s="30"/>
      <c r="TI6" s="30"/>
      <c r="TJ6" s="30"/>
      <c r="TK6" s="30"/>
      <c r="TL6" s="30"/>
      <c r="TM6" s="30"/>
      <c r="TN6" s="30"/>
      <c r="TO6" s="30"/>
      <c r="TP6" s="30"/>
      <c r="TQ6" s="30"/>
      <c r="TR6" s="30"/>
      <c r="TS6" s="30"/>
      <c r="TT6" s="30"/>
      <c r="TU6" s="30"/>
      <c r="TV6" s="30"/>
      <c r="TW6" s="30"/>
      <c r="TX6" s="30"/>
      <c r="TY6" s="30"/>
      <c r="TZ6" s="30"/>
      <c r="UA6" s="30"/>
      <c r="UB6" s="30"/>
      <c r="UC6" s="30"/>
      <c r="UD6" s="30"/>
      <c r="UE6" s="30"/>
      <c r="UF6" s="30"/>
      <c r="UG6" s="30"/>
      <c r="UH6" s="30"/>
      <c r="UI6" s="30"/>
      <c r="UJ6" s="30"/>
      <c r="UK6" s="30"/>
      <c r="UL6" s="30"/>
      <c r="UM6" s="30"/>
      <c r="UN6" s="30"/>
      <c r="UO6" s="30"/>
      <c r="UP6" s="30"/>
      <c r="UQ6" s="30"/>
      <c r="UR6" s="30"/>
      <c r="US6" s="30"/>
      <c r="UT6" s="30"/>
      <c r="UU6" s="30"/>
      <c r="UV6" s="30"/>
      <c r="UW6" s="30"/>
      <c r="UX6" s="30"/>
      <c r="UY6" s="30"/>
      <c r="UZ6" s="30"/>
      <c r="VA6" s="30"/>
      <c r="VB6" s="30"/>
      <c r="VC6" s="30"/>
      <c r="VD6" s="30"/>
      <c r="VE6" s="30"/>
      <c r="VF6" s="30"/>
      <c r="VG6" s="30"/>
      <c r="VH6" s="30"/>
      <c r="VI6" s="30"/>
      <c r="VJ6" s="30"/>
      <c r="VK6" s="30"/>
      <c r="VL6" s="30"/>
      <c r="VM6" s="30"/>
      <c r="VN6" s="30"/>
      <c r="VO6" s="30"/>
      <c r="VP6" s="30"/>
      <c r="VQ6" s="30"/>
      <c r="VR6" s="30"/>
      <c r="VS6" s="30"/>
      <c r="VT6" s="30"/>
      <c r="VU6" s="30"/>
      <c r="VV6" s="30"/>
      <c r="VW6" s="30"/>
      <c r="VX6" s="30"/>
      <c r="VY6" s="30"/>
      <c r="VZ6" s="30"/>
      <c r="WA6" s="30"/>
      <c r="WB6" s="30"/>
      <c r="WC6" s="30"/>
      <c r="WD6" s="30"/>
      <c r="WE6" s="30"/>
      <c r="WF6" s="30"/>
      <c r="WG6" s="30"/>
      <c r="WH6" s="30"/>
      <c r="WI6" s="30"/>
      <c r="WJ6" s="30"/>
      <c r="WK6" s="30"/>
      <c r="WL6" s="30"/>
      <c r="WM6" s="30"/>
      <c r="WN6" s="30"/>
      <c r="WO6" s="30"/>
      <c r="WP6" s="30"/>
      <c r="WQ6" s="30"/>
      <c r="WR6" s="30"/>
      <c r="WS6" s="30"/>
      <c r="WT6" s="30"/>
      <c r="WU6" s="30"/>
      <c r="WV6" s="30"/>
      <c r="WW6" s="30"/>
      <c r="WX6" s="30"/>
      <c r="WY6" s="30"/>
      <c r="WZ6" s="30"/>
      <c r="XA6" s="30"/>
      <c r="XB6" s="30"/>
      <c r="XC6" s="30"/>
      <c r="XD6" s="30"/>
      <c r="XE6" s="30"/>
      <c r="XF6" s="30"/>
      <c r="XG6" s="30"/>
      <c r="XH6" s="30"/>
      <c r="XI6" s="30"/>
      <c r="XJ6" s="30"/>
      <c r="XK6" s="30"/>
      <c r="XL6" s="30"/>
      <c r="XM6" s="30"/>
      <c r="XN6" s="30"/>
      <c r="XO6" s="30"/>
      <c r="XP6" s="30"/>
      <c r="XQ6" s="30"/>
      <c r="XR6" s="30"/>
      <c r="XS6" s="30"/>
      <c r="XT6" s="30"/>
      <c r="XU6" s="30"/>
      <c r="XV6" s="30"/>
      <c r="XW6" s="30"/>
      <c r="XX6" s="30"/>
      <c r="XY6" s="30"/>
      <c r="XZ6" s="30"/>
      <c r="YA6" s="30"/>
      <c r="YB6" s="30"/>
      <c r="YC6" s="30"/>
      <c r="YD6" s="30"/>
      <c r="YE6" s="30"/>
      <c r="YF6" s="30"/>
      <c r="YG6" s="30"/>
      <c r="YH6" s="30"/>
      <c r="YI6" s="30"/>
      <c r="YJ6" s="30"/>
      <c r="YK6" s="30"/>
      <c r="YL6" s="30"/>
      <c r="YM6" s="30"/>
      <c r="YN6" s="30"/>
      <c r="YO6" s="30"/>
      <c r="YP6" s="30"/>
      <c r="YQ6" s="30"/>
      <c r="YR6" s="30"/>
      <c r="YS6" s="30"/>
      <c r="YT6" s="30"/>
      <c r="YU6" s="30"/>
      <c r="YV6" s="30"/>
      <c r="YW6" s="30"/>
      <c r="YX6" s="30"/>
      <c r="YY6" s="30"/>
      <c r="YZ6" s="30"/>
      <c r="ZA6" s="30"/>
      <c r="ZB6" s="30"/>
      <c r="ZC6" s="30"/>
      <c r="ZD6" s="30"/>
      <c r="ZE6" s="30"/>
      <c r="ZF6" s="30"/>
      <c r="ZG6" s="30"/>
      <c r="ZH6" s="30"/>
      <c r="ZI6" s="30"/>
      <c r="ZJ6" s="30"/>
      <c r="ZK6" s="30"/>
      <c r="ZL6" s="30"/>
      <c r="ZM6" s="30"/>
      <c r="ZN6" s="30"/>
      <c r="ZO6" s="30"/>
      <c r="ZP6" s="30"/>
      <c r="ZQ6" s="30"/>
      <c r="ZR6" s="30"/>
      <c r="ZS6" s="30"/>
      <c r="ZT6" s="30"/>
      <c r="ZU6" s="30"/>
      <c r="ZV6" s="30"/>
      <c r="ZW6" s="30"/>
      <c r="ZX6" s="30"/>
      <c r="ZY6" s="30"/>
      <c r="ZZ6" s="30"/>
      <c r="AAA6" s="30"/>
      <c r="AAB6" s="30"/>
      <c r="AAC6" s="30"/>
      <c r="AAD6" s="30"/>
      <c r="AAE6" s="30"/>
      <c r="AAF6" s="30"/>
      <c r="AAG6" s="30"/>
      <c r="AAH6" s="30"/>
      <c r="AAI6" s="30"/>
      <c r="AAJ6" s="30"/>
      <c r="AAK6" s="30"/>
      <c r="AAL6" s="30"/>
      <c r="AAM6" s="30"/>
      <c r="AAN6" s="30"/>
      <c r="AAO6" s="30"/>
      <c r="AAP6" s="30"/>
      <c r="AAQ6" s="30"/>
      <c r="AAR6" s="30"/>
      <c r="AAS6" s="30"/>
      <c r="AAT6" s="30"/>
      <c r="AAU6" s="30"/>
      <c r="AAV6" s="30"/>
      <c r="AAW6" s="30"/>
      <c r="AAX6" s="30"/>
      <c r="AAY6" s="30"/>
      <c r="AAZ6" s="30"/>
      <c r="ABA6" s="30"/>
      <c r="ABB6" s="30"/>
      <c r="ABC6" s="30"/>
      <c r="ABD6" s="30"/>
      <c r="ABE6" s="30"/>
      <c r="ABF6" s="30"/>
      <c r="ABG6" s="30"/>
      <c r="ABH6" s="30"/>
      <c r="ABI6" s="30"/>
      <c r="ABJ6" s="30"/>
      <c r="ABK6" s="30"/>
      <c r="ABL6" s="30"/>
      <c r="ABM6" s="30"/>
      <c r="ABN6" s="30"/>
      <c r="ABO6" s="30"/>
      <c r="ABP6" s="30"/>
      <c r="ABQ6" s="30"/>
      <c r="ABR6" s="30"/>
      <c r="ABS6" s="30"/>
      <c r="ABT6" s="30"/>
      <c r="ABU6" s="30"/>
      <c r="ABV6" s="30"/>
      <c r="ABW6" s="30"/>
      <c r="ABX6" s="30"/>
      <c r="ABY6" s="30"/>
      <c r="ABZ6" s="30"/>
      <c r="ACA6" s="30"/>
      <c r="ACB6" s="30"/>
      <c r="ACC6" s="30"/>
      <c r="ACD6" s="30"/>
      <c r="ACE6" s="30"/>
      <c r="ACF6" s="30"/>
      <c r="ACG6" s="30"/>
      <c r="ACH6" s="30"/>
      <c r="ACI6" s="30"/>
      <c r="ACJ6" s="30"/>
      <c r="ACK6" s="30"/>
      <c r="ACL6" s="30"/>
      <c r="ACM6" s="30"/>
      <c r="ACN6" s="30"/>
      <c r="ACO6" s="30"/>
      <c r="ACP6" s="30"/>
      <c r="ACQ6" s="30"/>
      <c r="ACR6" s="30"/>
      <c r="ACS6" s="30"/>
      <c r="ACT6" s="30"/>
      <c r="ACU6" s="30"/>
      <c r="ACV6" s="30"/>
      <c r="ACW6" s="30"/>
      <c r="ACX6" s="30"/>
      <c r="ACY6" s="30"/>
      <c r="ACZ6" s="30"/>
      <c r="ADA6" s="30"/>
      <c r="ADB6" s="30"/>
      <c r="ADC6" s="30"/>
      <c r="ADD6" s="30"/>
      <c r="ADE6" s="30"/>
      <c r="ADF6" s="30"/>
      <c r="ADG6" s="30"/>
      <c r="ADH6" s="30"/>
      <c r="ADI6" s="30"/>
      <c r="ADJ6" s="30"/>
      <c r="ADK6" s="30"/>
      <c r="ADL6" s="30"/>
      <c r="ADM6" s="30"/>
      <c r="ADN6" s="30"/>
      <c r="ADO6" s="30"/>
      <c r="ADP6" s="30"/>
      <c r="ADQ6" s="30"/>
      <c r="ADR6" s="30"/>
      <c r="ADS6" s="30"/>
      <c r="ADT6" s="30"/>
      <c r="ADU6" s="30"/>
      <c r="ADV6" s="30"/>
      <c r="ADW6" s="30"/>
      <c r="ADX6" s="30"/>
      <c r="ADY6" s="30"/>
      <c r="ADZ6" s="30"/>
      <c r="AEA6" s="30"/>
      <c r="AEB6" s="30"/>
      <c r="AEC6" s="30"/>
      <c r="AED6" s="30"/>
      <c r="AEE6" s="30"/>
      <c r="AEF6" s="30"/>
      <c r="AEG6" s="30"/>
      <c r="AEH6" s="30"/>
      <c r="AEI6" s="30"/>
      <c r="AEJ6" s="30"/>
      <c r="AEK6" s="30"/>
      <c r="AEL6" s="30"/>
      <c r="AEM6" s="30"/>
      <c r="AEN6" s="30"/>
      <c r="AEO6" s="30"/>
      <c r="AEP6" s="30"/>
      <c r="AEQ6" s="30"/>
      <c r="AER6" s="30"/>
      <c r="AES6" s="30"/>
      <c r="AET6" s="30"/>
      <c r="AEU6" s="30"/>
      <c r="AEV6" s="30"/>
      <c r="AEW6" s="30"/>
      <c r="AEX6" s="30"/>
      <c r="AEY6" s="30"/>
      <c r="AEZ6" s="30"/>
      <c r="AFA6" s="30"/>
      <c r="AFB6" s="30"/>
      <c r="AFC6" s="30"/>
      <c r="AFD6" s="30"/>
      <c r="AFE6" s="30"/>
      <c r="AFF6" s="30"/>
      <c r="AFG6" s="30"/>
      <c r="AFH6" s="30"/>
      <c r="AFI6" s="30"/>
      <c r="AFJ6" s="30"/>
      <c r="AFK6" s="30"/>
      <c r="AFL6" s="30"/>
      <c r="AFM6" s="30"/>
      <c r="AFN6" s="30"/>
      <c r="AFO6" s="30"/>
      <c r="AFP6" s="30"/>
      <c r="AFQ6" s="30"/>
      <c r="AFR6" s="30"/>
      <c r="AFS6" s="30"/>
      <c r="AFT6" s="30"/>
      <c r="AFU6" s="30"/>
      <c r="AFV6" s="30"/>
      <c r="AFW6" s="30"/>
      <c r="AFX6" s="30"/>
      <c r="AFY6" s="30"/>
      <c r="AFZ6" s="30"/>
      <c r="AGA6" s="30"/>
      <c r="AGB6" s="30"/>
      <c r="AGC6" s="30"/>
      <c r="AGD6" s="30"/>
      <c r="AGE6" s="30"/>
      <c r="AGF6" s="30"/>
      <c r="AGG6" s="30"/>
      <c r="AGH6" s="30"/>
      <c r="AGI6" s="30"/>
      <c r="AGJ6" s="30"/>
      <c r="AGK6" s="30"/>
      <c r="AGL6" s="30"/>
      <c r="AGM6" s="30"/>
      <c r="AGN6" s="30"/>
      <c r="AGO6" s="30"/>
      <c r="AGP6" s="30"/>
      <c r="AGQ6" s="30"/>
      <c r="AGR6" s="30"/>
      <c r="AGS6" s="30"/>
      <c r="AGT6" s="30"/>
      <c r="AGU6" s="30"/>
      <c r="AGV6" s="30"/>
      <c r="AGW6" s="30"/>
      <c r="AGX6" s="30"/>
      <c r="AGY6" s="30"/>
      <c r="AGZ6" s="30"/>
      <c r="AHA6" s="30"/>
      <c r="AHB6" s="30"/>
      <c r="AHC6" s="30"/>
      <c r="AHD6" s="30"/>
      <c r="AHE6" s="30"/>
      <c r="AHF6" s="30"/>
      <c r="AHG6" s="30"/>
      <c r="AHH6" s="30"/>
      <c r="AHI6" s="30"/>
      <c r="AHJ6" s="30"/>
      <c r="AHK6" s="30"/>
      <c r="AHL6" s="30"/>
      <c r="AHM6" s="30"/>
      <c r="AHN6" s="30"/>
      <c r="AHO6" s="30"/>
      <c r="AHP6" s="30"/>
      <c r="AHQ6" s="30"/>
      <c r="AHR6" s="30"/>
      <c r="AHS6" s="30"/>
      <c r="AHT6" s="30"/>
      <c r="AHU6" s="30"/>
      <c r="AHV6" s="30"/>
      <c r="AHW6" s="30"/>
      <c r="AHX6" s="30"/>
      <c r="AHY6" s="30"/>
      <c r="AHZ6" s="30"/>
      <c r="AIA6" s="30"/>
      <c r="AIB6" s="30"/>
      <c r="AIC6" s="30"/>
      <c r="AID6" s="30"/>
      <c r="AIE6" s="30"/>
      <c r="AIF6" s="30"/>
      <c r="AIG6" s="30"/>
      <c r="AIH6" s="30"/>
      <c r="AII6" s="30"/>
      <c r="AIJ6" s="30"/>
      <c r="AIK6" s="30"/>
      <c r="AIL6" s="30"/>
      <c r="AIM6" s="30"/>
      <c r="AIN6" s="30"/>
      <c r="AIO6" s="30"/>
      <c r="AIP6" s="30"/>
      <c r="AIQ6" s="30"/>
      <c r="AIR6" s="30"/>
      <c r="AIS6" s="30"/>
      <c r="AIT6" s="30"/>
      <c r="AIU6" s="30"/>
      <c r="AIV6" s="30"/>
      <c r="AIW6" s="30"/>
      <c r="AIX6" s="30"/>
      <c r="AIY6" s="30"/>
      <c r="AIZ6" s="30"/>
      <c r="AJA6" s="30"/>
      <c r="AJB6" s="30"/>
      <c r="AJC6" s="30"/>
      <c r="AJD6" s="30"/>
      <c r="AJE6" s="30"/>
      <c r="AJF6" s="30"/>
      <c r="AJG6" s="30"/>
      <c r="AJH6" s="30"/>
      <c r="AJI6" s="30"/>
      <c r="AJJ6" s="30"/>
      <c r="AJK6" s="30"/>
      <c r="AJL6" s="30"/>
      <c r="AJM6" s="30"/>
      <c r="AJN6" s="30"/>
      <c r="AJO6" s="30"/>
      <c r="AJP6" s="30"/>
      <c r="AJQ6" s="30"/>
      <c r="AJR6" s="30"/>
      <c r="AJS6" s="30"/>
      <c r="AJT6" s="30"/>
      <c r="AJU6" s="30"/>
      <c r="AJV6" s="30"/>
      <c r="AJW6" s="30"/>
      <c r="AJX6" s="30"/>
      <c r="AJY6" s="30"/>
      <c r="AJZ6" s="30"/>
      <c r="AKA6" s="30"/>
      <c r="AKB6" s="30"/>
      <c r="AKC6" s="30"/>
      <c r="AKD6" s="30"/>
      <c r="AKE6" s="30"/>
      <c r="AKF6" s="30"/>
      <c r="AKG6" s="30"/>
      <c r="AKH6" s="30"/>
      <c r="AKI6" s="30"/>
      <c r="AKJ6" s="30"/>
      <c r="AKK6" s="30"/>
      <c r="AKL6" s="30"/>
      <c r="AKM6" s="30"/>
      <c r="AKN6" s="30"/>
      <c r="AKO6" s="30"/>
      <c r="AKP6" s="30"/>
      <c r="AKQ6" s="30"/>
      <c r="AKR6" s="30"/>
      <c r="AKS6" s="30"/>
      <c r="AKT6" s="30"/>
      <c r="AKU6" s="30"/>
      <c r="AKV6" s="30"/>
      <c r="AKW6" s="30"/>
      <c r="AKX6" s="30"/>
      <c r="AKY6" s="30"/>
      <c r="AKZ6" s="30"/>
      <c r="ALA6" s="30"/>
      <c r="ALB6" s="30"/>
      <c r="ALC6" s="30"/>
      <c r="ALD6" s="30"/>
      <c r="ALE6" s="30"/>
      <c r="ALF6" s="30"/>
      <c r="ALG6" s="30"/>
      <c r="ALH6" s="30"/>
      <c r="ALI6" s="30"/>
      <c r="ALJ6" s="30"/>
      <c r="ALK6" s="30"/>
      <c r="ALL6" s="30"/>
      <c r="ALM6" s="30"/>
      <c r="ALN6" s="30"/>
      <c r="ALO6" s="30"/>
      <c r="ALP6" s="30"/>
      <c r="ALQ6" s="30"/>
      <c r="ALR6" s="30"/>
      <c r="ALS6" s="30"/>
      <c r="ALT6" s="30"/>
      <c r="ALU6" s="30"/>
      <c r="ALV6" s="30"/>
      <c r="ALW6" s="30"/>
      <c r="ALX6" s="30"/>
      <c r="ALY6" s="30"/>
      <c r="ALZ6" s="30"/>
      <c r="AMA6" s="30"/>
      <c r="AMB6" s="30"/>
      <c r="AMC6" s="30"/>
      <c r="AMD6" s="30"/>
      <c r="AME6" s="30"/>
      <c r="AMF6" s="30"/>
      <c r="AMG6" s="30"/>
      <c r="AMH6" s="30"/>
      <c r="AMI6" s="30"/>
      <c r="AMJ6" s="30"/>
      <c r="AMK6" s="30"/>
      <c r="AML6" s="30"/>
      <c r="AMM6" s="30"/>
      <c r="AMN6" s="30"/>
      <c r="AMO6" s="30"/>
      <c r="AMP6" s="30"/>
      <c r="AMQ6" s="30"/>
      <c r="AMR6" s="30"/>
      <c r="AMS6" s="30"/>
      <c r="AMT6" s="30"/>
      <c r="AMU6" s="30"/>
      <c r="AMV6" s="30"/>
      <c r="AMW6" s="30"/>
      <c r="AMX6" s="30"/>
      <c r="AMY6" s="30"/>
      <c r="AMZ6" s="30"/>
      <c r="ANA6" s="30"/>
      <c r="ANB6" s="30"/>
      <c r="ANC6" s="30"/>
      <c r="AND6" s="30"/>
      <c r="ANE6" s="30"/>
      <c r="ANF6" s="30"/>
      <c r="ANG6" s="30"/>
      <c r="ANH6" s="30"/>
      <c r="ANI6" s="30"/>
      <c r="ANJ6" s="30"/>
      <c r="ANK6" s="30"/>
      <c r="ANL6" s="30"/>
      <c r="ANM6" s="30"/>
      <c r="ANN6" s="30"/>
      <c r="ANO6" s="30"/>
      <c r="ANP6" s="30"/>
      <c r="ANQ6" s="30"/>
      <c r="ANR6" s="30"/>
      <c r="ANS6" s="30"/>
      <c r="ANT6" s="30"/>
      <c r="ANU6" s="30"/>
      <c r="ANV6" s="30"/>
      <c r="ANW6" s="30"/>
      <c r="ANX6" s="30"/>
      <c r="ANY6" s="30"/>
      <c r="ANZ6" s="30"/>
      <c r="AOA6" s="30"/>
      <c r="AOB6" s="30"/>
      <c r="AOC6" s="30"/>
      <c r="AOD6" s="30"/>
      <c r="AOE6" s="30"/>
      <c r="AOF6" s="30"/>
      <c r="AOG6" s="30"/>
      <c r="AOH6" s="30"/>
      <c r="AOI6" s="30"/>
      <c r="AOJ6" s="30"/>
      <c r="AOK6" s="30"/>
      <c r="AOL6" s="30"/>
      <c r="AOM6" s="30"/>
      <c r="AON6" s="30"/>
      <c r="AOO6" s="30"/>
      <c r="AOP6" s="30"/>
      <c r="AOQ6" s="30"/>
      <c r="AOR6" s="30"/>
      <c r="AOS6" s="30"/>
      <c r="AOT6" s="30"/>
      <c r="AOU6" s="30"/>
      <c r="AOV6" s="30"/>
      <c r="AOW6" s="30"/>
      <c r="AOX6" s="30"/>
      <c r="AOY6" s="30"/>
      <c r="AOZ6" s="30"/>
      <c r="APA6" s="30"/>
      <c r="APB6" s="30"/>
      <c r="APC6" s="30"/>
      <c r="APD6" s="30"/>
      <c r="APE6" s="30"/>
      <c r="APF6" s="30"/>
      <c r="APG6" s="30"/>
      <c r="APH6" s="30"/>
      <c r="API6" s="30"/>
      <c r="APJ6" s="30"/>
      <c r="APK6" s="30"/>
      <c r="APL6" s="30"/>
      <c r="APM6" s="30"/>
      <c r="APN6" s="30"/>
      <c r="APO6" s="30"/>
      <c r="APP6" s="30"/>
      <c r="APQ6" s="30"/>
      <c r="APR6" s="30"/>
      <c r="APS6" s="30"/>
      <c r="APT6" s="30"/>
      <c r="APU6" s="30"/>
      <c r="APV6" s="30"/>
      <c r="APW6" s="30"/>
      <c r="APX6" s="30"/>
      <c r="APY6" s="30"/>
      <c r="APZ6" s="30"/>
      <c r="AQA6" s="30"/>
      <c r="AQB6" s="30"/>
      <c r="AQC6" s="30"/>
      <c r="AQD6" s="30"/>
      <c r="AQE6" s="30"/>
      <c r="AQF6" s="30"/>
      <c r="AQG6" s="30"/>
      <c r="AQH6" s="30"/>
      <c r="AQI6" s="30"/>
      <c r="AQJ6" s="30"/>
      <c r="AQK6" s="30"/>
      <c r="AQL6" s="30"/>
      <c r="AQM6" s="30"/>
      <c r="AQN6" s="30"/>
      <c r="AQO6" s="30"/>
      <c r="AQP6" s="30"/>
      <c r="AQQ6" s="30"/>
      <c r="AQR6" s="30"/>
      <c r="AQS6" s="30"/>
      <c r="AQT6" s="30"/>
      <c r="AQU6" s="30"/>
      <c r="AQV6" s="30"/>
      <c r="AQW6" s="30"/>
      <c r="AQX6" s="30"/>
      <c r="AQY6" s="30"/>
      <c r="AQZ6" s="30"/>
      <c r="ARA6" s="30"/>
      <c r="ARB6" s="30"/>
      <c r="ARC6" s="30"/>
      <c r="ARD6" s="30"/>
      <c r="ARE6" s="30"/>
      <c r="ARF6" s="30"/>
      <c r="ARG6" s="30"/>
      <c r="ARH6" s="30"/>
      <c r="ARI6" s="30"/>
      <c r="ARJ6" s="30"/>
      <c r="ARK6" s="30"/>
      <c r="ARL6" s="30"/>
      <c r="ARM6" s="30"/>
      <c r="ARN6" s="30"/>
      <c r="ARO6" s="30"/>
      <c r="ARP6" s="30"/>
      <c r="ARQ6" s="30"/>
      <c r="ARR6" s="30"/>
      <c r="ARS6" s="30"/>
      <c r="ART6" s="30"/>
      <c r="ARU6" s="30"/>
      <c r="ARV6" s="30"/>
      <c r="ARW6" s="30"/>
      <c r="ARX6" s="30"/>
      <c r="ARY6" s="30"/>
      <c r="ARZ6" s="30"/>
      <c r="ASA6" s="30"/>
      <c r="ASB6" s="30"/>
      <c r="ASC6" s="30"/>
      <c r="ASD6" s="30"/>
      <c r="ASE6" s="30"/>
      <c r="ASF6" s="30"/>
      <c r="ASG6" s="30"/>
      <c r="ASH6" s="30"/>
      <c r="ASI6" s="30"/>
      <c r="ASJ6" s="30"/>
      <c r="ASK6" s="30"/>
      <c r="ASL6" s="30"/>
      <c r="ASM6" s="30"/>
      <c r="ASN6" s="30"/>
      <c r="ASO6" s="30"/>
      <c r="ASP6" s="30"/>
      <c r="ASQ6" s="30"/>
      <c r="ASR6" s="30"/>
      <c r="ASS6" s="30"/>
      <c r="AST6" s="30"/>
      <c r="ASU6" s="30"/>
      <c r="ASV6" s="30"/>
      <c r="ASW6" s="30"/>
      <c r="ASX6" s="30"/>
      <c r="ASY6" s="30"/>
      <c r="ASZ6" s="30"/>
      <c r="ATA6" s="30"/>
      <c r="ATB6" s="30"/>
      <c r="ATC6" s="30"/>
      <c r="ATD6" s="30"/>
      <c r="ATE6" s="30"/>
      <c r="ATF6" s="30"/>
      <c r="ATG6" s="30"/>
      <c r="ATH6" s="30"/>
      <c r="ATI6" s="30"/>
      <c r="ATJ6" s="30"/>
      <c r="ATK6" s="30"/>
      <c r="ATL6" s="30"/>
      <c r="ATM6" s="30"/>
      <c r="ATN6" s="30"/>
      <c r="ATO6" s="30"/>
      <c r="ATP6" s="30"/>
      <c r="ATQ6" s="30"/>
      <c r="ATR6" s="30"/>
      <c r="ATS6" s="30"/>
      <c r="ATT6" s="30"/>
      <c r="ATU6" s="30"/>
      <c r="ATV6" s="30"/>
      <c r="ATW6" s="30"/>
      <c r="ATX6" s="30"/>
      <c r="ATY6" s="30"/>
      <c r="ATZ6" s="30"/>
      <c r="AUA6" s="30"/>
      <c r="AUB6" s="30"/>
      <c r="AUC6" s="30"/>
      <c r="AUD6" s="30"/>
      <c r="AUE6" s="30"/>
      <c r="AUF6" s="30"/>
      <c r="AUG6" s="30"/>
      <c r="AUH6" s="30"/>
      <c r="AUI6" s="30"/>
      <c r="AUJ6" s="30"/>
      <c r="AUK6" s="30"/>
      <c r="AUL6" s="30"/>
      <c r="AUM6" s="30"/>
      <c r="AUN6" s="30"/>
      <c r="AUO6" s="30"/>
      <c r="AUP6" s="30"/>
      <c r="AUQ6" s="30"/>
      <c r="AUR6" s="30"/>
      <c r="AUS6" s="30"/>
      <c r="AUT6" s="30"/>
      <c r="AUU6" s="30"/>
      <c r="AUV6" s="30"/>
      <c r="AUW6" s="30"/>
      <c r="AUX6" s="30"/>
      <c r="AUY6" s="30"/>
      <c r="AUZ6" s="30"/>
      <c r="AVA6" s="30"/>
      <c r="AVB6" s="30"/>
      <c r="AVC6" s="30"/>
      <c r="AVD6" s="30"/>
      <c r="AVE6" s="30"/>
      <c r="AVF6" s="30"/>
      <c r="AVG6" s="30"/>
      <c r="AVH6" s="30"/>
      <c r="AVI6" s="30"/>
      <c r="AVJ6" s="30"/>
      <c r="AVK6" s="30"/>
      <c r="AVL6" s="30"/>
      <c r="AVM6" s="30"/>
      <c r="AVN6" s="30"/>
      <c r="AVO6" s="30"/>
      <c r="AVP6" s="30"/>
      <c r="AVQ6" s="30"/>
      <c r="AVR6" s="30"/>
      <c r="AVS6" s="30"/>
      <c r="AVT6" s="30"/>
      <c r="AVU6" s="30"/>
      <c r="AVV6" s="30"/>
      <c r="AVW6" s="30"/>
      <c r="AVX6" s="30"/>
      <c r="AVY6" s="30"/>
      <c r="AVZ6" s="30"/>
      <c r="AWA6" s="30"/>
      <c r="AWB6" s="30"/>
      <c r="AWC6" s="30"/>
      <c r="AWD6" s="30"/>
      <c r="AWE6" s="30"/>
      <c r="AWF6" s="30"/>
      <c r="AWG6" s="30"/>
      <c r="AWH6" s="30"/>
      <c r="AWI6" s="30"/>
      <c r="AWJ6" s="30"/>
      <c r="AWK6" s="30"/>
      <c r="AWL6" s="30"/>
      <c r="AWM6" s="30"/>
      <c r="AWN6" s="30"/>
      <c r="AWO6" s="30"/>
      <c r="AWP6" s="30"/>
      <c r="AWQ6" s="30"/>
      <c r="AWR6" s="30"/>
      <c r="AWS6" s="30"/>
      <c r="AWT6" s="30"/>
      <c r="AWU6" s="30"/>
      <c r="AWV6" s="30"/>
      <c r="AWW6" s="30"/>
      <c r="AWX6" s="30"/>
      <c r="AWY6" s="30"/>
      <c r="AWZ6" s="30"/>
      <c r="AXA6" s="30"/>
      <c r="AXB6" s="30"/>
      <c r="AXC6" s="30"/>
      <c r="AXD6" s="30"/>
      <c r="AXE6" s="30"/>
      <c r="AXF6" s="30"/>
      <c r="AXG6" s="30"/>
      <c r="AXH6" s="30"/>
      <c r="AXI6" s="30"/>
      <c r="AXJ6" s="30"/>
      <c r="AXK6" s="30"/>
      <c r="AXL6" s="30"/>
      <c r="AXM6" s="30"/>
      <c r="AXN6" s="30"/>
      <c r="AXO6" s="30"/>
      <c r="AXP6" s="30"/>
      <c r="AXQ6" s="30"/>
      <c r="AXR6" s="30"/>
      <c r="AXS6" s="30"/>
      <c r="AXT6" s="30"/>
      <c r="AXU6" s="30"/>
      <c r="AXV6" s="30"/>
      <c r="AXW6" s="30"/>
      <c r="AXX6" s="30"/>
      <c r="AXY6" s="30"/>
      <c r="AXZ6" s="30"/>
      <c r="AYA6" s="30"/>
      <c r="AYB6" s="30"/>
      <c r="AYC6" s="30"/>
      <c r="AYD6" s="30"/>
      <c r="AYE6" s="30"/>
      <c r="AYF6" s="30"/>
      <c r="AYG6" s="30"/>
      <c r="AYH6" s="30"/>
      <c r="AYI6" s="30"/>
      <c r="AYJ6" s="30"/>
      <c r="AYK6" s="30"/>
      <c r="AYL6" s="30"/>
      <c r="AYM6" s="30"/>
      <c r="AYN6" s="30"/>
      <c r="AYO6" s="30"/>
      <c r="AYP6" s="30"/>
      <c r="AYQ6" s="30"/>
      <c r="AYR6" s="30"/>
      <c r="AYS6" s="30"/>
      <c r="AYT6" s="30"/>
      <c r="AYU6" s="30"/>
      <c r="AYV6" s="30"/>
      <c r="AYW6" s="30"/>
      <c r="AYX6" s="30"/>
      <c r="AYY6" s="30"/>
      <c r="AYZ6" s="30"/>
      <c r="AZA6" s="30"/>
      <c r="AZB6" s="30"/>
      <c r="AZC6" s="30"/>
      <c r="AZD6" s="30"/>
      <c r="AZE6" s="30"/>
      <c r="AZF6" s="30"/>
      <c r="AZG6" s="30"/>
      <c r="AZH6" s="30"/>
      <c r="AZI6" s="30"/>
      <c r="AZJ6" s="30"/>
      <c r="AZK6" s="30"/>
      <c r="AZL6" s="30"/>
      <c r="AZM6" s="30"/>
      <c r="AZN6" s="30"/>
      <c r="AZO6" s="30"/>
      <c r="AZP6" s="30"/>
      <c r="AZQ6" s="30"/>
      <c r="AZR6" s="30"/>
      <c r="AZS6" s="30"/>
      <c r="AZT6" s="30"/>
      <c r="AZU6" s="30"/>
      <c r="AZV6" s="30"/>
      <c r="AZW6" s="30"/>
      <c r="AZX6" s="30"/>
      <c r="AZY6" s="30"/>
      <c r="AZZ6" s="30"/>
      <c r="BAA6" s="30"/>
      <c r="BAB6" s="30"/>
      <c r="BAC6" s="30"/>
      <c r="BAD6" s="30"/>
      <c r="BAE6" s="30"/>
      <c r="BAF6" s="30"/>
      <c r="BAG6" s="30"/>
      <c r="BAH6" s="30"/>
      <c r="BAI6" s="30"/>
      <c r="BAJ6" s="30"/>
      <c r="BAK6" s="30"/>
      <c r="BAL6" s="30"/>
      <c r="BAM6" s="30"/>
      <c r="BAN6" s="30"/>
      <c r="BAO6" s="30"/>
      <c r="BAP6" s="30"/>
      <c r="BAQ6" s="30"/>
      <c r="BAR6" s="30"/>
      <c r="BAS6" s="30"/>
      <c r="BAT6" s="30"/>
      <c r="BAU6" s="30"/>
      <c r="BAV6" s="30"/>
      <c r="BAW6" s="30"/>
      <c r="BAX6" s="30"/>
      <c r="BAY6" s="30"/>
      <c r="BAZ6" s="30"/>
      <c r="BBA6" s="30"/>
      <c r="BBB6" s="30"/>
      <c r="BBC6" s="30"/>
      <c r="BBD6" s="30"/>
      <c r="BBE6" s="30"/>
      <c r="BBF6" s="30"/>
      <c r="BBG6" s="30"/>
      <c r="BBH6" s="30"/>
      <c r="BBI6" s="30"/>
      <c r="BBJ6" s="30"/>
      <c r="BBK6" s="30"/>
      <c r="BBL6" s="30"/>
      <c r="BBM6" s="30"/>
      <c r="BBN6" s="30"/>
      <c r="BBO6" s="30"/>
      <c r="BBP6" s="30"/>
      <c r="BBQ6" s="30"/>
      <c r="BBR6" s="30"/>
      <c r="BBS6" s="30"/>
      <c r="BBT6" s="30"/>
      <c r="BBU6" s="30"/>
      <c r="BBV6" s="30"/>
      <c r="BBW6" s="30"/>
      <c r="BBX6" s="30"/>
      <c r="BBY6" s="30"/>
      <c r="BBZ6" s="30"/>
      <c r="BCA6" s="30"/>
      <c r="BCB6" s="30"/>
      <c r="BCC6" s="30"/>
      <c r="BCD6" s="30"/>
      <c r="BCE6" s="30"/>
      <c r="BCF6" s="30"/>
      <c r="BCG6" s="30"/>
      <c r="BCH6" s="30"/>
      <c r="BCI6" s="30"/>
      <c r="BCJ6" s="30"/>
      <c r="BCK6" s="30"/>
      <c r="BCL6" s="30"/>
      <c r="BCM6" s="30"/>
      <c r="BCN6" s="30"/>
      <c r="BCO6" s="30"/>
      <c r="BCP6" s="30"/>
      <c r="BCQ6" s="30"/>
      <c r="BCR6" s="30"/>
      <c r="BCS6" s="30"/>
      <c r="BCT6" s="30"/>
      <c r="BCU6" s="30"/>
      <c r="BCV6" s="30"/>
      <c r="BCW6" s="30"/>
      <c r="BCX6" s="30"/>
      <c r="BCY6" s="30"/>
      <c r="BCZ6" s="30"/>
      <c r="BDA6" s="30"/>
      <c r="BDB6" s="30"/>
      <c r="BDC6" s="30"/>
      <c r="BDD6" s="30"/>
      <c r="BDE6" s="30"/>
      <c r="BDF6" s="30"/>
      <c r="BDG6" s="30"/>
      <c r="BDH6" s="30"/>
      <c r="BDI6" s="30"/>
      <c r="BDJ6" s="30"/>
      <c r="BDK6" s="30"/>
      <c r="BDL6" s="30"/>
      <c r="BDM6" s="30"/>
      <c r="BDN6" s="30"/>
      <c r="BDO6" s="30"/>
      <c r="BDP6" s="30"/>
      <c r="BDQ6" s="30"/>
      <c r="BDR6" s="30"/>
      <c r="BDS6" s="30"/>
      <c r="BDT6" s="30"/>
      <c r="BDU6" s="30"/>
      <c r="BDV6" s="30"/>
      <c r="BDW6" s="30"/>
      <c r="BDX6" s="30"/>
      <c r="BDY6" s="30"/>
      <c r="BDZ6" s="30"/>
      <c r="BEA6" s="30"/>
      <c r="BEB6" s="30"/>
      <c r="BEC6" s="30"/>
      <c r="BED6" s="30"/>
      <c r="BEE6" s="30"/>
      <c r="BEF6" s="30"/>
      <c r="BEG6" s="30"/>
      <c r="BEH6" s="30"/>
      <c r="BEI6" s="30"/>
      <c r="BEJ6" s="30"/>
      <c r="BEK6" s="30"/>
      <c r="BEL6" s="30"/>
      <c r="BEM6" s="30"/>
      <c r="BEN6" s="30"/>
      <c r="BEO6" s="30"/>
      <c r="BEP6" s="30"/>
      <c r="BEQ6" s="30"/>
      <c r="BER6" s="30"/>
      <c r="BES6" s="30"/>
      <c r="BET6" s="30"/>
      <c r="BEU6" s="30"/>
      <c r="BEV6" s="30"/>
      <c r="BEW6" s="30"/>
      <c r="BEX6" s="30"/>
      <c r="BEY6" s="30"/>
      <c r="BEZ6" s="30"/>
      <c r="BFA6" s="30"/>
      <c r="BFB6" s="30"/>
      <c r="BFC6" s="30"/>
      <c r="BFD6" s="30"/>
      <c r="BFE6" s="30"/>
      <c r="BFF6" s="30"/>
      <c r="BFG6" s="30"/>
      <c r="BFH6" s="30"/>
      <c r="BFI6" s="30"/>
      <c r="BFJ6" s="30"/>
      <c r="BFK6" s="30"/>
      <c r="BFL6" s="30"/>
      <c r="BFM6" s="30"/>
      <c r="BFN6" s="30"/>
      <c r="BFO6" s="30"/>
      <c r="BFP6" s="30"/>
      <c r="BFQ6" s="30"/>
      <c r="BFR6" s="30"/>
      <c r="BFS6" s="30"/>
      <c r="BFT6" s="30"/>
      <c r="BFU6" s="30"/>
      <c r="BFV6" s="30"/>
      <c r="BFW6" s="30"/>
      <c r="BFX6" s="30"/>
      <c r="BFY6" s="30"/>
      <c r="BFZ6" s="30"/>
      <c r="BGA6" s="30"/>
      <c r="BGB6" s="30"/>
      <c r="BGC6" s="30"/>
      <c r="BGD6" s="30"/>
      <c r="BGE6" s="30"/>
      <c r="BGF6" s="30"/>
      <c r="BGG6" s="30"/>
      <c r="BGH6" s="31"/>
      <c r="BGI6" s="31"/>
      <c r="BGJ6" s="31"/>
      <c r="BGK6" s="31"/>
      <c r="BGL6" s="31"/>
      <c r="BGM6" s="31"/>
      <c r="BGN6" s="31"/>
      <c r="BGO6" s="31"/>
      <c r="BGP6" s="31"/>
      <c r="BGQ6" s="31"/>
      <c r="BGR6" s="31"/>
      <c r="BGS6" s="31"/>
      <c r="BGT6" s="31"/>
      <c r="BGU6" s="31"/>
      <c r="BGV6" s="31"/>
      <c r="BGW6" s="31"/>
      <c r="BGX6" s="31"/>
      <c r="BGY6" s="31"/>
      <c r="BGZ6" s="31"/>
      <c r="BHA6" s="31"/>
      <c r="BHB6" s="31"/>
      <c r="BHC6" s="31"/>
      <c r="BHD6" s="31"/>
      <c r="BHE6" s="31"/>
      <c r="BHF6" s="31"/>
      <c r="BHG6" s="31"/>
      <c r="BHH6" s="31"/>
      <c r="BHI6" s="31"/>
      <c r="BHJ6" s="31"/>
      <c r="BHK6" s="31"/>
      <c r="BHL6" s="31"/>
      <c r="BHM6" s="31"/>
      <c r="BHN6" s="31"/>
      <c r="BHO6" s="31"/>
      <c r="BHP6" s="31"/>
      <c r="BHQ6" s="31"/>
      <c r="BHR6" s="31"/>
      <c r="BHS6" s="31"/>
      <c r="BHT6" s="31"/>
      <c r="BHU6" s="31"/>
      <c r="BHV6" s="31"/>
      <c r="BHW6" s="31"/>
      <c r="BHX6" s="31"/>
      <c r="BHY6" s="31"/>
      <c r="BHZ6" s="31"/>
      <c r="BIA6" s="31"/>
      <c r="BIB6" s="31"/>
      <c r="BIC6" s="31"/>
      <c r="BID6" s="31"/>
    </row>
    <row r="7" spans="1:1590 16335:16384" ht="27" customHeight="1">
      <c r="A7" s="33" t="s">
        <v>25</v>
      </c>
      <c r="B7" s="34" t="s">
        <v>26</v>
      </c>
      <c r="C7" s="34" t="s">
        <v>27</v>
      </c>
      <c r="D7" s="34" t="s">
        <v>28</v>
      </c>
      <c r="E7" s="34" t="s">
        <v>29</v>
      </c>
      <c r="F7" s="34" t="s">
        <v>30</v>
      </c>
      <c r="G7" s="34" t="s">
        <v>31</v>
      </c>
      <c r="H7" s="34" t="s">
        <v>32</v>
      </c>
      <c r="I7" s="34" t="s">
        <v>33</v>
      </c>
      <c r="J7" s="34" t="s">
        <v>34</v>
      </c>
      <c r="K7" s="34" t="s">
        <v>35</v>
      </c>
      <c r="L7" s="34" t="s">
        <v>36</v>
      </c>
      <c r="M7" s="34" t="s">
        <v>37</v>
      </c>
      <c r="N7" s="35" t="s">
        <v>38</v>
      </c>
      <c r="O7" s="35" t="s">
        <v>39</v>
      </c>
      <c r="P7" s="35" t="s">
        <v>40</v>
      </c>
      <c r="Q7" s="35" t="s">
        <v>41</v>
      </c>
      <c r="R7" s="35" t="s">
        <v>42</v>
      </c>
      <c r="S7" s="35" t="s">
        <v>43</v>
      </c>
      <c r="T7" s="35"/>
      <c r="U7" s="27" t="s">
        <v>44</v>
      </c>
      <c r="V7" s="27" t="s">
        <v>45</v>
      </c>
      <c r="W7" s="27" t="s">
        <v>46</v>
      </c>
      <c r="X7" s="27" t="s">
        <v>47</v>
      </c>
      <c r="Y7" s="27" t="s">
        <v>48</v>
      </c>
      <c r="Z7" s="27" t="s">
        <v>49</v>
      </c>
      <c r="AA7" s="27" t="s">
        <v>50</v>
      </c>
      <c r="AB7" s="27" t="s">
        <v>51</v>
      </c>
      <c r="AC7" s="27" t="s">
        <v>52</v>
      </c>
      <c r="AD7" s="27" t="s">
        <v>53</v>
      </c>
      <c r="AE7" s="27" t="s">
        <v>54</v>
      </c>
      <c r="AF7" s="27" t="s">
        <v>55</v>
      </c>
      <c r="AG7" s="27" t="s">
        <v>56</v>
      </c>
      <c r="AH7" s="27" t="s">
        <v>57</v>
      </c>
      <c r="AI7" s="27" t="s">
        <v>58</v>
      </c>
      <c r="AJ7" s="27" t="s">
        <v>59</v>
      </c>
      <c r="AK7" s="27" t="s">
        <v>60</v>
      </c>
      <c r="AL7" s="27" t="s">
        <v>61</v>
      </c>
      <c r="AM7" s="27" t="s">
        <v>62</v>
      </c>
      <c r="AN7" s="27" t="s">
        <v>63</v>
      </c>
      <c r="AO7" s="27" t="s">
        <v>64</v>
      </c>
      <c r="AP7" s="27" t="s">
        <v>65</v>
      </c>
      <c r="AQ7" s="35" t="s">
        <v>38</v>
      </c>
      <c r="AR7" s="35" t="s">
        <v>66</v>
      </c>
      <c r="AS7" s="35" t="s">
        <v>67</v>
      </c>
      <c r="AT7" s="35" t="s">
        <v>68</v>
      </c>
      <c r="AU7" s="35" t="s">
        <v>69</v>
      </c>
      <c r="AV7" s="35" t="s">
        <v>70</v>
      </c>
      <c r="AW7" s="36" t="s">
        <v>71</v>
      </c>
      <c r="AX7" s="36" t="s">
        <v>72</v>
      </c>
      <c r="AY7" s="36" t="s">
        <v>45</v>
      </c>
      <c r="AZ7" s="36" t="s">
        <v>73</v>
      </c>
      <c r="BA7" s="36" t="s">
        <v>74</v>
      </c>
      <c r="BB7" s="36" t="s">
        <v>75</v>
      </c>
      <c r="BC7" s="36" t="s">
        <v>76</v>
      </c>
      <c r="BD7" s="36" t="s">
        <v>77</v>
      </c>
      <c r="BE7" s="37" t="s">
        <v>49</v>
      </c>
      <c r="BF7" s="37" t="s">
        <v>50</v>
      </c>
      <c r="BG7" s="37" t="s">
        <v>78</v>
      </c>
      <c r="BH7" s="37" t="s">
        <v>52</v>
      </c>
      <c r="BI7" s="37" t="s">
        <v>53</v>
      </c>
      <c r="BJ7" s="37" t="s">
        <v>54</v>
      </c>
      <c r="BK7" s="37" t="s">
        <v>55</v>
      </c>
      <c r="BL7" s="37" t="s">
        <v>56</v>
      </c>
      <c r="BM7" s="37" t="s">
        <v>57</v>
      </c>
      <c r="BN7" s="36" t="s">
        <v>79</v>
      </c>
      <c r="BO7" s="37" t="s">
        <v>59</v>
      </c>
      <c r="BP7" s="37" t="s">
        <v>60</v>
      </c>
      <c r="BQ7" s="37" t="s">
        <v>61</v>
      </c>
      <c r="BR7" s="37" t="s">
        <v>62</v>
      </c>
      <c r="BS7" s="38" t="s">
        <v>80</v>
      </c>
      <c r="BT7" s="38" t="s">
        <v>81</v>
      </c>
      <c r="BU7" s="38" t="s">
        <v>82</v>
      </c>
      <c r="BV7" s="39" t="s">
        <v>83</v>
      </c>
      <c r="BW7" s="39" t="s">
        <v>84</v>
      </c>
      <c r="BX7" s="39" t="s">
        <v>85</v>
      </c>
      <c r="BY7" s="39" t="s">
        <v>86</v>
      </c>
      <c r="BZ7" s="39" t="s">
        <v>87</v>
      </c>
      <c r="CA7" s="39" t="s">
        <v>88</v>
      </c>
      <c r="CB7" s="40" t="s">
        <v>89</v>
      </c>
      <c r="CC7" s="40" t="s">
        <v>90</v>
      </c>
      <c r="CD7" s="40" t="s">
        <v>91</v>
      </c>
      <c r="CE7" s="40" t="s">
        <v>92</v>
      </c>
      <c r="CF7" s="41">
        <f>'R (1)'!B187</f>
        <v>0</v>
      </c>
      <c r="CG7" s="40" t="s">
        <v>93</v>
      </c>
      <c r="CH7" s="40" t="s">
        <v>94</v>
      </c>
      <c r="CI7" s="40" t="s">
        <v>95</v>
      </c>
      <c r="CJ7" s="340"/>
      <c r="CK7" s="42" t="s">
        <v>96</v>
      </c>
      <c r="CL7" s="29" t="s">
        <v>97</v>
      </c>
      <c r="CM7" s="29" t="s">
        <v>98</v>
      </c>
      <c r="CN7" s="29" t="s">
        <v>99</v>
      </c>
      <c r="CO7" s="29" t="s">
        <v>100</v>
      </c>
      <c r="CP7" s="29" t="s">
        <v>101</v>
      </c>
      <c r="CQ7" s="29" t="s">
        <v>102</v>
      </c>
      <c r="CR7" s="29" t="s">
        <v>103</v>
      </c>
      <c r="CS7" s="43" t="s">
        <v>104</v>
      </c>
      <c r="CT7" s="29" t="s">
        <v>45</v>
      </c>
      <c r="CU7" s="29" t="s">
        <v>105</v>
      </c>
      <c r="CV7" s="29" t="s">
        <v>106</v>
      </c>
      <c r="CW7" s="28" t="s">
        <v>5</v>
      </c>
      <c r="CX7" s="40" t="s">
        <v>107</v>
      </c>
      <c r="CY7" s="40" t="s">
        <v>108</v>
      </c>
      <c r="CZ7" s="40" t="s">
        <v>109</v>
      </c>
      <c r="DA7" s="29" t="s">
        <v>110</v>
      </c>
      <c r="DB7" s="43" t="s">
        <v>111</v>
      </c>
      <c r="DC7" s="29" t="s">
        <v>112</v>
      </c>
      <c r="DD7" s="29" t="s">
        <v>113</v>
      </c>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5"/>
      <c r="BGI7" s="5"/>
      <c r="BGJ7" s="5"/>
      <c r="BGK7" s="5"/>
      <c r="BGL7" s="5"/>
      <c r="BGM7" s="5"/>
      <c r="BGN7" s="5"/>
      <c r="BGO7" s="5"/>
      <c r="BGP7" s="5"/>
      <c r="BGQ7" s="5"/>
      <c r="BGR7" s="5"/>
      <c r="BGS7" s="5"/>
      <c r="BGT7" s="5"/>
      <c r="BGU7" s="5"/>
      <c r="BGV7" s="5"/>
      <c r="BGW7" s="5"/>
      <c r="BGX7" s="5"/>
      <c r="BGY7" s="5"/>
      <c r="BGZ7" s="5"/>
      <c r="BHA7" s="5"/>
      <c r="BHB7" s="5"/>
      <c r="BHC7" s="5"/>
      <c r="BHD7" s="5"/>
      <c r="BHE7" s="5"/>
      <c r="BHF7" s="5"/>
      <c r="BHG7" s="5"/>
      <c r="BHH7" s="5"/>
      <c r="BHI7" s="5"/>
      <c r="BHJ7" s="5"/>
      <c r="BHK7" s="5"/>
      <c r="BHL7" s="5"/>
      <c r="BHM7" s="5"/>
      <c r="BHN7" s="5"/>
      <c r="BHO7" s="5"/>
      <c r="BHP7" s="5"/>
      <c r="BHQ7" s="5"/>
      <c r="BHR7" s="5"/>
      <c r="BHS7" s="5"/>
      <c r="BHT7" s="5"/>
      <c r="BHU7" s="5"/>
      <c r="BHV7" s="5"/>
      <c r="BHW7" s="5"/>
      <c r="BHX7" s="5"/>
      <c r="BHY7" s="5"/>
      <c r="BHZ7" s="5"/>
      <c r="BIA7" s="5"/>
      <c r="BIB7" s="5"/>
      <c r="BIC7" s="5"/>
      <c r="BID7" s="5"/>
    </row>
    <row r="8" spans="1:1590 16335:16384" s="1" customFormat="1" ht="227.25" customHeight="1">
      <c r="A8" s="44" t="s">
        <v>114</v>
      </c>
      <c r="B8" s="45" t="str">
        <f>'R (1)'!A$7</f>
        <v>Subsistema de Gestión efr</v>
      </c>
      <c r="C8" s="45" t="str">
        <f>'R (1)'!D$7</f>
        <v>FINANCIERO</v>
      </c>
      <c r="D8" s="45" t="str">
        <f>'R (1)'!C$7</f>
        <v>G.EFR.01</v>
      </c>
      <c r="E8" s="46" t="str">
        <f>'R (1)'!E$7</f>
        <v>Posibilidad de no disponer de los recursos suficientes para la sostenibilidad del Modelo efr</v>
      </c>
      <c r="F8" s="45" t="str">
        <f>'R (1)'!X$7</f>
        <v>Subdirector Técnico de Talento Humano</v>
      </c>
      <c r="G8" s="47" t="str">
        <f>'R (1)'!AX$12</f>
        <v xml:space="preserve">Causa 1. Humano 
Causa 2. Parte Relacionada 
.  
.  
.  
.  
.  
.  
.  
.  
.  
.  
.  
.  
.  
.  
.  
.  
.  
. </v>
      </c>
      <c r="H8" s="47" t="str">
        <f>'R (1)'!AV$12</f>
        <v xml:space="preserve">Causa 1. 
Falta de patrocinio por parte del equipo directivo. 
Causa 2. Políticas internas o distritales de austeridad del gasto que impidan la ejecución de las estrategias efr. 
.  
.  
.  
.  
.  
.  
.  
.  
.  
.  
.  
.  
.  
.  
.  
.  
.  
. </v>
      </c>
      <c r="I8" s="47" t="str">
        <f>'R (1)'!AW$12</f>
        <v xml:space="preserve">Causa 1. Rotación del equipo directivo 
Causa 2. Cambios en el marco normativo asociado a la regulación de presupuesto en entidades públicas 
.  
.  
.  
.  
.  
.  
.  
.  
.  
.  
.  
.  
.  
.  
.  
.  
.  
. </v>
      </c>
      <c r="J8" s="47" t="str">
        <f>'R (1)'!AV$35</f>
        <v xml:space="preserve">1.Operativa:
* Fallas en los entregables del modelo.
* Dificultad en la aplicación de medidas efr 
2. Reputacional:
* Afectación de la certificación.
* Disminución de la calificación del modelo. 
3. Legal:
4. Económica:
5. Daño Fiscal:
Sin efecto fiscal 
6. Derechos Fundamentales
No afecta Derecehos 
7. 
</v>
      </c>
      <c r="K8" s="47" t="str">
        <f>'R (1)'!BF$47</f>
        <v xml:space="preserve">
3. Riesgo Operativo
4. Riesgo Reputacional
6. Riesgo Financiero
</v>
      </c>
      <c r="L8" s="47" t="str">
        <f>'R (1)'!BE$57</f>
        <v xml:space="preserve">
OTROS:
Ninguno
</v>
      </c>
      <c r="M8" s="47" t="str">
        <f>'R (1)'!AW$66</f>
        <v xml:space="preserve">
OBJ 5: Impulsar el desarrollo del talento humano, fortaleciendo la capacidad institucional, la efectividad y la transparencia, a través de soluciones innovadoras.
</v>
      </c>
      <c r="N8" s="45" t="str">
        <f>'R (1)'!AV$101</f>
        <v>3 - Media</v>
      </c>
      <c r="O8" s="49">
        <f>'R (1)'!V$101</f>
        <v>0.53333333333333333</v>
      </c>
      <c r="P8" s="45" t="str">
        <f>'R (1)'!AV$125</f>
        <v>2 - Menor</v>
      </c>
      <c r="Q8" s="49">
        <f>'R (1)'!U$127</f>
        <v>0.21333333333333337</v>
      </c>
      <c r="R8" s="46" t="str">
        <f>'R (1)'!O$127</f>
        <v>MODERADO</v>
      </c>
      <c r="S8" s="49">
        <f>'R (1)'!U$127</f>
        <v>0.21333333333333337</v>
      </c>
      <c r="T8" s="45">
        <f>'R (1)'!AZ$165</f>
        <v>2</v>
      </c>
      <c r="U8" s="47" t="str">
        <f>'R (1)'!AZ$133</f>
        <v xml:space="preserve">Control 1. Vinculación del modelo efr en la plataforma estratégica de la Entidad. 
Control 2.  Inclusión del Subsistema de Gestión efr en la inducción para afianzar el modelo 
.  
.  
.  
.  
.  
.  
.  
.  
.  
.  
.  
.  
.  
.  
.  
.  
.  
.  
.  
.  
.  
.  
.  
.  
.  
.  
.  
. </v>
      </c>
      <c r="V8" s="47" t="str">
        <f>'R (1)'!BA$133</f>
        <v xml:space="preserve">Control 1. Responsable ante la administración, manager efr y Profesional Especializado de la OAP que a su vez es el Coordinador del modelo efr 
Control 2.  Profesional Universitaria de la STRH de capacitación, responsable del "Saludo Inicial y Bienvenida" que a su vez es integrante del equipo efr  
.  
.  
.  
.  
.  
.  
.  
.  
.  
.  
.  
.  
.  
.  
.  
.  
.  
.  
.  
.  
.  
.  
.  
.  
.  
.  
.  
. </v>
      </c>
      <c r="W8" s="47" t="str">
        <f>'R (1)'!BB$133</f>
        <v xml:space="preserve">Control 1. Resolución 3197 de 2024 
Control 2. Presentación inducción 
.  
.  
.  
.  
.  
.  
.  
.  
.  
.  
.  
.  
.  
.  
.  
.  
.  
.  
.  
.  
.  
.  
.  
.  
.  
.  
.  
. </v>
      </c>
      <c r="X8" s="47" t="str">
        <f>'R (1)'!BC$133</f>
        <v xml:space="preserve">Control 1. Plataforma estratégica del IDU (objetivos estratégicos) 
Control 2. Presentación y listas de asistencia 
.  
.  
.  
.  
.  
.  
.  
.  
.  
.  
.  
.  
.  
.  
.  
.  
.  
.  
.  
.  
.  
.  
.  
.  
.  
.  
.  
. </v>
      </c>
      <c r="Y8" s="48" t="str">
        <f>'R (1)'!BD$133</f>
        <v xml:space="preserve">Control 1. Continua 
Control 2. Continua 
.  
.  
.  
.  
.  
.  
.  
.  
.  
.  
.  
.  
.  
.  
.  
.  
.  
.  
.  
.  
.  
.  
.  
.  
.  
.  
.  
. </v>
      </c>
      <c r="Z8" s="48">
        <f>'R (1)'!BO$164</f>
        <v>2</v>
      </c>
      <c r="AA8" s="48">
        <f>'R (1)'!BP$164</f>
        <v>0</v>
      </c>
      <c r="AB8" s="47" t="str">
        <f>'R (1)'!BE$133</f>
        <v xml:space="preserve">Control 1. Manual 
Control 2. Manual 
.  
.  
.  
.  
.  
.  
.  
.  
.  
.  
.  
.  
.  
.  
.  
.  
.  
.  
.  
.  
.  
.  
.  
.  
.  
.  
.  
. </v>
      </c>
      <c r="AC8" s="48">
        <f>'R (1)'!BQ$164</f>
        <v>2</v>
      </c>
      <c r="AD8" s="48">
        <f>'R (1)'!BR$164</f>
        <v>0</v>
      </c>
      <c r="AE8" s="48" t="str">
        <f>'R (1)'!BF$133</f>
        <v xml:space="preserve">Control 1. Preventivo 
Control 2. Preventivo 
.  
.  
.  
.  
.  
.  
.  
.  
.  
.  
.  
.  
.  
.  
.  
.  
.  
.  
.  
.  
.  
.  
.  
.  
.  
.  
.  
. </v>
      </c>
      <c r="AF8" s="48">
        <f>'R (1)'!BS$164</f>
        <v>2</v>
      </c>
      <c r="AG8" s="48">
        <f>'R (1)'!BT$164</f>
        <v>0</v>
      </c>
      <c r="AH8" s="48">
        <f>'R (1)'!BU$164</f>
        <v>0</v>
      </c>
      <c r="AI8" s="48" t="str">
        <f>'R (1)'!BG$133</f>
        <v xml:space="preserve">Control 1. Ninguno 
Control 2. Probabilidad 
.  
.  
.  
.  
.  
.  
.  
.  
.  
.  
.  
.  
.  
.  
.  
.  
.  
.  
.  
.  
.  
.  
.  
.  
.  
.  
.  
. </v>
      </c>
      <c r="AJ8" s="48">
        <f>'R (1)'!BV$164</f>
        <v>1</v>
      </c>
      <c r="AK8" s="48">
        <f>'R (1)'!BW$164</f>
        <v>0</v>
      </c>
      <c r="AL8" s="48">
        <f>'R (1)'!BX$164</f>
        <v>0</v>
      </c>
      <c r="AM8" s="48">
        <f>'R (1)'!BY$164</f>
        <v>1</v>
      </c>
      <c r="AN8" s="48" t="str">
        <f>'R (1)'!BL$133</f>
        <v xml:space="preserve">Control 1. Se mantiene en la plataforma estratégica vigente 
Control 2. Se incluyó en las inducciones de periodo 
.  
.  
.  
.  
.  
.  
.  
.  
.  
.  
.  
.  
.  
.  
.  
.  
.  
.  
.  
.  
.  
.  
.  
.  
.  
.  
.  
. </v>
      </c>
      <c r="AO8" s="48" t="str">
        <f>'R (1)'!BM$133</f>
        <v xml:space="preserve">Control 1. Se mantiene en la plataforma estratégica vigente 
Control 2. Se incluyó en las inducciones de periodo 
.  
.  
.  
.  
.  
.  
.  
.  
.  
.  
.  
.  
.  
.  
.  
.  
.  
.  
.  
.  
.  
.  
.  
.  
.  
.  
.  
. </v>
      </c>
      <c r="AP8" s="48" t="str">
        <f>'R (1)'!BN$133</f>
        <v xml:space="preserve">Control 1. Se incluye en el objetivo 5 de la nueva plataforma estratégica adoptada por la resolución 3197 de 2024 
Control 2. Se incluyó en las inducciones de periodo (ver soportes en STRH) 
.  
.  
.  
.  
.  
.  
.  
.  
.  
.  
.  
.  
.  
.  
.  
.  
.  
.  
.  
.  
.  
.  
.  
.  
.  
.  
.  
. </v>
      </c>
      <c r="AQ8" s="45" t="str">
        <f>'R (1)'!AW$164</f>
        <v>2 - Baja</v>
      </c>
      <c r="AR8" s="49">
        <f>'R (1)'!I$164</f>
        <v>0.31999999999999995</v>
      </c>
      <c r="AS8" s="45" t="str">
        <f>'R (1)'!AX$164</f>
        <v>2 - Menor</v>
      </c>
      <c r="AT8" s="49">
        <f>'R (1)'!V$164</f>
        <v>0.40000000000000008</v>
      </c>
      <c r="AU8" s="46" t="str">
        <f>'R (1)'!N$166</f>
        <v>MODERADO</v>
      </c>
      <c r="AV8" s="49">
        <f>'R (1)'!T$166</f>
        <v>0.128</v>
      </c>
      <c r="AW8" s="45" t="str">
        <f>'R (1)'!G$168</f>
        <v>ACEPTAR</v>
      </c>
      <c r="AX8" s="47" t="str">
        <f>'R (1)'!AZ$172</f>
        <v>TTO 1. No Aplica 
.  
".</v>
      </c>
      <c r="AY8" s="47" t="str">
        <f>'R (1)'!BA$172</f>
        <v xml:space="preserve">TTO 1.  
.  
. </v>
      </c>
      <c r="AZ8" s="47" t="str">
        <f>'R (1)'!BB$172</f>
        <v xml:space="preserve">TTO 1.  
.  
. </v>
      </c>
      <c r="BA8" s="47" t="str">
        <f>'R (1)'!BC$172</f>
        <v xml:space="preserve">TTO 1.  
.  
. </v>
      </c>
      <c r="BB8" s="47" t="str">
        <f>'R (1)'!BD$172</f>
        <v xml:space="preserve">TTO 1.  
.  
. </v>
      </c>
      <c r="BC8" s="47" t="str">
        <f>'R (1)'!BE$172</f>
        <v xml:space="preserve">TTO 1.  
.  
. </v>
      </c>
      <c r="BD8" s="47" t="str">
        <f>'R (1)'!BF$172</f>
        <v xml:space="preserve">TTO 1.  
.  
. </v>
      </c>
      <c r="BE8" s="48">
        <f>'R (1)'!BQ$176</f>
        <v>0</v>
      </c>
      <c r="BF8" s="48">
        <f>'R (1)'!BR$176</f>
        <v>0</v>
      </c>
      <c r="BG8" s="47" t="str">
        <f>'R (1)'!BG$172</f>
        <v xml:space="preserve">TTO 1.  
.  
. </v>
      </c>
      <c r="BH8" s="47">
        <f>'R (1)'!BS$176</f>
        <v>0</v>
      </c>
      <c r="BI8" s="47">
        <f>'R (1)'!BT$176</f>
        <v>0</v>
      </c>
      <c r="BJ8" s="47" t="str">
        <f>'R (1)'!BH$172</f>
        <v xml:space="preserve">TTO 1.  
.  
. </v>
      </c>
      <c r="BK8" s="47">
        <f>'R (1)'!BU$176</f>
        <v>0</v>
      </c>
      <c r="BL8" s="47">
        <f>'R (1)'!BV$176</f>
        <v>0</v>
      </c>
      <c r="BM8" s="47">
        <f>'R (1)'!BW$176</f>
        <v>0</v>
      </c>
      <c r="BN8" s="47" t="str">
        <f>'R (1)'!BI$172</f>
        <v xml:space="preserve">TTO 1.  
.  
. </v>
      </c>
      <c r="BO8" s="47">
        <f>'R (1)'!BX$176</f>
        <v>0</v>
      </c>
      <c r="BP8" s="47">
        <f>'R (1)'!BY$176</f>
        <v>0</v>
      </c>
      <c r="BQ8" s="47">
        <f>'R (1)'!BZ$176</f>
        <v>0</v>
      </c>
      <c r="BR8" s="47">
        <f>'R (1)'!CA$176</f>
        <v>0</v>
      </c>
      <c r="BS8" s="47" t="str">
        <f>'R (1)'!BN$172</f>
        <v xml:space="preserve">TTO 1.  
.  
. </v>
      </c>
      <c r="BT8" s="47" t="str">
        <f>'R (1)'!BO$172</f>
        <v xml:space="preserve">TTO 1.  
.  
. </v>
      </c>
      <c r="BU8" s="47" t="str">
        <f>'R (1)'!BP$172</f>
        <v xml:space="preserve">TTO 1.  
.  
. </v>
      </c>
      <c r="BV8" s="45" t="str">
        <f>'R (1)'!AW$176</f>
        <v>2 - Baja</v>
      </c>
      <c r="BW8" s="49">
        <f>'R (1)'!I$176</f>
        <v>0.31999999999999995</v>
      </c>
      <c r="BX8" s="45" t="str">
        <f>'R (1)'!AX$176</f>
        <v>2 - Menor</v>
      </c>
      <c r="BY8" s="49">
        <f>'R (1)'!V$176</f>
        <v>0.40000000000000008</v>
      </c>
      <c r="BZ8" s="46" t="str">
        <f>'R (1)'!N$178</f>
        <v>MODERADO</v>
      </c>
      <c r="CA8" s="49">
        <f>'R (1)'!T$178</f>
        <v>0.128</v>
      </c>
      <c r="CB8" s="50" t="str">
        <f>'R (1)'!AV$183</f>
        <v xml:space="preserve">Indicador 1.  
Controles ejecutados en el periodo  / Controles programados a ejecutar en el periodo X 100% 
DATOS PERIODO 1: 1 
DATOS PERIODO 2: 1 
DATOS PERIODO 3: 1 
AÑO: </v>
      </c>
      <c r="CC8" s="50" t="str">
        <f>'R (1)'!AW$183</f>
        <v>Indicador 1.   
ANÁLISIS PERIODO 1: Se mantienen los controles de incluir efr en la inducción y vincular el modelo a la plataforma estratégica 
ANÁLISIS PERIODO 2: Se mantienen los controles de incluir efr en la inducción y vincular el modelo a la plataforma estratégica 
ANÁLISIS PERIODO 3: Se mantienen los controles de incluir efr en la inducción y vincular el modelo a la plataforma estratégica</v>
      </c>
      <c r="CD8" s="50" t="str">
        <f>'R (1)'!AV$185</f>
        <v xml:space="preserve">Indicador 2.  
% de Recursos económicos asignados para la ejecución de las medidas efr en el período /%  Recursos económicos requeridos para la ejecución de las medidas efr en el período  x 100 
DATOS PERIODO 1: 1 
DATOS PERIODO 2: 1 
DATOS PERIODO 3: 1 
AÑO: </v>
      </c>
      <c r="CE8" s="50" t="str">
        <f>'R (1)'!AW$185</f>
        <v>Indicador 2.   
ANÁLISIS PERIODO 1: Se ejecuto el presupuesto definido para bienestar, salud y capacitación en cabeza de la STRH 
ANÁLISIS PERIODO 2: Se ejecuto el presupuesto definido para bienestar, salud y capacitación en cabeza de la STRH 
ANÁLISIS PERIODO 3: Se ejecuto el presupuesto definido para bienestar, salud y capacitación en cabeza de la STRH</v>
      </c>
      <c r="CF8" s="50" t="str">
        <f>'R (1)'!AV$187</f>
        <v xml:space="preserve">IND3.  
DATOS PERIODO 1:  
DATOS PERIODO 2:  
DATOS PERIODO 3:  
AÑO: </v>
      </c>
      <c r="CG8" s="50" t="str">
        <f>'R (1)'!AW$187</f>
        <v xml:space="preserve">IND3.   
ANÁLISIS PERIODO 1:  
ANÁLISIS PERIODO 2:  
ANÁLISIS PERIODO 3: </v>
      </c>
      <c r="CH8" s="50" t="str">
        <f>'R (1)'!AV$189</f>
        <v xml:space="preserve">IND4.  
DATOS PERIODO 1:  
DATOS PERIODO 2:  
DATOS PERIODO 3:  
AÑO: </v>
      </c>
      <c r="CI8" s="50" t="str">
        <f>'R (1)'!AW$189</f>
        <v xml:space="preserve">IND4.   
ANÁLISIS PERIODO 1:  
ANÁLISIS PERIODO 2:  
ANÁLISIS PERIODO 3: </v>
      </c>
      <c r="CJ8" s="47" t="str">
        <f>'R (1)'!AV$209</f>
        <v>1. DESCRIPCIÓN DEL RIESGO: 
Traslado del riesgos a la nueva plantilla. . 
2. CAUSAS: 
. 
3. CONSECUENCIAS: 
. 
4. PROBABILIDAD: 
. 
5. IMPACTO: 
. 
6. CONTROLES: 
Registro de seguimiento a controles.
7. PLAN DE TRATAMIENTO:
.
8. INDICADORES:
Registro de indicadores y análisis.
9. OTRO:
.
.</v>
      </c>
      <c r="CK8" s="51" t="str">
        <f>'R (1)'!O$195</f>
        <v>NO</v>
      </c>
      <c r="CL8" s="52" t="str">
        <f>'R (1)'!AV$199</f>
        <v xml:space="preserve">Evento 1.  
.  
.  
.  
.  
.  
. </v>
      </c>
      <c r="CM8" s="323" t="str">
        <f>'R (1)'!AW$199</f>
        <v xml:space="preserve">Evento 1.  
.  
.  
.  
.  
.  
. </v>
      </c>
      <c r="CN8" s="52" t="str">
        <f>'R (1)'!AX$199</f>
        <v xml:space="preserve">Evento 1.  
.  
.  
.  
.  
.  
. </v>
      </c>
      <c r="CO8" s="52" t="str">
        <f>'R (1)'!AY$199</f>
        <v xml:space="preserve">Evento 1.  
.  
.  
.  
.  
.  
. </v>
      </c>
      <c r="CP8" s="52" t="str">
        <f>'R (1)'!AZ$199</f>
        <v xml:space="preserve">Evento 1.  
.  
.  
.  
.  
.  
. </v>
      </c>
      <c r="CQ8" s="52" t="str">
        <f>'R (1)'!BA$199</f>
        <v xml:space="preserve">Evento 1.  
.  
.  
.  
.  
.  
. </v>
      </c>
      <c r="CR8" s="52" t="str">
        <f>'R (1)'!BB$199</f>
        <v xml:space="preserve">Evento 1.  
.  
.  
.  
.  
.  
. </v>
      </c>
      <c r="CS8" s="52" t="str">
        <f>'R (1)'!BC$199</f>
        <v xml:space="preserve">Evento 1.  
.  
.  
.  
.  
.  
. </v>
      </c>
      <c r="CT8" s="52" t="str">
        <f>'R (1)'!BD$199</f>
        <v xml:space="preserve">Evento 1.  
.  
.  
.  
.  
.  
. </v>
      </c>
      <c r="CU8" s="52" t="str">
        <f>'R (1)'!BE$199</f>
        <v xml:space="preserve">Evento 1.  
.  
.  
.  
.  
.  
. </v>
      </c>
      <c r="CV8" s="52" t="str">
        <f>'R (1)'!BF$199</f>
        <v xml:space="preserve">Evento 1.  
.  
.  
.  
.  
.  
. </v>
      </c>
      <c r="CW8" s="48" t="str">
        <f>'R (1)'!AV$218</f>
        <v xml:space="preserve">Ob. 1. 5-feb-2025 
Ob. 2. 5-feb-2025 
Ob. 3. 5-feb-2025 
Ob. 4. 5-feb-2025 
.  
.  
. </v>
      </c>
      <c r="CX8" s="48" t="str">
        <f>'R (1)'!AW$218</f>
        <v xml:space="preserve">Ob. 1. OAP 
Ob. 2. OAP 
Ob. 3. OAP 
Ob. 4. OAP 
.  
.  
. </v>
      </c>
      <c r="CY8" s="48" t="str">
        <f>'R (1)'!AX$218</f>
        <v xml:space="preserve">Ob. 1. JOHN Q. 
Ob. 2. JOHN Q. 
Ob. 3. JOHN Q. 
Ob. 4. JOHN Q. 
.  
.  
. </v>
      </c>
      <c r="CZ8" s="47" t="str">
        <f>'R (1)'!AY$218</f>
        <v xml:space="preserve">Ob. 1. Validar si el control 1 es vigente en la nueva plataforma estratégica del IDU. 
Ob. 2. Diligenciar Documentación del control, es decir, en qué documento ese control está formalizado. 
Ob. 3. Diligenciar Causas Raiz 
Ob. 4. Estas matrices ya debería tener reporte de los datos de los indicadores  por ejemplo respecto del 2024 
.  
.  
. </v>
      </c>
      <c r="DA8" s="48" t="str">
        <f>'R (1)'!AZ$218</f>
        <v xml:space="preserve">Ob. 1. 10-FEB-2025 
Ob. 2. 10-FEB-2025 
Ob. 3. 10-FEB-2025 
Ob. 4. 10-FEB-2025 
.  
.  
. </v>
      </c>
      <c r="DB8" s="48" t="str">
        <f>'R (1)'!BA$218</f>
        <v xml:space="preserve">Ob. 1. OAP 
Ob. 2. OAP 
Ob. 3. OAP 
Ob. 4. OAP 
.  
.  
. </v>
      </c>
      <c r="DC8" s="47" t="str">
        <f>'R (1)'!BB$218</f>
        <v xml:space="preserve">Ob. 1. Carlos Campos 
Ob. 2. Carlos Campos 
Ob. 3. Carlos Campos 
Ob. 4. Carlos Campos 
.  
.  
. </v>
      </c>
      <c r="DD8" s="47" t="str">
        <f>'R (1)'!BC$218</f>
        <v xml:space="preserve">Ob. 1. EFR alineado en la plataforma estratégica 
Ob. 2. Registrado 
Ob. 3. Registrado 
Ob. 4. Indicadores registrados 
.  
.  
. </v>
      </c>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c r="GO8" s="53"/>
      <c r="GP8" s="53"/>
      <c r="GQ8" s="53"/>
      <c r="GR8" s="53"/>
      <c r="GS8" s="53"/>
      <c r="GT8" s="53"/>
      <c r="GU8" s="53"/>
      <c r="GV8" s="53"/>
      <c r="GW8" s="53"/>
      <c r="GX8" s="53"/>
      <c r="GY8" s="53"/>
      <c r="GZ8" s="53"/>
      <c r="HA8" s="53"/>
      <c r="HB8" s="53"/>
      <c r="HC8" s="53"/>
      <c r="HD8" s="53"/>
      <c r="HE8" s="53"/>
      <c r="HF8" s="53"/>
      <c r="HG8" s="53"/>
      <c r="HH8" s="53"/>
      <c r="HI8" s="53"/>
      <c r="HJ8" s="53"/>
      <c r="HK8" s="53"/>
      <c r="HL8" s="53"/>
      <c r="HM8" s="53"/>
      <c r="HN8" s="53"/>
      <c r="HO8" s="53"/>
      <c r="HP8" s="53"/>
      <c r="HQ8" s="53"/>
      <c r="HR8" s="53"/>
      <c r="HS8" s="53"/>
      <c r="HT8" s="53"/>
      <c r="HU8" s="53"/>
      <c r="HV8" s="53"/>
      <c r="HW8" s="53"/>
      <c r="HX8" s="53"/>
      <c r="HY8" s="53"/>
      <c r="HZ8" s="53"/>
      <c r="IA8" s="53"/>
      <c r="IB8" s="53"/>
      <c r="IC8" s="53"/>
      <c r="ID8" s="53"/>
      <c r="IE8" s="53"/>
      <c r="IF8" s="53"/>
      <c r="IG8" s="53"/>
      <c r="IH8" s="53"/>
      <c r="II8" s="53"/>
      <c r="IJ8" s="53"/>
      <c r="IK8" s="53"/>
      <c r="IL8" s="53"/>
      <c r="IM8" s="53"/>
      <c r="IN8" s="53"/>
      <c r="IO8" s="53"/>
      <c r="IP8" s="53"/>
      <c r="IQ8" s="53"/>
      <c r="IR8" s="53"/>
      <c r="IS8" s="53"/>
      <c r="IT8" s="53"/>
      <c r="IU8" s="53"/>
      <c r="IV8" s="53"/>
      <c r="IW8" s="53"/>
      <c r="IX8" s="53"/>
      <c r="IY8" s="53"/>
      <c r="IZ8" s="53"/>
      <c r="JA8" s="53"/>
      <c r="JB8" s="53"/>
      <c r="JC8" s="53"/>
      <c r="JD8" s="53"/>
      <c r="JE8" s="53"/>
      <c r="JF8" s="53"/>
      <c r="JG8" s="53"/>
      <c r="JH8" s="53"/>
      <c r="JI8" s="53"/>
      <c r="JJ8" s="53"/>
      <c r="JK8" s="53"/>
      <c r="JL8" s="53"/>
      <c r="JM8" s="53"/>
      <c r="JN8" s="53"/>
      <c r="JO8" s="53"/>
      <c r="JP8" s="53"/>
      <c r="JQ8" s="53"/>
      <c r="JR8" s="53"/>
      <c r="JS8" s="53"/>
      <c r="JT8" s="53"/>
      <c r="JU8" s="53"/>
      <c r="JV8" s="53"/>
      <c r="JW8" s="53"/>
      <c r="JX8" s="53"/>
      <c r="JY8" s="53"/>
      <c r="JZ8" s="53"/>
      <c r="KA8" s="53"/>
      <c r="KB8" s="53"/>
      <c r="KC8" s="53"/>
      <c r="KD8" s="53"/>
      <c r="KE8" s="53"/>
      <c r="KF8" s="53"/>
      <c r="KG8" s="53"/>
      <c r="KH8" s="53"/>
      <c r="KI8" s="53"/>
      <c r="KJ8" s="53"/>
      <c r="KK8" s="53"/>
      <c r="KL8" s="53"/>
      <c r="KM8" s="53"/>
      <c r="KN8" s="53"/>
      <c r="KO8" s="53"/>
      <c r="KP8" s="53"/>
      <c r="KQ8" s="53"/>
      <c r="KR8" s="53"/>
      <c r="KS8" s="53"/>
      <c r="KT8" s="53"/>
      <c r="KU8" s="53"/>
      <c r="KV8" s="53"/>
      <c r="KW8" s="53"/>
      <c r="KX8" s="53"/>
      <c r="KY8" s="53"/>
      <c r="KZ8" s="53"/>
      <c r="LA8" s="53"/>
      <c r="LB8" s="53"/>
      <c r="LC8" s="53"/>
      <c r="LD8" s="53"/>
      <c r="LE8" s="53"/>
      <c r="LF8" s="53"/>
      <c r="LG8" s="53"/>
      <c r="LH8" s="53"/>
      <c r="LI8" s="53"/>
      <c r="LJ8" s="53"/>
      <c r="LK8" s="53"/>
      <c r="LL8" s="53"/>
      <c r="LM8" s="53"/>
      <c r="LN8" s="53"/>
      <c r="LO8" s="53"/>
      <c r="LP8" s="53"/>
      <c r="LQ8" s="53"/>
      <c r="LR8" s="53"/>
      <c r="LS8" s="53"/>
      <c r="LT8" s="53"/>
      <c r="LU8" s="53"/>
      <c r="LV8" s="53"/>
      <c r="LW8" s="53"/>
      <c r="LX8" s="53"/>
      <c r="LY8" s="53"/>
      <c r="LZ8" s="53"/>
      <c r="MA8" s="53"/>
      <c r="MB8" s="53"/>
      <c r="MC8" s="53"/>
      <c r="MD8" s="53"/>
      <c r="ME8" s="53"/>
      <c r="MF8" s="53"/>
      <c r="MG8" s="53"/>
      <c r="MH8" s="53"/>
      <c r="MI8" s="53"/>
      <c r="MJ8" s="53"/>
      <c r="MK8" s="53"/>
      <c r="ML8" s="53"/>
      <c r="MM8" s="53"/>
      <c r="MN8" s="53"/>
      <c r="MO8" s="53"/>
      <c r="MP8" s="53"/>
      <c r="MQ8" s="53"/>
      <c r="MR8" s="53"/>
      <c r="MS8" s="53"/>
      <c r="MT8" s="53"/>
      <c r="MU8" s="53"/>
      <c r="MV8" s="53"/>
      <c r="MW8" s="53"/>
      <c r="MX8" s="53"/>
      <c r="MY8" s="53"/>
      <c r="MZ8" s="53"/>
      <c r="NA8" s="53"/>
      <c r="NB8" s="53"/>
      <c r="NC8" s="53"/>
      <c r="ND8" s="53"/>
      <c r="NE8" s="53"/>
      <c r="NF8" s="53"/>
      <c r="NG8" s="53"/>
      <c r="NH8" s="53"/>
      <c r="NI8" s="53"/>
      <c r="NJ8" s="53"/>
      <c r="NK8" s="53"/>
      <c r="NL8" s="53"/>
      <c r="NM8" s="53"/>
      <c r="NN8" s="53"/>
      <c r="NO8" s="53"/>
      <c r="NP8" s="53"/>
      <c r="NQ8" s="53"/>
      <c r="NR8" s="53"/>
      <c r="NS8" s="53"/>
      <c r="NT8" s="53"/>
      <c r="NU8" s="53"/>
      <c r="NV8" s="53"/>
      <c r="NW8" s="53"/>
      <c r="NX8" s="53"/>
      <c r="NY8" s="53"/>
      <c r="NZ8" s="53"/>
      <c r="OA8" s="53"/>
      <c r="OB8" s="53"/>
      <c r="OC8" s="53"/>
      <c r="OD8" s="53"/>
      <c r="OE8" s="53"/>
      <c r="OF8" s="53"/>
      <c r="OG8" s="53"/>
      <c r="OH8" s="53"/>
      <c r="OI8" s="53"/>
      <c r="OJ8" s="53"/>
      <c r="OK8" s="53"/>
      <c r="OL8" s="53"/>
      <c r="OM8" s="53"/>
      <c r="ON8" s="53"/>
      <c r="OO8" s="53"/>
      <c r="OP8" s="53"/>
      <c r="OQ8" s="53"/>
      <c r="OR8" s="53"/>
      <c r="OS8" s="53"/>
      <c r="OT8" s="53"/>
      <c r="OU8" s="53"/>
      <c r="OV8" s="53"/>
      <c r="OW8" s="53"/>
      <c r="OX8" s="53"/>
      <c r="OY8" s="53"/>
      <c r="OZ8" s="53"/>
      <c r="PA8" s="53"/>
      <c r="PB8" s="53"/>
      <c r="PC8" s="53"/>
      <c r="PD8" s="53"/>
      <c r="PE8" s="53"/>
      <c r="PF8" s="53"/>
      <c r="PG8" s="53"/>
      <c r="PH8" s="53"/>
      <c r="PI8" s="53"/>
      <c r="PJ8" s="53"/>
      <c r="PK8" s="53"/>
      <c r="PL8" s="53"/>
      <c r="PM8" s="53"/>
      <c r="PN8" s="53"/>
      <c r="PO8" s="53"/>
      <c r="PP8" s="53"/>
      <c r="PQ8" s="53"/>
      <c r="PR8" s="53"/>
      <c r="PS8" s="53"/>
      <c r="PT8" s="53"/>
      <c r="PU8" s="53"/>
      <c r="PV8" s="53"/>
      <c r="PW8" s="53"/>
      <c r="PX8" s="53"/>
      <c r="PY8" s="53"/>
      <c r="PZ8" s="53"/>
      <c r="QA8" s="53"/>
      <c r="QB8" s="53"/>
      <c r="QC8" s="53"/>
      <c r="QD8" s="53"/>
      <c r="QE8" s="53"/>
      <c r="QF8" s="53"/>
      <c r="QG8" s="53"/>
      <c r="QH8" s="53"/>
      <c r="QI8" s="53"/>
      <c r="QJ8" s="53"/>
      <c r="QK8" s="53"/>
      <c r="QL8" s="53"/>
      <c r="QM8" s="53"/>
      <c r="QN8" s="53"/>
      <c r="QO8" s="53"/>
      <c r="QP8" s="53"/>
      <c r="QQ8" s="53"/>
      <c r="QR8" s="53"/>
      <c r="QS8" s="53"/>
      <c r="QT8" s="53"/>
      <c r="QU8" s="53"/>
      <c r="QV8" s="53"/>
      <c r="QW8" s="53"/>
      <c r="QX8" s="53"/>
      <c r="QY8" s="53"/>
      <c r="QZ8" s="53"/>
      <c r="RA8" s="53"/>
      <c r="RB8" s="53"/>
      <c r="RC8" s="53"/>
      <c r="RD8" s="53"/>
      <c r="RE8" s="53"/>
      <c r="RF8" s="53"/>
      <c r="RG8" s="53"/>
      <c r="RH8" s="53"/>
      <c r="RI8" s="53"/>
      <c r="RJ8" s="53"/>
      <c r="RK8" s="53"/>
      <c r="RL8" s="53"/>
      <c r="RM8" s="53"/>
      <c r="RN8" s="53"/>
      <c r="RO8" s="53"/>
      <c r="RP8" s="53"/>
      <c r="RQ8" s="53"/>
      <c r="RR8" s="53"/>
      <c r="RS8" s="53"/>
      <c r="RT8" s="53"/>
      <c r="RU8" s="53"/>
      <c r="RV8" s="53"/>
      <c r="RW8" s="53"/>
      <c r="RX8" s="53"/>
      <c r="RY8" s="53"/>
      <c r="RZ8" s="53"/>
      <c r="SA8" s="53"/>
      <c r="SB8" s="53"/>
      <c r="SC8" s="53"/>
      <c r="SD8" s="53"/>
      <c r="SE8" s="53"/>
      <c r="SF8" s="53"/>
      <c r="SG8" s="53"/>
      <c r="SH8" s="53"/>
      <c r="SI8" s="53"/>
      <c r="SJ8" s="53"/>
      <c r="SK8" s="53"/>
      <c r="SL8" s="53"/>
      <c r="SM8" s="53"/>
      <c r="SN8" s="53"/>
      <c r="SO8" s="53"/>
      <c r="SP8" s="53"/>
      <c r="SQ8" s="53"/>
      <c r="SR8" s="53"/>
      <c r="SS8" s="53"/>
      <c r="ST8" s="53"/>
      <c r="SU8" s="53"/>
      <c r="SV8" s="53"/>
      <c r="SW8" s="53"/>
      <c r="SX8" s="53"/>
      <c r="SY8" s="53"/>
      <c r="SZ8" s="53"/>
      <c r="TA8" s="53"/>
      <c r="TB8" s="53"/>
      <c r="TC8" s="53"/>
      <c r="TD8" s="53"/>
      <c r="TE8" s="53"/>
      <c r="TF8" s="53"/>
      <c r="TG8" s="53"/>
      <c r="TH8" s="53"/>
      <c r="TI8" s="53"/>
      <c r="TJ8" s="53"/>
      <c r="TK8" s="53"/>
      <c r="TL8" s="53"/>
      <c r="TM8" s="53"/>
      <c r="TN8" s="53"/>
      <c r="TO8" s="53"/>
      <c r="TP8" s="53"/>
      <c r="TQ8" s="53"/>
      <c r="TR8" s="53"/>
      <c r="TS8" s="53"/>
      <c r="TT8" s="53"/>
      <c r="TU8" s="53"/>
      <c r="TV8" s="53"/>
      <c r="TW8" s="53"/>
      <c r="TX8" s="53"/>
      <c r="TY8" s="53"/>
      <c r="TZ8" s="53"/>
      <c r="UA8" s="53"/>
      <c r="UB8" s="53"/>
      <c r="UC8" s="53"/>
      <c r="UD8" s="53"/>
      <c r="UE8" s="53"/>
      <c r="UF8" s="53"/>
      <c r="UG8" s="53"/>
      <c r="UH8" s="53"/>
      <c r="UI8" s="53"/>
      <c r="UJ8" s="53"/>
      <c r="UK8" s="53"/>
      <c r="UL8" s="53"/>
      <c r="UM8" s="53"/>
      <c r="UN8" s="53"/>
      <c r="UO8" s="53"/>
      <c r="UP8" s="53"/>
      <c r="UQ8" s="53"/>
      <c r="UR8" s="53"/>
      <c r="US8" s="53"/>
      <c r="UT8" s="53"/>
      <c r="UU8" s="53"/>
      <c r="UV8" s="53"/>
      <c r="UW8" s="53"/>
      <c r="UX8" s="53"/>
      <c r="UY8" s="53"/>
      <c r="UZ8" s="53"/>
      <c r="VA8" s="53"/>
      <c r="VB8" s="53"/>
      <c r="VC8" s="53"/>
      <c r="VD8" s="53"/>
      <c r="VE8" s="53"/>
      <c r="VF8" s="53"/>
      <c r="VG8" s="53"/>
      <c r="VH8" s="53"/>
      <c r="VI8" s="53"/>
      <c r="VJ8" s="53"/>
      <c r="VK8" s="53"/>
      <c r="VL8" s="53"/>
      <c r="VM8" s="53"/>
      <c r="VN8" s="53"/>
      <c r="VO8" s="53"/>
      <c r="VP8" s="53"/>
      <c r="VQ8" s="53"/>
      <c r="VR8" s="53"/>
      <c r="VS8" s="53"/>
      <c r="VT8" s="53"/>
      <c r="VU8" s="53"/>
      <c r="VV8" s="53"/>
      <c r="VW8" s="53"/>
      <c r="VX8" s="53"/>
      <c r="VY8" s="53"/>
      <c r="VZ8" s="53"/>
      <c r="WA8" s="53"/>
      <c r="WB8" s="53"/>
      <c r="WC8" s="53"/>
      <c r="WD8" s="53"/>
      <c r="WE8" s="53"/>
      <c r="WF8" s="53"/>
      <c r="WG8" s="53"/>
      <c r="WH8" s="53"/>
      <c r="WI8" s="53"/>
      <c r="WJ8" s="53"/>
      <c r="WK8" s="53"/>
      <c r="WL8" s="53"/>
      <c r="WM8" s="53"/>
      <c r="WN8" s="53"/>
      <c r="WO8" s="53"/>
      <c r="WP8" s="53"/>
      <c r="WQ8" s="53"/>
      <c r="WR8" s="53"/>
      <c r="WS8" s="53"/>
      <c r="WT8" s="53"/>
      <c r="WU8" s="53"/>
      <c r="WV8" s="53"/>
      <c r="WW8" s="53"/>
      <c r="WX8" s="53"/>
      <c r="WY8" s="53"/>
      <c r="WZ8" s="53"/>
      <c r="XA8" s="53"/>
      <c r="XB8" s="53"/>
      <c r="XC8" s="53"/>
      <c r="XD8" s="53"/>
      <c r="XE8" s="53"/>
      <c r="XF8" s="53"/>
      <c r="XG8" s="53"/>
      <c r="XH8" s="53"/>
      <c r="XI8" s="53"/>
      <c r="XJ8" s="53"/>
      <c r="XK8" s="53"/>
      <c r="XL8" s="53"/>
      <c r="XM8" s="53"/>
      <c r="XN8" s="53"/>
      <c r="XO8" s="53"/>
      <c r="XP8" s="53"/>
      <c r="XQ8" s="53"/>
      <c r="XR8" s="53"/>
      <c r="XS8" s="53"/>
      <c r="XT8" s="53"/>
      <c r="XU8" s="53"/>
      <c r="XV8" s="53"/>
      <c r="XW8" s="53"/>
      <c r="XX8" s="53"/>
      <c r="XY8" s="53"/>
      <c r="XZ8" s="53"/>
      <c r="YA8" s="53"/>
      <c r="YB8" s="53"/>
      <c r="YC8" s="53"/>
      <c r="YD8" s="53"/>
      <c r="YE8" s="53"/>
      <c r="YF8" s="53"/>
      <c r="YG8" s="53"/>
      <c r="YH8" s="53"/>
      <c r="YI8" s="53"/>
      <c r="YJ8" s="53"/>
      <c r="YK8" s="53"/>
      <c r="YL8" s="53"/>
      <c r="YM8" s="53"/>
      <c r="YN8" s="53"/>
      <c r="YO8" s="53"/>
      <c r="YP8" s="53"/>
      <c r="YQ8" s="53"/>
      <c r="YR8" s="53"/>
      <c r="YS8" s="53"/>
      <c r="YT8" s="53"/>
      <c r="YU8" s="53"/>
      <c r="YV8" s="53"/>
      <c r="YW8" s="53"/>
      <c r="YX8" s="53"/>
      <c r="YY8" s="53"/>
      <c r="YZ8" s="53"/>
      <c r="ZA8" s="53"/>
      <c r="ZB8" s="53"/>
      <c r="ZC8" s="53"/>
      <c r="ZD8" s="53"/>
      <c r="ZE8" s="53"/>
      <c r="ZF8" s="53"/>
      <c r="ZG8" s="53"/>
      <c r="ZH8" s="53"/>
      <c r="ZI8" s="53"/>
      <c r="ZJ8" s="53"/>
      <c r="ZK8" s="53"/>
      <c r="ZL8" s="53"/>
      <c r="ZM8" s="53"/>
      <c r="ZN8" s="53"/>
      <c r="ZO8" s="53"/>
      <c r="ZP8" s="53"/>
      <c r="ZQ8" s="53"/>
      <c r="ZR8" s="53"/>
      <c r="ZS8" s="53"/>
      <c r="ZT8" s="53"/>
      <c r="ZU8" s="53"/>
      <c r="ZV8" s="53"/>
      <c r="ZW8" s="53"/>
      <c r="ZX8" s="53"/>
      <c r="ZY8" s="53"/>
      <c r="ZZ8" s="53"/>
      <c r="AAA8" s="53"/>
      <c r="AAB8" s="53"/>
      <c r="AAC8" s="53"/>
      <c r="AAD8" s="53"/>
      <c r="AAE8" s="53"/>
      <c r="AAF8" s="53"/>
      <c r="AAG8" s="53"/>
      <c r="AAH8" s="53"/>
      <c r="AAI8" s="53"/>
      <c r="AAJ8" s="53"/>
      <c r="AAK8" s="53"/>
      <c r="AAL8" s="53"/>
      <c r="AAM8" s="53"/>
      <c r="AAN8" s="53"/>
      <c r="AAO8" s="53"/>
      <c r="AAP8" s="53"/>
      <c r="AAQ8" s="53"/>
      <c r="AAR8" s="53"/>
      <c r="AAS8" s="53"/>
      <c r="AAT8" s="53"/>
      <c r="AAU8" s="53"/>
      <c r="AAV8" s="53"/>
      <c r="AAW8" s="53"/>
      <c r="AAX8" s="53"/>
      <c r="AAY8" s="53"/>
      <c r="AAZ8" s="53"/>
      <c r="ABA8" s="53"/>
      <c r="ABB8" s="53"/>
      <c r="ABC8" s="53"/>
      <c r="ABD8" s="53"/>
      <c r="ABE8" s="53"/>
      <c r="ABF8" s="53"/>
      <c r="ABG8" s="53"/>
      <c r="ABH8" s="53"/>
      <c r="ABI8" s="53"/>
      <c r="ABJ8" s="53"/>
      <c r="ABK8" s="53"/>
      <c r="ABL8" s="53"/>
      <c r="ABM8" s="53"/>
      <c r="ABN8" s="53"/>
      <c r="ABO8" s="53"/>
      <c r="ABP8" s="53"/>
      <c r="ABQ8" s="53"/>
      <c r="ABR8" s="53"/>
      <c r="ABS8" s="53"/>
      <c r="ABT8" s="53"/>
      <c r="ABU8" s="53"/>
      <c r="ABV8" s="53"/>
      <c r="ABW8" s="53"/>
      <c r="ABX8" s="53"/>
      <c r="ABY8" s="53"/>
      <c r="ABZ8" s="53"/>
      <c r="ACA8" s="53"/>
      <c r="ACB8" s="53"/>
      <c r="ACC8" s="53"/>
      <c r="ACD8" s="53"/>
      <c r="ACE8" s="53"/>
      <c r="ACF8" s="53"/>
      <c r="ACG8" s="53"/>
      <c r="ACH8" s="53"/>
      <c r="ACI8" s="53"/>
      <c r="ACJ8" s="53"/>
      <c r="ACK8" s="53"/>
      <c r="ACL8" s="53"/>
      <c r="ACM8" s="53"/>
      <c r="ACN8" s="53"/>
      <c r="ACO8" s="53"/>
      <c r="ACP8" s="53"/>
      <c r="ACQ8" s="53"/>
      <c r="ACR8" s="53"/>
      <c r="ACS8" s="53"/>
      <c r="ACT8" s="53"/>
      <c r="ACU8" s="53"/>
      <c r="ACV8" s="53"/>
      <c r="ACW8" s="53"/>
      <c r="ACX8" s="53"/>
      <c r="ACY8" s="53"/>
      <c r="ACZ8" s="53"/>
      <c r="ADA8" s="53"/>
      <c r="ADB8" s="53"/>
      <c r="ADC8" s="53"/>
      <c r="ADD8" s="53"/>
      <c r="ADE8" s="53"/>
      <c r="ADF8" s="53"/>
      <c r="ADG8" s="53"/>
      <c r="ADH8" s="53"/>
      <c r="ADI8" s="53"/>
      <c r="ADJ8" s="53"/>
      <c r="ADK8" s="53"/>
      <c r="ADL8" s="53"/>
      <c r="ADM8" s="53"/>
      <c r="ADN8" s="53"/>
      <c r="ADO8" s="53"/>
      <c r="ADP8" s="53"/>
      <c r="ADQ8" s="53"/>
      <c r="ADR8" s="53"/>
      <c r="ADS8" s="53"/>
      <c r="ADT8" s="53"/>
      <c r="ADU8" s="53"/>
      <c r="ADV8" s="53"/>
      <c r="ADW8" s="53"/>
      <c r="ADX8" s="53"/>
      <c r="ADY8" s="53"/>
      <c r="ADZ8" s="53"/>
      <c r="AEA8" s="53"/>
      <c r="AEB8" s="53"/>
      <c r="AEC8" s="53"/>
      <c r="AED8" s="53"/>
      <c r="AEE8" s="53"/>
      <c r="AEF8" s="53"/>
      <c r="AEG8" s="53"/>
      <c r="AEH8" s="53"/>
      <c r="AEI8" s="53"/>
      <c r="AEJ8" s="53"/>
      <c r="AEK8" s="53"/>
      <c r="AEL8" s="53"/>
      <c r="AEM8" s="53"/>
      <c r="AEN8" s="53"/>
      <c r="AEO8" s="53"/>
      <c r="AEP8" s="53"/>
      <c r="AEQ8" s="53"/>
      <c r="AER8" s="53"/>
      <c r="AES8" s="53"/>
      <c r="AET8" s="53"/>
      <c r="AEU8" s="53"/>
      <c r="AEV8" s="53"/>
      <c r="AEW8" s="53"/>
      <c r="AEX8" s="53"/>
      <c r="AEY8" s="53"/>
      <c r="AEZ8" s="53"/>
      <c r="AFA8" s="53"/>
      <c r="AFB8" s="53"/>
      <c r="AFC8" s="53"/>
      <c r="AFD8" s="53"/>
      <c r="AFE8" s="53"/>
      <c r="AFF8" s="53"/>
      <c r="AFG8" s="53"/>
      <c r="AFH8" s="53"/>
      <c r="AFI8" s="53"/>
      <c r="AFJ8" s="53"/>
      <c r="AFK8" s="53"/>
      <c r="AFL8" s="53"/>
      <c r="AFM8" s="53"/>
      <c r="AFN8" s="53"/>
      <c r="AFO8" s="53"/>
      <c r="AFP8" s="53"/>
      <c r="AFQ8" s="53"/>
      <c r="AFR8" s="53"/>
      <c r="AFS8" s="53"/>
      <c r="AFT8" s="53"/>
      <c r="AFU8" s="53"/>
      <c r="AFV8" s="53"/>
      <c r="AFW8" s="53"/>
      <c r="AFX8" s="53"/>
      <c r="AFY8" s="53"/>
      <c r="AFZ8" s="53"/>
      <c r="AGA8" s="53"/>
      <c r="AGB8" s="53"/>
      <c r="AGC8" s="53"/>
      <c r="AGD8" s="53"/>
      <c r="AGE8" s="53"/>
      <c r="AGF8" s="53"/>
      <c r="AGG8" s="53"/>
      <c r="AGH8" s="53"/>
      <c r="AGI8" s="53"/>
      <c r="AGJ8" s="53"/>
      <c r="AGK8" s="53"/>
      <c r="AGL8" s="53"/>
      <c r="AGM8" s="53"/>
      <c r="AGN8" s="53"/>
      <c r="AGO8" s="53"/>
      <c r="AGP8" s="53"/>
      <c r="AGQ8" s="53"/>
      <c r="AGR8" s="53"/>
      <c r="AGS8" s="53"/>
      <c r="AGT8" s="53"/>
      <c r="AGU8" s="53"/>
      <c r="AGV8" s="53"/>
      <c r="AGW8" s="53"/>
      <c r="AGX8" s="53"/>
      <c r="AGY8" s="53"/>
      <c r="AGZ8" s="53"/>
      <c r="AHA8" s="53"/>
      <c r="AHB8" s="53"/>
      <c r="AHC8" s="53"/>
      <c r="AHD8" s="53"/>
      <c r="AHE8" s="53"/>
      <c r="AHF8" s="53"/>
      <c r="AHG8" s="53"/>
      <c r="AHH8" s="53"/>
      <c r="AHI8" s="53"/>
      <c r="AHJ8" s="53"/>
      <c r="AHK8" s="53"/>
      <c r="AHL8" s="53"/>
      <c r="AHM8" s="53"/>
      <c r="AHN8" s="53"/>
      <c r="AHO8" s="53"/>
      <c r="AHP8" s="53"/>
      <c r="AHQ8" s="53"/>
      <c r="AHR8" s="53"/>
      <c r="AHS8" s="53"/>
      <c r="AHT8" s="53"/>
      <c r="AHU8" s="53"/>
      <c r="AHV8" s="53"/>
      <c r="AHW8" s="53"/>
      <c r="AHX8" s="53"/>
      <c r="AHY8" s="53"/>
      <c r="AHZ8" s="53"/>
      <c r="AIA8" s="53"/>
      <c r="AIB8" s="53"/>
      <c r="AIC8" s="53"/>
      <c r="AID8" s="53"/>
      <c r="AIE8" s="53"/>
      <c r="AIF8" s="53"/>
      <c r="AIG8" s="53"/>
      <c r="AIH8" s="53"/>
      <c r="AII8" s="53"/>
      <c r="AIJ8" s="53"/>
      <c r="AIK8" s="53"/>
      <c r="AIL8" s="53"/>
      <c r="AIM8" s="53"/>
      <c r="AIN8" s="53"/>
      <c r="AIO8" s="53"/>
      <c r="AIP8" s="53"/>
      <c r="AIQ8" s="53"/>
      <c r="AIR8" s="53"/>
      <c r="AIS8" s="53"/>
      <c r="AIT8" s="53"/>
      <c r="AIU8" s="53"/>
      <c r="AIV8" s="53"/>
      <c r="AIW8" s="53"/>
      <c r="AIX8" s="53"/>
      <c r="AIY8" s="53"/>
      <c r="AIZ8" s="53"/>
      <c r="AJA8" s="53"/>
      <c r="AJB8" s="53"/>
      <c r="AJC8" s="53"/>
      <c r="AJD8" s="53"/>
      <c r="AJE8" s="53"/>
      <c r="AJF8" s="53"/>
      <c r="AJG8" s="53"/>
      <c r="AJH8" s="53"/>
      <c r="AJI8" s="53"/>
      <c r="AJJ8" s="53"/>
      <c r="AJK8" s="53"/>
      <c r="AJL8" s="53"/>
      <c r="AJM8" s="53"/>
      <c r="AJN8" s="53"/>
      <c r="AJO8" s="53"/>
      <c r="AJP8" s="53"/>
      <c r="AJQ8" s="53"/>
      <c r="AJR8" s="53"/>
      <c r="AJS8" s="53"/>
      <c r="AJT8" s="53"/>
      <c r="AJU8" s="53"/>
      <c r="AJV8" s="53"/>
      <c r="AJW8" s="53"/>
      <c r="AJX8" s="53"/>
      <c r="AJY8" s="53"/>
      <c r="AJZ8" s="53"/>
      <c r="AKA8" s="53"/>
      <c r="AKB8" s="53"/>
      <c r="AKC8" s="53"/>
      <c r="AKD8" s="53"/>
      <c r="AKE8" s="53"/>
      <c r="AKF8" s="53"/>
      <c r="AKG8" s="53"/>
      <c r="AKH8" s="53"/>
      <c r="AKI8" s="53"/>
      <c r="AKJ8" s="53"/>
      <c r="AKK8" s="53"/>
      <c r="AKL8" s="53"/>
      <c r="AKM8" s="53"/>
      <c r="AKN8" s="53"/>
      <c r="AKO8" s="53"/>
      <c r="AKP8" s="53"/>
      <c r="AKQ8" s="53"/>
      <c r="AKR8" s="53"/>
      <c r="AKS8" s="53"/>
      <c r="AKT8" s="53"/>
      <c r="AKU8" s="53"/>
      <c r="AKV8" s="53"/>
      <c r="AKW8" s="53"/>
      <c r="AKX8" s="53"/>
      <c r="AKY8" s="53"/>
      <c r="AKZ8" s="53"/>
      <c r="ALA8" s="53"/>
      <c r="ALB8" s="53"/>
      <c r="ALC8" s="53"/>
      <c r="ALD8" s="53"/>
      <c r="ALE8" s="53"/>
      <c r="ALF8" s="53"/>
      <c r="ALG8" s="53"/>
      <c r="ALH8" s="53"/>
      <c r="ALI8" s="53"/>
      <c r="ALJ8" s="53"/>
      <c r="ALK8" s="53"/>
      <c r="ALL8" s="53"/>
      <c r="ALM8" s="53"/>
      <c r="ALN8" s="53"/>
      <c r="ALO8" s="53"/>
      <c r="ALP8" s="53"/>
      <c r="ALQ8" s="53"/>
      <c r="ALR8" s="53"/>
      <c r="ALS8" s="53"/>
      <c r="ALT8" s="53"/>
      <c r="ALU8" s="53"/>
      <c r="ALV8" s="53"/>
      <c r="ALW8" s="53"/>
      <c r="ALX8" s="53"/>
      <c r="ALY8" s="53"/>
      <c r="ALZ8" s="53"/>
      <c r="AMA8" s="53"/>
      <c r="AMB8" s="53"/>
      <c r="AMC8" s="53"/>
      <c r="AMD8" s="53"/>
      <c r="AME8" s="53"/>
      <c r="AMF8" s="53"/>
      <c r="AMG8" s="53"/>
      <c r="AMH8" s="53"/>
      <c r="AMI8" s="53"/>
      <c r="AMJ8" s="53"/>
      <c r="AMK8" s="53"/>
      <c r="AML8" s="53"/>
      <c r="AMM8" s="53"/>
      <c r="AMN8" s="53"/>
      <c r="AMO8" s="53"/>
      <c r="AMP8" s="53"/>
      <c r="AMQ8" s="53"/>
      <c r="AMR8" s="53"/>
      <c r="AMS8" s="53"/>
      <c r="AMT8" s="53"/>
      <c r="AMU8" s="53"/>
      <c r="AMV8" s="53"/>
      <c r="AMW8" s="53"/>
      <c r="AMX8" s="53"/>
      <c r="AMY8" s="53"/>
      <c r="AMZ8" s="53"/>
      <c r="ANA8" s="53"/>
      <c r="ANB8" s="53"/>
      <c r="ANC8" s="53"/>
      <c r="AND8" s="53"/>
      <c r="ANE8" s="53"/>
      <c r="ANF8" s="53"/>
      <c r="ANG8" s="53"/>
      <c r="ANH8" s="53"/>
      <c r="ANI8" s="53"/>
      <c r="ANJ8" s="53"/>
      <c r="ANK8" s="53"/>
      <c r="ANL8" s="53"/>
      <c r="ANM8" s="53"/>
      <c r="ANN8" s="53"/>
      <c r="ANO8" s="53"/>
      <c r="ANP8" s="53"/>
      <c r="ANQ8" s="53"/>
      <c r="ANR8" s="53"/>
      <c r="ANS8" s="53"/>
      <c r="ANT8" s="53"/>
      <c r="ANU8" s="53"/>
      <c r="ANV8" s="53"/>
      <c r="ANW8" s="53"/>
      <c r="ANX8" s="53"/>
      <c r="ANY8" s="53"/>
      <c r="ANZ8" s="53"/>
      <c r="AOA8" s="53"/>
      <c r="AOB8" s="53"/>
      <c r="AOC8" s="53"/>
      <c r="AOD8" s="53"/>
      <c r="AOE8" s="53"/>
      <c r="AOF8" s="53"/>
      <c r="AOG8" s="53"/>
      <c r="AOH8" s="53"/>
      <c r="AOI8" s="53"/>
      <c r="AOJ8" s="53"/>
      <c r="AOK8" s="53"/>
      <c r="AOL8" s="53"/>
      <c r="AOM8" s="53"/>
      <c r="AON8" s="53"/>
      <c r="AOO8" s="53"/>
      <c r="AOP8" s="53"/>
      <c r="AOQ8" s="53"/>
      <c r="AOR8" s="53"/>
      <c r="AOS8" s="53"/>
      <c r="AOT8" s="53"/>
      <c r="AOU8" s="53"/>
      <c r="AOV8" s="53"/>
      <c r="AOW8" s="53"/>
      <c r="AOX8" s="53"/>
      <c r="AOY8" s="53"/>
      <c r="AOZ8" s="53"/>
      <c r="APA8" s="53"/>
      <c r="APB8" s="53"/>
      <c r="APC8" s="53"/>
      <c r="APD8" s="53"/>
      <c r="APE8" s="53"/>
      <c r="APF8" s="53"/>
      <c r="APG8" s="53"/>
      <c r="APH8" s="53"/>
      <c r="API8" s="53"/>
      <c r="APJ8" s="53"/>
      <c r="APK8" s="53"/>
      <c r="APL8" s="53"/>
      <c r="APM8" s="53"/>
      <c r="APN8" s="53"/>
      <c r="APO8" s="53"/>
      <c r="APP8" s="53"/>
      <c r="APQ8" s="53"/>
      <c r="APR8" s="53"/>
      <c r="APS8" s="53"/>
      <c r="APT8" s="53"/>
      <c r="APU8" s="53"/>
      <c r="APV8" s="53"/>
      <c r="APW8" s="53"/>
      <c r="APX8" s="53"/>
      <c r="APY8" s="53"/>
      <c r="APZ8" s="53"/>
      <c r="AQA8" s="53"/>
      <c r="AQB8" s="53"/>
      <c r="AQC8" s="53"/>
      <c r="AQD8" s="53"/>
      <c r="AQE8" s="53"/>
      <c r="AQF8" s="53"/>
      <c r="AQG8" s="53"/>
      <c r="AQH8" s="53"/>
      <c r="AQI8" s="53"/>
      <c r="AQJ8" s="53"/>
      <c r="AQK8" s="53"/>
      <c r="AQL8" s="53"/>
      <c r="AQM8" s="53"/>
      <c r="AQN8" s="53"/>
      <c r="AQO8" s="53"/>
      <c r="AQP8" s="53"/>
      <c r="AQQ8" s="53"/>
      <c r="AQR8" s="53"/>
      <c r="AQS8" s="53"/>
      <c r="AQT8" s="53"/>
      <c r="AQU8" s="53"/>
      <c r="AQV8" s="53"/>
      <c r="AQW8" s="53"/>
      <c r="AQX8" s="53"/>
      <c r="AQY8" s="53"/>
      <c r="AQZ8" s="53"/>
      <c r="ARA8" s="53"/>
      <c r="ARB8" s="53"/>
      <c r="ARC8" s="53"/>
      <c r="ARD8" s="53"/>
      <c r="ARE8" s="53"/>
      <c r="ARF8" s="53"/>
      <c r="ARG8" s="53"/>
      <c r="ARH8" s="53"/>
      <c r="ARI8" s="53"/>
      <c r="ARJ8" s="53"/>
      <c r="ARK8" s="53"/>
      <c r="ARL8" s="53"/>
      <c r="ARM8" s="53"/>
      <c r="ARN8" s="53"/>
      <c r="ARO8" s="53"/>
      <c r="ARP8" s="53"/>
      <c r="ARQ8" s="53"/>
      <c r="ARR8" s="53"/>
      <c r="ARS8" s="53"/>
      <c r="ART8" s="53"/>
      <c r="ARU8" s="53"/>
      <c r="ARV8" s="53"/>
      <c r="ARW8" s="53"/>
      <c r="ARX8" s="53"/>
      <c r="ARY8" s="53"/>
      <c r="ARZ8" s="53"/>
      <c r="ASA8" s="53"/>
      <c r="ASB8" s="53"/>
      <c r="ASC8" s="53"/>
      <c r="ASD8" s="53"/>
      <c r="ASE8" s="53"/>
      <c r="ASF8" s="53"/>
      <c r="ASG8" s="53"/>
      <c r="ASH8" s="53"/>
      <c r="ASI8" s="53"/>
      <c r="ASJ8" s="53"/>
      <c r="ASK8" s="53"/>
      <c r="ASL8" s="53"/>
      <c r="ASM8" s="53"/>
      <c r="ASN8" s="53"/>
      <c r="ASO8" s="53"/>
      <c r="ASP8" s="53"/>
      <c r="ASQ8" s="53"/>
      <c r="ASR8" s="53"/>
      <c r="ASS8" s="53"/>
      <c r="AST8" s="53"/>
      <c r="ASU8" s="53"/>
      <c r="ASV8" s="53"/>
      <c r="ASW8" s="53"/>
      <c r="ASX8" s="53"/>
      <c r="ASY8" s="53"/>
      <c r="ASZ8" s="53"/>
      <c r="ATA8" s="53"/>
      <c r="ATB8" s="53"/>
      <c r="ATC8" s="53"/>
      <c r="ATD8" s="53"/>
      <c r="ATE8" s="53"/>
      <c r="ATF8" s="53"/>
      <c r="ATG8" s="53"/>
      <c r="ATH8" s="53"/>
      <c r="ATI8" s="53"/>
      <c r="ATJ8" s="53"/>
      <c r="ATK8" s="53"/>
      <c r="ATL8" s="53"/>
      <c r="ATM8" s="53"/>
      <c r="ATN8" s="53"/>
      <c r="ATO8" s="53"/>
      <c r="ATP8" s="53"/>
      <c r="ATQ8" s="53"/>
      <c r="ATR8" s="53"/>
      <c r="ATS8" s="53"/>
      <c r="ATT8" s="53"/>
      <c r="ATU8" s="53"/>
      <c r="ATV8" s="53"/>
      <c r="ATW8" s="53"/>
      <c r="ATX8" s="53"/>
      <c r="ATY8" s="53"/>
      <c r="ATZ8" s="53"/>
      <c r="AUA8" s="53"/>
      <c r="AUB8" s="53"/>
      <c r="AUC8" s="53"/>
      <c r="AUD8" s="53"/>
      <c r="AUE8" s="53"/>
      <c r="AUF8" s="53"/>
      <c r="AUG8" s="53"/>
      <c r="AUH8" s="53"/>
      <c r="AUI8" s="53"/>
      <c r="AUJ8" s="53"/>
      <c r="AUK8" s="53"/>
      <c r="AUL8" s="53"/>
      <c r="AUM8" s="53"/>
      <c r="AUN8" s="53"/>
      <c r="AUO8" s="53"/>
      <c r="AUP8" s="53"/>
      <c r="AUQ8" s="53"/>
      <c r="AUR8" s="53"/>
      <c r="AUS8" s="53"/>
      <c r="AUT8" s="53"/>
      <c r="AUU8" s="53"/>
      <c r="AUV8" s="53"/>
      <c r="AUW8" s="53"/>
      <c r="AUX8" s="53"/>
      <c r="AUY8" s="53"/>
      <c r="AUZ8" s="53"/>
      <c r="AVA8" s="53"/>
      <c r="AVB8" s="53"/>
      <c r="AVC8" s="53"/>
      <c r="AVD8" s="53"/>
      <c r="AVE8" s="53"/>
      <c r="AVF8" s="53"/>
      <c r="AVG8" s="53"/>
      <c r="AVH8" s="53"/>
      <c r="AVI8" s="53"/>
      <c r="AVJ8" s="53"/>
      <c r="AVK8" s="53"/>
      <c r="AVL8" s="53"/>
      <c r="AVM8" s="53"/>
      <c r="AVN8" s="53"/>
      <c r="AVO8" s="53"/>
      <c r="AVP8" s="53"/>
      <c r="AVQ8" s="53"/>
      <c r="AVR8" s="53"/>
      <c r="AVS8" s="53"/>
      <c r="AVT8" s="53"/>
      <c r="AVU8" s="53"/>
      <c r="AVV8" s="53"/>
      <c r="AVW8" s="53"/>
      <c r="AVX8" s="53"/>
      <c r="AVY8" s="53"/>
      <c r="AVZ8" s="53"/>
      <c r="AWA8" s="53"/>
      <c r="AWB8" s="53"/>
      <c r="AWC8" s="53"/>
      <c r="AWD8" s="53"/>
      <c r="AWE8" s="53"/>
      <c r="AWF8" s="53"/>
      <c r="AWG8" s="53"/>
      <c r="AWH8" s="53"/>
      <c r="AWI8" s="53"/>
      <c r="AWJ8" s="53"/>
      <c r="AWK8" s="53"/>
      <c r="AWL8" s="53"/>
      <c r="AWM8" s="53"/>
      <c r="AWN8" s="53"/>
      <c r="AWO8" s="53"/>
      <c r="AWP8" s="53"/>
      <c r="AWQ8" s="53"/>
      <c r="AWR8" s="53"/>
      <c r="AWS8" s="53"/>
      <c r="AWT8" s="53"/>
      <c r="AWU8" s="53"/>
      <c r="AWV8" s="53"/>
      <c r="AWW8" s="53"/>
      <c r="AWX8" s="53"/>
      <c r="AWY8" s="53"/>
      <c r="AWZ8" s="53"/>
      <c r="AXA8" s="53"/>
      <c r="AXB8" s="53"/>
      <c r="AXC8" s="53"/>
      <c r="AXD8" s="53"/>
      <c r="AXE8" s="53"/>
      <c r="AXF8" s="53"/>
      <c r="AXG8" s="53"/>
      <c r="AXH8" s="53"/>
      <c r="AXI8" s="53"/>
      <c r="AXJ8" s="53"/>
      <c r="AXK8" s="53"/>
      <c r="AXL8" s="53"/>
      <c r="AXM8" s="53"/>
      <c r="AXN8" s="53"/>
      <c r="AXO8" s="53"/>
      <c r="AXP8" s="53"/>
      <c r="AXQ8" s="53"/>
      <c r="AXR8" s="53"/>
      <c r="AXS8" s="53"/>
      <c r="AXT8" s="53"/>
      <c r="AXU8" s="53"/>
      <c r="AXV8" s="53"/>
      <c r="AXW8" s="53"/>
      <c r="AXX8" s="53"/>
      <c r="AXY8" s="53"/>
      <c r="AXZ8" s="53"/>
      <c r="AYA8" s="53"/>
      <c r="AYB8" s="53"/>
      <c r="AYC8" s="53"/>
      <c r="AYD8" s="53"/>
      <c r="AYE8" s="53"/>
      <c r="AYF8" s="53"/>
      <c r="AYG8" s="53"/>
      <c r="AYH8" s="53"/>
      <c r="AYI8" s="53"/>
      <c r="AYJ8" s="53"/>
      <c r="AYK8" s="53"/>
      <c r="AYL8" s="53"/>
      <c r="AYM8" s="53"/>
      <c r="AYN8" s="53"/>
      <c r="AYO8" s="53"/>
      <c r="AYP8" s="53"/>
      <c r="AYQ8" s="53"/>
      <c r="AYR8" s="53"/>
      <c r="AYS8" s="53"/>
      <c r="AYT8" s="53"/>
      <c r="AYU8" s="53"/>
      <c r="AYV8" s="53"/>
      <c r="AYW8" s="53"/>
      <c r="AYX8" s="53"/>
      <c r="AYY8" s="53"/>
      <c r="AYZ8" s="53"/>
      <c r="AZA8" s="53"/>
      <c r="AZB8" s="53"/>
      <c r="AZC8" s="53"/>
      <c r="AZD8" s="53"/>
      <c r="AZE8" s="53"/>
      <c r="AZF8" s="53"/>
      <c r="AZG8" s="53"/>
      <c r="AZH8" s="53"/>
      <c r="AZI8" s="53"/>
      <c r="AZJ8" s="53"/>
      <c r="AZK8" s="53"/>
      <c r="AZL8" s="53"/>
      <c r="AZM8" s="53"/>
      <c r="AZN8" s="53"/>
      <c r="AZO8" s="53"/>
      <c r="AZP8" s="53"/>
      <c r="AZQ8" s="53"/>
      <c r="AZR8" s="53"/>
      <c r="AZS8" s="53"/>
      <c r="AZT8" s="53"/>
      <c r="AZU8" s="53"/>
      <c r="AZV8" s="53"/>
      <c r="AZW8" s="53"/>
      <c r="AZX8" s="53"/>
      <c r="AZY8" s="53"/>
      <c r="AZZ8" s="53"/>
      <c r="BAA8" s="53"/>
      <c r="BAB8" s="53"/>
      <c r="BAC8" s="53"/>
      <c r="BAD8" s="53"/>
      <c r="BAE8" s="53"/>
      <c r="BAF8" s="53"/>
      <c r="BAG8" s="53"/>
      <c r="BAH8" s="53"/>
      <c r="BAI8" s="53"/>
      <c r="BAJ8" s="53"/>
      <c r="BAK8" s="53"/>
      <c r="BAL8" s="53"/>
      <c r="BAM8" s="53"/>
      <c r="BAN8" s="53"/>
      <c r="BAO8" s="53"/>
      <c r="BAP8" s="53"/>
      <c r="BAQ8" s="53"/>
      <c r="BAR8" s="53"/>
      <c r="BAS8" s="53"/>
      <c r="BAT8" s="53"/>
      <c r="BAU8" s="53"/>
      <c r="BAV8" s="53"/>
      <c r="BAW8" s="53"/>
      <c r="BAX8" s="53"/>
      <c r="BAY8" s="53"/>
      <c r="BAZ8" s="53"/>
      <c r="BBA8" s="53"/>
      <c r="BBB8" s="53"/>
      <c r="BBC8" s="53"/>
      <c r="BBD8" s="53"/>
      <c r="BBE8" s="53"/>
      <c r="BBF8" s="53"/>
      <c r="BBG8" s="53"/>
      <c r="BBH8" s="53"/>
      <c r="BBI8" s="53"/>
      <c r="BBJ8" s="53"/>
      <c r="BBK8" s="53"/>
      <c r="BBL8" s="53"/>
      <c r="BBM8" s="53"/>
      <c r="BBN8" s="53"/>
      <c r="BBO8" s="53"/>
      <c r="BBP8" s="53"/>
      <c r="BBQ8" s="53"/>
      <c r="BBR8" s="53"/>
      <c r="BBS8" s="53"/>
      <c r="BBT8" s="53"/>
      <c r="BBU8" s="53"/>
      <c r="BBV8" s="53"/>
      <c r="BBW8" s="53"/>
      <c r="BBX8" s="53"/>
      <c r="BBY8" s="53"/>
      <c r="BBZ8" s="53"/>
      <c r="BCA8" s="53"/>
      <c r="BCB8" s="53"/>
      <c r="BCC8" s="53"/>
      <c r="BCD8" s="53"/>
      <c r="BCE8" s="53"/>
      <c r="BCF8" s="53"/>
      <c r="BCG8" s="53"/>
      <c r="BCH8" s="53"/>
      <c r="BCI8" s="53"/>
      <c r="BCJ8" s="53"/>
      <c r="BCK8" s="53"/>
      <c r="BCL8" s="53"/>
      <c r="BCM8" s="53"/>
      <c r="BCN8" s="53"/>
      <c r="BCO8" s="53"/>
      <c r="BCP8" s="53"/>
      <c r="BCQ8" s="53"/>
      <c r="BCR8" s="53"/>
      <c r="BCS8" s="53"/>
      <c r="BCT8" s="53"/>
      <c r="BCU8" s="53"/>
      <c r="BCV8" s="53"/>
      <c r="BCW8" s="53"/>
      <c r="BCX8" s="53"/>
      <c r="BCY8" s="53"/>
      <c r="BCZ8" s="53"/>
      <c r="BDA8" s="53"/>
      <c r="BDB8" s="53"/>
      <c r="BDC8" s="53"/>
      <c r="BDD8" s="53"/>
      <c r="BDE8" s="53"/>
      <c r="BDF8" s="53"/>
      <c r="BDG8" s="53"/>
      <c r="BDH8" s="53"/>
      <c r="BDI8" s="53"/>
      <c r="BDJ8" s="53"/>
      <c r="BDK8" s="53"/>
      <c r="BDL8" s="53"/>
      <c r="BDM8" s="53"/>
      <c r="BDN8" s="53"/>
      <c r="BDO8" s="53"/>
      <c r="BDP8" s="53"/>
      <c r="BDQ8" s="53"/>
      <c r="BDR8" s="53"/>
      <c r="BDS8" s="53"/>
      <c r="BDT8" s="53"/>
      <c r="BDU8" s="53"/>
      <c r="BDV8" s="53"/>
      <c r="BDW8" s="53"/>
      <c r="BDX8" s="53"/>
      <c r="BDY8" s="53"/>
      <c r="BDZ8" s="53"/>
      <c r="BEA8" s="53"/>
      <c r="BEB8" s="53"/>
      <c r="BEC8" s="53"/>
      <c r="BED8" s="53"/>
      <c r="BEE8" s="53"/>
      <c r="BEF8" s="53"/>
      <c r="BEG8" s="53"/>
      <c r="BEH8" s="53"/>
      <c r="BEI8" s="53"/>
      <c r="BEJ8" s="53"/>
      <c r="BEK8" s="53"/>
      <c r="BEL8" s="53"/>
      <c r="BEM8" s="53"/>
      <c r="BEN8" s="53"/>
      <c r="BEO8" s="53"/>
      <c r="BEP8" s="53"/>
      <c r="BEQ8" s="53"/>
      <c r="BER8" s="53"/>
      <c r="BES8" s="53"/>
      <c r="BET8" s="53"/>
      <c r="BEU8" s="53"/>
      <c r="BEV8" s="53"/>
      <c r="BEW8" s="53"/>
      <c r="BEX8" s="53"/>
      <c r="BEY8" s="53"/>
      <c r="BEZ8" s="53"/>
      <c r="BFA8" s="53"/>
      <c r="BFB8" s="53"/>
      <c r="BFC8" s="53"/>
      <c r="BFD8" s="53"/>
      <c r="BFE8" s="53"/>
      <c r="BFF8" s="53"/>
      <c r="BFG8" s="53"/>
      <c r="BFH8" s="53"/>
      <c r="BFI8" s="53"/>
      <c r="BFJ8" s="53"/>
      <c r="BFK8" s="53"/>
      <c r="BFL8" s="53"/>
      <c r="BFM8" s="53"/>
      <c r="BFN8" s="53"/>
      <c r="BFO8" s="53"/>
      <c r="BFP8" s="53"/>
      <c r="BFQ8" s="53"/>
      <c r="BFR8" s="53"/>
      <c r="BFS8" s="53"/>
      <c r="BFT8" s="53"/>
      <c r="BFU8" s="53"/>
      <c r="BFV8" s="53"/>
      <c r="BFW8" s="53"/>
      <c r="BFX8" s="53"/>
      <c r="BFY8" s="53"/>
      <c r="BFZ8" s="53"/>
      <c r="BGA8" s="53"/>
      <c r="BGB8" s="53"/>
      <c r="BGC8" s="53"/>
      <c r="BGD8" s="53"/>
      <c r="BGE8" s="53"/>
      <c r="BGF8" s="53"/>
      <c r="BGG8" s="53"/>
      <c r="BGH8" s="54"/>
      <c r="BGI8" s="54"/>
      <c r="BGJ8" s="54"/>
      <c r="BGK8" s="54"/>
      <c r="BGL8" s="54"/>
      <c r="BGM8" s="54"/>
      <c r="BGN8" s="54"/>
      <c r="BGO8" s="54"/>
      <c r="BGP8" s="54"/>
      <c r="BGQ8" s="54"/>
      <c r="BGR8" s="54"/>
      <c r="BGS8" s="54"/>
      <c r="BGT8" s="54"/>
      <c r="BGU8" s="54"/>
      <c r="BGV8" s="54"/>
      <c r="BGW8" s="54"/>
      <c r="BGX8" s="54"/>
      <c r="BGY8" s="54"/>
      <c r="BGZ8" s="54"/>
      <c r="BHA8" s="54"/>
      <c r="BHB8" s="54"/>
      <c r="BHC8" s="54"/>
      <c r="BHD8" s="54"/>
      <c r="BHE8" s="54"/>
      <c r="BHF8" s="54"/>
      <c r="BHG8" s="54"/>
      <c r="BHH8" s="54"/>
      <c r="BHI8" s="54"/>
      <c r="BHJ8" s="54"/>
      <c r="BHK8" s="54"/>
      <c r="BHL8" s="54"/>
      <c r="BHM8" s="54"/>
      <c r="BHN8" s="54"/>
      <c r="BHO8" s="54"/>
      <c r="BHP8" s="54"/>
      <c r="BHQ8" s="54"/>
      <c r="BHR8" s="54"/>
      <c r="BHS8" s="54"/>
      <c r="BHT8" s="54"/>
      <c r="BHU8" s="54"/>
      <c r="BHV8" s="54"/>
      <c r="BHW8" s="54"/>
      <c r="BHX8" s="54"/>
      <c r="BHY8" s="54"/>
      <c r="BHZ8" s="54"/>
      <c r="BIA8" s="54"/>
      <c r="BIB8" s="54"/>
      <c r="BIC8" s="54"/>
      <c r="BID8" s="54"/>
    </row>
    <row r="9" spans="1:1590 16335:16384" s="1" customFormat="1" ht="227.25" customHeight="1">
      <c r="A9" s="44" t="s">
        <v>862</v>
      </c>
      <c r="B9" s="45" t="str">
        <f>'R (2)'!A$7</f>
        <v>Subsistema de Gestión efr</v>
      </c>
      <c r="C9" s="45" t="str">
        <f>'R (2)'!D$7</f>
        <v>CONOCIMIENTO</v>
      </c>
      <c r="D9" s="45" t="str">
        <f>'R (2)'!C$7</f>
        <v>G.EFR.02</v>
      </c>
      <c r="E9" s="46" t="str">
        <f>'R (2)'!E$7</f>
        <v>Posiblidad de pérdida de conocimiento e información del Modelo efr</v>
      </c>
      <c r="F9" s="45" t="str">
        <f>'R (2)'!X$7</f>
        <v>Subdirector Técnico de Talento Humano</v>
      </c>
      <c r="G9" s="47" t="str">
        <f>'R (2)'!AX$12</f>
        <v xml:space="preserve">Causa 1. Humano 
Causa 2. Humano 
.  
.  
.  
.  
.  
.  
.  
.  
.  
.  
.  
.  
.  
.  
.  
.  
.  
. </v>
      </c>
      <c r="H9" s="47" t="str">
        <f>'R (2)'!AV$12</f>
        <v xml:space="preserve">Causa 1. * Desvinculación de personal asignado al equipo líder del proyecto que ocasione fuga del conocimiento de los aspectos claves del Modelo efr y su trazabilidad. 
Causa 2. * Fallas en la transferencia de saberes entre los miembros del equipo. 
.  
.  
.  
.  
.  
.  
.  
.  
.  
.  
.  
.  
.  
.  
.  
.  
.  
. </v>
      </c>
      <c r="I9" s="47" t="str">
        <f>'R (2)'!AW$12</f>
        <v xml:space="preserve">Causa 1. Encargos de personal o retiro de la entidad 
Causa 2. Falta de documentación de prácticas en efr aplicadas en la Entidad. 
.  
.  
.  
.  
.  
.  
.  
.  
.  
.  
.  
.  
.  
.  
.  
.  
.  
. </v>
      </c>
      <c r="J9" s="47" t="str">
        <f>'R (2)'!AV$35</f>
        <v xml:space="preserve">1.Operativa:
Fallas en los entregables y calidad del modelo.
2. Reputacional:
3. Legal:
4. Económica:
5. Daño Fiscal:
Sin efecto fiscal 
6. Derechos Fundamentales
No afecta Derecehos 
7. 
</v>
      </c>
      <c r="K9" s="47" t="str">
        <f>'R (2)'!BF$47</f>
        <v xml:space="preserve">
3. Riesgo Operativo
15. Riesgo de Conocimiento
</v>
      </c>
      <c r="L9" s="47" t="str">
        <f>'R (2)'!BE$57</f>
        <v xml:space="preserve">
OTROS:
Ninguno
</v>
      </c>
      <c r="M9" s="47" t="str">
        <f>'R (2)'!AW$66</f>
        <v xml:space="preserve">
OBJ 5: Impulsar el desarrollo del talento humano, fortaleciendo la capacidad institucional, la efectividad y la transparencia, a través de soluciones innovadoras.
</v>
      </c>
      <c r="N9" s="45" t="str">
        <f>'R (2)'!AV$101</f>
        <v>3 - Media</v>
      </c>
      <c r="O9" s="49">
        <f>'R (2)'!V$101</f>
        <v>0.6</v>
      </c>
      <c r="P9" s="45" t="str">
        <f>'R (2)'!AV$125</f>
        <v>2 - Menor</v>
      </c>
      <c r="Q9" s="49">
        <f>'R (2)'!U$127</f>
        <v>0.19999999999999998</v>
      </c>
      <c r="R9" s="46" t="str">
        <f>'R (2)'!O$127</f>
        <v>MODERADO</v>
      </c>
      <c r="S9" s="49">
        <f>'R (2)'!U$127</f>
        <v>0.19999999999999998</v>
      </c>
      <c r="T9" s="45">
        <f>'R (2)'!AZ$165</f>
        <v>3</v>
      </c>
      <c r="U9" s="47" t="str">
        <f>'R (2)'!AZ$133</f>
        <v xml:space="preserve">Control 1. Sesiones mensuales ordinarias y extraordinarias del equipo efr 
Control 2.  Capacitaciones sobre efr 
Control 3. Composisción del equipo base efr con servidores(as) de la planta de personal 
.  
.  
.  
.  
.  
.  
.  
.  
.  
.  
.  
.  
.  
.  
.  
.  
.  
.  
.  
.  
.  
.  
.  
.  
.  
.  
. </v>
      </c>
      <c r="V9" s="47" t="str">
        <f>'R (2)'!BA$133</f>
        <v xml:space="preserve">Control 1. 
Coordinador y secretaria del equipo efr 
Control 2. Equipo efr 
Control 3. Equipo efr 
.  
.  
.  
.  
.  
.  
.  
.  
.  
.  
.  
.  
.  
.  
.  
.  
.  
.  
.  
.  
.  
.  
.  
.  
.  
.  
. </v>
      </c>
      <c r="W9" s="47" t="str">
        <f>'R (2)'!BB$133</f>
        <v xml:space="preserve">Control 1. Actas de reunión 
Control 2. Lista de asistencia 
Control 3. Resolución de roles y responsabilidades efr 
.  
.  
.  
.  
.  
.  
.  
.  
.  
.  
.  
.  
.  
.  
.  
.  
.  
.  
.  
.  
.  
.  
.  
.  
.  
.  
. </v>
      </c>
      <c r="X9" s="47" t="str">
        <f>'R (2)'!BC$133</f>
        <v xml:space="preserve">Control 1. Actas de reunión de equipo efr 
Control 2. Actas de reunión de equipo efr 
Control 3.  Acto administrativo que soporta el modelo y el equipo efr en el IDU 
.  
.  
.  
.  
.  
.  
.  
.  
.  
.  
.  
.  
.  
.  
.  
.  
.  
.  
.  
.  
.  
.  
.  
.  
.  
.  
. </v>
      </c>
      <c r="Y9" s="48" t="str">
        <f>'R (2)'!BD$133</f>
        <v xml:space="preserve">Control 1. Aleatoria 
Control 2. Aleatoria 
Control 3. Continua 
.  
.  
.  
.  
.  
.  
.  
.  
.  
.  
.  
.  
.  
.  
.  
.  
.  
.  
.  
.  
.  
.  
.  
.  
.  
.  
. </v>
      </c>
      <c r="Z9" s="48">
        <f>'R (2)'!BO$164</f>
        <v>1</v>
      </c>
      <c r="AA9" s="48">
        <f>'R (2)'!BP$164</f>
        <v>2</v>
      </c>
      <c r="AB9" s="47" t="str">
        <f>'R (2)'!BE$133</f>
        <v xml:space="preserve">Control 1. Manual 
Control 2. Manual 
Control 3. Manual 
.  
.  
.  
.  
.  
.  
.  
.  
.  
.  
.  
.  
.  
.  
.  
.  
.  
.  
.  
.  
.  
.  
.  
.  
.  
.  
. </v>
      </c>
      <c r="AC9" s="48">
        <f>'R (2)'!BQ$164</f>
        <v>3</v>
      </c>
      <c r="AD9" s="48">
        <f>'R (2)'!BR$164</f>
        <v>0</v>
      </c>
      <c r="AE9" s="48" t="str">
        <f>'R (2)'!BF$133</f>
        <v xml:space="preserve">Control 1. Preventivo 
Control 2. Preventivo 
Control 3. Preventivo 
.  
.  
.  
.  
.  
.  
.  
.  
.  
.  
.  
.  
.  
.  
.  
.  
.  
.  
.  
.  
.  
.  
.  
.  
.  
.  
. </v>
      </c>
      <c r="AF9" s="48">
        <f>'R (2)'!BS$164</f>
        <v>3</v>
      </c>
      <c r="AG9" s="48">
        <f>'R (2)'!BT$164</f>
        <v>0</v>
      </c>
      <c r="AH9" s="48">
        <f>'R (2)'!BU$164</f>
        <v>0</v>
      </c>
      <c r="AI9" s="48" t="str">
        <f>'R (2)'!BG$133</f>
        <v xml:space="preserve">Control 1. Probabilidad 
Control 2. Probabilidad 
Control 3. Probabilidad 
.  
.  
.  
.  
.  
.  
.  
.  
.  
.  
.  
.  
.  
.  
.  
.  
.  
.  
.  
.  
.  
.  
.  
.  
.  
.  
. </v>
      </c>
      <c r="AJ9" s="48">
        <f>'R (2)'!BV$164</f>
        <v>3</v>
      </c>
      <c r="AK9" s="48">
        <f>'R (2)'!BW$164</f>
        <v>0</v>
      </c>
      <c r="AL9" s="48">
        <f>'R (2)'!BX$164</f>
        <v>0</v>
      </c>
      <c r="AM9" s="48">
        <f>'R (2)'!BY$164</f>
        <v>0</v>
      </c>
      <c r="AN9" s="48" t="str">
        <f>'R (2)'!BL$133</f>
        <v xml:space="preserve">Control 1. El equipo se reunío en el periodo (ver actas de reunión) 
Control 2. Se realizaron capacitaciones entre el grupo sobre los requisitos efr 
Control 3. Se mantiene el equipo base conformado por personal de planta (ver resolución de roles y responsabilidades efr) 
.  
.  
.  
.  
.  
.  
.  
.  
.  
.  
.  
.  
.  
.  
.  
.  
.  
.  
.  
.  
.  
.  
.  
.  
.  
.  
. </v>
      </c>
      <c r="AO9" s="48" t="str">
        <f>'R (2)'!BM$133</f>
        <v xml:space="preserve">Control 1. El equipo se reunío en el periodo (ver actas de reunión) 
Control 2. No se tenian capacitaciones de equipo programadas 
Control 3. Se mantiene el equipo base conformado por personal de planta (ver resolución de roles y responsabilidades efr) 
.  
.  
.  
.  
.  
.  
.  
.  
.  
.  
.  
.  
.  
.  
.  
.  
.  
.  
.  
.  
.  
.  
.  
.  
.  
.  
. </v>
      </c>
      <c r="AP9" s="48" t="str">
        <f>'R (2)'!BN$133</f>
        <v xml:space="preserve">Control 1. El equipo se reunío en el periodo (ver actas de reunión) 
Control 2. No se tenian capacitaciones de equipo programadas 
Control 3. Se mantiene el equipo base conformado por personal de planta (ver resolución de roles y responsabilidades efr) 
.  
.  
.  
.  
.  
.  
.  
.  
.  
.  
.  
.  
.  
.  
.  
.  
.  
.  
.  
.  
.  
.  
.  
.  
.  
.  
. </v>
      </c>
      <c r="AQ9" s="45" t="str">
        <f>'R (2)'!AW$164</f>
        <v>1 - Muy Baja</v>
      </c>
      <c r="AR9" s="49">
        <f>'R (2)'!I$164</f>
        <v>0.12959999999999999</v>
      </c>
      <c r="AS9" s="45" t="str">
        <f>'R (2)'!AX$164</f>
        <v>2 - Menor</v>
      </c>
      <c r="AT9" s="49">
        <f>'R (2)'!V$164</f>
        <v>0.33333333333333331</v>
      </c>
      <c r="AU9" s="46" t="str">
        <f>'R (2)'!N$166</f>
        <v>BAJO</v>
      </c>
      <c r="AV9" s="49">
        <f>'R (2)'!T$166</f>
        <v>4.3199999999999995E-2</v>
      </c>
      <c r="AW9" s="45" t="str">
        <f>'R (2)'!G$168</f>
        <v>ACEPTAR</v>
      </c>
      <c r="AX9" s="47" t="str">
        <f>'R (2)'!AZ$172</f>
        <v>TTO 1. No Aplica 
.  
".</v>
      </c>
      <c r="AY9" s="47" t="str">
        <f>'R (2)'!BA$172</f>
        <v xml:space="preserve">TTO 1.  
.  
. </v>
      </c>
      <c r="AZ9" s="47" t="str">
        <f>'R (2)'!BB$172</f>
        <v xml:space="preserve">TTO 1.  
.  
. </v>
      </c>
      <c r="BA9" s="47" t="str">
        <f>'R (2)'!BC$172</f>
        <v xml:space="preserve">TTO 1.  
.  
. </v>
      </c>
      <c r="BB9" s="47" t="str">
        <f>'R (2)'!BD$172</f>
        <v xml:space="preserve">TTO 1.  
.  
. </v>
      </c>
      <c r="BC9" s="47" t="str">
        <f>'R (2)'!BE$172</f>
        <v xml:space="preserve">TTO 1.  
.  
. </v>
      </c>
      <c r="BD9" s="47" t="str">
        <f>'R (2)'!BF$172</f>
        <v xml:space="preserve">TTO 1.  
.  
. </v>
      </c>
      <c r="BE9" s="48">
        <f>'R (2)'!BQ$176</f>
        <v>0</v>
      </c>
      <c r="BF9" s="48">
        <f>'R (2)'!BR$176</f>
        <v>0</v>
      </c>
      <c r="BG9" s="47" t="str">
        <f>'R (2)'!BG$172</f>
        <v xml:space="preserve">TTO 1.  
.  
. </v>
      </c>
      <c r="BH9" s="47">
        <f>'R (2)'!BS$176</f>
        <v>0</v>
      </c>
      <c r="BI9" s="47">
        <f>'R (2)'!BT$176</f>
        <v>0</v>
      </c>
      <c r="BJ9" s="47" t="str">
        <f>'R (2)'!BH$172</f>
        <v xml:space="preserve">TTO 1.  
.  
. </v>
      </c>
      <c r="BK9" s="47">
        <f>'R (2)'!BU$176</f>
        <v>0</v>
      </c>
      <c r="BL9" s="47">
        <f>'R (2)'!BV$176</f>
        <v>0</v>
      </c>
      <c r="BM9" s="47">
        <f>'R (2)'!BW$176</f>
        <v>0</v>
      </c>
      <c r="BN9" s="47" t="str">
        <f>'R (2)'!BI$172</f>
        <v xml:space="preserve">TTO 1.  
.  
. </v>
      </c>
      <c r="BO9" s="47">
        <f>'R (2)'!BX$176</f>
        <v>0</v>
      </c>
      <c r="BP9" s="47">
        <f>'R (2)'!BY$176</f>
        <v>0</v>
      </c>
      <c r="BQ9" s="47">
        <f>'R (2)'!BZ$176</f>
        <v>0</v>
      </c>
      <c r="BR9" s="47">
        <f>'R (2)'!CA$176</f>
        <v>0</v>
      </c>
      <c r="BS9" s="47" t="str">
        <f>'R (2)'!BN$172</f>
        <v xml:space="preserve">TTO 1.  
.  
. </v>
      </c>
      <c r="BT9" s="47" t="str">
        <f>'R (2)'!BO$172</f>
        <v xml:space="preserve">TTO 1.  
.  
. </v>
      </c>
      <c r="BU9" s="47" t="str">
        <f>'R (2)'!BP$172</f>
        <v xml:space="preserve">TTO 1.  
.  
. </v>
      </c>
      <c r="BV9" s="45" t="str">
        <f>'R (2)'!AW$176</f>
        <v>1 - Muy Baja</v>
      </c>
      <c r="BW9" s="49">
        <f>'R (2)'!I$176</f>
        <v>0.12959999999999999</v>
      </c>
      <c r="BX9" s="45" t="str">
        <f>'R (2)'!AX$176</f>
        <v>2 - Menor</v>
      </c>
      <c r="BY9" s="49">
        <f>'R (2)'!V$176</f>
        <v>0.33333333333333331</v>
      </c>
      <c r="BZ9" s="46" t="str">
        <f>'R (2)'!N$178</f>
        <v>BAJO</v>
      </c>
      <c r="CA9" s="49">
        <f>'R (2)'!T$178</f>
        <v>4.3199999999999995E-2</v>
      </c>
      <c r="CB9" s="50" t="str">
        <f>'R (2)'!AV$183</f>
        <v xml:space="preserve">Indicador 1.  
Controles ejecutados en el periodo  / Controles programados a ejecutar en el periodo X 100% 
DATOS PERIODO 1: 1 
DATOS PERIODO 2: 1 
DATOS PERIODO 3: 1 
AÑO: </v>
      </c>
      <c r="CC9" s="50" t="str">
        <f>'R (2)'!AW$183</f>
        <v>Indicador 1.   
ANÁLISIS PERIODO 1: Se ejecutaron los controles definidos según el seguimiento a controles reportado 
ANÁLISIS PERIODO 2: Se ejecutaron los controles definidos según el seguimiento a controles reportado 
ANÁLISIS PERIODO 3: Se ejecutaron los controles definidos según el seguimiento a controles reportado</v>
      </c>
      <c r="CD9" s="50" t="str">
        <f>'R (2)'!AV$185</f>
        <v xml:space="preserve">Indicador 2.  
Indicador de efectividad: (No. de integrantes del equipo efr pertenecientes a la planta de personal que se desvincularon del equipo durante el período /  No. de integrantes del equipo efr pertenecientes a la planta de personal) * 100  
DATOS PERIODO 1: 1 
DATOS PERIODO 2: 1 
DATOS PERIODO 3: 1 
AÑO: </v>
      </c>
      <c r="CE9" s="50" t="str">
        <f>'R (2)'!AW$185</f>
        <v>Indicador 2.   
ANÁLISIS PERIODO 1: Se mantiene el equipo base conformado por personal de planta (ver resolución de roles y responsabilidades efr) 
ANÁLISIS PERIODO 2: Se mantiene el equipo base conformado por personal de planta (ver resolución de roles y responsabilidades efr) 
ANÁLISIS PERIODO 3: Se mantiene el equipo base conformado por personal de planta (ver resolución de roles y responsabilidades efr)</v>
      </c>
      <c r="CF9" s="50" t="str">
        <f>'R (2)'!AV$187</f>
        <v xml:space="preserve">IND3.  
DATOS PERIODO 1:  
DATOS PERIODO 2:  
DATOS PERIODO 3:  
AÑO: </v>
      </c>
      <c r="CG9" s="50" t="str">
        <f>'R (2)'!AW$187</f>
        <v xml:space="preserve">IND3.   
ANÁLISIS PERIODO 1:  
ANÁLISIS PERIODO 2:  
ANÁLISIS PERIODO 3: </v>
      </c>
      <c r="CH9" s="50" t="str">
        <f>'R (2)'!AV$189</f>
        <v xml:space="preserve">IND4.  
DATOS PERIODO 1:  
DATOS PERIODO 2:  
DATOS PERIODO 3:  
AÑO: </v>
      </c>
      <c r="CI9" s="50" t="str">
        <f>'R (2)'!AW$189</f>
        <v xml:space="preserve">IND4.   
ANÁLISIS PERIODO 1:  
ANÁLISIS PERIODO 2:  
ANÁLISIS PERIODO 3: </v>
      </c>
      <c r="CJ9" s="47" t="str">
        <f>'R (2)'!AV$209</f>
        <v>1. DESCRIPCIÓN DEL RIESGO: 
Traslado del riesgos a la nueva plantilla. 
2. CAUSAS: 
. 
3. CONSECUENCIAS: 
. 
4. PROBABILIDAD: 
. 
5. IMPACTO: 
. 
6. CONTROLES: 
Registro de seguimiento a controles.
7. PLAN DE TRATAMIENTO:
.
8. INDICADORES:
Registro de seguimiento a indicadores.
9. OTRO:
.
.</v>
      </c>
      <c r="CK9" s="51" t="str">
        <f>'R (2)'!O$195</f>
        <v>NO</v>
      </c>
      <c r="CL9" s="52" t="str">
        <f>'R (2)'!AV$199</f>
        <v xml:space="preserve">Evento 1.  
.  
.  
.  
.  
.  
. </v>
      </c>
      <c r="CM9" s="323" t="str">
        <f>'R (2)'!AW$199</f>
        <v xml:space="preserve">Evento 1.  
.  
.  
.  
.  
.  
. </v>
      </c>
      <c r="CN9" s="52" t="str">
        <f>'R (2)'!AX$199</f>
        <v xml:space="preserve">Evento 1.  
.  
.  
.  
.  
.  
. </v>
      </c>
      <c r="CO9" s="52" t="str">
        <f>'R (2)'!AY$199</f>
        <v xml:space="preserve">Evento 1.  
.  
.  
.  
.  
.  
. </v>
      </c>
      <c r="CP9" s="52" t="str">
        <f>'R (2)'!AZ$199</f>
        <v xml:space="preserve">Evento 1.  
.  
.  
.  
.  
.  
. </v>
      </c>
      <c r="CQ9" s="52" t="str">
        <f>'R (2)'!BA$199</f>
        <v xml:space="preserve">Evento 1.  
.  
.  
.  
.  
.  
. </v>
      </c>
      <c r="CR9" s="52" t="str">
        <f>'R (2)'!BB$199</f>
        <v xml:space="preserve">Evento 1.  
.  
.  
.  
.  
.  
. </v>
      </c>
      <c r="CS9" s="52" t="str">
        <f>'R (2)'!BC$199</f>
        <v xml:space="preserve">Evento 1.  
.  
.  
.  
.  
.  
. </v>
      </c>
      <c r="CT9" s="52" t="str">
        <f>'R (2)'!BD$199</f>
        <v xml:space="preserve">Evento 1.  
.  
.  
.  
.  
.  
. </v>
      </c>
      <c r="CU9" s="52" t="str">
        <f>'R (2)'!BE$199</f>
        <v xml:space="preserve">Evento 1.  
.  
.  
.  
.  
.  
. </v>
      </c>
      <c r="CV9" s="52" t="str">
        <f>'R (2)'!BF$199</f>
        <v xml:space="preserve">Evento 1.  
.  
.  
.  
.  
.  
. </v>
      </c>
      <c r="CW9" s="48" t="str">
        <f>'R (2)'!AV$218</f>
        <v xml:space="preserve">Ob. 1. 5-feb-2025 
Ob. 2. 5-feb-2025 
Ob. 3. 5-feb-2025 
.  
.  
.  
. </v>
      </c>
      <c r="CX9" s="48" t="str">
        <f>'R (2)'!AW$218</f>
        <v xml:space="preserve">Ob. 1. OAP 
Ob. 2. OAP 
Ob. 3. OAP 
.  
.  
.  
. </v>
      </c>
      <c r="CY9" s="48" t="str">
        <f>'R (2)'!AX$218</f>
        <v xml:space="preserve">Ob. 1. JOHN Q. 
Ob. 2. JOHN Q. 
Ob. 3. JOHN Q. 
.  
.  
.  
. </v>
      </c>
      <c r="CZ9" s="47" t="e">
        <f>'R (2)'!AY$218</f>
        <v>#REF!</v>
      </c>
      <c r="DA9" s="48" t="str">
        <f>'R (2)'!AZ$218</f>
        <v xml:space="preserve">Ob. 1. 10-FEB-2025 
Ob. 2. 10-FEB-2025 
Ob. 3. 10-FEB-2025 
.  
.  
.  
. </v>
      </c>
      <c r="DB9" s="48" t="str">
        <f>'R (2)'!BA$218</f>
        <v xml:space="preserve">Ob. 1. OAP 
Ob. 2. OAP 
Ob. 3. OAP 
.  
.  
.  
. </v>
      </c>
      <c r="DC9" s="47" t="str">
        <f>'R (2)'!BB$218</f>
        <v xml:space="preserve">Ob. 1. Carlos Campos 
Ob. 2. Carlos Campos 
Ob. 3. Carlos Campos 
.  
.  
.  
. </v>
      </c>
      <c r="DD9" s="47" t="str">
        <f>'R (2)'!BC$218</f>
        <v xml:space="preserve">Ob. 1. Registrado 
Ob. 2. Registrado 
Ob. 3. Se incluye datos de indicadores 
.  
.  
.  
. </v>
      </c>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53"/>
      <c r="FX9" s="53"/>
      <c r="FY9" s="53"/>
      <c r="FZ9" s="53"/>
      <c r="GA9" s="53"/>
      <c r="GB9" s="53"/>
      <c r="GC9" s="53"/>
      <c r="GD9" s="53"/>
      <c r="GE9" s="53"/>
      <c r="GF9" s="53"/>
      <c r="GG9" s="53"/>
      <c r="GH9" s="53"/>
      <c r="GI9" s="53"/>
      <c r="GJ9" s="53"/>
      <c r="GK9" s="53"/>
      <c r="GL9" s="53"/>
      <c r="GM9" s="53"/>
      <c r="GN9" s="53"/>
      <c r="GO9" s="53"/>
      <c r="GP9" s="53"/>
      <c r="GQ9" s="53"/>
      <c r="GR9" s="53"/>
      <c r="GS9" s="53"/>
      <c r="GT9" s="53"/>
      <c r="GU9" s="53"/>
      <c r="GV9" s="53"/>
      <c r="GW9" s="53"/>
      <c r="GX9" s="53"/>
      <c r="GY9" s="53"/>
      <c r="GZ9" s="53"/>
      <c r="HA9" s="53"/>
      <c r="HB9" s="53"/>
      <c r="HC9" s="53"/>
      <c r="HD9" s="53"/>
      <c r="HE9" s="53"/>
      <c r="HF9" s="53"/>
      <c r="HG9" s="53"/>
      <c r="HH9" s="53"/>
      <c r="HI9" s="53"/>
      <c r="HJ9" s="53"/>
      <c r="HK9" s="53"/>
      <c r="HL9" s="53"/>
      <c r="HM9" s="53"/>
      <c r="HN9" s="53"/>
      <c r="HO9" s="53"/>
      <c r="HP9" s="53"/>
      <c r="HQ9" s="53"/>
      <c r="HR9" s="53"/>
      <c r="HS9" s="53"/>
      <c r="HT9" s="53"/>
      <c r="HU9" s="53"/>
      <c r="HV9" s="53"/>
      <c r="HW9" s="53"/>
      <c r="HX9" s="53"/>
      <c r="HY9" s="53"/>
      <c r="HZ9" s="53"/>
      <c r="IA9" s="53"/>
      <c r="IB9" s="53"/>
      <c r="IC9" s="53"/>
      <c r="ID9" s="53"/>
      <c r="IE9" s="53"/>
      <c r="IF9" s="53"/>
      <c r="IG9" s="53"/>
      <c r="IH9" s="53"/>
      <c r="II9" s="53"/>
      <c r="IJ9" s="53"/>
      <c r="IK9" s="53"/>
      <c r="IL9" s="53"/>
      <c r="IM9" s="53"/>
      <c r="IN9" s="53"/>
      <c r="IO9" s="53"/>
      <c r="IP9" s="53"/>
      <c r="IQ9" s="53"/>
      <c r="IR9" s="53"/>
      <c r="IS9" s="53"/>
      <c r="IT9" s="53"/>
      <c r="IU9" s="53"/>
      <c r="IV9" s="53"/>
      <c r="IW9" s="53"/>
      <c r="IX9" s="53"/>
      <c r="IY9" s="53"/>
      <c r="IZ9" s="53"/>
      <c r="JA9" s="53"/>
      <c r="JB9" s="53"/>
      <c r="JC9" s="53"/>
      <c r="JD9" s="53"/>
      <c r="JE9" s="53"/>
      <c r="JF9" s="53"/>
      <c r="JG9" s="53"/>
      <c r="JH9" s="53"/>
      <c r="JI9" s="53"/>
      <c r="JJ9" s="53"/>
      <c r="JK9" s="53"/>
      <c r="JL9" s="53"/>
      <c r="JM9" s="53"/>
      <c r="JN9" s="53"/>
      <c r="JO9" s="53"/>
      <c r="JP9" s="53"/>
      <c r="JQ9" s="53"/>
      <c r="JR9" s="53"/>
      <c r="JS9" s="53"/>
      <c r="JT9" s="53"/>
      <c r="JU9" s="53"/>
      <c r="JV9" s="53"/>
      <c r="JW9" s="53"/>
      <c r="JX9" s="53"/>
      <c r="JY9" s="53"/>
      <c r="JZ9" s="53"/>
      <c r="KA9" s="53"/>
      <c r="KB9" s="53"/>
      <c r="KC9" s="53"/>
      <c r="KD9" s="53"/>
      <c r="KE9" s="53"/>
      <c r="KF9" s="53"/>
      <c r="KG9" s="53"/>
      <c r="KH9" s="53"/>
      <c r="KI9" s="53"/>
      <c r="KJ9" s="53"/>
      <c r="KK9" s="53"/>
      <c r="KL9" s="53"/>
      <c r="KM9" s="53"/>
      <c r="KN9" s="53"/>
      <c r="KO9" s="53"/>
      <c r="KP9" s="53"/>
      <c r="KQ9" s="53"/>
      <c r="KR9" s="53"/>
      <c r="KS9" s="53"/>
      <c r="KT9" s="53"/>
      <c r="KU9" s="53"/>
      <c r="KV9" s="53"/>
      <c r="KW9" s="53"/>
      <c r="KX9" s="53"/>
      <c r="KY9" s="53"/>
      <c r="KZ9" s="53"/>
      <c r="LA9" s="53"/>
      <c r="LB9" s="53"/>
      <c r="LC9" s="53"/>
      <c r="LD9" s="53"/>
      <c r="LE9" s="53"/>
      <c r="LF9" s="53"/>
      <c r="LG9" s="53"/>
      <c r="LH9" s="53"/>
      <c r="LI9" s="53"/>
      <c r="LJ9" s="53"/>
      <c r="LK9" s="53"/>
      <c r="LL9" s="53"/>
      <c r="LM9" s="53"/>
      <c r="LN9" s="53"/>
      <c r="LO9" s="53"/>
      <c r="LP9" s="53"/>
      <c r="LQ9" s="53"/>
      <c r="LR9" s="53"/>
      <c r="LS9" s="53"/>
      <c r="LT9" s="53"/>
      <c r="LU9" s="53"/>
      <c r="LV9" s="53"/>
      <c r="LW9" s="53"/>
      <c r="LX9" s="53"/>
      <c r="LY9" s="53"/>
      <c r="LZ9" s="53"/>
      <c r="MA9" s="53"/>
      <c r="MB9" s="53"/>
      <c r="MC9" s="53"/>
      <c r="MD9" s="53"/>
      <c r="ME9" s="53"/>
      <c r="MF9" s="53"/>
      <c r="MG9" s="53"/>
      <c r="MH9" s="53"/>
      <c r="MI9" s="53"/>
      <c r="MJ9" s="53"/>
      <c r="MK9" s="53"/>
      <c r="ML9" s="53"/>
      <c r="MM9" s="53"/>
      <c r="MN9" s="53"/>
      <c r="MO9" s="53"/>
      <c r="MP9" s="53"/>
      <c r="MQ9" s="53"/>
      <c r="MR9" s="53"/>
      <c r="MS9" s="53"/>
      <c r="MT9" s="53"/>
      <c r="MU9" s="53"/>
      <c r="MV9" s="53"/>
      <c r="MW9" s="53"/>
      <c r="MX9" s="53"/>
      <c r="MY9" s="53"/>
      <c r="MZ9" s="53"/>
      <c r="NA9" s="53"/>
      <c r="NB9" s="53"/>
      <c r="NC9" s="53"/>
      <c r="ND9" s="53"/>
      <c r="NE9" s="53"/>
      <c r="NF9" s="53"/>
      <c r="NG9" s="53"/>
      <c r="NH9" s="53"/>
      <c r="NI9" s="53"/>
      <c r="NJ9" s="53"/>
      <c r="NK9" s="53"/>
      <c r="NL9" s="53"/>
      <c r="NM9" s="53"/>
      <c r="NN9" s="53"/>
      <c r="NO9" s="53"/>
      <c r="NP9" s="53"/>
      <c r="NQ9" s="53"/>
      <c r="NR9" s="53"/>
      <c r="NS9" s="53"/>
      <c r="NT9" s="53"/>
      <c r="NU9" s="53"/>
      <c r="NV9" s="53"/>
      <c r="NW9" s="53"/>
      <c r="NX9" s="53"/>
      <c r="NY9" s="53"/>
      <c r="NZ9" s="53"/>
      <c r="OA9" s="53"/>
      <c r="OB9" s="53"/>
      <c r="OC9" s="53"/>
      <c r="OD9" s="53"/>
      <c r="OE9" s="53"/>
      <c r="OF9" s="53"/>
      <c r="OG9" s="53"/>
      <c r="OH9" s="53"/>
      <c r="OI9" s="53"/>
      <c r="OJ9" s="53"/>
      <c r="OK9" s="53"/>
      <c r="OL9" s="53"/>
      <c r="OM9" s="53"/>
      <c r="ON9" s="53"/>
      <c r="OO9" s="53"/>
      <c r="OP9" s="53"/>
      <c r="OQ9" s="53"/>
      <c r="OR9" s="53"/>
      <c r="OS9" s="53"/>
      <c r="OT9" s="53"/>
      <c r="OU9" s="53"/>
      <c r="OV9" s="53"/>
      <c r="OW9" s="53"/>
      <c r="OX9" s="53"/>
      <c r="OY9" s="53"/>
      <c r="OZ9" s="53"/>
      <c r="PA9" s="53"/>
      <c r="PB9" s="53"/>
      <c r="PC9" s="53"/>
      <c r="PD9" s="53"/>
      <c r="PE9" s="53"/>
      <c r="PF9" s="53"/>
      <c r="PG9" s="53"/>
      <c r="PH9" s="53"/>
      <c r="PI9" s="53"/>
      <c r="PJ9" s="53"/>
      <c r="PK9" s="53"/>
      <c r="PL9" s="53"/>
      <c r="PM9" s="53"/>
      <c r="PN9" s="53"/>
      <c r="PO9" s="53"/>
      <c r="PP9" s="53"/>
      <c r="PQ9" s="53"/>
      <c r="PR9" s="53"/>
      <c r="PS9" s="53"/>
      <c r="PT9" s="53"/>
      <c r="PU9" s="53"/>
      <c r="PV9" s="53"/>
      <c r="PW9" s="53"/>
      <c r="PX9" s="53"/>
      <c r="PY9" s="53"/>
      <c r="PZ9" s="53"/>
      <c r="QA9" s="53"/>
      <c r="QB9" s="53"/>
      <c r="QC9" s="53"/>
      <c r="QD9" s="53"/>
      <c r="QE9" s="53"/>
      <c r="QF9" s="53"/>
      <c r="QG9" s="53"/>
      <c r="QH9" s="53"/>
      <c r="QI9" s="53"/>
      <c r="QJ9" s="53"/>
      <c r="QK9" s="53"/>
      <c r="QL9" s="53"/>
      <c r="QM9" s="53"/>
      <c r="QN9" s="53"/>
      <c r="QO9" s="53"/>
      <c r="QP9" s="53"/>
      <c r="QQ9" s="53"/>
      <c r="QR9" s="53"/>
      <c r="QS9" s="53"/>
      <c r="QT9" s="53"/>
      <c r="QU9" s="53"/>
      <c r="QV9" s="53"/>
      <c r="QW9" s="53"/>
      <c r="QX9" s="53"/>
      <c r="QY9" s="53"/>
      <c r="QZ9" s="53"/>
      <c r="RA9" s="53"/>
      <c r="RB9" s="53"/>
      <c r="RC9" s="53"/>
      <c r="RD9" s="53"/>
      <c r="RE9" s="53"/>
      <c r="RF9" s="53"/>
      <c r="RG9" s="53"/>
      <c r="RH9" s="53"/>
      <c r="RI9" s="53"/>
      <c r="RJ9" s="53"/>
      <c r="RK9" s="53"/>
      <c r="RL9" s="53"/>
      <c r="RM9" s="53"/>
      <c r="RN9" s="53"/>
      <c r="RO9" s="53"/>
      <c r="RP9" s="53"/>
      <c r="RQ9" s="53"/>
      <c r="RR9" s="53"/>
      <c r="RS9" s="53"/>
      <c r="RT9" s="53"/>
      <c r="RU9" s="53"/>
      <c r="RV9" s="53"/>
      <c r="RW9" s="53"/>
      <c r="RX9" s="53"/>
      <c r="RY9" s="53"/>
      <c r="RZ9" s="53"/>
      <c r="SA9" s="53"/>
      <c r="SB9" s="53"/>
      <c r="SC9" s="53"/>
      <c r="SD9" s="53"/>
      <c r="SE9" s="53"/>
      <c r="SF9" s="53"/>
      <c r="SG9" s="53"/>
      <c r="SH9" s="53"/>
      <c r="SI9" s="53"/>
      <c r="SJ9" s="53"/>
      <c r="SK9" s="53"/>
      <c r="SL9" s="53"/>
      <c r="SM9" s="53"/>
      <c r="SN9" s="53"/>
      <c r="SO9" s="53"/>
      <c r="SP9" s="53"/>
      <c r="SQ9" s="53"/>
      <c r="SR9" s="53"/>
      <c r="SS9" s="53"/>
      <c r="ST9" s="53"/>
      <c r="SU9" s="53"/>
      <c r="SV9" s="53"/>
      <c r="SW9" s="53"/>
      <c r="SX9" s="53"/>
      <c r="SY9" s="53"/>
      <c r="SZ9" s="53"/>
      <c r="TA9" s="53"/>
      <c r="TB9" s="53"/>
      <c r="TC9" s="53"/>
      <c r="TD9" s="53"/>
      <c r="TE9" s="53"/>
      <c r="TF9" s="53"/>
      <c r="TG9" s="53"/>
      <c r="TH9" s="53"/>
      <c r="TI9" s="53"/>
      <c r="TJ9" s="53"/>
      <c r="TK9" s="53"/>
      <c r="TL9" s="53"/>
      <c r="TM9" s="53"/>
      <c r="TN9" s="53"/>
      <c r="TO9" s="53"/>
      <c r="TP9" s="53"/>
      <c r="TQ9" s="53"/>
      <c r="TR9" s="53"/>
      <c r="TS9" s="53"/>
      <c r="TT9" s="53"/>
      <c r="TU9" s="53"/>
      <c r="TV9" s="53"/>
      <c r="TW9" s="53"/>
      <c r="TX9" s="53"/>
      <c r="TY9" s="53"/>
      <c r="TZ9" s="53"/>
      <c r="UA9" s="53"/>
      <c r="UB9" s="53"/>
      <c r="UC9" s="53"/>
      <c r="UD9" s="53"/>
      <c r="UE9" s="53"/>
      <c r="UF9" s="53"/>
      <c r="UG9" s="53"/>
      <c r="UH9" s="53"/>
      <c r="UI9" s="53"/>
      <c r="UJ9" s="53"/>
      <c r="UK9" s="53"/>
      <c r="UL9" s="53"/>
      <c r="UM9" s="53"/>
      <c r="UN9" s="53"/>
      <c r="UO9" s="53"/>
      <c r="UP9" s="53"/>
      <c r="UQ9" s="53"/>
      <c r="UR9" s="53"/>
      <c r="US9" s="53"/>
      <c r="UT9" s="53"/>
      <c r="UU9" s="53"/>
      <c r="UV9" s="53"/>
      <c r="UW9" s="53"/>
      <c r="UX9" s="53"/>
      <c r="UY9" s="53"/>
      <c r="UZ9" s="53"/>
      <c r="VA9" s="53"/>
      <c r="VB9" s="53"/>
      <c r="VC9" s="53"/>
      <c r="VD9" s="53"/>
      <c r="VE9" s="53"/>
      <c r="VF9" s="53"/>
      <c r="VG9" s="53"/>
      <c r="VH9" s="53"/>
      <c r="VI9" s="53"/>
      <c r="VJ9" s="53"/>
      <c r="VK9" s="53"/>
      <c r="VL9" s="53"/>
      <c r="VM9" s="53"/>
      <c r="VN9" s="53"/>
      <c r="VO9" s="53"/>
      <c r="VP9" s="53"/>
      <c r="VQ9" s="53"/>
      <c r="VR9" s="53"/>
      <c r="VS9" s="53"/>
      <c r="VT9" s="53"/>
      <c r="VU9" s="53"/>
      <c r="VV9" s="53"/>
      <c r="VW9" s="53"/>
      <c r="VX9" s="53"/>
      <c r="VY9" s="53"/>
      <c r="VZ9" s="53"/>
      <c r="WA9" s="53"/>
      <c r="WB9" s="53"/>
      <c r="WC9" s="53"/>
      <c r="WD9" s="53"/>
      <c r="WE9" s="53"/>
      <c r="WF9" s="53"/>
      <c r="WG9" s="53"/>
      <c r="WH9" s="53"/>
      <c r="WI9" s="53"/>
      <c r="WJ9" s="53"/>
      <c r="WK9" s="53"/>
      <c r="WL9" s="53"/>
      <c r="WM9" s="53"/>
      <c r="WN9" s="53"/>
      <c r="WO9" s="53"/>
      <c r="WP9" s="53"/>
      <c r="WQ9" s="53"/>
      <c r="WR9" s="53"/>
      <c r="WS9" s="53"/>
      <c r="WT9" s="53"/>
      <c r="WU9" s="53"/>
      <c r="WV9" s="53"/>
      <c r="WW9" s="53"/>
      <c r="WX9" s="53"/>
      <c r="WY9" s="53"/>
      <c r="WZ9" s="53"/>
      <c r="XA9" s="53"/>
      <c r="XB9" s="53"/>
      <c r="XC9" s="53"/>
      <c r="XD9" s="53"/>
      <c r="XE9" s="53"/>
      <c r="XF9" s="53"/>
      <c r="XG9" s="53"/>
      <c r="XH9" s="53"/>
      <c r="XI9" s="53"/>
      <c r="XJ9" s="53"/>
      <c r="XK9" s="53"/>
      <c r="XL9" s="53"/>
      <c r="XM9" s="53"/>
      <c r="XN9" s="53"/>
      <c r="XO9" s="53"/>
      <c r="XP9" s="53"/>
      <c r="XQ9" s="53"/>
      <c r="XR9" s="53"/>
      <c r="XS9" s="53"/>
      <c r="XT9" s="53"/>
      <c r="XU9" s="53"/>
      <c r="XV9" s="53"/>
      <c r="XW9" s="53"/>
      <c r="XX9" s="53"/>
      <c r="XY9" s="53"/>
      <c r="XZ9" s="53"/>
      <c r="YA9" s="53"/>
      <c r="YB9" s="53"/>
      <c r="YC9" s="53"/>
      <c r="YD9" s="53"/>
      <c r="YE9" s="53"/>
      <c r="YF9" s="53"/>
      <c r="YG9" s="53"/>
      <c r="YH9" s="53"/>
      <c r="YI9" s="53"/>
      <c r="YJ9" s="53"/>
      <c r="YK9" s="53"/>
      <c r="YL9" s="53"/>
      <c r="YM9" s="53"/>
      <c r="YN9" s="53"/>
      <c r="YO9" s="53"/>
      <c r="YP9" s="53"/>
      <c r="YQ9" s="53"/>
      <c r="YR9" s="53"/>
      <c r="YS9" s="53"/>
      <c r="YT9" s="53"/>
      <c r="YU9" s="53"/>
      <c r="YV9" s="53"/>
      <c r="YW9" s="53"/>
      <c r="YX9" s="53"/>
      <c r="YY9" s="53"/>
      <c r="YZ9" s="53"/>
      <c r="ZA9" s="53"/>
      <c r="ZB9" s="53"/>
      <c r="ZC9" s="53"/>
      <c r="ZD9" s="53"/>
      <c r="ZE9" s="53"/>
      <c r="ZF9" s="53"/>
      <c r="ZG9" s="53"/>
      <c r="ZH9" s="53"/>
      <c r="ZI9" s="53"/>
      <c r="ZJ9" s="53"/>
      <c r="ZK9" s="53"/>
      <c r="ZL9" s="53"/>
      <c r="ZM9" s="53"/>
      <c r="ZN9" s="53"/>
      <c r="ZO9" s="53"/>
      <c r="ZP9" s="53"/>
      <c r="ZQ9" s="53"/>
      <c r="ZR9" s="53"/>
      <c r="ZS9" s="53"/>
      <c r="ZT9" s="53"/>
      <c r="ZU9" s="53"/>
      <c r="ZV9" s="53"/>
      <c r="ZW9" s="53"/>
      <c r="ZX9" s="53"/>
      <c r="ZY9" s="53"/>
      <c r="ZZ9" s="53"/>
      <c r="AAA9" s="53"/>
      <c r="AAB9" s="53"/>
      <c r="AAC9" s="53"/>
      <c r="AAD9" s="53"/>
      <c r="AAE9" s="53"/>
      <c r="AAF9" s="53"/>
      <c r="AAG9" s="53"/>
      <c r="AAH9" s="53"/>
      <c r="AAI9" s="53"/>
      <c r="AAJ9" s="53"/>
      <c r="AAK9" s="53"/>
      <c r="AAL9" s="53"/>
      <c r="AAM9" s="53"/>
      <c r="AAN9" s="53"/>
      <c r="AAO9" s="53"/>
      <c r="AAP9" s="53"/>
      <c r="AAQ9" s="53"/>
      <c r="AAR9" s="53"/>
      <c r="AAS9" s="53"/>
      <c r="AAT9" s="53"/>
      <c r="AAU9" s="53"/>
      <c r="AAV9" s="53"/>
      <c r="AAW9" s="53"/>
      <c r="AAX9" s="53"/>
      <c r="AAY9" s="53"/>
      <c r="AAZ9" s="53"/>
      <c r="ABA9" s="53"/>
      <c r="ABB9" s="53"/>
      <c r="ABC9" s="53"/>
      <c r="ABD9" s="53"/>
      <c r="ABE9" s="53"/>
      <c r="ABF9" s="53"/>
      <c r="ABG9" s="53"/>
      <c r="ABH9" s="53"/>
      <c r="ABI9" s="53"/>
      <c r="ABJ9" s="53"/>
      <c r="ABK9" s="53"/>
      <c r="ABL9" s="53"/>
      <c r="ABM9" s="53"/>
      <c r="ABN9" s="53"/>
      <c r="ABO9" s="53"/>
      <c r="ABP9" s="53"/>
      <c r="ABQ9" s="53"/>
      <c r="ABR9" s="53"/>
      <c r="ABS9" s="53"/>
      <c r="ABT9" s="53"/>
      <c r="ABU9" s="53"/>
      <c r="ABV9" s="53"/>
      <c r="ABW9" s="53"/>
      <c r="ABX9" s="53"/>
      <c r="ABY9" s="53"/>
      <c r="ABZ9" s="53"/>
      <c r="ACA9" s="53"/>
      <c r="ACB9" s="53"/>
      <c r="ACC9" s="53"/>
      <c r="ACD9" s="53"/>
      <c r="ACE9" s="53"/>
      <c r="ACF9" s="53"/>
      <c r="ACG9" s="53"/>
      <c r="ACH9" s="53"/>
      <c r="ACI9" s="53"/>
      <c r="ACJ9" s="53"/>
      <c r="ACK9" s="53"/>
      <c r="ACL9" s="53"/>
      <c r="ACM9" s="53"/>
      <c r="ACN9" s="53"/>
      <c r="ACO9" s="53"/>
      <c r="ACP9" s="53"/>
      <c r="ACQ9" s="53"/>
      <c r="ACR9" s="53"/>
      <c r="ACS9" s="53"/>
      <c r="ACT9" s="53"/>
      <c r="ACU9" s="53"/>
      <c r="ACV9" s="53"/>
      <c r="ACW9" s="53"/>
      <c r="ACX9" s="53"/>
      <c r="ACY9" s="53"/>
      <c r="ACZ9" s="53"/>
      <c r="ADA9" s="53"/>
      <c r="ADB9" s="53"/>
      <c r="ADC9" s="53"/>
      <c r="ADD9" s="53"/>
      <c r="ADE9" s="53"/>
      <c r="ADF9" s="53"/>
      <c r="ADG9" s="53"/>
      <c r="ADH9" s="53"/>
      <c r="ADI9" s="53"/>
      <c r="ADJ9" s="53"/>
      <c r="ADK9" s="53"/>
      <c r="ADL9" s="53"/>
      <c r="ADM9" s="53"/>
      <c r="ADN9" s="53"/>
      <c r="ADO9" s="53"/>
      <c r="ADP9" s="53"/>
      <c r="ADQ9" s="53"/>
      <c r="ADR9" s="53"/>
      <c r="ADS9" s="53"/>
      <c r="ADT9" s="53"/>
      <c r="ADU9" s="53"/>
      <c r="ADV9" s="53"/>
      <c r="ADW9" s="53"/>
      <c r="ADX9" s="53"/>
      <c r="ADY9" s="53"/>
      <c r="ADZ9" s="53"/>
      <c r="AEA9" s="53"/>
      <c r="AEB9" s="53"/>
      <c r="AEC9" s="53"/>
      <c r="AED9" s="53"/>
      <c r="AEE9" s="53"/>
      <c r="AEF9" s="53"/>
      <c r="AEG9" s="53"/>
      <c r="AEH9" s="53"/>
      <c r="AEI9" s="53"/>
      <c r="AEJ9" s="53"/>
      <c r="AEK9" s="53"/>
      <c r="AEL9" s="53"/>
      <c r="AEM9" s="53"/>
      <c r="AEN9" s="53"/>
      <c r="AEO9" s="53"/>
      <c r="AEP9" s="53"/>
      <c r="AEQ9" s="53"/>
      <c r="AER9" s="53"/>
      <c r="AES9" s="53"/>
      <c r="AET9" s="53"/>
      <c r="AEU9" s="53"/>
      <c r="AEV9" s="53"/>
      <c r="AEW9" s="53"/>
      <c r="AEX9" s="53"/>
      <c r="AEY9" s="53"/>
      <c r="AEZ9" s="53"/>
      <c r="AFA9" s="53"/>
      <c r="AFB9" s="53"/>
      <c r="AFC9" s="53"/>
      <c r="AFD9" s="53"/>
      <c r="AFE9" s="53"/>
      <c r="AFF9" s="53"/>
      <c r="AFG9" s="53"/>
      <c r="AFH9" s="53"/>
      <c r="AFI9" s="53"/>
      <c r="AFJ9" s="53"/>
      <c r="AFK9" s="53"/>
      <c r="AFL9" s="53"/>
      <c r="AFM9" s="53"/>
      <c r="AFN9" s="53"/>
      <c r="AFO9" s="53"/>
      <c r="AFP9" s="53"/>
      <c r="AFQ9" s="53"/>
      <c r="AFR9" s="53"/>
      <c r="AFS9" s="53"/>
      <c r="AFT9" s="53"/>
      <c r="AFU9" s="53"/>
      <c r="AFV9" s="53"/>
      <c r="AFW9" s="53"/>
      <c r="AFX9" s="53"/>
      <c r="AFY9" s="53"/>
      <c r="AFZ9" s="53"/>
      <c r="AGA9" s="53"/>
      <c r="AGB9" s="53"/>
      <c r="AGC9" s="53"/>
      <c r="AGD9" s="53"/>
      <c r="AGE9" s="53"/>
      <c r="AGF9" s="53"/>
      <c r="AGG9" s="53"/>
      <c r="AGH9" s="53"/>
      <c r="AGI9" s="53"/>
      <c r="AGJ9" s="53"/>
      <c r="AGK9" s="53"/>
      <c r="AGL9" s="53"/>
      <c r="AGM9" s="53"/>
      <c r="AGN9" s="53"/>
      <c r="AGO9" s="53"/>
      <c r="AGP9" s="53"/>
      <c r="AGQ9" s="53"/>
      <c r="AGR9" s="53"/>
      <c r="AGS9" s="53"/>
      <c r="AGT9" s="53"/>
      <c r="AGU9" s="53"/>
      <c r="AGV9" s="53"/>
      <c r="AGW9" s="53"/>
      <c r="AGX9" s="53"/>
      <c r="AGY9" s="53"/>
      <c r="AGZ9" s="53"/>
      <c r="AHA9" s="53"/>
      <c r="AHB9" s="53"/>
      <c r="AHC9" s="53"/>
      <c r="AHD9" s="53"/>
      <c r="AHE9" s="53"/>
      <c r="AHF9" s="53"/>
      <c r="AHG9" s="53"/>
      <c r="AHH9" s="53"/>
      <c r="AHI9" s="53"/>
      <c r="AHJ9" s="53"/>
      <c r="AHK9" s="53"/>
      <c r="AHL9" s="53"/>
      <c r="AHM9" s="53"/>
      <c r="AHN9" s="53"/>
      <c r="AHO9" s="53"/>
      <c r="AHP9" s="53"/>
      <c r="AHQ9" s="53"/>
      <c r="AHR9" s="53"/>
      <c r="AHS9" s="53"/>
      <c r="AHT9" s="53"/>
      <c r="AHU9" s="53"/>
      <c r="AHV9" s="53"/>
      <c r="AHW9" s="53"/>
      <c r="AHX9" s="53"/>
      <c r="AHY9" s="53"/>
      <c r="AHZ9" s="53"/>
      <c r="AIA9" s="53"/>
      <c r="AIB9" s="53"/>
      <c r="AIC9" s="53"/>
      <c r="AID9" s="53"/>
      <c r="AIE9" s="53"/>
      <c r="AIF9" s="53"/>
      <c r="AIG9" s="53"/>
      <c r="AIH9" s="53"/>
      <c r="AII9" s="53"/>
      <c r="AIJ9" s="53"/>
      <c r="AIK9" s="53"/>
      <c r="AIL9" s="53"/>
      <c r="AIM9" s="53"/>
      <c r="AIN9" s="53"/>
      <c r="AIO9" s="53"/>
      <c r="AIP9" s="53"/>
      <c r="AIQ9" s="53"/>
      <c r="AIR9" s="53"/>
      <c r="AIS9" s="53"/>
      <c r="AIT9" s="53"/>
      <c r="AIU9" s="53"/>
      <c r="AIV9" s="53"/>
      <c r="AIW9" s="53"/>
      <c r="AIX9" s="53"/>
      <c r="AIY9" s="53"/>
      <c r="AIZ9" s="53"/>
      <c r="AJA9" s="53"/>
      <c r="AJB9" s="53"/>
      <c r="AJC9" s="53"/>
      <c r="AJD9" s="53"/>
      <c r="AJE9" s="53"/>
      <c r="AJF9" s="53"/>
      <c r="AJG9" s="53"/>
      <c r="AJH9" s="53"/>
      <c r="AJI9" s="53"/>
      <c r="AJJ9" s="53"/>
      <c r="AJK9" s="53"/>
      <c r="AJL9" s="53"/>
      <c r="AJM9" s="53"/>
      <c r="AJN9" s="53"/>
      <c r="AJO9" s="53"/>
      <c r="AJP9" s="53"/>
      <c r="AJQ9" s="53"/>
      <c r="AJR9" s="53"/>
      <c r="AJS9" s="53"/>
      <c r="AJT9" s="53"/>
      <c r="AJU9" s="53"/>
      <c r="AJV9" s="53"/>
      <c r="AJW9" s="53"/>
      <c r="AJX9" s="53"/>
      <c r="AJY9" s="53"/>
      <c r="AJZ9" s="53"/>
      <c r="AKA9" s="53"/>
      <c r="AKB9" s="53"/>
      <c r="AKC9" s="53"/>
      <c r="AKD9" s="53"/>
      <c r="AKE9" s="53"/>
      <c r="AKF9" s="53"/>
      <c r="AKG9" s="53"/>
      <c r="AKH9" s="53"/>
      <c r="AKI9" s="53"/>
      <c r="AKJ9" s="53"/>
      <c r="AKK9" s="53"/>
      <c r="AKL9" s="53"/>
      <c r="AKM9" s="53"/>
      <c r="AKN9" s="53"/>
      <c r="AKO9" s="53"/>
      <c r="AKP9" s="53"/>
      <c r="AKQ9" s="53"/>
      <c r="AKR9" s="53"/>
      <c r="AKS9" s="53"/>
    </row>
    <row r="10" spans="1:1590 16335:16384" s="1" customFormat="1" ht="227.25" customHeight="1">
      <c r="A10" s="44" t="s">
        <v>863</v>
      </c>
      <c r="B10" s="45" t="str">
        <f>'R (3)'!A$7</f>
        <v>Subsistema de Gestión efr</v>
      </c>
      <c r="C10" s="45" t="str">
        <f>'R (3)'!D$7</f>
        <v>LEGAL</v>
      </c>
      <c r="D10" s="45" t="str">
        <f>'R (3)'!C$7</f>
        <v>G.EFR.03</v>
      </c>
      <c r="E10" s="46" t="str">
        <f>'R (3)'!E$7</f>
        <v>Desactualización del modelo efr en el IDU respecto de los cambios en las normas efr y en el marco legal que sustenta las medidas</v>
      </c>
      <c r="F10" s="45" t="str">
        <f>'R (3)'!X$7</f>
        <v>Subdirector Técnico de Talento Humano</v>
      </c>
      <c r="G10" s="47" t="str">
        <f>'R (3)'!AX$12</f>
        <v xml:space="preserve">Causa 1. Humano 
Causa 2. Humano 
.  
.  
.  
.  
.  
.  
.  
.  
.  
.  
.  
.  
.  
.  
.  
.  
.  
. </v>
      </c>
      <c r="H10" s="48" t="str">
        <f>'R (3)'!AV$12</f>
        <v xml:space="preserve">Causa 1. * Actualizaciones de las normas de referencia del modelo efr por parte de la fundación  
Causa 2. * Modificación del marco normativo nacional o distrital asociado a las medidas efr. 
.  
.  
.  
.  
.  
.  
.  
.  
.  
.  
.  
.  
.  
.  
.  
.  
.  
. </v>
      </c>
      <c r="I10" s="48" t="str">
        <f>'R (3)'!AW$12</f>
        <v xml:space="preserve">Causa 1. Actualización del modelo definido por la fundación más familia 
Causa 2. Actualización del marco normativo respecto a los beneficios de los servidores públicos 
.  
.  
.  
.  
.  
.  
.  
.  
.  
.  
.  
.  
.  
.  
.  
.  
.  
. </v>
      </c>
      <c r="J10" s="47" t="str">
        <f>'R (3)'!AV$35</f>
        <v xml:space="preserve">1.Operativa:
* Pérdida de la certificación efr.
* Desajuste del modelo efr. 
2. Reputacional:
3. Legal:
4. Económica:
5. Daño Fiscal:
Sin efecto fiscal 
6. Derechos Fundamentales
No afecta Derecehos 
7. 
</v>
      </c>
      <c r="K10" s="47" t="str">
        <f>'R (3)'!BF$47</f>
        <v xml:space="preserve">
2. Riesgo Legal o de Cumplimiento
3. Riesgo Operativo
</v>
      </c>
      <c r="L10" s="47" t="str">
        <f>'R (3)'!BE$57</f>
        <v xml:space="preserve">
OTROS:
Ninguno
</v>
      </c>
      <c r="M10" s="47" t="str">
        <f>'R (3)'!AW$66</f>
        <v xml:space="preserve">
OBJ 5: Impulsar el desarrollo del talento humano, fortaleciendo la capacidad institucional, la efectividad y la transparencia, a través de soluciones innovadoras.
</v>
      </c>
      <c r="N10" s="45" t="str">
        <f>'R (3)'!AV$101</f>
        <v>3 - Media</v>
      </c>
      <c r="O10" s="49">
        <f>'R (3)'!V$101</f>
        <v>0.6</v>
      </c>
      <c r="P10" s="45" t="str">
        <f>'R (3)'!AV$125</f>
        <v>2 - Menor</v>
      </c>
      <c r="Q10" s="49">
        <f>'R (3)'!U$127</f>
        <v>0.19999999999999998</v>
      </c>
      <c r="R10" s="46" t="str">
        <f>'R (3)'!O$127</f>
        <v>MODERADO</v>
      </c>
      <c r="S10" s="49">
        <f>'R (3)'!U$127</f>
        <v>0.19999999999999998</v>
      </c>
      <c r="T10" s="45">
        <f>'R (3)'!AZ$165</f>
        <v>2</v>
      </c>
      <c r="U10" s="47" t="str">
        <f>'R (3)'!AZ$133</f>
        <v xml:space="preserve">Control 1. Actualizar el normograma del proceso GTH, incluyendo la normatividad relacionada con el modelo efr 
Control 2.  Capacitaciones sobre efr 
.  
.  
.  
.  
.  
.  
.  
.  
.  
.  
.  
.  
.  
.  
.  
.  
.  
.  
.  
.  
.  
.  
.  
.  
.  
.  
.  
. </v>
      </c>
      <c r="V10" s="47" t="str">
        <f>'R (3)'!BA$133</f>
        <v xml:space="preserve">Control 1. 
Profesional universitaria de la STRH, responsable de apoyo a la gestión, que a su vez hace parte del equipo efr y tiene el rol de secretaria 
Control 2. Equipo efr 
.  
.  
.  
.  
.  
.  
.  
.  
.  
.  
.  
.  
.  
.  
.  
.  
.  
.  
.  
.  
.  
.  
.  
.  
.  
.  
.  
. </v>
      </c>
      <c r="W10" s="47" t="str">
        <f>'R (3)'!BB$133</f>
        <v xml:space="preserve">Control 1. Matriz de análisis y cumplimiento legal efr actualizada cada año 
Control 2. Listas de asistencia 
.  
.  
.  
.  
.  
.  
.  
.  
.  
.  
.  
.  
.  
.  
.  
.  
.  
.  
.  
.  
.  
.  
.  
.  
.  
.  
.  
. </v>
      </c>
      <c r="X10" s="47" t="str">
        <f>'R (3)'!BC$133</f>
        <v xml:space="preserve">Control 1.  Normograma del proceso GTH 
Control 2. Actas de reunión de equipo efr 
.  
.  
.  
.  
.  
.  
.  
.  
.  
.  
.  
.  
.  
.  
.  
.  
.  
.  
.  
.  
.  
.  
.  
.  
.  
.  
.  
. </v>
      </c>
      <c r="Y10" s="48" t="str">
        <f>'R (3)'!BD$133</f>
        <v xml:space="preserve">Control 1. Aleatoria 
Control 2. Aleatoria 
.  
.  
.  
.  
.  
.  
.  
.  
.  
.  
.  
.  
.  
.  
.  
.  
.  
.  
.  
.  
.  
.  
.  
.  
.  
.  
.  
. </v>
      </c>
      <c r="Z10" s="48">
        <f>'R (3)'!BO$164</f>
        <v>0</v>
      </c>
      <c r="AA10" s="48">
        <f>'R (3)'!BP$164</f>
        <v>2</v>
      </c>
      <c r="AB10" s="47" t="str">
        <f>'R (3)'!BE$133</f>
        <v xml:space="preserve">Control 1. Manual 
Control 2. Manual 
.  
.  
.  
.  
.  
.  
.  
.  
.  
.  
.  
.  
.  
.  
.  
.  
.  
.  
.  
.  
.  
.  
.  
.  
.  
.  
.  
. </v>
      </c>
      <c r="AC10" s="48">
        <f>'R (3)'!BQ$164</f>
        <v>2</v>
      </c>
      <c r="AD10" s="48">
        <f>'R (3)'!BR$164</f>
        <v>0</v>
      </c>
      <c r="AE10" s="48" t="str">
        <f>'R (3)'!BF$133</f>
        <v xml:space="preserve">Control 1. Preventivo 
Control 2. Preventivo 
.  
.  
.  
.  
.  
.  
.  
.  
.  
.  
.  
.  
.  
.  
.  
.  
.  
.  
.  
.  
.  
.  
.  
.  
.  
.  
.  
. </v>
      </c>
      <c r="AF10" s="48">
        <f>'R (3)'!BS$164</f>
        <v>2</v>
      </c>
      <c r="AG10" s="48">
        <f>'R (3)'!BT$164</f>
        <v>0</v>
      </c>
      <c r="AH10" s="48">
        <f>'R (3)'!BU$164</f>
        <v>0</v>
      </c>
      <c r="AI10" s="48" t="str">
        <f>'R (3)'!BG$133</f>
        <v xml:space="preserve">Control 1. Probabilidad 
Control 2. Probabilidad 
.  
.  
.  
.  
.  
.  
.  
.  
.  
.  
.  
.  
.  
.  
.  
.  
.  
.  
.  
.  
.  
.  
.  
.  
.  
.  
.  
. </v>
      </c>
      <c r="AJ10" s="48">
        <f>'R (3)'!BV$164</f>
        <v>2</v>
      </c>
      <c r="AK10" s="48">
        <f>'R (3)'!BW$164</f>
        <v>0</v>
      </c>
      <c r="AL10" s="48">
        <f>'R (3)'!BX$164</f>
        <v>0</v>
      </c>
      <c r="AM10" s="48">
        <f>'R (3)'!BY$164</f>
        <v>0</v>
      </c>
      <c r="AN10" s="48" t="str">
        <f>'R (3)'!BL$133</f>
        <v xml:space="preserve">Control 1. Se actualiza la matriz de cumplimiento de requisitos legales efr y se actualiza el normograma 
Control 2. Se realizaron capacitaciones entre el grupo sobre los requisitos efr 
.  
.  
.  
.  
.  
.  
.  
.  
.  
.  
.  
.  
.  
.  
.  
.  
.  
.  
.  
.  
.  
.  
.  
.  
.  
.  
.  
. </v>
      </c>
      <c r="AO10" s="48" t="str">
        <f>'R (3)'!BM$133</f>
        <v xml:space="preserve">Control 1. No se tenia programado actualizar el normograma 
Control 2. No se tenian capacitaciones de equipo programadas 
.  
.  
.  
.  
.  
.  
.  
.  
.  
.  
.  
.  
.  
.  
.  
.  
.  
.  
.  
.  
.  
.  
.  
.  
.  
.  
.  
. </v>
      </c>
      <c r="AP10" s="48" t="str">
        <f>'R (3)'!BN$133</f>
        <v xml:space="preserve">Control 1. Se actualiza el normograma del proceso de Talento Humano (ver normograma de la entidad) 
Control 2. No se tenian capacitaciones de equipo programadas 
.  
.  
.  
.  
.  
.  
.  
.  
.  
.  
.  
.  
.  
.  
.  
.  
.  
.  
.  
.  
.  
.  
.  
.  
.  
.  
.  
. </v>
      </c>
      <c r="AQ10" s="45" t="str">
        <f>'R (3)'!AW$164</f>
        <v>2 - Baja</v>
      </c>
      <c r="AR10" s="49">
        <f>'R (3)'!I$164</f>
        <v>0.216</v>
      </c>
      <c r="AS10" s="45" t="str">
        <f>'R (3)'!AX$164</f>
        <v>2 - Menor</v>
      </c>
      <c r="AT10" s="49">
        <f>'R (3)'!V$164</f>
        <v>0.33333333333333331</v>
      </c>
      <c r="AU10" s="46" t="str">
        <f>'R (3)'!N$166</f>
        <v>MODERADO</v>
      </c>
      <c r="AV10" s="49">
        <f>'R (3)'!T$166</f>
        <v>7.1999999999999995E-2</v>
      </c>
      <c r="AW10" s="45" t="str">
        <f>'R (3)'!G$168</f>
        <v>ACEPTAR</v>
      </c>
      <c r="AX10" s="47" t="str">
        <f>'R (3)'!AZ$172</f>
        <v>TTO 1. No Aplica 
.  
".</v>
      </c>
      <c r="AY10" s="47" t="str">
        <f>'R (3)'!BA$172</f>
        <v xml:space="preserve">TTO 1.  
.  
. </v>
      </c>
      <c r="AZ10" s="47" t="str">
        <f>'R (3)'!BB$172</f>
        <v xml:space="preserve">TTO 1.  
.  
. </v>
      </c>
      <c r="BA10" s="47" t="str">
        <f>'R (3)'!BC$172</f>
        <v xml:space="preserve">TTO 1.  
.  
. </v>
      </c>
      <c r="BB10" s="47" t="str">
        <f>'R (3)'!BD$172</f>
        <v xml:space="preserve">TTO 1.  
.  
. </v>
      </c>
      <c r="BC10" s="47" t="str">
        <f>'R (3)'!BE$172</f>
        <v xml:space="preserve">TTO 1.  
.  
. </v>
      </c>
      <c r="BD10" s="47" t="str">
        <f>'R (3)'!BF$172</f>
        <v xml:space="preserve">TTO 1.  
.  
. </v>
      </c>
      <c r="BE10" s="48">
        <f>'R (3)'!BQ$176</f>
        <v>0</v>
      </c>
      <c r="BF10" s="48">
        <f>'R (3)'!BR$176</f>
        <v>0</v>
      </c>
      <c r="BG10" s="47" t="str">
        <f>'R (3)'!BG$172</f>
        <v xml:space="preserve">TTO 1.  
.  
. </v>
      </c>
      <c r="BH10" s="47">
        <f>'R (3)'!BS$176</f>
        <v>0</v>
      </c>
      <c r="BI10" s="47">
        <f>'R (3)'!BT$176</f>
        <v>0</v>
      </c>
      <c r="BJ10" s="47" t="str">
        <f>'R (3)'!BH$172</f>
        <v xml:space="preserve">TTO 1.  
.  
. </v>
      </c>
      <c r="BK10" s="47">
        <f>'R (3)'!BU$176</f>
        <v>0</v>
      </c>
      <c r="BL10" s="47">
        <f>'R (3)'!BV$176</f>
        <v>0</v>
      </c>
      <c r="BM10" s="47">
        <f>'R (3)'!BW$176</f>
        <v>0</v>
      </c>
      <c r="BN10" s="47" t="str">
        <f>'R (3)'!BI$172</f>
        <v xml:space="preserve">TTO 1.  
.  
. </v>
      </c>
      <c r="BO10" s="47">
        <f>'R (3)'!BX$176</f>
        <v>0</v>
      </c>
      <c r="BP10" s="47">
        <f>'R (3)'!BY$176</f>
        <v>0</v>
      </c>
      <c r="BQ10" s="47">
        <f>'R (3)'!BZ$176</f>
        <v>0</v>
      </c>
      <c r="BR10" s="47">
        <f>'R (3)'!CA$176</f>
        <v>0</v>
      </c>
      <c r="BS10" s="47" t="str">
        <f>'R (3)'!BN$172</f>
        <v xml:space="preserve">TTO 1.  
.  
. </v>
      </c>
      <c r="BT10" s="47" t="str">
        <f>'R (3)'!BO$172</f>
        <v xml:space="preserve">TTO 1.  
.  
. </v>
      </c>
      <c r="BU10" s="47" t="str">
        <f>'R (3)'!BP$172</f>
        <v xml:space="preserve">TTO 1.  
.  
. </v>
      </c>
      <c r="BV10" s="45" t="str">
        <f>'R (3)'!AW$176</f>
        <v>2 - Baja</v>
      </c>
      <c r="BW10" s="49">
        <f>'R (3)'!I$176</f>
        <v>0.216</v>
      </c>
      <c r="BX10" s="45" t="str">
        <f>'R (3)'!AX$176</f>
        <v>2 - Menor</v>
      </c>
      <c r="BY10" s="49">
        <f>'R (3)'!V$176</f>
        <v>0.33333333333333331</v>
      </c>
      <c r="BZ10" s="46" t="str">
        <f>'R (3)'!N$178</f>
        <v>MODERADO</v>
      </c>
      <c r="CA10" s="49">
        <f>'R (3)'!T$178</f>
        <v>7.1999999999999995E-2</v>
      </c>
      <c r="CB10" s="50" t="str">
        <f>'R (3)'!AV$183</f>
        <v xml:space="preserve">Indicador 1.  
Controles ejecutados en el periodo  / Controles programados a ejecutar en el periodo X 100% 
DATOS PERIODO 1: 1 
DATOS PERIODO 2: 1 
DATOS PERIODO 3: 1 
AÑO: </v>
      </c>
      <c r="CC10" s="50" t="str">
        <f>'R (3)'!AW$183</f>
        <v>Indicador 1.   
ANÁLISIS PERIODO 1: Se cumplen los dos controles definidos según el seguimiento reportado para ellos. 
ANÁLISIS PERIODO 2: Se cumplen los dos controles definidos según el seguimiento reportado para ellos. 
ANÁLISIS PERIODO 3: Se cumplen los dos controles definidos según el seguimiento reportado para ellos.</v>
      </c>
      <c r="CD10" s="50" t="str">
        <f>'R (3)'!AV$185</f>
        <v xml:space="preserve">Indicador 2.  
No. de normas relacionadas con el modelo efr modificadas, derogadas o expedidas en el período / No. de normas relacionadas con el modelo efr  modificadas, derogadas o expedidas en el período socializadas entte los integrantes del equipo efr 
DATOS PERIODO 1:  
DATOS PERIODO 2:  
DATOS PERIODO 3:  
AÑO: </v>
      </c>
      <c r="CE10" s="50" t="str">
        <f>'R (3)'!AW$185</f>
        <v xml:space="preserve">Indicador 2.   
ANÁLISIS PERIODO 1: No cambiaron las normas del modelo o relacionadas con el  
ANÁLISIS PERIODO 2: No cambiaron las normas del modelo o relacionadas con el  
ANÁLISIS PERIODO 3: No cambiaron las normas del modelo o relacionadas con el </v>
      </c>
      <c r="CF10" s="50" t="str">
        <f>'R (3)'!AV$187</f>
        <v xml:space="preserve">IND3.  
DATOS PERIODO 1:  
DATOS PERIODO 2:  
DATOS PERIODO 3:  
AÑO: </v>
      </c>
      <c r="CG10" s="50" t="str">
        <f>'R (3)'!AW$187</f>
        <v xml:space="preserve">IND3.   
ANÁLISIS PERIODO 1:  
ANÁLISIS PERIODO 2:  
ANÁLISIS PERIODO 3: </v>
      </c>
      <c r="CH10" s="50" t="str">
        <f>'R (3)'!AV$189</f>
        <v xml:space="preserve">IND4.  
DATOS PERIODO 1:  
DATOS PERIODO 2:  
DATOS PERIODO 3:  
AÑO: </v>
      </c>
      <c r="CI10" s="50" t="str">
        <f>'R (3)'!AW$189</f>
        <v xml:space="preserve">IND4.   
ANÁLISIS PERIODO 1:  
ANÁLISIS PERIODO 2:  
ANÁLISIS PERIODO 3: </v>
      </c>
      <c r="CJ10" s="47" t="str">
        <f>'R (3)'!AV$209</f>
        <v>1. DESCRIPCIÓN DEL RIESGO: 
Traslado del riesgos a la nueva plantilla. 
2. CAUSAS: 
. 
3. CONSECUENCIAS: 
. 
4. PROBABILIDAD: 
. 
5. IMPACTO: 
. 
6. CONTROLES: 
Registro de seguimiento a controles.
7. PLAN DE TRATAMIENTO:
.
8. INDICADORES:
Registro de seguimiento a indicadores.
9. OTRO:
.
.</v>
      </c>
      <c r="CK10" s="51" t="str">
        <f>'R (3)'!O$195</f>
        <v>NO</v>
      </c>
      <c r="CL10" s="52" t="str">
        <f>'R (3)'!AV$199</f>
        <v xml:space="preserve">Evento 1.  
.  
.  
.  
.  
.  
. </v>
      </c>
      <c r="CM10" s="323" t="str">
        <f>'R (3)'!AW$199</f>
        <v xml:space="preserve">Evento 1.  
.  
.  
.  
.  
.  
. </v>
      </c>
      <c r="CN10" s="52" t="str">
        <f>'R (3)'!AX$199</f>
        <v xml:space="preserve">Evento 1.  
.  
.  
.  
.  
.  
. </v>
      </c>
      <c r="CO10" s="52" t="str">
        <f>'R (3)'!AY$199</f>
        <v xml:space="preserve">Evento 1.  
.  
.  
.  
.  
.  
. </v>
      </c>
      <c r="CP10" s="52" t="str">
        <f>'R (3)'!AZ$199</f>
        <v xml:space="preserve">Evento 1.  
.  
.  
.  
.  
.  
. </v>
      </c>
      <c r="CQ10" s="52" t="str">
        <f>'R (3)'!BA$199</f>
        <v xml:space="preserve">Evento 1.  
.  
.  
.  
.  
.  
. </v>
      </c>
      <c r="CR10" s="52" t="str">
        <f>'R (3)'!BB$199</f>
        <v xml:space="preserve">Evento 1.  
.  
.  
.  
.  
.  
. </v>
      </c>
      <c r="CS10" s="52" t="str">
        <f>'R (3)'!BC$199</f>
        <v xml:space="preserve">Evento 1.  
.  
.  
.  
.  
.  
. </v>
      </c>
      <c r="CT10" s="52" t="str">
        <f>'R (3)'!BD$199</f>
        <v xml:space="preserve">Evento 1.  
.  
.  
.  
.  
.  
. </v>
      </c>
      <c r="CU10" s="52" t="str">
        <f>'R (3)'!BE$199</f>
        <v xml:space="preserve">Evento 1.  
.  
.  
.  
.  
.  
. </v>
      </c>
      <c r="CV10" s="52" t="str">
        <f>'R (3)'!BF$199</f>
        <v xml:space="preserve">Evento 1.  
.  
.  
.  
.  
.  
. </v>
      </c>
      <c r="CW10" s="48" t="str">
        <f>'R (3)'!AV$218</f>
        <v xml:space="preserve">Ob. 1. 5-feb-2025 
Ob. 2. 5-feb-2025 
Ob. 3. 5-feb-2025 
.  
.  
.  
. </v>
      </c>
      <c r="CX10" s="48" t="str">
        <f>'R (3)'!AW$218</f>
        <v xml:space="preserve">Ob. 1. OAP 
Ob. 2. OAP 
Ob. 3. OAP 
.  
.  
.  
. </v>
      </c>
      <c r="CY10" s="48" t="str">
        <f>'R (3)'!AX$218</f>
        <v xml:space="preserve">Ob. 1. JOHN Q. 
Ob. 2. JOHN Q. 
Ob. 3. JOHN Q. 
.  
.  
.  
. </v>
      </c>
      <c r="CZ10" s="47" t="str">
        <f>'R (3)'!AY$218</f>
        <v xml:space="preserve">Ob. 1. Diligenciar Documentación del control, es decir, en que documento ese control está formalizado. 
Ob. 2. Diligenciar Causas Raiz 
Ob. 3. Estas matrices ya debería tener reporte de los datos de los indicadores  por ejemplo respecto del 2024 
.  
.  
.  
. </v>
      </c>
      <c r="DA10" s="48" t="str">
        <f>'R (3)'!AZ$218</f>
        <v xml:space="preserve">Ob. 1. 10-FEB-2025 
Ob. 2. 10-FEB-2025 
Ob. 3. 10-FEB-2025 
.  
.  
.  
. </v>
      </c>
      <c r="DB10" s="48" t="str">
        <f>'R (3)'!BA$218</f>
        <v xml:space="preserve">Ob. 1. OAP 
Ob. 2. OAP 
Ob. 3. OAP 
.  
.  
.  
. </v>
      </c>
      <c r="DC10" s="47" t="str">
        <f>'R (3)'!BB$218</f>
        <v xml:space="preserve">Ob. 1. Carlos Campos 
Ob. 2. Carlos Campos 
Ob. 3. Carlos Campos 
.  
.  
.  
. </v>
      </c>
      <c r="DD10" s="47" t="str">
        <f>'R (3)'!BC$218</f>
        <v xml:space="preserve">Ob. 1. Registrado 
Ob. 2. Registrado 
Ob. 3. Se incluye datos de indicadores 
.  
.  
.  
. </v>
      </c>
    </row>
    <row r="11" spans="1:1590 16335:16384" s="1" customFormat="1" ht="15" hidden="1" customHeight="1">
      <c r="A11" s="325" t="s">
        <v>882</v>
      </c>
      <c r="B11" s="325">
        <f>'R (4)'!A$7</f>
        <v>0</v>
      </c>
      <c r="C11" s="325">
        <f>'R (4)'!D$7</f>
        <v>0</v>
      </c>
      <c r="D11" s="325">
        <f>'R (4)'!C$7</f>
        <v>0</v>
      </c>
      <c r="E11" s="325">
        <f>'R (4)'!E$7</f>
        <v>0</v>
      </c>
      <c r="F11" s="325">
        <f>'R (4)'!X$7</f>
        <v>0</v>
      </c>
      <c r="G11" s="325" t="str">
        <f>'R (4)'!AX$12</f>
        <v xml:space="preserve">Causa 1.  
.  
.  
.  
.  
.  
.  
.  
.  
.  
.  
.  
.  
.  
.  
.  
.  
.  
.  
. </v>
      </c>
      <c r="H11" s="325" t="str">
        <f>'R (4)'!AV$12</f>
        <v xml:space="preserve">Causa 1.  
.  
.  
.  
.  
.  
.  
.  
.  
.  
.  
.  
.  
.  
.  
.  
.  
.  
.  
. </v>
      </c>
      <c r="I11" s="325" t="str">
        <f>'R (4)'!AW$12</f>
        <v xml:space="preserve">Causa 1.  
.  
.  
.  
.  
.  
.  
.  
.  
.  
.  
.  
.  
.  
.  
.  
.  
.  
.  
. </v>
      </c>
      <c r="J11" s="325" t="str">
        <f>'R (4)'!AV$35</f>
        <v xml:space="preserve">1.Operativa:
2. Reputacional:
3. Legal:
4. Económica:
5. Daño Fiscal:
6. Derechos Fundamentales
7. 
</v>
      </c>
      <c r="K11" s="325" t="str">
        <f>'R (4)'!BF$47</f>
        <v xml:space="preserve">
</v>
      </c>
      <c r="L11" s="325" t="str">
        <f>'R (4)'!BE$57</f>
        <v xml:space="preserve">
</v>
      </c>
      <c r="M11" s="325" t="str">
        <f>'R (4)'!AW$66</f>
        <v xml:space="preserve">
</v>
      </c>
      <c r="N11" s="325" t="e">
        <f>'R (4)'!AV$101</f>
        <v>#N/A</v>
      </c>
      <c r="O11" s="326" t="str">
        <f>'R (4)'!V$101</f>
        <v/>
      </c>
      <c r="P11" s="325" t="e">
        <f>'R (4)'!AV$125</f>
        <v>#N/A</v>
      </c>
      <c r="Q11" s="326" t="e">
        <f>'R (4)'!U$127</f>
        <v>#VALUE!</v>
      </c>
      <c r="R11" s="325" t="str">
        <f>'R (4)'!O$127</f>
        <v/>
      </c>
      <c r="S11" s="326" t="e">
        <f>'R (4)'!U$127</f>
        <v>#VALUE!</v>
      </c>
      <c r="T11" s="325">
        <f>'R (4)'!AZ$165</f>
        <v>0</v>
      </c>
      <c r="U11" s="325" t="str">
        <f>'R (4)'!AZ$133</f>
        <v xml:space="preserve">Control 1.  
.  
.  
.  
.  
.  
.  
.  
.  
.  
.  
.  
.  
.  
.  
.  
.  
.  
.  
.  
.  
.  
.  
.  
.  
.  
.  
.  
.  
. </v>
      </c>
      <c r="V11" s="325" t="str">
        <f>'R (4)'!BA$133</f>
        <v xml:space="preserve">Control 1.  
.  
.  
.  
.  
.  
.  
.  
.  
.  
.  
.  
.  
.  
.  
.  
.  
.  
.  
.  
.  
.  
.  
.  
.  
.  
.  
.  
.  
. </v>
      </c>
      <c r="W11" s="325" t="str">
        <f>'R (4)'!BB$133</f>
        <v xml:space="preserve">Control 1.  
.  
.  
.  
.  
.  
.  
.  
.  
.  
.  
.  
.  
.  
.  
.  
.  
.  
.  
.  
.  
.  
.  
.  
.  
.  
.  
.  
.  
. </v>
      </c>
      <c r="X11" s="325" t="str">
        <f>'R (4)'!BC$133</f>
        <v xml:space="preserve">Control 1.  
.  
.  
.  
.  
.  
.  
.  
.  
.  
.  
.  
.  
.  
.  
.  
.  
.  
.  
.  
.  
.  
.  
.  
.  
.  
.  
.  
.  
. </v>
      </c>
      <c r="Y11" s="325" t="str">
        <f>'R (4)'!BD$133</f>
        <v xml:space="preserve">Control 1.  
.  
.  
.  
.  
.  
.  
.  
.  
.  
.  
.  
.  
.  
.  
.  
.  
.  
.  
.  
.  
.  
.  
.  
.  
.  
.  
.  
.  
. </v>
      </c>
      <c r="Z11" s="325">
        <f>'R (4)'!BO$164</f>
        <v>0</v>
      </c>
      <c r="AA11" s="325">
        <f>'R (4)'!BP$164</f>
        <v>0</v>
      </c>
      <c r="AB11" s="325" t="str">
        <f>'R (4)'!BE$133</f>
        <v xml:space="preserve">Control 1.  
.  
.  
.  
.  
.  
.  
.  
.  
.  
.  
.  
.  
.  
.  
.  
.  
.  
.  
.  
.  
.  
.  
.  
.  
.  
.  
.  
.  
. </v>
      </c>
      <c r="AC11" s="325">
        <f>'R (4)'!BQ$164</f>
        <v>0</v>
      </c>
      <c r="AD11" s="325">
        <f>'R (4)'!BR$164</f>
        <v>0</v>
      </c>
      <c r="AE11" s="325" t="str">
        <f>'R (4)'!BF$133</f>
        <v xml:space="preserve">Control 1.  
.  
.  
.  
.  
.  
.  
.  
.  
.  
.  
.  
.  
.  
.  
.  
.  
.  
.  
.  
.  
.  
.  
.  
.  
.  
.  
.  
.  
. </v>
      </c>
      <c r="AF11" s="325">
        <f>'R (4)'!BS$164</f>
        <v>0</v>
      </c>
      <c r="AG11" s="325">
        <f>'R (4)'!BT$164</f>
        <v>0</v>
      </c>
      <c r="AH11" s="325">
        <f>'R (4)'!BU$164</f>
        <v>0</v>
      </c>
      <c r="AI11" s="325" t="str">
        <f>'R (4)'!BG$133</f>
        <v xml:space="preserve">Control 1.  
.  
.  
.  
.  
.  
.  
.  
.  
.  
.  
.  
.  
.  
.  
.  
.  
.  
.  
.  
.  
.  
.  
.  
.  
.  
.  
.  
.  
. </v>
      </c>
      <c r="AJ11" s="325">
        <f>'R (4)'!BV$164</f>
        <v>0</v>
      </c>
      <c r="AK11" s="325">
        <f>'R (4)'!BW$164</f>
        <v>0</v>
      </c>
      <c r="AL11" s="325">
        <f>'R (4)'!BX$164</f>
        <v>0</v>
      </c>
      <c r="AM11" s="325">
        <f>'R (4)'!BY$164</f>
        <v>0</v>
      </c>
      <c r="AN11" s="325" t="str">
        <f>'R (4)'!BL$133</f>
        <v xml:space="preserve">Control 1.  
.  
.  
.  
.  
.  
.  
.  
.  
.  
.  
.  
.  
.  
.  
.  
.  
.  
.  
.  
.  
.  
.  
.  
.  
.  
.  
.  
.  
. </v>
      </c>
      <c r="AO11" s="325" t="str">
        <f>'R (4)'!BM$133</f>
        <v xml:space="preserve">Control 1.  
.  
.  
.  
.  
.  
.  
.  
.  
.  
.  
.  
.  
.  
.  
.  
.  
.  
.  
.  
.  
.  
.  
.  
.  
.  
.  
.  
.  
. </v>
      </c>
      <c r="AP11" s="325" t="str">
        <f>'R (4)'!BN$133</f>
        <v xml:space="preserve">Control 1.  
.  
.  
.  
.  
.  
.  
.  
.  
.  
.  
.  
.  
.  
.  
.  
.  
.  
.  
.  
.  
.  
.  
.  
.  
.  
.  
.  
.  
. </v>
      </c>
      <c r="AQ11" s="325" t="str">
        <f>'R (4)'!AW$164</f>
        <v>5 - Muy Alta</v>
      </c>
      <c r="AR11" s="326" t="str">
        <f>'R (4)'!I$164</f>
        <v/>
      </c>
      <c r="AS11" s="325" t="str">
        <f>'R (4)'!AX$164</f>
        <v>5 - Catastrófico</v>
      </c>
      <c r="AT11" s="326" t="str">
        <f>'R (4)'!V$164</f>
        <v/>
      </c>
      <c r="AU11" s="325" t="str">
        <f>'R (4)'!N$166</f>
        <v>EXTREMO</v>
      </c>
      <c r="AV11" s="325" t="e">
        <f>'R (4)'!T$166</f>
        <v>#VALUE!</v>
      </c>
      <c r="AW11" s="325" t="str">
        <f>'R (4)'!G$168</f>
        <v>ACEPTAR</v>
      </c>
      <c r="AX11" s="325" t="str">
        <f>'R (4)'!AZ$172</f>
        <v>TTO 1.  
.  
".</v>
      </c>
      <c r="AY11" s="325" t="str">
        <f>'R (4)'!BA$172</f>
        <v xml:space="preserve">TTO 1.  
.  
. </v>
      </c>
      <c r="AZ11" s="325" t="str">
        <f>'R (4)'!BB$172</f>
        <v xml:space="preserve">TTO 1.  
.  
. </v>
      </c>
      <c r="BA11" s="325" t="str">
        <f>'R (4)'!BC$172</f>
        <v xml:space="preserve">TTO 1.  
.  
. </v>
      </c>
      <c r="BB11" s="325" t="str">
        <f>'R (4)'!BD$172</f>
        <v xml:space="preserve">TTO 1.  
.  
. </v>
      </c>
      <c r="BC11" s="325" t="str">
        <f>'R (4)'!BE$172</f>
        <v xml:space="preserve">TTO 1.  
.  
. </v>
      </c>
      <c r="BD11" s="325" t="str">
        <f>'R (4)'!BF$172</f>
        <v xml:space="preserve">TTO 1.  
.  
. </v>
      </c>
      <c r="BE11" s="325">
        <f>'R (4)'!BQ$176</f>
        <v>0</v>
      </c>
      <c r="BF11" s="325">
        <f>'R (4)'!BR$176</f>
        <v>0</v>
      </c>
      <c r="BG11" s="325" t="str">
        <f>'R (4)'!BG$172</f>
        <v xml:space="preserve">TTO 1.  
.  
. </v>
      </c>
      <c r="BH11" s="325">
        <f>'R (4)'!BS$176</f>
        <v>0</v>
      </c>
      <c r="BI11" s="325">
        <f>'R (4)'!BT$176</f>
        <v>0</v>
      </c>
      <c r="BJ11" s="325" t="str">
        <f>'R (4)'!BH$172</f>
        <v xml:space="preserve">TTO 1.  
.  
. </v>
      </c>
      <c r="BK11" s="325">
        <f>'R (4)'!BU$176</f>
        <v>0</v>
      </c>
      <c r="BL11" s="325">
        <f>'R (4)'!BV$176</f>
        <v>0</v>
      </c>
      <c r="BM11" s="325">
        <f>'R (4)'!BW$176</f>
        <v>0</v>
      </c>
      <c r="BN11" s="325" t="str">
        <f>'R (4)'!BI$172</f>
        <v xml:space="preserve">TTO 1.  
.  
. </v>
      </c>
      <c r="BO11" s="325">
        <f>'R (4)'!BX$176</f>
        <v>0</v>
      </c>
      <c r="BP11" s="325">
        <f>'R (4)'!BY$176</f>
        <v>0</v>
      </c>
      <c r="BQ11" s="325">
        <f>'R (4)'!BZ$176</f>
        <v>0</v>
      </c>
      <c r="BR11" s="325">
        <f>'R (4)'!CA$176</f>
        <v>0</v>
      </c>
      <c r="BS11" s="325" t="str">
        <f>'R (4)'!BN$172</f>
        <v xml:space="preserve">TTO 1.  
.  
. </v>
      </c>
      <c r="BT11" s="325" t="str">
        <f>'R (4)'!BO$172</f>
        <v xml:space="preserve">TTO 1.  
.  
. </v>
      </c>
      <c r="BU11" s="325" t="str">
        <f>'R (4)'!BP$172</f>
        <v xml:space="preserve">TTO 1.  
.  
. </v>
      </c>
      <c r="BV11" s="325" t="str">
        <f>'R (4)'!AW$176</f>
        <v>5 - Muy Alta</v>
      </c>
      <c r="BW11" s="326" t="str">
        <f>'R (4)'!I$176</f>
        <v/>
      </c>
      <c r="BX11" s="325" t="str">
        <f>'R (4)'!AX$176</f>
        <v>5 - Catastrófico</v>
      </c>
      <c r="BY11" s="326" t="str">
        <f>'R (4)'!V$176</f>
        <v/>
      </c>
      <c r="BZ11" s="325" t="str">
        <f>'R (4)'!N$178</f>
        <v>EXTREMO</v>
      </c>
      <c r="CA11" s="325" t="e">
        <f>'R (4)'!T$178</f>
        <v>#VALUE!</v>
      </c>
      <c r="CB11" s="325" t="str">
        <f>'R (4)'!AV$183</f>
        <v xml:space="preserve">Indicador 1.  
Controles ejecutados en el periodo  / Controles programados a ejecutar en el periodo X 100% 
DATOS PERIODO 1:  
DATOS PERIODO 2:  
DATOS PERIODO 3:  
AÑO: </v>
      </c>
      <c r="CC11" s="325" t="str">
        <f>'R (4)'!AW$183</f>
        <v xml:space="preserve">Indicador 1.   
ANÁLISIS PERIODO 1:  
ANÁLISIS PERIODO 2:  
ANÁLISIS PERIODO 3: </v>
      </c>
      <c r="CD11" s="325" t="str">
        <f>'R (4)'!AV$185</f>
        <v xml:space="preserve">Indicador 2.  
No. de normas relacionadas con el modelo efr modificadas, derogadas o expedidas en el período / No. de normas relacionadas con el modelo efr  modificadas, derogadas o expedidas en el período socializadas entte los integrantes del equipo efr 
DATOS PERIODO 1:  
DATOS PERIODO 2:  
DATOS PERIODO 3:  
AÑO: </v>
      </c>
      <c r="CE11" s="325" t="str">
        <f>'R (4)'!AW$185</f>
        <v xml:space="preserve">Indicador 2.   
ANÁLISIS PERIODO 1:  
ANÁLISIS PERIODO 2:  
ANÁLISIS PERIODO 3: </v>
      </c>
      <c r="CF11" s="325" t="str">
        <f>'R (4)'!AV$187</f>
        <v xml:space="preserve">IND3.  
DATOS PERIODO 1:  
DATOS PERIODO 2:  
DATOS PERIODO 3:  
AÑO: </v>
      </c>
      <c r="CG11" s="325" t="str">
        <f>'R (4)'!AW$187</f>
        <v xml:space="preserve">IND3.   
ANÁLISIS PERIODO 1:  
ANÁLISIS PERIODO 2:  
ANÁLISIS PERIODO 3: </v>
      </c>
      <c r="CH11" s="325" t="str">
        <f>'R (4)'!AV$189</f>
        <v xml:space="preserve">IND4.  
DATOS PERIODO 1:  
DATOS PERIODO 2:  
DATOS PERIODO 3:  
AÑO: </v>
      </c>
      <c r="CI11" s="325" t="str">
        <f>'R (4)'!AW$189</f>
        <v xml:space="preserve">IND4.   
ANÁLISIS PERIODO 1:  
ANÁLISIS PERIODO 2:  
ANÁLISIS PERIODO 3: </v>
      </c>
      <c r="CJ11" s="325" t="str">
        <f>'R (4)'!AV$209</f>
        <v>1. DESCRIPCIÓN DEL RIESGO: 
Traslado del riesgos a la nueva plantilla. 
2. CAUSAS: 
. 
3. CONSECUENCIAS: 
. 
4. PROBABILIDAD: 
. 
5. IMPACTO: 
. 
6. CONTROLES: 
.
7. PLAN DE TRATAMIENTO:
.
8. INDICADORES:
.
9. OTRO:
.
.</v>
      </c>
      <c r="CK11" s="325">
        <f>'R (4)'!O$195</f>
        <v>0</v>
      </c>
      <c r="CL11" s="325" t="str">
        <f>'R (4)'!AV$199</f>
        <v xml:space="preserve">Evento 1.  
.  
.  
.  
.  
.  
. </v>
      </c>
      <c r="CM11" s="327" t="str">
        <f>'R (4)'!AW$199</f>
        <v xml:space="preserve">Evento 1.  
.  
.  
.  
.  
.  
. </v>
      </c>
      <c r="CN11" s="325" t="str">
        <f>'R (4)'!AX$199</f>
        <v xml:space="preserve">Evento 1.  
.  
.  
.  
.  
.  
. </v>
      </c>
      <c r="CO11" s="325" t="str">
        <f>'R (4)'!AY$199</f>
        <v xml:space="preserve">Evento 1.  
.  
.  
.  
.  
.  
. </v>
      </c>
      <c r="CP11" s="325" t="str">
        <f>'R (4)'!AZ$199</f>
        <v xml:space="preserve">Evento 1.  
.  
.  
.  
.  
.  
. </v>
      </c>
      <c r="CQ11" s="325" t="str">
        <f>'R (4)'!BA$199</f>
        <v xml:space="preserve">Evento 1.  
.  
.  
.  
.  
.  
. </v>
      </c>
      <c r="CR11" s="325" t="str">
        <f>'R (4)'!BB$199</f>
        <v xml:space="preserve">Evento 1.  
.  
.  
.  
.  
.  
. </v>
      </c>
      <c r="CS11" s="325" t="str">
        <f>'R (4)'!BC$199</f>
        <v xml:space="preserve">Evento 1.  
.  
.  
.  
.  
.  
. </v>
      </c>
      <c r="CT11" s="325" t="str">
        <f>'R (4)'!BD$199</f>
        <v xml:space="preserve">Evento 1.  
.  
.  
.  
.  
.  
. </v>
      </c>
      <c r="CU11" s="325" t="str">
        <f>'R (4)'!BE$199</f>
        <v xml:space="preserve">Evento 1.  
.  
.  
.  
.  
.  
. </v>
      </c>
      <c r="CV11" s="325" t="str">
        <f>'R (4)'!BF$199</f>
        <v xml:space="preserve">Evento 1.  
.  
.  
.  
.  
.  
. </v>
      </c>
      <c r="CW11" s="325" t="str">
        <f>'R (4)'!AV$218</f>
        <v xml:space="preserve">Ob. 1.  
.  
.  
.  
.  
.  
. </v>
      </c>
      <c r="CX11" s="325" t="str">
        <f>'R (4)'!AW$218</f>
        <v xml:space="preserve">Ob. 1.  
.  
.  
.  
.  
.  
. </v>
      </c>
      <c r="CY11" s="325" t="str">
        <f>'R (4)'!AX$218</f>
        <v xml:space="preserve">Ob. 1.  
.  
.  
.  
.  
.  
. </v>
      </c>
      <c r="CZ11" s="325" t="str">
        <f>'R (4)'!AY$218</f>
        <v xml:space="preserve">Ob. 1.  
.  
.  
.  
.  
.  
. </v>
      </c>
      <c r="DA11" s="325" t="str">
        <f>'R (4)'!AZ$218</f>
        <v xml:space="preserve">Ob. 1.  
.  
.  
.  
.  
.  
. </v>
      </c>
      <c r="DB11" s="325" t="str">
        <f>'R (4)'!BA$218</f>
        <v xml:space="preserve">Ob. 1.  
.  
.  
.  
.  
.  
. </v>
      </c>
      <c r="DC11" s="325" t="str">
        <f>'R (4)'!BB$218</f>
        <v xml:space="preserve">Ob. 1.  
.  
.  
.  
.  
.  
. </v>
      </c>
      <c r="DD11" s="325" t="str">
        <f>'R (4)'!BC$218</f>
        <v xml:space="preserve">Ob. 1.  
.  
.  
.  
.  
.  
. </v>
      </c>
    </row>
    <row r="12" spans="1:1590 16335:16384" s="1" customFormat="1" ht="15" customHeight="1"/>
    <row r="13" spans="1:1590 16335:16384" s="1" customFormat="1" ht="15" customHeight="1"/>
    <row r="14" spans="1:1590 16335:16384" s="1" customFormat="1" ht="15" customHeight="1"/>
    <row r="15" spans="1:1590 16335:16384" s="1" customFormat="1" ht="15" customHeight="1"/>
    <row r="16" spans="1:1590 16335:16384" s="1" customFormat="1" ht="15" customHeight="1"/>
    <row r="17" s="1" customFormat="1" ht="15" customHeight="1"/>
    <row r="18" s="1" customFormat="1" ht="15" customHeight="1"/>
    <row r="19" s="1" customFormat="1" ht="15" customHeight="1"/>
    <row r="20" s="1" customFormat="1" ht="15" customHeight="1"/>
    <row r="21" s="1" customFormat="1" ht="15" customHeight="1"/>
    <row r="22" s="1" customFormat="1" ht="15" customHeight="1"/>
    <row r="23" s="1" customFormat="1" ht="15" customHeight="1"/>
    <row r="24" s="1" customFormat="1" ht="15" customHeight="1"/>
    <row r="25" s="1" customFormat="1" ht="15" customHeight="1"/>
    <row r="26" s="1" customFormat="1" ht="15" customHeight="1"/>
    <row r="27" s="1" customFormat="1" ht="15" customHeight="1"/>
    <row r="28" s="1" customFormat="1" ht="15" customHeight="1"/>
    <row r="29" s="1" customFormat="1" ht="15" customHeight="1"/>
    <row r="30" s="1" customFormat="1" ht="15" customHeight="1"/>
    <row r="31" s="1" customFormat="1" ht="15" customHeight="1"/>
    <row r="32" s="1" customFormat="1" ht="15" customHeight="1"/>
    <row r="33" s="1" customFormat="1" ht="15" customHeight="1"/>
    <row r="34" s="1" customFormat="1" ht="15" customHeight="1"/>
    <row r="35" s="1" customFormat="1" ht="15" customHeight="1"/>
    <row r="36" s="1" customFormat="1" ht="15" customHeight="1"/>
    <row r="37" s="1" customFormat="1" ht="15" customHeight="1"/>
    <row r="38" s="1" customFormat="1" ht="15" customHeight="1"/>
    <row r="39" s="1" customFormat="1" ht="15" customHeight="1"/>
    <row r="40" s="1" customFormat="1" ht="15" customHeight="1"/>
    <row r="41" s="1" customFormat="1" ht="15" customHeight="1"/>
    <row r="42" s="1" customFormat="1" ht="15" customHeight="1"/>
    <row r="43" s="1" customFormat="1" ht="15" customHeight="1"/>
    <row r="44" s="1" customFormat="1" ht="15" customHeight="1"/>
    <row r="45" s="1" customFormat="1" ht="15" customHeight="1"/>
    <row r="46" s="1" customFormat="1" ht="15" customHeight="1"/>
    <row r="47" s="1" customFormat="1" ht="15" customHeight="1"/>
    <row r="48" s="1" customFormat="1" ht="15" customHeight="1"/>
    <row r="49" s="1" customFormat="1" ht="15" customHeight="1"/>
    <row r="50" s="1" customFormat="1" ht="15" customHeight="1"/>
    <row r="51" s="1" customFormat="1" ht="15" customHeight="1"/>
    <row r="52" s="1" customFormat="1" ht="15" customHeight="1"/>
    <row r="53" s="1" customFormat="1" ht="15" customHeight="1"/>
    <row r="54" s="1" customFormat="1" ht="15" customHeight="1"/>
    <row r="55" s="1" customFormat="1" ht="15" customHeight="1"/>
    <row r="56" s="1" customFormat="1" ht="15" customHeight="1"/>
    <row r="57" s="1" customFormat="1" ht="15" customHeight="1"/>
    <row r="58" s="1" customFormat="1" ht="15" customHeight="1"/>
    <row r="59" s="1" customFormat="1" ht="15" customHeight="1"/>
    <row r="60" s="1" customFormat="1" ht="15" customHeight="1"/>
    <row r="61" s="1" customFormat="1" ht="15" customHeight="1"/>
    <row r="62" s="1" customFormat="1" ht="15" customHeight="1"/>
    <row r="63" s="1" customFormat="1" ht="15" customHeight="1"/>
    <row r="64" s="1" customFormat="1" ht="15" customHeight="1"/>
    <row r="65" s="1" customFormat="1" ht="15" customHeight="1"/>
    <row r="66" s="1" customFormat="1" ht="15" customHeight="1"/>
    <row r="67" s="1" customFormat="1" ht="15" customHeight="1"/>
    <row r="68" s="1" customFormat="1" ht="15" customHeight="1"/>
    <row r="69" s="1" customFormat="1" ht="15" customHeight="1"/>
    <row r="70" s="1" customFormat="1" ht="15" customHeight="1"/>
    <row r="71" s="1" customFormat="1" ht="15" customHeight="1"/>
    <row r="72" s="1" customFormat="1" ht="15" customHeight="1"/>
    <row r="73" s="1" customFormat="1" ht="15" customHeight="1"/>
    <row r="74" s="1" customFormat="1" ht="15" customHeight="1"/>
    <row r="75" s="1" customFormat="1" ht="15" customHeight="1"/>
    <row r="76" s="1" customFormat="1" ht="15" customHeight="1"/>
    <row r="77" s="1" customFormat="1" ht="15" customHeight="1"/>
    <row r="78" s="1" customFormat="1" ht="15" customHeight="1"/>
    <row r="79" s="1" customFormat="1" ht="15" customHeight="1"/>
    <row r="80" s="1" customFormat="1"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row r="90" s="1" customFormat="1" ht="15" customHeight="1"/>
    <row r="91" s="1" customFormat="1" ht="15" customHeight="1"/>
    <row r="92" s="1" customFormat="1" ht="15" customHeight="1"/>
    <row r="93" s="1" customFormat="1" ht="15" customHeight="1"/>
    <row r="94" s="1" customFormat="1" ht="15" customHeight="1"/>
    <row r="95" s="1" customFormat="1" ht="15" customHeight="1"/>
    <row r="96" s="1" customFormat="1" ht="15" customHeight="1"/>
    <row r="97" s="1" customFormat="1" ht="15" customHeight="1"/>
    <row r="98" s="1" customFormat="1" ht="15" customHeight="1"/>
    <row r="99" s="1" customFormat="1" ht="15" customHeight="1"/>
    <row r="100" s="1" customFormat="1" ht="15" customHeight="1"/>
    <row r="101" s="1" customFormat="1" ht="15" customHeight="1"/>
    <row r="102" s="1" customFormat="1" ht="15" customHeight="1"/>
    <row r="103" s="1" customFormat="1" ht="15" customHeight="1"/>
    <row r="104" s="1" customFormat="1" ht="15" customHeight="1"/>
    <row r="105" s="1" customFormat="1" ht="15" customHeight="1"/>
    <row r="106" s="1" customFormat="1" ht="15" customHeight="1"/>
    <row r="107" s="1" customFormat="1" ht="15" customHeight="1"/>
    <row r="108" s="1" customFormat="1" ht="15" customHeight="1"/>
    <row r="109" s="1" customFormat="1" ht="15" customHeight="1"/>
    <row r="110" s="1" customFormat="1" ht="15" customHeight="1"/>
    <row r="111" s="1" customFormat="1" ht="15" customHeight="1"/>
    <row r="112" s="1" customFormat="1" ht="15" customHeight="1"/>
    <row r="113" s="1" customFormat="1" ht="15" customHeight="1"/>
    <row r="114" s="1" customFormat="1" ht="15" customHeight="1"/>
    <row r="115" s="1" customFormat="1" ht="15" customHeight="1"/>
    <row r="116" s="1" customFormat="1" ht="15" customHeight="1"/>
    <row r="117" s="1" customFormat="1" ht="15" customHeight="1"/>
    <row r="118" s="1" customFormat="1" ht="15" customHeight="1"/>
    <row r="119" s="1" customFormat="1" ht="15" customHeight="1"/>
    <row r="120" s="1" customFormat="1" ht="15" customHeight="1"/>
    <row r="121" s="1" customFormat="1" ht="15" customHeight="1"/>
    <row r="122" s="1" customFormat="1" ht="15" customHeight="1"/>
    <row r="123" s="1" customFormat="1" ht="15" customHeight="1"/>
    <row r="124" s="1" customFormat="1" ht="15" customHeight="1"/>
    <row r="125" s="1" customFormat="1" ht="15" customHeight="1"/>
    <row r="126" s="1" customFormat="1" ht="15" customHeight="1"/>
    <row r="127" s="1" customFormat="1" ht="15" customHeight="1"/>
    <row r="128" s="1" customFormat="1" ht="15" customHeight="1"/>
    <row r="129" s="1" customFormat="1" ht="15" customHeight="1"/>
    <row r="130" s="1" customFormat="1" ht="15" customHeight="1"/>
    <row r="131" s="1" customFormat="1" ht="15" customHeight="1"/>
    <row r="132" s="1" customFormat="1" ht="15" customHeight="1"/>
    <row r="133" s="1" customFormat="1" ht="15" customHeight="1"/>
    <row r="134" s="1" customFormat="1" ht="15" customHeight="1"/>
    <row r="135" s="1" customFormat="1" ht="15" customHeight="1"/>
    <row r="136" s="1" customFormat="1" ht="15" customHeight="1"/>
    <row r="137" s="1" customFormat="1" ht="15" customHeight="1"/>
    <row r="138" s="1" customFormat="1" ht="15" customHeight="1"/>
    <row r="139" s="1" customFormat="1" ht="15" customHeight="1"/>
    <row r="140" s="1" customFormat="1" ht="15" customHeight="1"/>
    <row r="141" s="1" customFormat="1" ht="15" customHeight="1"/>
    <row r="142" s="1" customFormat="1" ht="15" customHeight="1"/>
    <row r="143" s="1" customFormat="1" ht="15" customHeight="1"/>
    <row r="144" s="1" customFormat="1" ht="15" customHeight="1"/>
    <row r="145" s="1" customFormat="1" ht="15" customHeight="1"/>
    <row r="146" s="1" customFormat="1" ht="15" customHeight="1"/>
    <row r="147" s="1" customFormat="1" ht="15" customHeight="1"/>
    <row r="148" s="1" customFormat="1" ht="15" customHeight="1"/>
    <row r="149" s="1" customFormat="1" ht="15" customHeight="1"/>
    <row r="150" s="1" customFormat="1" ht="15" customHeight="1"/>
    <row r="151" s="1" customFormat="1" ht="15" customHeight="1"/>
    <row r="152" s="1" customFormat="1" ht="15" customHeight="1"/>
    <row r="153" s="1" customFormat="1" ht="15" customHeight="1"/>
    <row r="154" s="1" customFormat="1" ht="15" customHeight="1"/>
    <row r="155" s="1" customFormat="1" ht="15" customHeight="1"/>
    <row r="156" s="1" customFormat="1" ht="15" customHeight="1"/>
    <row r="157" s="1" customFormat="1" ht="15" customHeight="1"/>
    <row r="158" s="1" customFormat="1" ht="15" customHeight="1"/>
    <row r="159" s="1" customFormat="1" ht="15" customHeight="1"/>
    <row r="160" s="1" customFormat="1" ht="15" customHeight="1"/>
    <row r="161" s="1" customFormat="1" ht="15" customHeight="1"/>
    <row r="162" s="1" customFormat="1" ht="15" customHeight="1"/>
    <row r="163" s="1" customFormat="1" ht="15" customHeight="1"/>
    <row r="164" s="1" customFormat="1" ht="15" customHeight="1"/>
    <row r="165" s="1" customFormat="1" ht="15" customHeight="1"/>
    <row r="166" s="1" customFormat="1" ht="15" customHeight="1"/>
    <row r="167" s="1" customFormat="1" ht="15" customHeight="1"/>
    <row r="168" s="1" customFormat="1" ht="15" customHeight="1"/>
    <row r="169" s="1" customFormat="1" ht="15" customHeight="1"/>
    <row r="170" s="1" customFormat="1" ht="15" customHeight="1"/>
    <row r="171" s="1" customFormat="1" ht="15" customHeight="1"/>
    <row r="172" s="1" customFormat="1" ht="15" customHeight="1"/>
    <row r="173" s="1" customFormat="1" ht="15" customHeight="1"/>
    <row r="174" s="1" customFormat="1" ht="15" customHeight="1"/>
    <row r="175" s="1" customFormat="1" ht="15" customHeight="1"/>
    <row r="176" s="1" customFormat="1" ht="15" customHeight="1"/>
    <row r="177" s="1" customFormat="1" ht="15" customHeight="1"/>
    <row r="178" s="1" customFormat="1" ht="15" customHeight="1"/>
    <row r="179" s="1" customFormat="1" ht="15" customHeight="1"/>
    <row r="180" s="1" customFormat="1" ht="15" customHeight="1"/>
    <row r="181" s="1" customFormat="1" ht="15" customHeight="1"/>
    <row r="182" s="1" customFormat="1" ht="15" customHeight="1"/>
    <row r="183" s="1" customFormat="1" ht="15" customHeight="1"/>
    <row r="184" s="1" customFormat="1" ht="15" customHeight="1"/>
    <row r="185" s="1" customFormat="1" ht="15" customHeight="1"/>
    <row r="186" s="1" customFormat="1" ht="15" customHeight="1"/>
    <row r="187" s="1" customFormat="1" ht="15" customHeight="1"/>
    <row r="188" s="1" customFormat="1" ht="15" customHeight="1"/>
    <row r="189" s="1" customFormat="1" ht="15" customHeight="1"/>
    <row r="190" s="1" customFormat="1" ht="15" customHeight="1"/>
    <row r="191" s="1" customFormat="1" ht="15" customHeight="1"/>
    <row r="192" s="1" customFormat="1" ht="15" customHeight="1"/>
    <row r="193" s="1" customFormat="1" ht="15" customHeight="1"/>
    <row r="194" s="1" customFormat="1" ht="15" customHeight="1"/>
    <row r="195" s="1" customFormat="1" ht="15" customHeight="1"/>
    <row r="196" s="1" customFormat="1" ht="15" customHeight="1"/>
    <row r="197" s="1" customFormat="1" ht="15" customHeight="1"/>
    <row r="198" s="1" customFormat="1" ht="15" customHeight="1"/>
    <row r="199" s="1" customFormat="1" ht="15" customHeight="1"/>
    <row r="200" s="1" customFormat="1" ht="15" customHeight="1"/>
    <row r="201" s="1" customFormat="1" ht="15" customHeight="1"/>
    <row r="202" s="1" customFormat="1" ht="15" customHeight="1"/>
    <row r="203" s="1" customFormat="1" ht="15" customHeight="1"/>
    <row r="204" s="1" customFormat="1" ht="15" customHeight="1"/>
    <row r="205" s="1" customFormat="1" ht="15" customHeight="1"/>
    <row r="206" s="1" customFormat="1" ht="15" customHeight="1"/>
    <row r="207" s="1" customFormat="1" ht="15" customHeight="1"/>
    <row r="208" s="1" customFormat="1" ht="15" customHeight="1"/>
    <row r="209" s="1" customFormat="1" ht="15" customHeight="1"/>
    <row r="210" s="1" customFormat="1" ht="15" customHeight="1"/>
    <row r="211" s="1" customFormat="1" ht="15" customHeight="1"/>
    <row r="212" s="1" customFormat="1" ht="15" customHeight="1"/>
    <row r="213" s="1" customFormat="1" ht="15" customHeight="1"/>
    <row r="214" s="1" customFormat="1" ht="15" customHeight="1"/>
    <row r="215" s="1" customFormat="1" ht="15" customHeight="1"/>
    <row r="216" s="1" customFormat="1" ht="15" customHeight="1"/>
    <row r="217" s="1" customFormat="1" ht="15" customHeight="1"/>
    <row r="218" s="1" customFormat="1" ht="15" customHeight="1"/>
    <row r="219" s="1" customFormat="1" ht="15" customHeight="1"/>
    <row r="220" s="1" customFormat="1" ht="15" customHeight="1"/>
    <row r="221" s="1" customFormat="1" ht="15" customHeight="1"/>
    <row r="222" s="1" customFormat="1" ht="15" customHeight="1"/>
    <row r="223" s="1" customFormat="1" ht="15" customHeight="1"/>
    <row r="224" s="1" customFormat="1" ht="15" customHeight="1"/>
    <row r="225" s="1" customFormat="1" ht="15" customHeight="1"/>
    <row r="226" s="1" customFormat="1" ht="15" customHeight="1"/>
    <row r="227" s="1" customFormat="1" ht="15" customHeight="1"/>
    <row r="228" s="1" customFormat="1" ht="15" customHeight="1"/>
    <row r="229" s="1" customFormat="1" ht="15" customHeight="1"/>
    <row r="230" s="1" customFormat="1" ht="15" customHeight="1"/>
    <row r="231" s="1" customFormat="1" ht="15" customHeight="1"/>
    <row r="232" s="1" customFormat="1" ht="15" customHeight="1"/>
    <row r="233" s="1" customFormat="1" ht="15" customHeight="1"/>
    <row r="234" s="1" customFormat="1" ht="15" customHeight="1"/>
    <row r="235" s="1" customFormat="1" ht="15" customHeight="1"/>
    <row r="236" s="1" customFormat="1" ht="15" customHeight="1"/>
    <row r="237" s="1" customFormat="1" ht="15" customHeight="1"/>
    <row r="238" s="1" customFormat="1" ht="15" customHeight="1"/>
    <row r="239" s="1" customFormat="1" ht="15" customHeight="1"/>
    <row r="240" s="1" customFormat="1" ht="15" customHeight="1"/>
    <row r="241" s="1" customFormat="1" ht="15" customHeight="1"/>
    <row r="242" s="1" customFormat="1" ht="15" customHeight="1"/>
    <row r="243" s="1" customFormat="1" ht="15" customHeight="1"/>
    <row r="244" s="1" customFormat="1" ht="15" customHeight="1"/>
    <row r="245" s="1" customFormat="1" ht="15" customHeight="1"/>
    <row r="246" s="1" customFormat="1" ht="15" customHeight="1"/>
    <row r="247" s="1" customFormat="1" ht="15" customHeight="1"/>
    <row r="248" s="1" customFormat="1" ht="15" customHeight="1"/>
    <row r="249" s="1" customFormat="1" ht="15" customHeight="1"/>
    <row r="250" s="1" customFormat="1" ht="15" customHeight="1"/>
    <row r="251" s="1" customFormat="1" ht="15" customHeight="1"/>
    <row r="252" s="1" customFormat="1" ht="15" customHeight="1"/>
    <row r="253" s="1" customFormat="1" ht="15" customHeight="1"/>
    <row r="254" s="1" customFormat="1" ht="15" customHeight="1"/>
    <row r="255" s="1" customFormat="1" ht="15" customHeight="1"/>
    <row r="256" s="1" customFormat="1" ht="15" customHeight="1"/>
    <row r="257" s="1" customFormat="1" ht="15" customHeight="1"/>
    <row r="258" s="1" customFormat="1" ht="15" customHeight="1"/>
    <row r="259" s="1" customFormat="1" ht="15" customHeight="1"/>
    <row r="260" s="1" customFormat="1" ht="15" customHeight="1"/>
    <row r="261" s="1" customFormat="1" ht="15" customHeight="1"/>
    <row r="262" s="1" customFormat="1" ht="15" customHeight="1"/>
    <row r="263" s="1" customFormat="1" ht="15" customHeight="1"/>
    <row r="264" s="1" customFormat="1" ht="15" customHeight="1"/>
    <row r="265" s="1" customFormat="1" ht="15" customHeight="1"/>
    <row r="266" s="1" customFormat="1" ht="15" customHeight="1"/>
    <row r="267" s="1" customFormat="1" ht="15" customHeight="1"/>
    <row r="268" s="1" customFormat="1" ht="15" customHeight="1"/>
    <row r="269" s="1" customFormat="1" ht="15" customHeight="1"/>
    <row r="270" s="1" customFormat="1" ht="15" customHeight="1"/>
    <row r="271" s="1" customFormat="1" ht="15" customHeight="1"/>
    <row r="272" s="1" customFormat="1" ht="15" customHeight="1"/>
    <row r="273" s="1" customFormat="1" ht="15" customHeight="1"/>
    <row r="274" s="1" customFormat="1" ht="15" customHeight="1"/>
    <row r="275" s="1" customFormat="1" ht="15" customHeight="1"/>
    <row r="276" s="1" customFormat="1" ht="15" customHeight="1"/>
    <row r="277" s="1" customFormat="1" ht="15" customHeight="1"/>
    <row r="278" s="1" customFormat="1" ht="15" customHeight="1"/>
    <row r="279" s="1" customFormat="1" ht="15" customHeight="1"/>
    <row r="280" s="1" customFormat="1" ht="15" customHeight="1"/>
    <row r="281" s="1" customFormat="1" ht="15" customHeight="1"/>
    <row r="282" s="1" customFormat="1" ht="15" customHeight="1"/>
    <row r="283" s="1" customFormat="1" ht="15" customHeight="1"/>
    <row r="284" s="1" customFormat="1" ht="15" customHeight="1"/>
    <row r="285" s="1" customFormat="1" ht="15" customHeight="1"/>
    <row r="286" s="1" customFormat="1" ht="15" customHeight="1"/>
    <row r="287" s="1" customFormat="1" ht="15" customHeight="1"/>
    <row r="288" s="1" customFormat="1" ht="15" customHeight="1"/>
    <row r="289" s="1" customFormat="1" ht="15" customHeight="1"/>
    <row r="290" s="1" customFormat="1" ht="15" customHeight="1"/>
    <row r="291" s="1" customFormat="1" ht="15" customHeight="1"/>
    <row r="292" s="1" customFormat="1" ht="15" customHeight="1"/>
    <row r="293" s="1" customFormat="1" ht="15" customHeight="1"/>
    <row r="294" s="1" customFormat="1" ht="15" customHeight="1"/>
    <row r="295" s="1" customFormat="1" ht="15" customHeight="1"/>
    <row r="296" s="1" customFormat="1" ht="15" customHeight="1"/>
    <row r="297" s="1" customFormat="1" ht="15" customHeight="1"/>
    <row r="298" s="1" customFormat="1" ht="15" customHeight="1"/>
    <row r="299" s="1" customFormat="1" ht="15" customHeight="1"/>
    <row r="300" s="1" customFormat="1" ht="15" customHeight="1"/>
    <row r="301" s="1" customFormat="1" ht="15" customHeight="1"/>
    <row r="302" s="1" customFormat="1" ht="15" customHeight="1"/>
    <row r="303" s="1" customFormat="1" ht="15" customHeight="1"/>
    <row r="304" s="1" customFormat="1" ht="15" customHeight="1"/>
    <row r="305" s="1" customFormat="1" ht="15" customHeight="1"/>
    <row r="306" s="1" customFormat="1" ht="15" customHeight="1"/>
    <row r="307" s="1" customFormat="1" ht="15" customHeight="1"/>
    <row r="308" s="1" customFormat="1" ht="15" customHeight="1"/>
    <row r="309" s="1" customFormat="1" ht="15" customHeight="1"/>
    <row r="310" s="1" customFormat="1" ht="15" customHeight="1"/>
    <row r="311" s="1" customFormat="1" ht="15" customHeight="1"/>
    <row r="312" s="1" customFormat="1" ht="15" customHeight="1"/>
    <row r="313" s="1" customFormat="1" ht="15" customHeight="1"/>
    <row r="314" s="1" customFormat="1" ht="15" customHeight="1"/>
    <row r="315" s="1" customFormat="1" ht="15" customHeight="1"/>
    <row r="316" s="1" customFormat="1" ht="15" customHeight="1"/>
    <row r="317" s="1" customFormat="1" ht="15" customHeight="1"/>
    <row r="318" s="1" customFormat="1" ht="15" customHeight="1"/>
    <row r="319" s="1" customFormat="1" ht="15" customHeight="1"/>
    <row r="320" s="1" customFormat="1" ht="15" customHeight="1"/>
    <row r="321" s="1" customFormat="1" ht="15" customHeight="1"/>
    <row r="322" s="1" customFormat="1" ht="15" customHeight="1"/>
    <row r="323" s="1" customFormat="1" ht="15" customHeight="1"/>
    <row r="324" s="1" customFormat="1" ht="15" customHeight="1"/>
    <row r="325" s="1" customFormat="1" ht="15" customHeight="1"/>
    <row r="326" s="1" customFormat="1" ht="15" customHeight="1"/>
    <row r="327" s="1" customFormat="1" ht="15" customHeight="1"/>
    <row r="328" s="1" customFormat="1" ht="15" customHeight="1"/>
    <row r="329" s="1" customFormat="1" ht="15" customHeight="1"/>
    <row r="330" s="1" customFormat="1" ht="15" customHeight="1"/>
    <row r="331" s="1" customFormat="1" ht="15" customHeight="1"/>
    <row r="332" s="1" customFormat="1" ht="15" customHeight="1"/>
    <row r="333" s="1" customFormat="1" ht="15" customHeight="1"/>
    <row r="334" s="1" customFormat="1" ht="15" customHeight="1"/>
    <row r="335" s="1" customFormat="1" ht="15" customHeight="1"/>
    <row r="336" s="1" customFormat="1" ht="15" customHeight="1"/>
    <row r="337" s="1" customFormat="1" ht="15" customHeight="1"/>
    <row r="338" s="1" customFormat="1" ht="15" customHeight="1"/>
    <row r="339" s="1" customFormat="1" ht="15" customHeight="1"/>
    <row r="340" s="1" customFormat="1" ht="15" customHeight="1"/>
    <row r="341" s="1" customFormat="1" ht="15" customHeight="1"/>
    <row r="342" s="1" customFormat="1" ht="15" customHeight="1"/>
    <row r="343" s="1" customFormat="1" ht="15" customHeight="1"/>
    <row r="344" s="1" customFormat="1" ht="15" customHeight="1"/>
    <row r="345" s="1" customFormat="1" ht="15" customHeight="1"/>
    <row r="346" s="1" customFormat="1" ht="15" customHeight="1"/>
    <row r="347" s="1" customFormat="1" ht="15" customHeight="1"/>
    <row r="348" s="1" customFormat="1" ht="15" customHeight="1"/>
    <row r="349" s="1" customFormat="1" ht="15" customHeight="1"/>
    <row r="350" s="1" customFormat="1" ht="15" customHeight="1"/>
    <row r="351" s="1" customFormat="1" ht="15" customHeight="1"/>
    <row r="352" s="1" customFormat="1" ht="15" customHeight="1"/>
    <row r="353" s="1" customFormat="1" ht="15" customHeight="1"/>
    <row r="354" s="1" customFormat="1" ht="15" customHeight="1"/>
    <row r="355" s="1" customFormat="1" ht="15" customHeight="1"/>
    <row r="356" s="1" customFormat="1" ht="15" customHeight="1"/>
    <row r="357" s="1" customFormat="1" ht="15" customHeight="1"/>
    <row r="358" s="1" customFormat="1" ht="15" customHeight="1"/>
    <row r="359" s="1" customFormat="1" ht="15" customHeight="1"/>
    <row r="360" s="1" customFormat="1" ht="15" customHeight="1"/>
    <row r="361" s="1" customFormat="1" ht="15" customHeight="1"/>
    <row r="362" s="1" customFormat="1" ht="15" customHeight="1"/>
    <row r="363" s="1" customFormat="1" ht="15" customHeight="1"/>
    <row r="364" s="1" customFormat="1" ht="15" customHeight="1"/>
    <row r="365" s="1" customFormat="1" ht="15" customHeight="1"/>
    <row r="366" s="1" customFormat="1" ht="15" customHeight="1"/>
    <row r="367" s="1" customFormat="1" ht="15" customHeight="1"/>
    <row r="368" s="1" customFormat="1" ht="15" customHeight="1"/>
    <row r="369" s="1" customFormat="1" ht="15" customHeight="1"/>
    <row r="370" s="1" customFormat="1" ht="15" customHeight="1"/>
    <row r="371" s="1" customFormat="1" ht="15" customHeight="1"/>
    <row r="372" s="1" customFormat="1" ht="15" customHeight="1"/>
    <row r="373" s="1" customFormat="1" ht="15" customHeight="1"/>
    <row r="374" s="1" customFormat="1" ht="15" customHeight="1"/>
    <row r="375" s="1" customFormat="1" ht="15" customHeight="1"/>
    <row r="376" s="1" customFormat="1" ht="15" customHeight="1"/>
    <row r="377" s="1" customFormat="1" ht="15" customHeight="1"/>
    <row r="378" s="1" customFormat="1" ht="15" customHeight="1"/>
    <row r="379" s="1" customFormat="1" ht="15" customHeight="1"/>
    <row r="380" s="1" customFormat="1" ht="15" customHeight="1"/>
    <row r="381" s="1" customFormat="1" ht="15" customHeight="1"/>
    <row r="382" s="1" customFormat="1" ht="15" customHeight="1"/>
    <row r="383" s="1" customFormat="1" ht="15" customHeight="1"/>
    <row r="384" s="1" customFormat="1" ht="15" customHeight="1"/>
    <row r="385" s="1" customFormat="1" ht="15" customHeight="1"/>
    <row r="386" s="1" customFormat="1" ht="15" customHeight="1"/>
    <row r="387" s="1" customFormat="1" ht="15" customHeight="1"/>
    <row r="388" s="1" customFormat="1" ht="15" customHeight="1"/>
    <row r="389" s="1" customFormat="1" ht="15" customHeight="1"/>
    <row r="390" s="1" customFormat="1" ht="15" customHeight="1"/>
    <row r="391" s="1" customFormat="1" ht="15" customHeight="1"/>
    <row r="392" s="1" customFormat="1" ht="15" customHeight="1"/>
    <row r="393" s="1" customFormat="1" ht="15" customHeight="1"/>
    <row r="394" s="1" customFormat="1" ht="15" customHeight="1"/>
    <row r="395" s="1" customFormat="1" ht="15" customHeight="1"/>
    <row r="396" s="1" customFormat="1" ht="15" customHeight="1"/>
    <row r="397" s="1" customFormat="1" ht="15" customHeight="1"/>
    <row r="398" s="1" customFormat="1" ht="15" customHeight="1"/>
    <row r="399" s="1" customFormat="1" ht="15" customHeight="1"/>
    <row r="400" s="1" customFormat="1" ht="15" customHeight="1"/>
    <row r="401" s="1" customFormat="1" ht="15" customHeight="1"/>
    <row r="402" s="1" customFormat="1" ht="15" customHeight="1"/>
    <row r="403" s="1" customFormat="1" ht="15" customHeight="1"/>
    <row r="404" s="1" customFormat="1" ht="15" customHeight="1"/>
    <row r="405" s="1" customFormat="1" ht="15" customHeight="1"/>
    <row r="406" s="1" customFormat="1" ht="15" customHeight="1"/>
    <row r="407" s="1" customFormat="1" ht="15" customHeight="1"/>
    <row r="408" s="1" customFormat="1" ht="15" customHeight="1"/>
    <row r="409" s="1" customFormat="1" ht="15" customHeight="1"/>
    <row r="410" s="1" customFormat="1" ht="15" customHeight="1"/>
    <row r="411" s="1" customFormat="1" ht="15" customHeight="1"/>
    <row r="412" s="1" customFormat="1" ht="15" customHeight="1"/>
    <row r="413" s="1" customFormat="1" ht="15" customHeight="1"/>
    <row r="414" s="1" customFormat="1" ht="15" customHeight="1"/>
    <row r="415" s="1" customFormat="1" ht="15" customHeight="1"/>
    <row r="416" s="1" customFormat="1" ht="15" customHeight="1"/>
    <row r="417" s="1" customFormat="1" ht="15" customHeight="1"/>
    <row r="418" s="1" customFormat="1" ht="15" customHeight="1"/>
    <row r="419" s="1" customFormat="1" ht="15" customHeight="1"/>
    <row r="420" s="1" customFormat="1" ht="15" customHeight="1"/>
    <row r="421" s="1" customFormat="1" ht="15" customHeight="1"/>
    <row r="422" s="1" customFormat="1" ht="15" customHeight="1"/>
    <row r="423" s="1" customFormat="1" ht="15" customHeight="1"/>
    <row r="424" s="1" customFormat="1" ht="15" customHeight="1"/>
    <row r="425" s="1" customFormat="1" ht="15" customHeight="1"/>
    <row r="426" s="1" customFormat="1" ht="15" customHeight="1"/>
    <row r="427" s="1" customFormat="1" ht="15" customHeight="1"/>
    <row r="428" s="1" customFormat="1" ht="15" customHeight="1"/>
    <row r="429" s="1" customFormat="1" ht="15" customHeight="1"/>
    <row r="430" s="1" customFormat="1" ht="15" customHeight="1"/>
    <row r="431" s="1" customFormat="1" ht="15" customHeight="1"/>
    <row r="432" s="1" customFormat="1" ht="15" customHeight="1"/>
    <row r="433" s="1" customFormat="1" ht="15" customHeight="1"/>
    <row r="434" s="1" customFormat="1" ht="15" customHeight="1"/>
    <row r="435" s="1" customFormat="1" ht="15" customHeight="1"/>
    <row r="436" s="1" customFormat="1" ht="15" customHeight="1"/>
    <row r="437" s="1" customFormat="1" ht="15" customHeight="1"/>
    <row r="438" s="1" customFormat="1" ht="15" customHeight="1"/>
    <row r="439" s="1" customFormat="1" ht="15" customHeight="1"/>
    <row r="440" s="1" customFormat="1" ht="15" customHeight="1"/>
    <row r="441" s="1" customFormat="1" ht="15" customHeight="1"/>
    <row r="442" s="1" customFormat="1" ht="15" customHeight="1"/>
    <row r="443" s="1" customFormat="1" ht="15" customHeight="1"/>
    <row r="444" s="1" customFormat="1" ht="15" customHeight="1"/>
    <row r="445" s="1" customFormat="1" ht="15" customHeight="1"/>
    <row r="446" s="1" customFormat="1" ht="15" customHeight="1"/>
    <row r="447" s="1" customFormat="1" ht="15" customHeight="1"/>
    <row r="448" s="1" customFormat="1" ht="15" customHeight="1"/>
    <row r="449" s="1" customFormat="1" ht="15" customHeight="1"/>
    <row r="450" s="1" customFormat="1" ht="15" customHeight="1"/>
    <row r="451" s="1" customFormat="1" ht="15" customHeight="1"/>
    <row r="452" s="1" customFormat="1" ht="15" customHeight="1"/>
    <row r="453" s="1" customFormat="1" ht="15" customHeight="1"/>
    <row r="454" s="1" customFormat="1" ht="15" customHeight="1"/>
    <row r="455" s="1" customFormat="1" ht="15" customHeight="1"/>
    <row r="456" s="1" customFormat="1" ht="15" customHeight="1"/>
    <row r="457" s="1" customFormat="1" ht="15" customHeight="1"/>
    <row r="458" s="1" customFormat="1" ht="15" customHeight="1"/>
    <row r="459" s="1" customFormat="1" ht="15" customHeight="1"/>
    <row r="460" s="1" customFormat="1" ht="15" customHeight="1"/>
    <row r="461" s="1" customFormat="1" ht="15" customHeight="1"/>
    <row r="462" s="1" customFormat="1" ht="15" customHeight="1"/>
    <row r="463" s="1" customFormat="1" ht="15" customHeight="1"/>
    <row r="464" s="1" customFormat="1" ht="15" customHeight="1"/>
    <row r="465" s="1" customFormat="1" ht="15" customHeight="1"/>
    <row r="466" s="1" customFormat="1" ht="15" customHeight="1"/>
    <row r="467" s="1" customFormat="1" ht="15" customHeight="1"/>
    <row r="468" s="1" customFormat="1" ht="15" customHeight="1"/>
    <row r="469" s="1" customFormat="1" ht="15" customHeight="1"/>
    <row r="470" s="1" customFormat="1" ht="15" customHeight="1"/>
    <row r="471" s="1" customFormat="1" ht="15" customHeight="1"/>
    <row r="472" s="1" customFormat="1" ht="15" customHeight="1"/>
    <row r="473" s="1" customFormat="1" ht="15" customHeight="1"/>
    <row r="474" s="1" customFormat="1" ht="15" customHeight="1"/>
    <row r="475" s="1" customFormat="1" ht="15" customHeight="1"/>
    <row r="476" s="1" customFormat="1" ht="15" customHeight="1"/>
    <row r="477" s="1" customFormat="1" ht="15" customHeight="1"/>
    <row r="478" s="1" customFormat="1" ht="15" customHeight="1"/>
    <row r="479" s="1" customFormat="1" ht="15" customHeight="1"/>
    <row r="480" s="1" customFormat="1" ht="15" customHeight="1"/>
    <row r="481" s="1" customFormat="1" ht="15" customHeight="1"/>
    <row r="482" s="1" customFormat="1" ht="15" customHeight="1"/>
    <row r="483" s="1" customFormat="1" ht="15" customHeight="1"/>
    <row r="484" s="1" customFormat="1" ht="15" customHeight="1"/>
    <row r="485" s="1" customFormat="1" ht="15" customHeight="1"/>
    <row r="486" s="1" customFormat="1" ht="15" customHeight="1"/>
    <row r="487" s="1" customFormat="1" ht="15" customHeight="1"/>
    <row r="488" s="1" customFormat="1" ht="15" customHeight="1"/>
    <row r="489" s="1" customFormat="1" ht="15" customHeight="1"/>
    <row r="490" s="1" customFormat="1" ht="15" customHeight="1"/>
    <row r="491" s="1" customFormat="1" ht="15" customHeight="1"/>
    <row r="492" s="1" customFormat="1" ht="15" customHeight="1"/>
    <row r="493" s="1" customFormat="1" ht="15" customHeight="1"/>
    <row r="494" s="1" customFormat="1" ht="15" customHeight="1"/>
    <row r="495" s="1" customFormat="1" ht="15" customHeight="1"/>
    <row r="496" s="1" customFormat="1" ht="15" customHeight="1"/>
    <row r="497" s="1" customFormat="1" ht="15" customHeight="1"/>
    <row r="498" s="1" customFormat="1" ht="15" customHeight="1"/>
    <row r="499" s="1" customFormat="1" ht="15" customHeight="1"/>
    <row r="500" s="1" customFormat="1" ht="15" customHeight="1"/>
    <row r="501" s="1" customFormat="1" ht="15" customHeight="1"/>
    <row r="502" s="1" customFormat="1" ht="15" customHeight="1"/>
    <row r="503" s="1" customFormat="1" ht="15" customHeight="1"/>
    <row r="504" s="1" customFormat="1" ht="15" customHeight="1"/>
    <row r="505" s="1" customFormat="1" ht="15" customHeight="1"/>
    <row r="506" s="1" customFormat="1" ht="15" customHeight="1"/>
    <row r="507" s="1" customFormat="1" ht="15" customHeight="1"/>
    <row r="508" s="1" customFormat="1" ht="15" customHeight="1"/>
    <row r="509" s="1" customFormat="1" ht="15" customHeight="1"/>
    <row r="510" s="1" customFormat="1" ht="15" customHeight="1"/>
    <row r="511" s="1" customFormat="1" ht="15" customHeight="1"/>
    <row r="512" s="1" customFormat="1" ht="15" customHeight="1"/>
    <row r="513" s="1" customFormat="1" ht="15" customHeight="1"/>
    <row r="514" s="1" customFormat="1" ht="15" customHeight="1"/>
    <row r="515" s="1" customFormat="1" ht="15" customHeight="1"/>
    <row r="516" s="1" customFormat="1" ht="15" customHeight="1"/>
    <row r="517" s="1" customFormat="1" ht="15" customHeight="1"/>
    <row r="518" s="1" customFormat="1" ht="15" customHeight="1"/>
    <row r="519" s="1" customFormat="1" ht="15" customHeight="1"/>
    <row r="520" s="1" customFormat="1" ht="15" customHeight="1"/>
    <row r="521" s="1" customFormat="1" ht="15" customHeight="1"/>
    <row r="522" s="1" customFormat="1" ht="15" customHeight="1"/>
    <row r="523" s="1" customFormat="1" ht="15" customHeight="1"/>
    <row r="524" s="1" customFormat="1" ht="15" customHeight="1"/>
    <row r="525" s="1" customFormat="1" ht="15" customHeight="1"/>
    <row r="526" s="1" customFormat="1" ht="15" customHeight="1"/>
    <row r="527" s="1" customFormat="1" ht="15" customHeight="1"/>
    <row r="528" s="1" customFormat="1" ht="15" customHeight="1"/>
    <row r="529" s="1" customFormat="1" ht="15" customHeight="1"/>
    <row r="530" s="1" customFormat="1" ht="15" customHeight="1"/>
    <row r="531" s="1" customFormat="1" ht="15" customHeight="1"/>
    <row r="532" s="1" customFormat="1" ht="15" customHeight="1"/>
    <row r="533" s="1" customFormat="1" ht="15" customHeight="1"/>
    <row r="534" s="1" customFormat="1" ht="15" customHeight="1"/>
    <row r="535" s="1" customFormat="1" ht="15" customHeight="1"/>
    <row r="536" s="1" customFormat="1" ht="15" customHeight="1"/>
    <row r="537" s="1" customFormat="1" ht="15" customHeight="1"/>
    <row r="538" s="1" customFormat="1" ht="15" customHeight="1"/>
    <row r="539" s="1" customFormat="1" ht="15" customHeight="1"/>
    <row r="540" s="1" customFormat="1" ht="15" customHeight="1"/>
    <row r="541" s="1" customFormat="1" ht="15" customHeight="1"/>
    <row r="542" s="1" customFormat="1" ht="15" customHeight="1"/>
    <row r="543" s="1" customFormat="1" ht="15" customHeight="1"/>
    <row r="544" s="1" customFormat="1" ht="15" customHeight="1"/>
    <row r="545" s="1" customFormat="1" ht="15" customHeight="1"/>
    <row r="546" s="1" customFormat="1" ht="15" customHeight="1"/>
    <row r="547" s="1" customFormat="1" ht="15" customHeight="1"/>
    <row r="548" s="1" customFormat="1" ht="15" customHeight="1"/>
    <row r="549" s="1" customFormat="1" ht="15" customHeight="1"/>
    <row r="550" s="1" customFormat="1" ht="15" customHeight="1"/>
    <row r="551" s="1" customFormat="1" ht="15" customHeight="1"/>
    <row r="552" s="1" customFormat="1" ht="15" customHeight="1"/>
    <row r="553" s="1" customFormat="1" ht="15" customHeight="1"/>
    <row r="554" s="1" customFormat="1" ht="15" customHeight="1"/>
    <row r="555" s="1" customFormat="1" ht="15" customHeight="1"/>
    <row r="556" s="1" customFormat="1" ht="15" customHeight="1"/>
    <row r="557" s="1" customFormat="1" ht="15" customHeight="1"/>
    <row r="558" s="1" customFormat="1" ht="15" customHeight="1"/>
    <row r="559" s="1" customFormat="1" ht="15" customHeight="1"/>
    <row r="560" s="1" customFormat="1" ht="15" customHeight="1"/>
    <row r="561" s="1" customFormat="1" ht="15" customHeight="1"/>
    <row r="562" s="1" customFormat="1" ht="15" customHeight="1"/>
    <row r="563" s="1" customFormat="1" ht="15" customHeight="1"/>
    <row r="564" s="1" customFormat="1" ht="15" customHeight="1"/>
    <row r="565" s="1" customFormat="1" ht="15" customHeight="1"/>
    <row r="566" s="1" customFormat="1" ht="15" customHeight="1"/>
    <row r="567" s="1" customFormat="1" ht="15" customHeight="1"/>
    <row r="568" s="1" customFormat="1" ht="15" customHeight="1"/>
    <row r="569" s="1" customFormat="1" ht="15" customHeight="1"/>
    <row r="570" s="1" customFormat="1" ht="15" customHeight="1"/>
    <row r="571" s="1" customFormat="1" ht="15" customHeight="1"/>
    <row r="572" s="1" customFormat="1" ht="15" customHeight="1"/>
    <row r="573" s="1" customFormat="1" ht="15" customHeight="1"/>
    <row r="574" s="1" customFormat="1" ht="15" customHeight="1"/>
    <row r="575" s="1" customFormat="1" ht="15" customHeight="1"/>
    <row r="576" s="1" customFormat="1" ht="15" customHeight="1"/>
    <row r="577" s="1" customFormat="1" ht="15" customHeight="1"/>
    <row r="578" s="1" customFormat="1" ht="15" customHeight="1"/>
    <row r="579" s="1" customFormat="1" ht="15" customHeight="1"/>
    <row r="580" s="1" customFormat="1" ht="15" customHeight="1"/>
    <row r="581" s="1" customFormat="1" ht="15" customHeight="1"/>
    <row r="582" s="1" customFormat="1" ht="15" customHeight="1"/>
    <row r="583" s="1" customFormat="1" ht="15" customHeight="1"/>
    <row r="584" s="1" customFormat="1" ht="15" customHeight="1"/>
    <row r="585" s="1" customFormat="1" ht="15" customHeight="1"/>
    <row r="586" s="1" customFormat="1" ht="15" customHeight="1"/>
    <row r="587" s="1" customFormat="1" ht="15" customHeight="1"/>
    <row r="588" s="1" customFormat="1" ht="15" customHeight="1"/>
    <row r="589" s="1" customFormat="1" ht="15" customHeight="1"/>
    <row r="590" s="1" customFormat="1" ht="15" customHeight="1"/>
    <row r="591" s="1" customFormat="1" ht="15" customHeight="1"/>
    <row r="592" s="1" customFormat="1" ht="15" customHeight="1"/>
    <row r="593" s="1" customFormat="1" ht="15" customHeight="1"/>
    <row r="594" s="1" customFormat="1" ht="15" customHeight="1"/>
    <row r="595" s="1" customFormat="1" ht="15" customHeight="1"/>
    <row r="596" s="1" customFormat="1" ht="15" customHeight="1"/>
    <row r="597" s="1" customFormat="1" ht="15" customHeight="1"/>
    <row r="598" s="1" customFormat="1" ht="15" customHeight="1"/>
    <row r="599" s="1" customFormat="1" ht="15" customHeight="1"/>
    <row r="600" s="1" customFormat="1" ht="15" customHeight="1"/>
    <row r="601" s="1" customFormat="1" ht="15" customHeight="1"/>
    <row r="602" s="1" customFormat="1" ht="15" customHeight="1"/>
    <row r="603" s="1" customFormat="1" ht="15" customHeight="1"/>
    <row r="604" s="1" customFormat="1" ht="15" customHeight="1"/>
    <row r="605" s="1" customFormat="1" ht="15" customHeight="1"/>
    <row r="606" s="1" customFormat="1" ht="15" customHeight="1"/>
    <row r="607" s="1" customFormat="1" ht="15" customHeight="1"/>
    <row r="608" s="1" customFormat="1" ht="15" customHeight="1"/>
    <row r="609" s="1" customFormat="1" ht="15" customHeight="1"/>
    <row r="610" s="1" customFormat="1" ht="15" customHeight="1"/>
    <row r="611" s="1" customFormat="1" ht="15" customHeight="1"/>
    <row r="612" s="1" customFormat="1" ht="15" customHeight="1"/>
    <row r="613" s="1" customFormat="1" ht="15" customHeight="1"/>
    <row r="614" s="1" customFormat="1" ht="15" customHeight="1"/>
    <row r="615" s="1" customFormat="1" ht="15" customHeight="1"/>
    <row r="616" s="1" customFormat="1" ht="15" customHeight="1"/>
    <row r="617" s="1" customFormat="1" ht="15" customHeight="1"/>
    <row r="618" s="1" customFormat="1" ht="15" customHeight="1"/>
    <row r="619" s="1" customFormat="1" ht="15" customHeight="1"/>
    <row r="620" s="1" customFormat="1" ht="15" customHeight="1"/>
    <row r="621" s="1" customFormat="1" ht="15" customHeight="1"/>
    <row r="622" s="1" customFormat="1" ht="15" customHeight="1"/>
    <row r="623" s="1" customFormat="1" ht="15" customHeight="1"/>
    <row r="624" s="1" customFormat="1" ht="15" customHeight="1"/>
    <row r="625" s="1" customFormat="1" ht="15" customHeight="1"/>
    <row r="626" s="1" customFormat="1" ht="15" customHeight="1"/>
    <row r="627" s="1" customFormat="1" ht="15" customHeight="1"/>
    <row r="628" s="1" customFormat="1" ht="15" customHeight="1"/>
    <row r="629" s="1" customFormat="1" ht="15" customHeight="1"/>
    <row r="630" s="1" customFormat="1" ht="15" customHeight="1"/>
    <row r="631" s="1" customFormat="1" ht="15" customHeight="1"/>
    <row r="632" s="1" customFormat="1" ht="15" customHeight="1"/>
    <row r="633" s="1" customFormat="1" ht="15" customHeight="1"/>
    <row r="634" s="1" customFormat="1" ht="15" customHeight="1"/>
    <row r="635" s="1" customFormat="1" ht="15" customHeight="1"/>
    <row r="636" s="1" customFormat="1" ht="15" customHeight="1"/>
    <row r="637" s="1" customFormat="1" ht="15" customHeight="1"/>
    <row r="638" s="1" customFormat="1" ht="15" customHeight="1"/>
    <row r="639" s="1" customFormat="1" ht="15" customHeight="1"/>
    <row r="640" s="1" customFormat="1" ht="15" customHeight="1"/>
    <row r="641" s="1" customFormat="1" ht="15" customHeight="1"/>
    <row r="642" s="1" customFormat="1" ht="15" customHeight="1"/>
    <row r="643" s="1" customFormat="1" ht="15" customHeight="1"/>
    <row r="644" s="1" customFormat="1" ht="15" customHeight="1"/>
    <row r="645" s="1" customFormat="1" ht="15" customHeight="1"/>
    <row r="646" s="1" customFormat="1" ht="15" customHeight="1"/>
    <row r="647" s="1" customFormat="1" ht="15" customHeight="1"/>
    <row r="648" s="1" customFormat="1" ht="15" customHeight="1"/>
    <row r="649" s="1" customFormat="1" ht="15" customHeight="1"/>
    <row r="650" s="1" customFormat="1" ht="15" customHeight="1"/>
    <row r="651" s="1" customFormat="1" ht="15" customHeight="1"/>
    <row r="652" s="1" customFormat="1" ht="15" customHeight="1"/>
    <row r="653" s="1" customFormat="1" ht="15" customHeight="1"/>
    <row r="654" s="1" customFormat="1" ht="15" customHeight="1"/>
    <row r="655" s="1" customFormat="1" ht="15" customHeight="1"/>
    <row r="656" s="1" customFormat="1" ht="15" customHeight="1"/>
    <row r="657" s="1" customFormat="1" ht="15" customHeight="1"/>
    <row r="658" s="1" customFormat="1" ht="15" customHeight="1"/>
    <row r="659" s="1" customFormat="1" ht="15" customHeight="1"/>
    <row r="660" s="1" customFormat="1" ht="15" customHeight="1"/>
    <row r="661" s="1" customFormat="1" ht="15" customHeight="1"/>
    <row r="662" s="1" customFormat="1" ht="15" customHeight="1"/>
    <row r="663" s="1" customFormat="1" ht="15" customHeight="1"/>
    <row r="664" s="1" customFormat="1" ht="15" customHeight="1"/>
    <row r="665" s="1" customFormat="1" ht="15" customHeight="1"/>
    <row r="666" s="1" customFormat="1" ht="15" customHeight="1"/>
    <row r="667" s="1" customFormat="1" ht="15" customHeight="1"/>
    <row r="668" s="1" customFormat="1" ht="15" customHeight="1"/>
    <row r="669" s="1" customFormat="1" ht="15" customHeight="1"/>
    <row r="670" s="1" customFormat="1" ht="15" customHeight="1"/>
    <row r="671" s="1" customFormat="1" ht="15" customHeight="1"/>
    <row r="672" s="1" customFormat="1" ht="15" customHeight="1"/>
    <row r="673" s="1" customFormat="1" ht="15" customHeight="1"/>
    <row r="674" s="1" customFormat="1" ht="15" customHeight="1"/>
    <row r="675" s="1" customFormat="1" ht="15" customHeight="1"/>
    <row r="676" s="1" customFormat="1" ht="15" customHeight="1"/>
    <row r="677" s="1" customFormat="1" ht="15" customHeight="1"/>
    <row r="678" s="1" customFormat="1" ht="15" customHeight="1"/>
    <row r="679" s="1" customFormat="1" ht="15" customHeight="1"/>
    <row r="680" s="1" customFormat="1" ht="15" customHeight="1"/>
    <row r="681" s="1" customFormat="1" ht="15" customHeight="1"/>
    <row r="682" s="1" customFormat="1" ht="15" customHeight="1"/>
    <row r="683" s="1" customFormat="1" ht="15" customHeight="1"/>
    <row r="684" s="1" customFormat="1" ht="15" customHeight="1"/>
    <row r="685" s="1" customFormat="1" ht="15" customHeight="1"/>
    <row r="686" s="1" customFormat="1" ht="15" customHeight="1"/>
    <row r="687" s="1" customFormat="1" ht="15" customHeight="1"/>
    <row r="688" s="1" customFormat="1" ht="15" customHeight="1"/>
    <row r="689" s="1" customFormat="1" ht="15" customHeight="1"/>
    <row r="690" s="1" customFormat="1" ht="15" customHeight="1"/>
    <row r="691" s="1" customFormat="1" ht="15" customHeight="1"/>
    <row r="692" s="1" customFormat="1" ht="15" customHeight="1"/>
    <row r="693" s="1" customFormat="1" ht="15" customHeight="1"/>
    <row r="694" s="1" customFormat="1" ht="15" customHeight="1"/>
    <row r="695" s="1" customFormat="1" ht="15" customHeight="1"/>
    <row r="696" s="1" customFormat="1" ht="15" customHeight="1"/>
    <row r="697" s="1" customFormat="1" ht="15" customHeight="1"/>
    <row r="698" s="1" customFormat="1" ht="15" customHeight="1"/>
    <row r="699" s="1" customFormat="1" ht="15" customHeight="1"/>
    <row r="700" s="1" customFormat="1" ht="15" customHeight="1"/>
    <row r="701" s="1" customFormat="1" ht="15" customHeight="1"/>
    <row r="702" s="1" customFormat="1" ht="15" customHeight="1"/>
    <row r="703" s="1" customFormat="1" ht="15" customHeight="1"/>
    <row r="704" s="1" customFormat="1" ht="15" customHeight="1"/>
    <row r="705" s="1" customFormat="1" ht="15" customHeight="1"/>
    <row r="706" s="1" customFormat="1" ht="15" customHeight="1"/>
    <row r="707" s="1" customFormat="1" ht="15" customHeight="1"/>
    <row r="708" s="1" customFormat="1" ht="15" customHeight="1"/>
    <row r="709" s="1" customFormat="1" ht="15" customHeight="1"/>
    <row r="710" s="1" customFormat="1" ht="15" customHeight="1"/>
    <row r="711" s="1" customFormat="1" ht="15" customHeight="1"/>
    <row r="712" s="1" customFormat="1" ht="15" customHeight="1"/>
    <row r="713" s="1" customFormat="1" ht="15" customHeight="1"/>
    <row r="714" s="1" customFormat="1" ht="15" customHeight="1"/>
    <row r="715" s="1" customFormat="1" ht="15" customHeight="1"/>
    <row r="716" s="1" customFormat="1" ht="15" customHeight="1"/>
    <row r="717" s="1" customFormat="1" ht="15" customHeight="1"/>
    <row r="718" s="1" customFormat="1" ht="15" customHeight="1"/>
    <row r="719" s="1" customFormat="1" ht="15" customHeight="1"/>
    <row r="720" s="1" customFormat="1" ht="15" customHeight="1"/>
    <row r="721" s="1" customFormat="1" ht="15" customHeight="1"/>
    <row r="722" s="1" customFormat="1" ht="15" customHeight="1"/>
    <row r="723" s="1" customFormat="1" ht="15" customHeight="1"/>
    <row r="724" s="1" customFormat="1" ht="15" customHeight="1"/>
    <row r="725" s="1" customFormat="1" ht="15" customHeight="1"/>
    <row r="726" s="1" customFormat="1" ht="15" customHeight="1"/>
    <row r="727" s="1" customFormat="1" ht="15" customHeight="1"/>
    <row r="728" s="1" customFormat="1" ht="15" customHeight="1"/>
    <row r="729" s="1" customFormat="1" ht="15" customHeight="1"/>
    <row r="730" s="1" customFormat="1" ht="15" customHeight="1"/>
    <row r="731" s="1" customFormat="1" ht="15" customHeight="1"/>
    <row r="732" s="1" customFormat="1" ht="15" customHeight="1"/>
    <row r="733" s="1" customFormat="1" ht="15" customHeight="1"/>
    <row r="734" s="1" customFormat="1" ht="15" customHeight="1"/>
    <row r="735" s="1" customFormat="1" ht="15" customHeight="1"/>
    <row r="736" s="1" customFormat="1" ht="15" customHeight="1"/>
    <row r="737" s="1" customFormat="1" ht="15" customHeight="1"/>
    <row r="738" s="1" customFormat="1" ht="15" customHeight="1"/>
    <row r="739" s="1" customFormat="1" ht="15" customHeight="1"/>
    <row r="740" s="1" customFormat="1" ht="15" customHeight="1"/>
    <row r="741" s="1" customFormat="1" ht="15" customHeight="1"/>
    <row r="742" s="1" customFormat="1" ht="15" customHeight="1"/>
    <row r="743" s="1" customFormat="1" ht="15" customHeight="1"/>
    <row r="744" s="1" customFormat="1" ht="15" customHeight="1"/>
    <row r="745" s="1" customFormat="1" ht="15" customHeight="1"/>
    <row r="746" s="1" customFormat="1" ht="15" customHeight="1"/>
    <row r="747" s="1" customFormat="1" ht="15" customHeight="1"/>
    <row r="748" s="1" customFormat="1" ht="15" customHeight="1"/>
    <row r="749" s="1" customFormat="1" ht="15" customHeight="1"/>
    <row r="750" s="1" customFormat="1" ht="15" customHeight="1"/>
    <row r="751" s="1" customFormat="1" ht="15" customHeight="1"/>
    <row r="752" s="1" customFormat="1" ht="15" customHeight="1"/>
    <row r="753" s="1" customFormat="1" ht="15" customHeight="1"/>
    <row r="754" s="1" customFormat="1" ht="15" customHeight="1"/>
    <row r="755" s="1" customFormat="1" ht="15" customHeight="1"/>
    <row r="756" s="1" customFormat="1" ht="15" customHeight="1"/>
    <row r="757" s="1" customFormat="1" ht="15" customHeight="1"/>
    <row r="758" s="1" customFormat="1" ht="15" customHeight="1"/>
    <row r="759" s="1" customFormat="1" ht="15" customHeight="1"/>
    <row r="760" s="1" customFormat="1" ht="15" customHeight="1"/>
    <row r="761" s="1" customFormat="1" ht="15" customHeight="1"/>
    <row r="762" s="1" customFormat="1" ht="15" customHeight="1"/>
    <row r="763" s="1" customFormat="1" ht="15" customHeight="1"/>
    <row r="764" s="1" customFormat="1" ht="15" customHeight="1"/>
    <row r="765" s="1" customFormat="1" ht="15" customHeight="1"/>
    <row r="766" s="1" customFormat="1" ht="15" customHeight="1"/>
    <row r="767" s="1" customFormat="1" ht="15" customHeight="1"/>
    <row r="768" s="1" customFormat="1" ht="15" customHeight="1"/>
    <row r="769" s="1" customFormat="1" ht="15" customHeight="1"/>
    <row r="770" s="1" customFormat="1" ht="15" customHeight="1"/>
    <row r="771" s="1" customFormat="1" ht="15" customHeight="1"/>
    <row r="772" s="1" customFormat="1" ht="15" customHeight="1"/>
    <row r="773" s="1" customFormat="1" ht="15" customHeight="1"/>
    <row r="774" s="1" customFormat="1" ht="15" customHeight="1"/>
    <row r="775" s="1" customFormat="1" ht="15" customHeight="1"/>
    <row r="776" s="1" customFormat="1" ht="15" customHeight="1"/>
    <row r="777" s="1" customFormat="1" ht="15" customHeight="1"/>
    <row r="778" s="1" customFormat="1" ht="15" customHeight="1"/>
    <row r="779" s="1" customFormat="1" ht="15" customHeight="1"/>
    <row r="780" s="1" customFormat="1" ht="15" customHeight="1"/>
    <row r="781" s="1" customFormat="1" ht="15" customHeight="1"/>
    <row r="782" s="1" customFormat="1" ht="15" customHeight="1"/>
    <row r="783" s="1" customFormat="1" ht="15" customHeight="1"/>
    <row r="784" s="1" customFormat="1" ht="15" customHeight="1"/>
    <row r="785" s="1" customFormat="1" ht="15" customHeight="1"/>
    <row r="786" s="1" customFormat="1" ht="15" customHeight="1"/>
    <row r="787" s="1" customFormat="1" ht="15" customHeight="1"/>
    <row r="788" s="1" customFormat="1" ht="15" customHeight="1"/>
    <row r="789" s="1" customFormat="1" ht="15" customHeight="1"/>
    <row r="790" s="1" customFormat="1" ht="15" customHeight="1"/>
    <row r="791" s="1" customFormat="1" ht="15" customHeight="1"/>
    <row r="792" s="1" customFormat="1" ht="15" customHeight="1"/>
    <row r="793" s="1" customFormat="1" ht="15" customHeight="1"/>
    <row r="794" s="1" customFormat="1" ht="15" customHeight="1"/>
    <row r="795" s="1" customFormat="1" ht="15" customHeight="1"/>
    <row r="796" s="1" customFormat="1" ht="15" customHeight="1"/>
    <row r="797" s="1" customFormat="1" ht="15" customHeight="1"/>
    <row r="798" s="1" customFormat="1" ht="15" customHeight="1"/>
    <row r="799" s="1" customFormat="1" ht="15" customHeight="1"/>
    <row r="800" s="1" customFormat="1" ht="15" customHeight="1"/>
    <row r="801" s="1" customFormat="1" ht="15" customHeight="1"/>
    <row r="802" s="1" customFormat="1" ht="15" customHeight="1"/>
    <row r="803" s="1" customFormat="1" ht="15" customHeight="1"/>
    <row r="804" s="1" customFormat="1" ht="15" customHeight="1"/>
    <row r="805" s="1" customFormat="1" ht="15" customHeight="1"/>
    <row r="806" s="1" customFormat="1" ht="15" customHeight="1"/>
    <row r="807" s="1" customFormat="1" ht="15" customHeight="1"/>
    <row r="808" s="1" customFormat="1" ht="15" customHeight="1"/>
    <row r="809" s="1" customFormat="1" ht="15" customHeight="1"/>
    <row r="810" s="1" customFormat="1" ht="15" customHeight="1"/>
    <row r="811" s="1" customFormat="1" ht="15" customHeight="1"/>
    <row r="812" s="1" customFormat="1" ht="15" customHeight="1"/>
    <row r="813" s="1" customFormat="1" ht="15" customHeight="1"/>
    <row r="814" s="1" customFormat="1" ht="15" customHeight="1"/>
    <row r="815" s="1" customFormat="1" ht="15" customHeight="1"/>
    <row r="816" s="1" customFormat="1" ht="15" customHeight="1"/>
    <row r="817" s="1" customFormat="1" ht="15" customHeight="1"/>
    <row r="818" s="1" customFormat="1" ht="15" customHeight="1"/>
    <row r="819" s="1" customFormat="1" ht="15" customHeight="1"/>
    <row r="820" s="1" customFormat="1" ht="15" customHeight="1"/>
    <row r="821" s="1" customFormat="1" ht="15" customHeight="1"/>
    <row r="822" s="1" customFormat="1" ht="15" customHeight="1"/>
    <row r="823" s="1" customFormat="1" ht="15" customHeight="1"/>
    <row r="824" s="1" customFormat="1" ht="15" customHeight="1"/>
    <row r="825" s="1" customFormat="1" ht="15" customHeight="1"/>
    <row r="826" s="1" customFormat="1" ht="15" customHeight="1"/>
    <row r="827" s="1" customFormat="1" ht="15" customHeight="1"/>
    <row r="828" s="1" customFormat="1" ht="15" customHeight="1"/>
    <row r="829" s="1" customFormat="1" ht="15" customHeight="1"/>
    <row r="830" s="1" customFormat="1" ht="15" customHeight="1"/>
    <row r="831" s="1" customFormat="1" ht="15" customHeight="1"/>
    <row r="832" s="1" customFormat="1" ht="15" customHeight="1"/>
    <row r="833" s="1" customFormat="1" ht="15" customHeight="1"/>
    <row r="834" s="1" customFormat="1" ht="15" customHeight="1"/>
    <row r="835" s="1" customFormat="1" ht="15" customHeight="1"/>
    <row r="836" s="1" customFormat="1" ht="15" customHeight="1"/>
    <row r="837" s="1" customFormat="1" ht="15" customHeight="1"/>
    <row r="838" s="1" customFormat="1" ht="15" customHeight="1"/>
    <row r="839" s="1" customFormat="1" ht="15" customHeight="1"/>
    <row r="840" s="1" customFormat="1" ht="15" customHeight="1"/>
    <row r="841" s="1" customFormat="1" ht="15" customHeight="1"/>
    <row r="842" s="1" customFormat="1" ht="15" customHeight="1"/>
    <row r="843" s="1" customFormat="1" ht="15" customHeight="1"/>
    <row r="844" s="1" customFormat="1" ht="15" customHeight="1"/>
    <row r="845" s="1" customFormat="1" ht="15" customHeight="1"/>
    <row r="846" s="1" customFormat="1" ht="15" customHeight="1"/>
    <row r="847" s="1" customFormat="1" ht="15" customHeight="1"/>
    <row r="848" s="1" customFormat="1" ht="15" customHeight="1"/>
    <row r="849" s="1" customFormat="1" ht="15" customHeight="1"/>
    <row r="850" s="1" customFormat="1" ht="15" customHeight="1"/>
    <row r="851" s="1" customFormat="1" ht="15" customHeight="1"/>
    <row r="852" s="1" customFormat="1" ht="15" customHeight="1"/>
    <row r="853" s="1" customFormat="1" ht="15" customHeight="1"/>
    <row r="854" s="1" customFormat="1" ht="15" customHeight="1"/>
    <row r="855" s="1" customFormat="1" ht="15" customHeight="1"/>
    <row r="856" s="1" customFormat="1" ht="15" customHeight="1"/>
    <row r="857" s="1" customFormat="1" ht="15" customHeight="1"/>
    <row r="858" s="1" customFormat="1" ht="15" customHeight="1"/>
    <row r="859" s="1" customFormat="1" ht="15" customHeight="1"/>
    <row r="860" s="1" customFormat="1" ht="15" customHeight="1"/>
    <row r="861" s="1" customFormat="1" ht="15" customHeight="1"/>
    <row r="862" s="1" customFormat="1" ht="15" customHeight="1"/>
    <row r="863" s="1" customFormat="1" ht="15" customHeight="1"/>
    <row r="864" s="1" customFormat="1" ht="15" customHeight="1"/>
    <row r="865" s="1" customFormat="1" ht="15" customHeight="1"/>
    <row r="866" s="1" customFormat="1" ht="15" customHeight="1"/>
    <row r="867" s="1" customFormat="1" ht="15" customHeight="1"/>
    <row r="868" s="1" customFormat="1" ht="15" customHeight="1"/>
    <row r="869" s="1" customFormat="1" ht="15" customHeight="1"/>
    <row r="870" s="1" customFormat="1" ht="15" customHeight="1"/>
    <row r="871" s="1" customFormat="1" ht="15" customHeight="1"/>
    <row r="872" s="1" customFormat="1" ht="15" customHeight="1"/>
    <row r="873" s="1" customFormat="1" ht="15" customHeight="1"/>
    <row r="874" s="1" customFormat="1" ht="15" customHeight="1"/>
    <row r="875" s="1" customFormat="1" ht="15" customHeight="1"/>
    <row r="876" s="1" customFormat="1" ht="15" customHeight="1"/>
    <row r="877" s="1" customFormat="1" ht="15" customHeight="1"/>
    <row r="878" s="1" customFormat="1" ht="15" customHeight="1"/>
    <row r="879" s="1" customFormat="1" ht="15" customHeight="1"/>
    <row r="880" s="1" customFormat="1" ht="15" customHeight="1"/>
    <row r="881" s="1" customFormat="1" ht="15" customHeight="1"/>
    <row r="882" s="1" customFormat="1" ht="15" customHeight="1"/>
    <row r="883" s="1" customFormat="1" ht="15" customHeight="1"/>
    <row r="884" s="1" customFormat="1" ht="15" customHeight="1"/>
    <row r="885" s="1" customFormat="1" ht="15" customHeight="1"/>
    <row r="886" s="1" customFormat="1" ht="15" customHeight="1"/>
    <row r="887" s="1" customFormat="1" ht="15" customHeight="1"/>
    <row r="888" s="1" customFormat="1" ht="15" customHeight="1"/>
    <row r="889" s="1" customFormat="1" ht="15" customHeight="1"/>
    <row r="890" s="1" customFormat="1" ht="15" customHeight="1"/>
    <row r="891" s="1" customFormat="1" ht="15" customHeight="1"/>
    <row r="892" s="1" customFormat="1" ht="15" customHeight="1"/>
    <row r="893" s="1" customFormat="1" ht="15" customHeight="1"/>
    <row r="894" s="1" customFormat="1" ht="15" customHeight="1"/>
    <row r="895" s="1" customFormat="1" ht="15" customHeight="1"/>
    <row r="896" s="1" customFormat="1" ht="15" customHeight="1"/>
    <row r="897" s="1" customFormat="1" ht="15" customHeight="1"/>
    <row r="898" s="1" customFormat="1" ht="15" customHeight="1"/>
    <row r="899" s="1" customFormat="1" ht="15" customHeight="1"/>
    <row r="900" s="1" customFormat="1" ht="15" customHeight="1"/>
    <row r="901" s="1" customFormat="1" ht="15" customHeight="1"/>
    <row r="902" s="1" customFormat="1" ht="15" customHeight="1"/>
    <row r="903" s="1" customFormat="1" ht="15" customHeight="1"/>
    <row r="904" s="1" customFormat="1" ht="15" customHeight="1"/>
    <row r="905" s="1" customFormat="1" ht="15" customHeight="1"/>
    <row r="906" s="1" customFormat="1" ht="15" customHeight="1"/>
    <row r="907" s="1" customFormat="1" ht="15" customHeight="1"/>
    <row r="908" s="1" customFormat="1" ht="15" customHeight="1"/>
    <row r="909" s="1" customFormat="1" ht="15" customHeight="1"/>
    <row r="910" s="1" customFormat="1" ht="15" customHeight="1"/>
    <row r="911" s="1" customFormat="1" ht="15" customHeight="1"/>
    <row r="912" s="1" customFormat="1" ht="15" customHeight="1"/>
    <row r="913" s="1" customFormat="1" ht="15" customHeight="1"/>
    <row r="914" s="1" customFormat="1" ht="15" customHeight="1"/>
    <row r="915" s="1" customFormat="1" ht="15" customHeight="1"/>
    <row r="916" s="1" customFormat="1" ht="15" customHeight="1"/>
    <row r="917" s="1" customFormat="1" ht="15" customHeight="1"/>
    <row r="918" s="1" customFormat="1" ht="15" customHeight="1"/>
    <row r="919" s="1" customFormat="1" ht="15" customHeight="1"/>
    <row r="920" s="1" customFormat="1" ht="15" customHeight="1"/>
    <row r="921" s="1" customFormat="1" ht="15" customHeight="1"/>
    <row r="922" s="1" customFormat="1" ht="15" customHeight="1"/>
    <row r="923" s="1" customFormat="1" ht="15" customHeight="1"/>
    <row r="924" s="1" customFormat="1" ht="15" customHeight="1"/>
    <row r="925" s="1" customFormat="1" ht="15" customHeight="1"/>
    <row r="926" s="1" customFormat="1" ht="15" customHeight="1"/>
    <row r="927" s="1" customFormat="1" ht="15" customHeight="1"/>
    <row r="928" s="1" customFormat="1" ht="15" customHeight="1"/>
    <row r="929" s="1" customFormat="1" ht="15" customHeight="1"/>
    <row r="930" s="1" customFormat="1" ht="15" customHeight="1"/>
    <row r="931" s="1" customFormat="1" ht="15" customHeight="1"/>
    <row r="932" s="1" customFormat="1" ht="15" customHeight="1"/>
    <row r="933" s="1" customFormat="1" ht="15" customHeight="1"/>
    <row r="934" s="1" customFormat="1" ht="15" customHeight="1"/>
    <row r="935" s="1" customFormat="1" ht="15" customHeight="1"/>
    <row r="936" s="1" customFormat="1" ht="15" customHeight="1"/>
    <row r="937" s="1" customFormat="1" ht="15" customHeight="1"/>
    <row r="938" s="1" customFormat="1" ht="15" customHeight="1"/>
    <row r="939" s="1" customFormat="1" ht="15" customHeight="1"/>
    <row r="940" s="1" customFormat="1" ht="15" customHeight="1"/>
    <row r="941" s="1" customFormat="1" ht="15" customHeight="1"/>
    <row r="942" s="1" customFormat="1" ht="15" customHeight="1"/>
    <row r="943" s="1" customFormat="1" ht="15" customHeight="1"/>
    <row r="944" s="1" customFormat="1" ht="15" customHeight="1"/>
    <row r="945" s="1" customFormat="1" ht="15" customHeight="1"/>
    <row r="946" s="1" customFormat="1" ht="15" customHeight="1"/>
    <row r="947" s="1" customFormat="1" ht="15" customHeight="1"/>
    <row r="948" s="1" customFormat="1" ht="15" customHeight="1"/>
    <row r="949" s="1" customFormat="1" ht="15" customHeight="1"/>
    <row r="950" s="1" customFormat="1" ht="15" customHeight="1"/>
    <row r="951" s="1" customFormat="1" ht="15" customHeight="1"/>
    <row r="952" s="1" customFormat="1" ht="15" customHeight="1"/>
    <row r="953" s="1" customFormat="1" ht="15" customHeight="1"/>
    <row r="954" s="1" customFormat="1" ht="15" customHeight="1"/>
    <row r="955" s="1" customFormat="1" ht="15" customHeight="1"/>
    <row r="956" s="1" customFormat="1" ht="15" customHeight="1"/>
    <row r="957" s="1" customFormat="1" ht="15" customHeight="1"/>
    <row r="958" s="1" customFormat="1" ht="15" customHeight="1"/>
    <row r="959" s="1" customFormat="1" ht="15" customHeight="1"/>
    <row r="960" s="1" customFormat="1" ht="15" customHeight="1"/>
    <row r="961" s="1" customFormat="1" ht="15" customHeight="1"/>
    <row r="962" s="1" customFormat="1" ht="15" customHeight="1"/>
    <row r="963" s="1" customFormat="1" ht="15" customHeight="1"/>
    <row r="964" s="1" customFormat="1" ht="15" customHeight="1"/>
    <row r="965" s="1" customFormat="1" ht="15" customHeight="1"/>
    <row r="966" s="1" customFormat="1" ht="15" customHeight="1"/>
    <row r="967" s="1" customFormat="1" ht="15" customHeight="1"/>
    <row r="968" s="1" customFormat="1" ht="15" customHeight="1"/>
    <row r="969" s="1" customFormat="1" ht="15" customHeight="1"/>
    <row r="970" s="1" customFormat="1" ht="15" customHeight="1"/>
    <row r="971" s="1" customFormat="1" ht="15" customHeight="1"/>
    <row r="972" s="1" customFormat="1" ht="15" customHeight="1"/>
    <row r="973" s="1" customFormat="1" ht="15" customHeight="1"/>
    <row r="974" s="1" customFormat="1" ht="15" customHeight="1"/>
    <row r="975" s="1" customFormat="1" ht="15" customHeight="1"/>
    <row r="976" s="1" customFormat="1" ht="15" customHeight="1"/>
    <row r="977" s="1" customFormat="1" ht="15" customHeight="1"/>
    <row r="978" s="1" customFormat="1" ht="15" customHeight="1"/>
    <row r="979" s="1" customFormat="1" ht="15" customHeight="1"/>
    <row r="980" s="1" customFormat="1" ht="15" customHeight="1"/>
    <row r="981" s="1" customFormat="1" ht="15" customHeight="1"/>
    <row r="982" s="1" customFormat="1" ht="15" customHeight="1"/>
    <row r="983" s="1" customFormat="1" ht="15" customHeight="1"/>
    <row r="984" s="1" customFormat="1" ht="15" customHeight="1"/>
    <row r="985" s="1" customFormat="1" ht="15" customHeight="1"/>
    <row r="986" s="1" customFormat="1" ht="15" customHeight="1"/>
    <row r="987" s="1" customFormat="1" ht="15" customHeight="1"/>
    <row r="988" s="1" customFormat="1" ht="15" customHeight="1"/>
    <row r="989" s="1" customFormat="1" ht="15" customHeight="1"/>
    <row r="990" s="1" customFormat="1" ht="15" customHeight="1"/>
    <row r="991" s="1" customFormat="1" ht="15" customHeight="1"/>
    <row r="992" s="1" customFormat="1" ht="15" customHeight="1"/>
    <row r="993" spans="1:1" s="1" customFormat="1" ht="15" customHeight="1"/>
    <row r="994" spans="1:1" s="1" customFormat="1" ht="15" customHeight="1"/>
    <row r="995" spans="1:1" s="1" customFormat="1" ht="15" customHeight="1"/>
    <row r="996" spans="1:1" s="1" customFormat="1" ht="15" customHeight="1"/>
    <row r="997" spans="1:1" s="1" customFormat="1" ht="15" customHeight="1"/>
    <row r="998" spans="1:1" s="1" customFormat="1" ht="15" customHeight="1"/>
    <row r="999" spans="1:1" s="1" customFormat="1" ht="15" customHeight="1"/>
    <row r="1000" spans="1:1" s="1" customFormat="1" ht="15" customHeight="1">
      <c r="A1000" s="1">
        <v>1000</v>
      </c>
    </row>
    <row r="1035" spans="1:2 1544:1559" ht="11.25" customHeight="1">
      <c r="A1035" s="55" t="s">
        <v>115</v>
      </c>
      <c r="B1035" s="55" t="s">
        <v>115</v>
      </c>
      <c r="BGJ1035" s="5" t="s">
        <v>115</v>
      </c>
      <c r="BGK1035" s="5"/>
      <c r="BGL1035" s="5"/>
    </row>
    <row r="1036" spans="1:2 1544:1559" ht="15" customHeight="1">
      <c r="BGJ1036" s="5"/>
      <c r="BGK1036" s="5"/>
      <c r="BGL1036" s="5"/>
    </row>
    <row r="1037" spans="1:2 1544:1559" ht="11.25" customHeight="1">
      <c r="B1037" s="55"/>
      <c r="BGJ1037" s="5"/>
      <c r="BGK1037" s="56" t="s">
        <v>116</v>
      </c>
      <c r="BGL1037" s="5"/>
    </row>
    <row r="1038" spans="1:2 1544:1559" ht="11.25" customHeight="1">
      <c r="B1038" s="55"/>
      <c r="BGJ1038" s="5"/>
      <c r="BGK1038" s="5"/>
      <c r="BGL1038" s="5" t="s">
        <v>117</v>
      </c>
    </row>
    <row r="1039" spans="1:2 1544:1559" ht="11.25" customHeight="1">
      <c r="B1039" s="55"/>
      <c r="BGJ1039" s="5"/>
      <c r="BGK1039" s="5"/>
      <c r="BGL1039" s="5" t="s">
        <v>118</v>
      </c>
    </row>
    <row r="1040" spans="1:2 1544:1559" ht="11.25" customHeight="1">
      <c r="BGK1040" s="5"/>
      <c r="BGL1040" s="5" t="s">
        <v>119</v>
      </c>
      <c r="BGM1040" s="5"/>
      <c r="BGN1040" s="57"/>
      <c r="BGO1040" s="57"/>
      <c r="BGP1040" s="57"/>
      <c r="BGQ1040" s="57"/>
      <c r="BGR1040" s="57"/>
      <c r="BGS1040" s="57"/>
      <c r="BGT1040" s="57"/>
      <c r="BGU1040" s="57"/>
      <c r="BGV1040" s="57"/>
      <c r="BGW1040" s="57"/>
      <c r="BGX1040" s="57"/>
      <c r="BGY1040" s="57"/>
    </row>
    <row r="1041" spans="1545:1563" ht="11.25" customHeight="1">
      <c r="BGK1041" s="5"/>
      <c r="BGL1041" s="5" t="s">
        <v>120</v>
      </c>
      <c r="BGM1041" s="5"/>
      <c r="BGN1041" s="57"/>
      <c r="BGO1041" s="57"/>
      <c r="BGP1041" s="57"/>
      <c r="BGQ1041" s="57"/>
      <c r="BGR1041" s="57"/>
      <c r="BGS1041" s="57"/>
      <c r="BGT1041" s="57"/>
      <c r="BGU1041" s="57"/>
      <c r="BGV1041" s="57"/>
      <c r="BGW1041" s="57"/>
      <c r="BGX1041" s="57"/>
      <c r="BGY1041" s="57"/>
    </row>
    <row r="1042" spans="1545:1563" ht="11.25" customHeight="1">
      <c r="BGK1042" s="5"/>
      <c r="BGL1042" s="5" t="s">
        <v>121</v>
      </c>
      <c r="BGM1042" s="5"/>
      <c r="BGN1042" s="57"/>
      <c r="BGO1042" s="57"/>
      <c r="BGP1042" s="57"/>
      <c r="BGQ1042" s="57"/>
      <c r="BGR1042" s="57"/>
      <c r="BGS1042" s="57"/>
      <c r="BGT1042" s="57"/>
      <c r="BGU1042" s="57"/>
      <c r="BGV1042" s="57"/>
      <c r="BGW1042" s="57"/>
      <c r="BGX1042" s="57"/>
      <c r="BGY1042" s="57"/>
    </row>
    <row r="1043" spans="1545:1563" ht="11.25" customHeight="1">
      <c r="BGK1043" s="57"/>
      <c r="BGL1043" s="57"/>
      <c r="BGM1043" s="57"/>
      <c r="BGN1043" s="57"/>
      <c r="BGO1043" s="57"/>
      <c r="BGP1043" s="57"/>
      <c r="BGQ1043" s="57"/>
      <c r="BGR1043" s="57"/>
      <c r="BGS1043" s="57"/>
      <c r="BGT1043" s="57"/>
      <c r="BGU1043" s="57"/>
      <c r="BGV1043" s="57"/>
      <c r="BGW1043" s="334" t="s">
        <v>122</v>
      </c>
      <c r="BGX1043" s="334"/>
      <c r="BGY1043" s="334"/>
    </row>
    <row r="1044" spans="1545:1563" ht="11.25" customHeight="1">
      <c r="BGK1044" s="57"/>
      <c r="BGL1044" s="57"/>
      <c r="BGM1044" s="57"/>
      <c r="BGN1044" s="57"/>
      <c r="BGO1044" s="57"/>
      <c r="BGP1044" s="57"/>
      <c r="BGQ1044" s="57"/>
      <c r="BGR1044" s="57"/>
      <c r="BGS1044" s="57"/>
      <c r="BGT1044" s="57"/>
      <c r="BGU1044" s="58">
        <v>1</v>
      </c>
      <c r="BGV1044" s="58">
        <v>2</v>
      </c>
      <c r="BGW1044" s="58">
        <v>3</v>
      </c>
      <c r="BGX1044" s="59">
        <v>4</v>
      </c>
      <c r="BGY1044" s="59">
        <v>5</v>
      </c>
    </row>
    <row r="1045" spans="1545:1563" ht="11.25" customHeight="1">
      <c r="BGK1045" s="57"/>
      <c r="BGL1045" s="57"/>
      <c r="BGM1045" s="57"/>
      <c r="BGN1045" s="57"/>
      <c r="BGO1045" s="57"/>
      <c r="BGP1045" s="57"/>
      <c r="BGQ1045" s="57"/>
      <c r="BGR1045" s="57"/>
      <c r="BGS1045" s="57"/>
      <c r="BGT1045" s="57"/>
      <c r="BGU1045" s="60" t="s">
        <v>123</v>
      </c>
      <c r="BGV1045" s="60" t="s">
        <v>124</v>
      </c>
      <c r="BGW1045" s="60" t="s">
        <v>125</v>
      </c>
      <c r="BGX1045" s="60" t="s">
        <v>126</v>
      </c>
      <c r="BGY1045" s="60" t="s">
        <v>127</v>
      </c>
    </row>
    <row r="1046" spans="1545:1563" ht="11.25" customHeight="1">
      <c r="BGK1046" s="57"/>
      <c r="BGL1046" s="57"/>
      <c r="BGM1046" s="57"/>
      <c r="BGN1046" s="57"/>
      <c r="BGO1046" s="57"/>
      <c r="BGP1046" s="57"/>
      <c r="BGQ1046" s="57"/>
      <c r="BGR1046" s="57"/>
      <c r="BGS1046" s="57"/>
      <c r="BGT1046" s="57"/>
      <c r="BGU1046" s="61">
        <v>0.2</v>
      </c>
      <c r="BGV1046" s="61">
        <v>0.4</v>
      </c>
      <c r="BGW1046" s="61">
        <v>0.6</v>
      </c>
      <c r="BGX1046" s="61">
        <v>0.8</v>
      </c>
      <c r="BGY1046" s="61">
        <v>1</v>
      </c>
    </row>
    <row r="1047" spans="1545:1563" ht="11.25" customHeight="1">
      <c r="BGK1047" s="57"/>
      <c r="BGL1047" s="57"/>
      <c r="BGM1047" s="57"/>
      <c r="BGN1047" s="57"/>
      <c r="BGO1047" s="57"/>
      <c r="BGP1047" s="57"/>
      <c r="BGQ1047" s="57"/>
      <c r="BGR1047" s="57"/>
      <c r="BGS1047" s="57"/>
      <c r="BGT1047" s="57"/>
      <c r="BGU1047" s="58">
        <v>1</v>
      </c>
      <c r="BGV1047" s="58">
        <v>2</v>
      </c>
      <c r="BGW1047" s="58">
        <v>3</v>
      </c>
      <c r="BGX1047" s="59">
        <v>4</v>
      </c>
      <c r="BGY1047" s="59">
        <v>5</v>
      </c>
    </row>
    <row r="1048" spans="1545:1563" ht="15" customHeight="1">
      <c r="BGK1048" s="57"/>
      <c r="BGL1048" s="57"/>
      <c r="BGM1048" s="57"/>
      <c r="BGN1048" s="57"/>
      <c r="BGO1048" s="57"/>
      <c r="BGP1048" s="57"/>
      <c r="BGQ1048" s="57"/>
      <c r="BGR1048" s="57"/>
      <c r="BGS1048" s="57"/>
      <c r="BGT1048" s="57"/>
      <c r="BGU1048" s="58"/>
      <c r="BGV1048" s="58"/>
      <c r="BGW1048" s="58"/>
      <c r="BGX1048" s="59"/>
      <c r="BGY1048" s="59"/>
    </row>
    <row r="1049" spans="1545:1563" ht="11.25" customHeight="1">
      <c r="BGK1049" s="57"/>
      <c r="BGL1049" s="57"/>
      <c r="BGM1049" s="57"/>
      <c r="BGN1049" s="335" t="s">
        <v>38</v>
      </c>
      <c r="BGO1049" s="62">
        <v>5</v>
      </c>
      <c r="BGP1049" s="60" t="s">
        <v>128</v>
      </c>
      <c r="BGQ1049" s="62">
        <v>5</v>
      </c>
      <c r="BGR1049" s="61">
        <v>1</v>
      </c>
      <c r="BGS1049" s="57" t="s">
        <v>129</v>
      </c>
      <c r="BGT1049" s="63">
        <v>1</v>
      </c>
      <c r="BGU1049" s="64" t="s">
        <v>130</v>
      </c>
      <c r="BGV1049" s="64" t="s">
        <v>130</v>
      </c>
      <c r="BGW1049" s="64" t="s">
        <v>130</v>
      </c>
      <c r="BGX1049" s="64" t="s">
        <v>130</v>
      </c>
      <c r="BGY1049" s="65" t="s">
        <v>131</v>
      </c>
    </row>
    <row r="1050" spans="1545:1563" ht="11.25" customHeight="1">
      <c r="BGK1050" s="57"/>
      <c r="BGL1050" s="57"/>
      <c r="BGM1050" s="57"/>
      <c r="BGN1050" s="335"/>
      <c r="BGO1050" s="62">
        <v>4</v>
      </c>
      <c r="BGP1050" s="60" t="s">
        <v>132</v>
      </c>
      <c r="BGQ1050" s="62">
        <v>4</v>
      </c>
      <c r="BGR1050" s="61">
        <v>0.8</v>
      </c>
      <c r="BGS1050" s="57" t="s">
        <v>133</v>
      </c>
      <c r="BGT1050" s="63">
        <v>0.8</v>
      </c>
      <c r="BGU1050" s="66" t="s">
        <v>134</v>
      </c>
      <c r="BGV1050" s="66" t="s">
        <v>134</v>
      </c>
      <c r="BGW1050" s="64" t="s">
        <v>130</v>
      </c>
      <c r="BGX1050" s="64" t="s">
        <v>130</v>
      </c>
      <c r="BGY1050" s="65" t="s">
        <v>131</v>
      </c>
    </row>
    <row r="1051" spans="1545:1563" ht="11.25" customHeight="1">
      <c r="BGK1051" s="57"/>
      <c r="BGL1051" s="57"/>
      <c r="BGM1051" s="57"/>
      <c r="BGN1051" s="335"/>
      <c r="BGO1051" s="62">
        <v>3</v>
      </c>
      <c r="BGP1051" s="60" t="s">
        <v>135</v>
      </c>
      <c r="BGQ1051" s="62">
        <v>3</v>
      </c>
      <c r="BGR1051" s="61">
        <v>0.6</v>
      </c>
      <c r="BGS1051" s="57" t="s">
        <v>136</v>
      </c>
      <c r="BGT1051" s="63">
        <v>0.6</v>
      </c>
      <c r="BGU1051" s="66" t="s">
        <v>134</v>
      </c>
      <c r="BGV1051" s="66" t="s">
        <v>134</v>
      </c>
      <c r="BGW1051" s="66" t="s">
        <v>134</v>
      </c>
      <c r="BGX1051" s="64" t="s">
        <v>130</v>
      </c>
      <c r="BGY1051" s="65" t="s">
        <v>131</v>
      </c>
    </row>
    <row r="1052" spans="1545:1563" ht="11.25" customHeight="1">
      <c r="BGK1052" s="57"/>
      <c r="BGL1052" s="57"/>
      <c r="BGM1052" s="57"/>
      <c r="BGN1052" s="335"/>
      <c r="BGO1052" s="62">
        <v>2</v>
      </c>
      <c r="BGP1052" s="60" t="s">
        <v>137</v>
      </c>
      <c r="BGQ1052" s="62">
        <v>2</v>
      </c>
      <c r="BGR1052" s="61">
        <v>0.4</v>
      </c>
      <c r="BGS1052" s="57" t="s">
        <v>138</v>
      </c>
      <c r="BGT1052" s="63">
        <v>0.4</v>
      </c>
      <c r="BGU1052" s="67" t="s">
        <v>139</v>
      </c>
      <c r="BGV1052" s="66" t="s">
        <v>134</v>
      </c>
      <c r="BGW1052" s="66" t="s">
        <v>134</v>
      </c>
      <c r="BGX1052" s="64" t="s">
        <v>130</v>
      </c>
      <c r="BGY1052" s="65" t="s">
        <v>131</v>
      </c>
    </row>
    <row r="1053" spans="1545:1563" ht="11.25" customHeight="1">
      <c r="BGK1053" s="57"/>
      <c r="BGL1053" s="57"/>
      <c r="BGM1053" s="57"/>
      <c r="BGN1053" s="335"/>
      <c r="BGO1053" s="62">
        <v>1</v>
      </c>
      <c r="BGP1053" s="60" t="s">
        <v>140</v>
      </c>
      <c r="BGQ1053" s="62">
        <v>1</v>
      </c>
      <c r="BGR1053" s="61">
        <v>0.2</v>
      </c>
      <c r="BGS1053" s="57" t="s">
        <v>141</v>
      </c>
      <c r="BGT1053" s="63">
        <v>0.2</v>
      </c>
      <c r="BGU1053" s="67" t="s">
        <v>139</v>
      </c>
      <c r="BGV1053" s="67" t="s">
        <v>139</v>
      </c>
      <c r="BGW1053" s="66" t="s">
        <v>134</v>
      </c>
      <c r="BGX1053" s="64" t="s">
        <v>130</v>
      </c>
      <c r="BGY1053" s="65" t="s">
        <v>131</v>
      </c>
    </row>
    <row r="1056" spans="1545:1563" ht="11.25" customHeight="1">
      <c r="BHA1056" s="57" t="s">
        <v>142</v>
      </c>
      <c r="BHB1056" s="57"/>
      <c r="BHC1056" s="57"/>
    </row>
    <row r="1057" spans="1561:1565" ht="11.25" customHeight="1">
      <c r="BHA1057" s="57" t="s">
        <v>143</v>
      </c>
      <c r="BHB1057" s="57"/>
      <c r="BHC1057" s="57"/>
    </row>
    <row r="1058" spans="1561:1565" ht="11.25" customHeight="1">
      <c r="BHA1058" s="57" t="s">
        <v>144</v>
      </c>
      <c r="BHB1058" s="57"/>
      <c r="BHC1058" s="57"/>
    </row>
    <row r="1059" spans="1561:1565" ht="11.25" customHeight="1">
      <c r="BHA1059" s="57" t="s">
        <v>145</v>
      </c>
      <c r="BHB1059" s="57"/>
      <c r="BHC1059" s="57"/>
    </row>
    <row r="1060" spans="1561:1565" ht="11.25" customHeight="1">
      <c r="BHA1060" s="57" t="s">
        <v>146</v>
      </c>
      <c r="BHB1060" s="57"/>
      <c r="BHC1060" s="57"/>
    </row>
    <row r="1061" spans="1561:1565" ht="11.25" customHeight="1">
      <c r="BHA1061" s="57" t="s">
        <v>147</v>
      </c>
      <c r="BHB1061" s="57"/>
      <c r="BHC1061" s="57"/>
    </row>
    <row r="1062" spans="1561:1565" ht="11.25" customHeight="1">
      <c r="BHA1062" s="57" t="s">
        <v>148</v>
      </c>
      <c r="BHB1062" s="57"/>
      <c r="BHC1062" s="57"/>
    </row>
    <row r="1063" spans="1561:1565" ht="11.25" customHeight="1">
      <c r="BHA1063" s="57" t="s">
        <v>149</v>
      </c>
      <c r="BHB1063" s="57"/>
      <c r="BHC1063" s="57"/>
    </row>
    <row r="1064" spans="1561:1565" ht="11.25" customHeight="1">
      <c r="BHA1064" s="57" t="s">
        <v>150</v>
      </c>
      <c r="BHB1064" s="57"/>
      <c r="BHC1064" s="57"/>
    </row>
    <row r="1065" spans="1561:1565" ht="11.25" customHeight="1">
      <c r="BHA1065" s="57" t="s">
        <v>151</v>
      </c>
      <c r="BHB1065" s="57"/>
      <c r="BHC1065" s="57"/>
    </row>
    <row r="1066" spans="1561:1565" ht="11.25" customHeight="1">
      <c r="BHA1066" s="57" t="s">
        <v>152</v>
      </c>
      <c r="BHB1066" s="57"/>
      <c r="BHC1066" s="57"/>
    </row>
    <row r="1067" spans="1561:1565" ht="11.25" customHeight="1">
      <c r="BHA1067" s="57" t="s">
        <v>153</v>
      </c>
      <c r="BHB1067" s="57"/>
      <c r="BHC1067" s="57"/>
    </row>
    <row r="1068" spans="1561:1565" ht="11.25" customHeight="1">
      <c r="BHA1068" s="57"/>
      <c r="BHB1068" s="57"/>
      <c r="BHC1068" s="57"/>
    </row>
    <row r="1069" spans="1561:1565" ht="15" customHeight="1">
      <c r="BHA1069" s="57"/>
      <c r="BHB1069" s="57"/>
      <c r="BHC1069" s="57"/>
    </row>
    <row r="1070" spans="1561:1565" ht="11.25" customHeight="1">
      <c r="BHA1070" s="57"/>
      <c r="BHB1070" s="57"/>
      <c r="BHC1070" s="57" t="s">
        <v>154</v>
      </c>
    </row>
    <row r="1071" spans="1561:1565" ht="11.25" customHeight="1">
      <c r="BHA1071" s="57"/>
      <c r="BHB1071" s="57"/>
      <c r="BHC1071" s="57" t="s">
        <v>155</v>
      </c>
    </row>
    <row r="1072" spans="1561:1565" ht="11.25" customHeight="1">
      <c r="BHC1072" s="57" t="s">
        <v>156</v>
      </c>
      <c r="BHD1072" s="57"/>
      <c r="BHE1072" s="57"/>
    </row>
    <row r="1073" spans="1550:1569" ht="11.25" customHeight="1">
      <c r="BHC1073" s="57" t="s">
        <v>157</v>
      </c>
      <c r="BHD1073" s="57"/>
      <c r="BHE1073" s="57"/>
    </row>
    <row r="1074" spans="1550:1569" ht="11.25" customHeight="1">
      <c r="BHC1074" s="57" t="s">
        <v>158</v>
      </c>
      <c r="BHD1074" s="57"/>
      <c r="BHE1074" s="57"/>
    </row>
    <row r="1075" spans="1550:1569" ht="11.25" customHeight="1">
      <c r="BHC1075" s="57" t="s">
        <v>159</v>
      </c>
      <c r="BHD1075" s="57"/>
      <c r="BHE1075" s="57"/>
    </row>
    <row r="1076" spans="1550:1569" ht="15" customHeight="1">
      <c r="BHC1076" s="57"/>
      <c r="BHD1076" s="57"/>
      <c r="BHE1076" s="57"/>
    </row>
    <row r="1077" spans="1550:1569" ht="11.25" customHeight="1">
      <c r="BHC1077" s="57"/>
      <c r="BHD1077" s="57"/>
      <c r="BHE1077" s="68" t="s">
        <v>160</v>
      </c>
    </row>
    <row r="1078" spans="1550:1569" ht="11.25" customHeight="1">
      <c r="BHC1078" s="57"/>
      <c r="BHD1078" s="57"/>
      <c r="BHE1078" s="57" t="s">
        <v>161</v>
      </c>
    </row>
    <row r="1079" spans="1550:1569" ht="11.25" customHeight="1">
      <c r="BHC1079" s="57"/>
      <c r="BHD1079" s="57"/>
      <c r="BHE1079" s="57" t="s">
        <v>162</v>
      </c>
    </row>
    <row r="1080" spans="1550:1569" ht="11.25" customHeight="1">
      <c r="BHC1080" s="57"/>
      <c r="BHD1080" s="57"/>
      <c r="BHE1080" s="57" t="s">
        <v>163</v>
      </c>
    </row>
    <row r="1081" spans="1550:1569" ht="11.25" customHeight="1">
      <c r="BHC1081" s="57"/>
      <c r="BHD1081" s="57"/>
      <c r="BHE1081" s="57" t="s">
        <v>164</v>
      </c>
    </row>
    <row r="1082" spans="1550:1569" ht="11.25" customHeight="1">
      <c r="BHC1082" s="57"/>
      <c r="BHD1082" s="57"/>
      <c r="BHE1082" s="57" t="s">
        <v>165</v>
      </c>
    </row>
    <row r="1083" spans="1550:1569" ht="11.25" customHeight="1">
      <c r="BHC1083" s="57"/>
      <c r="BHD1083" s="57"/>
      <c r="BHE1083" s="57" t="s">
        <v>166</v>
      </c>
    </row>
    <row r="1084" spans="1550:1569" ht="11.25" customHeight="1">
      <c r="BHC1084" s="57"/>
      <c r="BHD1084" s="57"/>
      <c r="BHE1084" s="57" t="s">
        <v>167</v>
      </c>
    </row>
    <row r="1085" spans="1550:1569" ht="11.25" customHeight="1">
      <c r="BHC1085" s="57"/>
      <c r="BHD1085" s="57"/>
      <c r="BHE1085" s="57" t="s">
        <v>168</v>
      </c>
    </row>
    <row r="1086" spans="1550:1569" ht="11.25" customHeight="1">
      <c r="BHC1086" s="57"/>
      <c r="BHD1086" s="57"/>
      <c r="BHE1086" s="57"/>
    </row>
    <row r="1088" spans="1550:1569" ht="11.25" customHeight="1">
      <c r="BGP1088" s="57"/>
      <c r="BGQ1088" s="57"/>
      <c r="BGR1088" s="57"/>
      <c r="BGS1088" s="57"/>
      <c r="BGT1088" s="57"/>
      <c r="BGU1088" s="57"/>
      <c r="BGV1088" s="57"/>
      <c r="BGW1088" s="57"/>
      <c r="BGX1088" s="57"/>
      <c r="BGY1088" s="57"/>
      <c r="BGZ1088" s="57"/>
      <c r="BHA1088" s="57"/>
      <c r="BHB1088" s="57"/>
      <c r="BHC1088" s="57"/>
      <c r="BHD1088" s="57"/>
      <c r="BHE1088" s="57"/>
      <c r="BHF1088" s="57"/>
      <c r="BHG1088" s="69" t="s">
        <v>169</v>
      </c>
      <c r="BHH1088" s="57"/>
      <c r="BHI1088" s="57"/>
    </row>
    <row r="1089" spans="1550:1576" ht="11.25" customHeight="1">
      <c r="BGP1089" s="57"/>
      <c r="BGQ1089" s="57"/>
      <c r="BGR1089" s="57"/>
      <c r="BGS1089" s="57"/>
      <c r="BGT1089" s="57"/>
      <c r="BGU1089" s="57"/>
      <c r="BGV1089" s="57"/>
      <c r="BGW1089" s="57"/>
      <c r="BGX1089" s="57"/>
      <c r="BGY1089" s="57"/>
      <c r="BGZ1089" s="57"/>
      <c r="BHA1089" s="57"/>
      <c r="BHB1089" s="57"/>
      <c r="BHC1089" s="57"/>
      <c r="BHD1089" s="57"/>
      <c r="BHE1089" s="57"/>
      <c r="BHF1089" s="57"/>
      <c r="BHG1089" s="60" t="s">
        <v>128</v>
      </c>
      <c r="BHH1089" s="57"/>
      <c r="BHI1089" s="57"/>
    </row>
    <row r="1090" spans="1550:1576" ht="11.25" customHeight="1">
      <c r="BGP1090" s="57"/>
      <c r="BGQ1090" s="57"/>
      <c r="BGR1090" s="57"/>
      <c r="BGS1090" s="57"/>
      <c r="BGT1090" s="57"/>
      <c r="BGU1090" s="57"/>
      <c r="BGV1090" s="57"/>
      <c r="BGW1090" s="57"/>
      <c r="BGX1090" s="57"/>
      <c r="BGY1090" s="57"/>
      <c r="BGZ1090" s="57"/>
      <c r="BHA1090" s="57"/>
      <c r="BHB1090" s="57"/>
      <c r="BHC1090" s="57"/>
      <c r="BHD1090" s="57"/>
      <c r="BHE1090" s="57"/>
      <c r="BHF1090" s="57"/>
      <c r="BHG1090" s="60" t="s">
        <v>132</v>
      </c>
      <c r="BHH1090" s="57"/>
      <c r="BHI1090" s="57"/>
    </row>
    <row r="1091" spans="1550:1576" ht="11.25" customHeight="1">
      <c r="BGP1091" s="57"/>
      <c r="BGQ1091" s="57"/>
      <c r="BGR1091" s="57"/>
      <c r="BGS1091" s="57"/>
      <c r="BGT1091" s="57"/>
      <c r="BGU1091" s="57"/>
      <c r="BGV1091" s="57"/>
      <c r="BGW1091" s="57"/>
      <c r="BGX1091" s="57"/>
      <c r="BGY1091" s="57"/>
      <c r="BGZ1091" s="57"/>
      <c r="BHA1091" s="57"/>
      <c r="BHB1091" s="57"/>
      <c r="BHC1091" s="57"/>
      <c r="BHD1091" s="57"/>
      <c r="BHE1091" s="57"/>
      <c r="BHF1091" s="57"/>
      <c r="BHG1091" s="60" t="s">
        <v>135</v>
      </c>
      <c r="BHH1091" s="57"/>
      <c r="BHI1091" s="57"/>
    </row>
    <row r="1092" spans="1550:1576" ht="11.25" customHeight="1">
      <c r="BGP1092" s="57"/>
      <c r="BGQ1092" s="57"/>
      <c r="BGR1092" s="57"/>
      <c r="BGS1092" s="57"/>
      <c r="BGT1092" s="57"/>
      <c r="BGU1092" s="57"/>
      <c r="BGV1092" s="57"/>
      <c r="BGW1092" s="57"/>
      <c r="BGX1092" s="57"/>
      <c r="BGY1092" s="57"/>
      <c r="BGZ1092" s="57"/>
      <c r="BHA1092" s="57"/>
      <c r="BHB1092" s="57"/>
      <c r="BHC1092" s="57"/>
      <c r="BHD1092" s="57"/>
      <c r="BHE1092" s="57"/>
      <c r="BHF1092" s="57"/>
      <c r="BHG1092" s="60" t="s">
        <v>137</v>
      </c>
      <c r="BHH1092" s="57"/>
      <c r="BHI1092" s="60"/>
    </row>
    <row r="1093" spans="1550:1576" ht="11.25" customHeight="1">
      <c r="BGP1093" s="57"/>
      <c r="BGQ1093" s="57"/>
      <c r="BGR1093" s="57"/>
      <c r="BGS1093" s="57"/>
      <c r="BGT1093" s="57"/>
      <c r="BGU1093" s="57"/>
      <c r="BGV1093" s="57"/>
      <c r="BGW1093" s="57"/>
      <c r="BGX1093" s="57"/>
      <c r="BGY1093" s="57"/>
      <c r="BGZ1093" s="57"/>
      <c r="BHA1093" s="57"/>
      <c r="BHB1093" s="57"/>
      <c r="BHC1093" s="57"/>
      <c r="BHD1093" s="57"/>
      <c r="BHE1093" s="57"/>
      <c r="BHF1093" s="57"/>
      <c r="BHG1093" s="60" t="s">
        <v>140</v>
      </c>
      <c r="BHH1093" s="57"/>
      <c r="BHI1093" s="57"/>
    </row>
    <row r="1094" spans="1550:1576" ht="15" customHeight="1">
      <c r="BGP1094" s="57"/>
      <c r="BGQ1094" s="57"/>
      <c r="BGR1094" s="57"/>
      <c r="BGS1094" s="57"/>
      <c r="BGT1094" s="57"/>
      <c r="BGU1094" s="57"/>
      <c r="BGV1094" s="57"/>
      <c r="BGW1094" s="57"/>
      <c r="BGX1094" s="57"/>
      <c r="BGY1094" s="57"/>
      <c r="BGZ1094" s="57"/>
      <c r="BHA1094" s="57"/>
      <c r="BHB1094" s="57"/>
      <c r="BHC1094" s="57"/>
      <c r="BHD1094" s="57"/>
      <c r="BHE1094" s="57"/>
      <c r="BHF1094" s="57"/>
      <c r="BHG1094" s="60"/>
      <c r="BHH1094" s="57"/>
      <c r="BHI1094" s="57"/>
    </row>
    <row r="1095" spans="1550:1576" ht="11.25" customHeight="1">
      <c r="BGP1095" s="57"/>
      <c r="BGQ1095" s="57"/>
      <c r="BGR1095" s="57"/>
      <c r="BGS1095" s="57"/>
      <c r="BGT1095" s="57"/>
      <c r="BGU1095" s="57"/>
      <c r="BGV1095" s="57"/>
      <c r="BGW1095" s="57"/>
      <c r="BGX1095" s="57"/>
      <c r="BGY1095" s="57"/>
      <c r="BGZ1095" s="57"/>
      <c r="BHA1095" s="57"/>
      <c r="BHB1095" s="57"/>
      <c r="BHC1095" s="57"/>
      <c r="BHD1095" s="57"/>
      <c r="BHE1095" s="57"/>
      <c r="BHF1095" s="57"/>
      <c r="BHG1095" s="60"/>
      <c r="BHH1095" s="57"/>
      <c r="BHI1095" s="69" t="s">
        <v>170</v>
      </c>
    </row>
    <row r="1096" spans="1550:1576" ht="11.25" customHeight="1">
      <c r="BGP1096" s="57"/>
      <c r="BGQ1096" s="57"/>
      <c r="BGR1096" s="57"/>
      <c r="BGS1096" s="57"/>
      <c r="BGT1096" s="57"/>
      <c r="BGU1096" s="57"/>
      <c r="BGV1096" s="57"/>
      <c r="BGW1096" s="57"/>
      <c r="BGX1096" s="57"/>
      <c r="BGY1096" s="57"/>
      <c r="BGZ1096" s="57"/>
      <c r="BHA1096" s="57"/>
      <c r="BHB1096" s="57"/>
      <c r="BHC1096" s="57"/>
      <c r="BHD1096" s="57"/>
      <c r="BHE1096" s="57"/>
      <c r="BHF1096" s="57"/>
      <c r="BHG1096" s="60"/>
      <c r="BHH1096" s="57"/>
      <c r="BHI1096" s="60" t="s">
        <v>127</v>
      </c>
    </row>
    <row r="1097" spans="1550:1576" ht="11.25" customHeight="1">
      <c r="BGP1097" s="57"/>
      <c r="BGQ1097" s="62"/>
      <c r="BGR1097" s="62"/>
      <c r="BGS1097" s="62"/>
      <c r="BGT1097" s="62"/>
      <c r="BGU1097" s="57"/>
      <c r="BGV1097" s="57"/>
      <c r="BGW1097" s="57"/>
      <c r="BGX1097" s="57"/>
      <c r="BGY1097" s="57"/>
      <c r="BGZ1097" s="57"/>
      <c r="BHA1097" s="57"/>
      <c r="BHB1097" s="57"/>
      <c r="BHC1097" s="57"/>
      <c r="BHD1097" s="57"/>
      <c r="BHE1097" s="57"/>
      <c r="BHF1097" s="57"/>
      <c r="BHG1097" s="60"/>
      <c r="BHH1097" s="57"/>
      <c r="BHI1097" s="60" t="s">
        <v>126</v>
      </c>
    </row>
    <row r="1098" spans="1550:1576" ht="11.25" customHeight="1">
      <c r="BGP1098" s="57"/>
      <c r="BGQ1098" s="57"/>
      <c r="BGR1098" s="57"/>
      <c r="BGS1098" s="57"/>
      <c r="BGT1098" s="57"/>
      <c r="BGU1098" s="57"/>
      <c r="BGV1098" s="57"/>
      <c r="BGW1098" s="57"/>
      <c r="BGX1098" s="57"/>
      <c r="BGY1098" s="57"/>
      <c r="BGZ1098" s="57"/>
      <c r="BHA1098" s="57"/>
      <c r="BHB1098" s="57"/>
      <c r="BHC1098" s="57"/>
      <c r="BHD1098" s="57"/>
      <c r="BHE1098" s="57"/>
      <c r="BHF1098" s="57"/>
      <c r="BHG1098" s="60"/>
      <c r="BHH1098" s="57"/>
      <c r="BHI1098" s="60" t="s">
        <v>125</v>
      </c>
    </row>
    <row r="1099" spans="1550:1576" ht="11.25" customHeight="1">
      <c r="BGP1099" s="57"/>
      <c r="BGQ1099" s="57"/>
      <c r="BGR1099" s="57"/>
      <c r="BGS1099" s="57"/>
      <c r="BGT1099" s="57"/>
      <c r="BGU1099" s="57"/>
      <c r="BGV1099" s="57"/>
      <c r="BGW1099" s="57"/>
      <c r="BGX1099" s="57"/>
      <c r="BGY1099" s="57"/>
      <c r="BGZ1099" s="57"/>
      <c r="BHA1099" s="57"/>
      <c r="BHB1099" s="57"/>
      <c r="BHC1099" s="57"/>
      <c r="BHD1099" s="57"/>
      <c r="BHE1099" s="57"/>
      <c r="BHF1099" s="57"/>
      <c r="BHG1099" s="60"/>
      <c r="BHH1099" s="57"/>
      <c r="BHI1099" s="60" t="s">
        <v>124</v>
      </c>
    </row>
    <row r="1100" spans="1550:1576" ht="11.25" customHeight="1">
      <c r="BGP1100" s="57"/>
      <c r="BGQ1100" s="57"/>
      <c r="BGR1100" s="57"/>
      <c r="BGS1100" s="57"/>
      <c r="BGT1100" s="57"/>
      <c r="BGU1100" s="57"/>
      <c r="BGV1100" s="57"/>
      <c r="BGW1100" s="57"/>
      <c r="BGX1100" s="57"/>
      <c r="BGY1100" s="57"/>
      <c r="BGZ1100" s="57"/>
      <c r="BHA1100" s="57"/>
      <c r="BHB1100" s="57"/>
      <c r="BHC1100" s="57"/>
      <c r="BHD1100" s="57"/>
      <c r="BHE1100" s="57"/>
      <c r="BHF1100" s="57"/>
      <c r="BHG1100" s="60"/>
      <c r="BHH1100" s="57"/>
      <c r="BHI1100" s="60" t="s">
        <v>123</v>
      </c>
    </row>
    <row r="1101" spans="1550:1576" ht="15" customHeight="1">
      <c r="BGP1101" s="57"/>
      <c r="BGQ1101" s="57"/>
      <c r="BGR1101" s="57"/>
      <c r="BGS1101" s="57"/>
      <c r="BGT1101" s="57"/>
      <c r="BGU1101" s="57"/>
      <c r="BGV1101" s="57"/>
      <c r="BGW1101" s="57"/>
      <c r="BGX1101" s="57"/>
      <c r="BGY1101" s="57"/>
      <c r="BGZ1101" s="57"/>
      <c r="BHA1101" s="57"/>
      <c r="BHB1101" s="57"/>
      <c r="BHC1101" s="57"/>
      <c r="BHD1101" s="57"/>
      <c r="BHE1101" s="57"/>
      <c r="BHF1101" s="57"/>
      <c r="BHG1101" s="60"/>
      <c r="BHH1101" s="57"/>
      <c r="BHI1101" s="57"/>
    </row>
    <row r="1102" spans="1550:1576" ht="11.25" customHeight="1">
      <c r="BGP1102" s="57" t="s">
        <v>171</v>
      </c>
      <c r="BGQ1102" s="62"/>
      <c r="BGR1102" s="62"/>
      <c r="BGS1102" s="62"/>
      <c r="BGT1102" s="62"/>
      <c r="BGU1102" s="57"/>
      <c r="BGV1102" s="57"/>
      <c r="BGW1102" s="57"/>
      <c r="BGX1102" s="57"/>
      <c r="BGY1102" s="57"/>
      <c r="BGZ1102" s="57"/>
      <c r="BHA1102" s="57"/>
      <c r="BHB1102" s="57"/>
      <c r="BHC1102" s="57"/>
      <c r="BHD1102" s="57"/>
      <c r="BHE1102" s="57"/>
      <c r="BHF1102" s="57"/>
      <c r="BHG1102" s="60"/>
      <c r="BHH1102" s="57"/>
      <c r="BHI1102" s="57"/>
    </row>
    <row r="1103" spans="1550:1576" ht="11.25" customHeight="1">
      <c r="BGP1103" s="57" t="s">
        <v>172</v>
      </c>
      <c r="BGQ1103" s="62">
        <v>0</v>
      </c>
      <c r="BGR1103" s="62"/>
      <c r="BGS1103" s="62"/>
      <c r="BGT1103" s="62"/>
      <c r="BGU1103" s="57" t="s">
        <v>173</v>
      </c>
      <c r="BGV1103" s="57"/>
      <c r="BGW1103" s="57"/>
      <c r="BGX1103" s="57"/>
      <c r="BGY1103" s="57"/>
      <c r="BGZ1103" s="57"/>
      <c r="BHA1103" s="57"/>
      <c r="BHB1103" s="57"/>
      <c r="BHC1103" s="57"/>
      <c r="BHD1103" s="57"/>
      <c r="BHE1103" s="57"/>
      <c r="BHF1103" s="57"/>
      <c r="BHG1103" s="60"/>
      <c r="BHH1103" s="57"/>
      <c r="BHI1103" s="57"/>
    </row>
    <row r="1104" spans="1550:1576" ht="11.25" customHeight="1">
      <c r="BGP1104" s="57" t="s">
        <v>174</v>
      </c>
      <c r="BGQ1104" s="62">
        <v>1</v>
      </c>
      <c r="BGR1104" s="62"/>
      <c r="BGS1104" s="62"/>
      <c r="BGT1104" s="62"/>
      <c r="BGU1104" s="57" t="s">
        <v>175</v>
      </c>
      <c r="BGV1104" s="57"/>
      <c r="BGW1104" s="57"/>
      <c r="BGX1104" s="57"/>
      <c r="BGY1104" s="57"/>
      <c r="BGZ1104" s="57"/>
      <c r="BHA1104" s="57"/>
      <c r="BHB1104" s="57"/>
      <c r="BHC1104" s="57"/>
      <c r="BHD1104" s="57"/>
      <c r="BHE1104" s="57"/>
      <c r="BHF1104" s="57"/>
      <c r="BHG1104" s="60"/>
      <c r="BHH1104" s="57"/>
      <c r="BHI1104" s="57"/>
      <c r="BHJ1104" s="57"/>
      <c r="BHK1104" s="57"/>
      <c r="BHL1104" s="57"/>
      <c r="BHM1104" s="57"/>
      <c r="BHN1104" s="57"/>
      <c r="BHO1104" s="57"/>
      <c r="BHP1104" s="57"/>
    </row>
    <row r="1105" spans="1550:1580" ht="11.25" customHeight="1">
      <c r="BGP1105" s="57" t="s">
        <v>176</v>
      </c>
      <c r="BGQ1105" s="62">
        <v>2</v>
      </c>
      <c r="BGR1105" s="62"/>
      <c r="BGS1105" s="62"/>
      <c r="BGT1105" s="62"/>
      <c r="BGU1105" s="57" t="s">
        <v>177</v>
      </c>
      <c r="BGV1105" s="57"/>
      <c r="BGW1105" s="57"/>
      <c r="BGX1105" s="57"/>
      <c r="BGY1105" s="57"/>
      <c r="BGZ1105" s="57"/>
      <c r="BHA1105" s="57"/>
      <c r="BHB1105" s="57"/>
      <c r="BHC1105" s="57"/>
      <c r="BHD1105" s="57"/>
      <c r="BHE1105" s="57"/>
      <c r="BHF1105" s="57"/>
      <c r="BHG1105" s="57"/>
      <c r="BHH1105" s="57"/>
      <c r="BHI1105" s="57"/>
      <c r="BHJ1105" s="57"/>
      <c r="BHK1105" s="57"/>
      <c r="BHL1105" s="57"/>
      <c r="BHM1105" s="57"/>
      <c r="BHN1105" s="57"/>
      <c r="BHO1105" s="57"/>
      <c r="BHP1105" s="57"/>
    </row>
    <row r="1106" spans="1550:1580" ht="15" customHeight="1">
      <c r="BGP1106" s="57"/>
      <c r="BGQ1106" s="57"/>
      <c r="BGR1106" s="57"/>
      <c r="BGS1106" s="57"/>
      <c r="BGT1106" s="57"/>
      <c r="BGU1106" s="57"/>
      <c r="BGV1106" s="57"/>
      <c r="BGW1106" s="57"/>
      <c r="BGX1106" s="57"/>
      <c r="BGY1106" s="57"/>
      <c r="BGZ1106" s="57"/>
      <c r="BHA1106" s="57"/>
      <c r="BHB1106" s="57"/>
      <c r="BHC1106" s="57"/>
      <c r="BHD1106" s="57"/>
      <c r="BHE1106" s="57"/>
      <c r="BHF1106" s="57"/>
      <c r="BHG1106" s="57"/>
      <c r="BHH1106" s="57"/>
      <c r="BHI1106" s="69"/>
      <c r="BHJ1106" s="57"/>
      <c r="BHK1106" s="57"/>
      <c r="BHL1106" s="57"/>
      <c r="BHM1106" s="57"/>
      <c r="BHN1106" s="57"/>
      <c r="BHO1106" s="57"/>
      <c r="BHP1106" s="57"/>
    </row>
    <row r="1107" spans="1550:1580" ht="11.25" customHeight="1">
      <c r="BGP1107" s="5"/>
      <c r="BGQ1107" s="5"/>
      <c r="BGR1107" s="5"/>
      <c r="BGS1107" s="5"/>
      <c r="BGT1107" s="5"/>
      <c r="BGU1107" s="5"/>
      <c r="BGV1107" s="5"/>
      <c r="BGW1107" s="5"/>
      <c r="BGX1107" s="5"/>
      <c r="BGY1107" s="57"/>
      <c r="BGZ1107" s="57"/>
      <c r="BHA1107" s="57"/>
      <c r="BHB1107" s="57"/>
      <c r="BHC1107" s="57"/>
      <c r="BHD1107" s="57"/>
      <c r="BHE1107" s="57"/>
      <c r="BHF1107" s="57"/>
      <c r="BHG1107" s="57"/>
      <c r="BHH1107" s="57"/>
      <c r="BHI1107" s="60"/>
      <c r="BHJ1107" s="57"/>
      <c r="BHK1107" s="57"/>
      <c r="BHL1107" s="56" t="s">
        <v>32</v>
      </c>
      <c r="BHM1107" s="330" t="s">
        <v>178</v>
      </c>
      <c r="BHN1107" s="330"/>
      <c r="BHO1107" s="330"/>
      <c r="BHP1107" s="56" t="s">
        <v>179</v>
      </c>
    </row>
    <row r="1108" spans="1550:1580" ht="11.25" customHeight="1">
      <c r="BGP1108" s="5"/>
      <c r="BGQ1108" s="5"/>
      <c r="BGR1108" s="5"/>
      <c r="BGS1108" s="5"/>
      <c r="BGT1108" s="5"/>
      <c r="BGU1108" s="5"/>
      <c r="BGV1108" s="5"/>
      <c r="BGW1108" s="5"/>
      <c r="BGX1108" s="5"/>
      <c r="BGY1108" s="57"/>
      <c r="BGZ1108" s="57"/>
      <c r="BHA1108" s="57"/>
      <c r="BHB1108" s="57"/>
      <c r="BHC1108" s="57"/>
      <c r="BHD1108" s="57"/>
      <c r="BHE1108" s="57"/>
      <c r="BHF1108" s="57"/>
      <c r="BHG1108" s="57"/>
      <c r="BHH1108" s="57"/>
      <c r="BHI1108" s="60"/>
      <c r="BHJ1108" s="57"/>
      <c r="BHK1108" s="57"/>
      <c r="BHL1108" s="70" t="s">
        <v>180</v>
      </c>
      <c r="BHM1108" s="70" t="s">
        <v>181</v>
      </c>
      <c r="BHN1108" s="70" t="s">
        <v>182</v>
      </c>
      <c r="BHO1108" s="70" t="s">
        <v>58</v>
      </c>
      <c r="BHP1108" s="70" t="s">
        <v>183</v>
      </c>
    </row>
    <row r="1109" spans="1550:1580" ht="11.25" customHeight="1">
      <c r="BGP1109" s="5"/>
      <c r="BGQ1109" s="5"/>
      <c r="BGR1109" s="5"/>
      <c r="BGS1109" s="5"/>
      <c r="BGT1109" s="5"/>
      <c r="BGU1109" s="5"/>
      <c r="BGV1109" s="5"/>
      <c r="BGW1109" s="5"/>
      <c r="BGX1109" s="5"/>
      <c r="BGY1109" s="57"/>
      <c r="BGZ1109" s="57"/>
      <c r="BHA1109" s="57"/>
      <c r="BHB1109" s="57"/>
      <c r="BHC1109" s="57"/>
      <c r="BHD1109" s="57"/>
      <c r="BHE1109" s="57"/>
      <c r="BHF1109" s="57"/>
      <c r="BHG1109" s="57"/>
      <c r="BHH1109" s="57"/>
      <c r="BHI1109" s="60"/>
      <c r="BHJ1109" s="57"/>
      <c r="BHK1109" s="57"/>
      <c r="BHL1109" s="5" t="s">
        <v>184</v>
      </c>
      <c r="BHM1109" s="5" t="s">
        <v>185</v>
      </c>
      <c r="BHN1109" s="5" t="s">
        <v>186</v>
      </c>
      <c r="BHO1109" s="5" t="s">
        <v>169</v>
      </c>
      <c r="BHP1109" s="5" t="s">
        <v>187</v>
      </c>
    </row>
    <row r="1110" spans="1550:1580" ht="11.25" customHeight="1">
      <c r="BGP1110" s="5"/>
      <c r="BGQ1110" s="5"/>
      <c r="BGR1110" s="5"/>
      <c r="BGS1110" s="5"/>
      <c r="BGT1110" s="5"/>
      <c r="BGU1110" s="5"/>
      <c r="BGV1110" s="5"/>
      <c r="BGW1110" s="5"/>
      <c r="BGX1110" s="5"/>
      <c r="BGY1110" s="57"/>
      <c r="BGZ1110" s="57"/>
      <c r="BHA1110" s="57"/>
      <c r="BHB1110" s="57"/>
      <c r="BHC1110" s="57"/>
      <c r="BHD1110" s="57"/>
      <c r="BHE1110" s="57"/>
      <c r="BHF1110" s="57"/>
      <c r="BHG1110" s="57"/>
      <c r="BHH1110" s="57"/>
      <c r="BHI1110" s="57"/>
      <c r="BHJ1110" s="57"/>
      <c r="BHK1110" s="57"/>
      <c r="BHL1110" s="5" t="s">
        <v>188</v>
      </c>
      <c r="BHM1110" s="5" t="s">
        <v>189</v>
      </c>
      <c r="BHN1110" s="5" t="s">
        <v>190</v>
      </c>
      <c r="BHO1110" s="5" t="s">
        <v>170</v>
      </c>
      <c r="BHP1110" s="5" t="s">
        <v>191</v>
      </c>
    </row>
    <row r="1111" spans="1550:1580" ht="11.25" customHeight="1">
      <c r="BGP1111" s="5"/>
      <c r="BGQ1111" s="5"/>
      <c r="BGR1111" s="5"/>
      <c r="BGS1111" s="5"/>
      <c r="BGT1111" s="5"/>
      <c r="BGU1111" s="5"/>
      <c r="BGV1111" s="5"/>
      <c r="BGW1111" s="5"/>
      <c r="BGX1111" s="5"/>
      <c r="BGY1111" s="57"/>
      <c r="BGZ1111" s="57"/>
      <c r="BHA1111" s="57"/>
      <c r="BHB1111" s="57"/>
      <c r="BHC1111" s="57"/>
      <c r="BHD1111" s="57"/>
      <c r="BHE1111" s="57"/>
      <c r="BHF1111" s="57"/>
      <c r="BHG1111" s="57"/>
      <c r="BHH1111" s="57"/>
      <c r="BHI1111" s="57"/>
      <c r="BHJ1111" s="57"/>
      <c r="BHK1111" s="57"/>
      <c r="BHL1111" s="5" t="s">
        <v>164</v>
      </c>
      <c r="BHM1111" s="5" t="s">
        <v>192</v>
      </c>
      <c r="BHN1111" s="5" t="s">
        <v>193</v>
      </c>
      <c r="BHO1111" s="5" t="s">
        <v>194</v>
      </c>
      <c r="BHP1111" s="5" t="s">
        <v>195</v>
      </c>
    </row>
    <row r="1112" spans="1550:1580" ht="11.25" customHeight="1">
      <c r="BGP1112" s="5"/>
      <c r="BGQ1112" s="5"/>
      <c r="BGR1112" s="5"/>
      <c r="BGS1112" s="5"/>
      <c r="BGT1112" s="5"/>
      <c r="BGU1112" s="5"/>
      <c r="BGV1112" s="5"/>
      <c r="BGW1112" s="5"/>
      <c r="BGX1112" s="5"/>
      <c r="BGY1112" s="57"/>
      <c r="BGZ1112" s="57"/>
      <c r="BHA1112" s="57"/>
      <c r="BHB1112" s="57"/>
      <c r="BHC1112" s="57"/>
      <c r="BHD1112" s="57"/>
      <c r="BHE1112" s="57"/>
      <c r="BHF1112" s="57"/>
      <c r="BHG1112" s="57"/>
      <c r="BHH1112" s="57"/>
      <c r="BHI1112" s="57"/>
      <c r="BHJ1112" s="57"/>
      <c r="BHK1112" s="57"/>
      <c r="BHL1112" s="5" t="s">
        <v>163</v>
      </c>
      <c r="BHM1112" s="5"/>
      <c r="BHN1112" s="5"/>
      <c r="BHO1112" s="5" t="s">
        <v>196</v>
      </c>
      <c r="BHP1112" s="5" t="s">
        <v>197</v>
      </c>
    </row>
    <row r="1113" spans="1550:1580" ht="11.25" customHeight="1">
      <c r="BGP1113" s="5"/>
      <c r="BGQ1113" s="5"/>
      <c r="BGR1113" s="5"/>
      <c r="BGS1113" s="5"/>
      <c r="BGT1113" s="5"/>
      <c r="BGU1113" s="5"/>
      <c r="BGV1113" s="5"/>
      <c r="BGW1113" s="5"/>
      <c r="BGX1113" s="5"/>
      <c r="BGY1113" s="57"/>
      <c r="BGZ1113" s="57"/>
      <c r="BHA1113" s="57"/>
      <c r="BHB1113" s="57"/>
      <c r="BHC1113" s="57"/>
      <c r="BHD1113" s="57"/>
      <c r="BHE1113" s="57"/>
      <c r="BHF1113" s="57"/>
      <c r="BHG1113" s="57"/>
      <c r="BHH1113" s="57"/>
      <c r="BHI1113" s="57"/>
      <c r="BHJ1113" s="57"/>
      <c r="BHK1113" s="57"/>
      <c r="BHL1113" s="5" t="s">
        <v>165</v>
      </c>
      <c r="BHM1113" s="5"/>
      <c r="BHN1113" s="5"/>
      <c r="BHO1113" s="5"/>
      <c r="BHP1113" s="5"/>
    </row>
    <row r="1114" spans="1550:1580" ht="11.25" customHeight="1">
      <c r="BGP1114" s="5"/>
      <c r="BGQ1114" s="5"/>
      <c r="BGR1114" s="5"/>
      <c r="BGS1114" s="5"/>
      <c r="BGT1114" s="5"/>
      <c r="BGU1114" s="5"/>
      <c r="BGV1114" s="5"/>
      <c r="BGW1114" s="5"/>
      <c r="BGX1114" s="5"/>
      <c r="BGY1114" s="57"/>
      <c r="BGZ1114" s="57"/>
      <c r="BHA1114" s="57"/>
      <c r="BHB1114" s="57"/>
      <c r="BHC1114" s="57"/>
      <c r="BHD1114" s="57"/>
      <c r="BHE1114" s="57"/>
      <c r="BHF1114" s="57"/>
      <c r="BHG1114" s="57"/>
      <c r="BHH1114" s="57"/>
      <c r="BHI1114" s="57"/>
      <c r="BHJ1114" s="57"/>
      <c r="BHK1114" s="57"/>
      <c r="BHL1114" s="5" t="s">
        <v>198</v>
      </c>
      <c r="BHM1114" s="5"/>
      <c r="BHN1114" s="5"/>
      <c r="BHO1114" s="5"/>
      <c r="BHP1114" s="5"/>
    </row>
    <row r="1115" spans="1550:1580" ht="11.25" customHeight="1">
      <c r="BGP1115" s="57"/>
      <c r="BGQ1115" s="57"/>
      <c r="BGR1115" s="57"/>
      <c r="BGS1115" s="57"/>
      <c r="BGT1115" s="57"/>
      <c r="BGU1115" s="57"/>
      <c r="BGV1115" s="57"/>
      <c r="BGW1115" s="57"/>
      <c r="BGX1115" s="57"/>
      <c r="BGY1115" s="57"/>
      <c r="BGZ1115" s="57"/>
      <c r="BHA1115" s="57"/>
      <c r="BHB1115" s="57"/>
      <c r="BHC1115" s="57"/>
      <c r="BHD1115" s="57"/>
      <c r="BHE1115" s="57"/>
      <c r="BHF1115" s="57"/>
      <c r="BHG1115" s="57"/>
      <c r="BHH1115" s="57"/>
      <c r="BHI1115" s="57"/>
      <c r="BHJ1115" s="57"/>
      <c r="BHK1115" s="57"/>
      <c r="BHL1115" s="5" t="s">
        <v>199</v>
      </c>
      <c r="BHM1115" s="5"/>
      <c r="BHN1115" s="5"/>
      <c r="BHO1115" s="5"/>
      <c r="BHP1115" s="5"/>
    </row>
    <row r="1116" spans="1550:1580" ht="11.25" customHeight="1">
      <c r="BGP1116" s="57"/>
      <c r="BGQ1116" s="57"/>
      <c r="BGR1116" s="57"/>
      <c r="BGS1116" s="57"/>
      <c r="BGT1116" s="57"/>
      <c r="BGU1116" s="57"/>
      <c r="BGV1116" s="57"/>
      <c r="BGW1116" s="57"/>
      <c r="BGX1116" s="57"/>
      <c r="BGY1116" s="57"/>
      <c r="BGZ1116" s="57"/>
      <c r="BHA1116" s="57"/>
      <c r="BHB1116" s="57"/>
      <c r="BHC1116" s="57"/>
      <c r="BHD1116" s="57"/>
      <c r="BHE1116" s="57"/>
      <c r="BHF1116" s="57"/>
      <c r="BHG1116" s="57"/>
      <c r="BHH1116" s="57"/>
      <c r="BHI1116" s="57"/>
      <c r="BHJ1116" s="57"/>
      <c r="BHK1116" s="57"/>
      <c r="BHL1116" s="5" t="s">
        <v>166</v>
      </c>
      <c r="BHM1116" s="5"/>
      <c r="BHN1116" s="5"/>
      <c r="BHO1116" s="5"/>
      <c r="BHP1116" s="5"/>
    </row>
    <row r="1117" spans="1550:1580" ht="11.25" customHeight="1">
      <c r="BGP1117" s="57"/>
      <c r="BGQ1117" s="57"/>
      <c r="BGR1117" s="57"/>
      <c r="BGS1117" s="57"/>
      <c r="BGT1117" s="57"/>
      <c r="BGU1117" s="57"/>
      <c r="BGV1117" s="57"/>
      <c r="BGW1117" s="57"/>
      <c r="BGX1117" s="57"/>
      <c r="BGY1117" s="57"/>
      <c r="BGZ1117" s="57"/>
      <c r="BHA1117" s="57"/>
      <c r="BHB1117" s="57"/>
      <c r="BHC1117" s="57"/>
      <c r="BHD1117" s="57"/>
      <c r="BHE1117" s="57"/>
      <c r="BHF1117" s="57"/>
      <c r="BHG1117" s="57"/>
      <c r="BHH1117" s="57"/>
      <c r="BHI1117" s="57"/>
      <c r="BHJ1117" s="57"/>
      <c r="BHK1117" s="57"/>
      <c r="BHL1117" s="5" t="s">
        <v>200</v>
      </c>
      <c r="BHM1117" s="5"/>
      <c r="BHN1117" s="5"/>
      <c r="BHO1117" s="5"/>
      <c r="BHP1117" s="5"/>
    </row>
    <row r="1118" spans="1550:1580" ht="11.25" customHeight="1">
      <c r="BGP1118" s="57"/>
      <c r="BGQ1118" s="57"/>
      <c r="BGR1118" s="57"/>
      <c r="BGS1118" s="57"/>
      <c r="BGT1118" s="57"/>
      <c r="BGU1118" s="57"/>
      <c r="BGV1118" s="57"/>
      <c r="BGW1118" s="57"/>
      <c r="BGX1118" s="57"/>
      <c r="BGY1118" s="57"/>
      <c r="BGZ1118" s="57"/>
      <c r="BHA1118" s="57"/>
      <c r="BHB1118" s="57"/>
      <c r="BHC1118" s="57"/>
      <c r="BHD1118" s="57"/>
      <c r="BHE1118" s="57"/>
      <c r="BHF1118" s="57"/>
      <c r="BHG1118" s="57"/>
      <c r="BHH1118" s="57"/>
      <c r="BHI1118" s="57"/>
      <c r="BHJ1118" s="57"/>
      <c r="BHK1118" s="57"/>
      <c r="BHL1118" s="5" t="s">
        <v>201</v>
      </c>
      <c r="BHM1118" s="57"/>
      <c r="BHN1118" s="5"/>
      <c r="BHO1118" s="5"/>
      <c r="BHP1118" s="71"/>
    </row>
    <row r="1119" spans="1550:1580" ht="11.25" customHeight="1">
      <c r="BGP1119" s="57"/>
      <c r="BGQ1119" s="57"/>
      <c r="BGR1119" s="57"/>
      <c r="BGS1119" s="57"/>
      <c r="BGT1119" s="57"/>
      <c r="BGU1119" s="57"/>
      <c r="BGV1119" s="57"/>
      <c r="BGW1119" s="57"/>
      <c r="BGX1119" s="57"/>
      <c r="BGY1119" s="57"/>
      <c r="BGZ1119" s="57"/>
      <c r="BHA1119" s="57"/>
      <c r="BHB1119" s="57"/>
      <c r="BHC1119" s="57"/>
      <c r="BHD1119" s="57"/>
      <c r="BHE1119" s="57"/>
      <c r="BHF1119" s="57"/>
      <c r="BHG1119" s="57"/>
      <c r="BHH1119" s="57"/>
      <c r="BHI1119" s="57"/>
      <c r="BHJ1119" s="57"/>
      <c r="BHK1119" s="57"/>
      <c r="BHL1119" s="5" t="s">
        <v>202</v>
      </c>
      <c r="BHM1119" s="57"/>
      <c r="BHN1119" s="5"/>
      <c r="BHO1119" s="5"/>
      <c r="BHP1119" s="71"/>
    </row>
    <row r="1120" spans="1550:1580" ht="11.25" customHeight="1">
      <c r="BHL1120" s="5" t="s">
        <v>168</v>
      </c>
      <c r="BHM1120" s="5"/>
      <c r="BHN1120" s="5"/>
      <c r="BHO1120" s="5"/>
      <c r="BHP1120" s="71"/>
      <c r="BHQ1120" s="57"/>
      <c r="BHR1120" s="57"/>
      <c r="BHS1120" s="57"/>
      <c r="BHT1120" s="57"/>
    </row>
    <row r="1121" spans="1572:1583" ht="15" customHeight="1">
      <c r="BHL1121" s="57"/>
      <c r="BHM1121" s="5"/>
      <c r="BHN1121" s="5"/>
      <c r="BHO1121" s="5"/>
      <c r="BHP1121" s="71"/>
      <c r="BHQ1121" s="57"/>
      <c r="BHR1121" s="57"/>
      <c r="BHS1121" s="57"/>
      <c r="BHT1121" s="57"/>
    </row>
    <row r="1122" spans="1572:1583" ht="15" customHeight="1">
      <c r="BHL1122" s="57"/>
      <c r="BHM1122" s="5"/>
      <c r="BHN1122" s="5"/>
      <c r="BHO1122" s="5"/>
      <c r="BHP1122" s="5"/>
      <c r="BHQ1122" s="57"/>
      <c r="BHR1122" s="57"/>
      <c r="BHS1122" s="57"/>
      <c r="BHT1122" s="57"/>
    </row>
    <row r="1123" spans="1572:1583" ht="15" customHeight="1">
      <c r="BHL1123" s="57"/>
      <c r="BHM1123" s="57"/>
      <c r="BHN1123" s="57"/>
      <c r="BHO1123" s="57"/>
      <c r="BHP1123" s="57"/>
      <c r="BHQ1123" s="57"/>
      <c r="BHR1123" s="57"/>
      <c r="BHS1123" s="57"/>
      <c r="BHT1123" s="57"/>
    </row>
    <row r="1124" spans="1572:1583" ht="11.25" customHeight="1">
      <c r="BHL1124" s="57"/>
      <c r="BHM1124" s="57"/>
      <c r="BHN1124" s="57"/>
      <c r="BHO1124" s="57"/>
      <c r="BHP1124" s="57"/>
      <c r="BHQ1124" s="57"/>
      <c r="BHR1124" s="68" t="s">
        <v>203</v>
      </c>
      <c r="BHS1124" s="57"/>
      <c r="BHT1124" s="57"/>
    </row>
    <row r="1125" spans="1572:1583" ht="11.25" customHeight="1">
      <c r="BHL1125" s="57"/>
      <c r="BHM1125" s="57"/>
      <c r="BHN1125" s="57"/>
      <c r="BHO1125" s="57"/>
      <c r="BHP1125" s="57"/>
      <c r="BHQ1125" s="57"/>
      <c r="BHR1125" s="57" t="s">
        <v>204</v>
      </c>
      <c r="BHS1125" s="57"/>
      <c r="BHT1125" s="57"/>
    </row>
    <row r="1126" spans="1572:1583" ht="11.25" customHeight="1">
      <c r="BHL1126" s="57"/>
      <c r="BHM1126" s="57"/>
      <c r="BHN1126" s="57"/>
      <c r="BHO1126" s="57"/>
      <c r="BHP1126" s="57"/>
      <c r="BHQ1126" s="57"/>
      <c r="BHR1126" s="57" t="s">
        <v>205</v>
      </c>
      <c r="BHS1126" s="57"/>
      <c r="BHT1126" s="57"/>
    </row>
    <row r="1127" spans="1572:1583" ht="11.25" customHeight="1">
      <c r="BHL1127" s="57"/>
      <c r="BHM1127" s="57"/>
      <c r="BHN1127" s="57"/>
      <c r="BHO1127" s="57"/>
      <c r="BHP1127" s="57"/>
      <c r="BHQ1127" s="57"/>
      <c r="BHR1127" s="57" t="s">
        <v>206</v>
      </c>
      <c r="BHS1127" s="57"/>
      <c r="BHT1127" s="57"/>
    </row>
    <row r="1128" spans="1572:1583" ht="11.25" customHeight="1">
      <c r="BHL1128" s="57"/>
      <c r="BHM1128" s="57"/>
      <c r="BHN1128" s="57"/>
      <c r="BHO1128" s="57"/>
      <c r="BHP1128" s="57"/>
      <c r="BHQ1128" s="57"/>
      <c r="BHR1128" s="57"/>
      <c r="BHS1128" s="57"/>
      <c r="BHT1128" s="57"/>
    </row>
    <row r="1129" spans="1572:1583" ht="15" customHeight="1">
      <c r="BHL1129" s="57"/>
      <c r="BHM1129" s="57"/>
      <c r="BHN1129" s="57"/>
      <c r="BHO1129" s="57"/>
      <c r="BHP1129" s="57"/>
      <c r="BHQ1129" s="57"/>
      <c r="BHR1129" s="57"/>
      <c r="BHS1129" s="57"/>
      <c r="BHT1129" s="57"/>
    </row>
    <row r="1130" spans="1572:1583" ht="11.25" customHeight="1">
      <c r="BHL1130" s="57"/>
      <c r="BHM1130" s="57"/>
      <c r="BHN1130" s="57"/>
      <c r="BHO1130" s="57"/>
      <c r="BHP1130" s="57"/>
      <c r="BHQ1130" s="57"/>
      <c r="BHR1130" s="57"/>
      <c r="BHS1130" s="57"/>
      <c r="BHT1130" s="68" t="s">
        <v>207</v>
      </c>
    </row>
    <row r="1131" spans="1572:1583" ht="11.25" customHeight="1">
      <c r="BHL1131" s="57"/>
      <c r="BHM1131" s="57"/>
      <c r="BHN1131" s="57"/>
      <c r="BHO1131" s="57"/>
      <c r="BHP1131" s="57"/>
      <c r="BHQ1131" s="57"/>
      <c r="BHR1131" s="57"/>
      <c r="BHS1131" s="57"/>
      <c r="BHT1131" s="57" t="s">
        <v>208</v>
      </c>
    </row>
    <row r="1132" spans="1572:1583" ht="11.25" customHeight="1">
      <c r="BHL1132" s="57"/>
      <c r="BHM1132" s="57"/>
      <c r="BHN1132" s="57"/>
      <c r="BHO1132" s="57"/>
      <c r="BHP1132" s="57"/>
      <c r="BHQ1132" s="57"/>
      <c r="BHR1132" s="57"/>
      <c r="BHS1132" s="57"/>
      <c r="BHT1132" s="57" t="s">
        <v>209</v>
      </c>
    </row>
    <row r="1133" spans="1572:1583" ht="11.25" customHeight="1">
      <c r="BHL1133" s="57"/>
      <c r="BHM1133" s="57"/>
      <c r="BHN1133" s="57"/>
      <c r="BHO1133" s="57"/>
      <c r="BHP1133" s="57"/>
      <c r="BHQ1133" s="57"/>
      <c r="BHR1133" s="57"/>
      <c r="BHS1133" s="57"/>
      <c r="BHT1133" s="57"/>
    </row>
    <row r="1136" spans="1572:1583" ht="11.25" customHeight="1">
      <c r="BHS1136" s="57" t="s">
        <v>210</v>
      </c>
      <c r="BHT1136" s="57"/>
      <c r="BHU1136" s="57"/>
      <c r="BHV1136" s="57"/>
      <c r="BHW1136" s="5"/>
    </row>
    <row r="1137" spans="1579:1590" ht="11.25" customHeight="1">
      <c r="BHS1137" s="57" t="s">
        <v>211</v>
      </c>
      <c r="BHT1137" s="57"/>
      <c r="BHU1137" s="57"/>
      <c r="BHV1137" s="57"/>
      <c r="BHW1137" s="5"/>
    </row>
    <row r="1138" spans="1579:1590" ht="15" customHeight="1">
      <c r="BHS1138" s="57"/>
      <c r="BHT1138" s="57"/>
      <c r="BHU1138" s="57"/>
      <c r="BHV1138" s="57"/>
      <c r="BHW1138" s="5"/>
    </row>
    <row r="1139" spans="1579:1590" ht="11.25" customHeight="1">
      <c r="BHS1139" s="57"/>
      <c r="BHT1139" s="57"/>
      <c r="BHU1139" s="57" t="s">
        <v>212</v>
      </c>
      <c r="BHV1139" s="57"/>
      <c r="BHW1139" s="57"/>
    </row>
    <row r="1140" spans="1579:1590" ht="11.25" customHeight="1">
      <c r="BHS1140" s="57"/>
      <c r="BHT1140" s="57"/>
      <c r="BHU1140" s="57" t="s">
        <v>213</v>
      </c>
      <c r="BHV1140" s="57"/>
      <c r="BHW1140" s="57"/>
    </row>
    <row r="1141" spans="1579:1590" ht="11.25" customHeight="1">
      <c r="BHS1141" s="57"/>
      <c r="BHT1141" s="57"/>
      <c r="BHU1141" s="57" t="s">
        <v>214</v>
      </c>
      <c r="BHV1141" s="57"/>
      <c r="BHW1141" s="57"/>
    </row>
    <row r="1142" spans="1579:1590" ht="11.25" customHeight="1">
      <c r="BHS1142" s="57"/>
      <c r="BHT1142" s="57"/>
      <c r="BHU1142" s="57" t="s">
        <v>215</v>
      </c>
      <c r="BHV1142" s="57"/>
      <c r="BHW1142" s="57"/>
    </row>
    <row r="1143" spans="1579:1590" ht="15" customHeight="1">
      <c r="BHS1143" s="57"/>
      <c r="BHT1143" s="57"/>
      <c r="BHU1143" s="57"/>
      <c r="BHV1143" s="57"/>
      <c r="BHW1143" s="57"/>
    </row>
    <row r="1144" spans="1579:1590" ht="15" customHeight="1">
      <c r="BHS1144" s="57"/>
      <c r="BHT1144" s="57"/>
      <c r="BHU1144" s="57"/>
      <c r="BHV1144" s="57"/>
      <c r="BHW1144" s="57"/>
    </row>
    <row r="1145" spans="1579:1590" ht="11.25" customHeight="1">
      <c r="BHS1145" s="57"/>
      <c r="BHT1145" s="57"/>
      <c r="BHU1145" s="57"/>
      <c r="BHV1145" s="57"/>
      <c r="BHW1145" s="68" t="s">
        <v>216</v>
      </c>
    </row>
    <row r="1146" spans="1579:1590" ht="11.25" customHeight="1">
      <c r="BHS1146" s="57"/>
      <c r="BHT1146" s="57"/>
      <c r="BHU1146" s="57"/>
      <c r="BHV1146" s="57"/>
      <c r="BHW1146" s="60" t="s">
        <v>217</v>
      </c>
    </row>
    <row r="1147" spans="1579:1590" ht="11.25" customHeight="1">
      <c r="BHS1147" s="57"/>
      <c r="BHT1147" s="57"/>
      <c r="BHU1147" s="57"/>
      <c r="BHV1147" s="57"/>
      <c r="BHW1147" s="60" t="s">
        <v>218</v>
      </c>
    </row>
    <row r="1148" spans="1579:1590" ht="11.25" customHeight="1">
      <c r="BHS1148" s="57"/>
      <c r="BHT1148" s="57"/>
      <c r="BHU1148" s="57"/>
      <c r="BHV1148" s="57"/>
      <c r="BHW1148" s="60" t="s">
        <v>219</v>
      </c>
    </row>
    <row r="1149" spans="1579:1590" ht="11.25" customHeight="1">
      <c r="BHS1149" s="57"/>
      <c r="BHT1149" s="57"/>
      <c r="BHU1149" s="57"/>
      <c r="BHV1149" s="57"/>
      <c r="BHW1149" s="60" t="s">
        <v>220</v>
      </c>
    </row>
    <row r="1150" spans="1579:1590" ht="11.25" customHeight="1">
      <c r="BHS1150" s="57"/>
      <c r="BHT1150" s="57"/>
      <c r="BHU1150" s="57"/>
      <c r="BHV1150" s="57"/>
      <c r="BHW1150" s="60" t="s">
        <v>221</v>
      </c>
    </row>
    <row r="1151" spans="1579:1590" ht="11.25" customHeight="1">
      <c r="BHS1151" s="57"/>
      <c r="BHT1151" s="57"/>
      <c r="BHU1151" s="57"/>
      <c r="BHV1151" s="57"/>
      <c r="BHW1151" s="60" t="s">
        <v>222</v>
      </c>
    </row>
    <row r="1152" spans="1579:1590" ht="11.25" customHeight="1">
      <c r="BHW1152" s="60" t="s">
        <v>223</v>
      </c>
      <c r="BHX1152" s="57"/>
      <c r="BHY1152" s="57"/>
      <c r="BHZ1152" s="57"/>
      <c r="BIA1152" s="57"/>
      <c r="BIB1152" s="57"/>
      <c r="BIC1152" s="5"/>
      <c r="BID1152" s="5"/>
    </row>
    <row r="1153" spans="1583:1590" ht="11.25" customHeight="1">
      <c r="BHW1153" s="60" t="s">
        <v>224</v>
      </c>
      <c r="BHX1153" s="57"/>
      <c r="BHY1153" s="57"/>
      <c r="BHZ1153" s="57"/>
      <c r="BIA1153" s="57"/>
      <c r="BIB1153" s="57"/>
      <c r="BIC1153" s="5"/>
      <c r="BID1153" s="5"/>
    </row>
    <row r="1154" spans="1583:1590" ht="11.25" customHeight="1">
      <c r="BHW1154" s="60" t="s">
        <v>225</v>
      </c>
      <c r="BHX1154" s="57"/>
      <c r="BHY1154" s="57"/>
      <c r="BHZ1154" s="57"/>
      <c r="BIA1154" s="57"/>
      <c r="BIB1154" s="57"/>
      <c r="BIC1154" s="5"/>
      <c r="BID1154" s="5"/>
    </row>
    <row r="1155" spans="1583:1590" ht="11.25" customHeight="1">
      <c r="BHW1155" s="60" t="s">
        <v>226</v>
      </c>
      <c r="BHX1155" s="57"/>
      <c r="BHY1155" s="57"/>
      <c r="BHZ1155" s="57"/>
      <c r="BIA1155" s="57"/>
      <c r="BIB1155" s="57"/>
      <c r="BIC1155" s="5"/>
      <c r="BID1155" s="5"/>
    </row>
    <row r="1156" spans="1583:1590" ht="11.25" customHeight="1">
      <c r="BHW1156" s="57"/>
      <c r="BHX1156" s="57"/>
      <c r="BHY1156" s="57" t="s">
        <v>227</v>
      </c>
      <c r="BHZ1156" s="57"/>
      <c r="BIA1156" s="57"/>
      <c r="BIB1156" s="57"/>
      <c r="BIC1156" s="5"/>
      <c r="BID1156" s="5"/>
    </row>
    <row r="1157" spans="1583:1590" ht="11.25" customHeight="1">
      <c r="BHW1157" s="5"/>
      <c r="BHX1157" s="5"/>
      <c r="BHY1157" s="5" t="s">
        <v>228</v>
      </c>
      <c r="BHZ1157" s="5"/>
      <c r="BIA1157" s="5"/>
      <c r="BIB1157" s="5"/>
      <c r="BIC1157" s="5"/>
      <c r="BID1157" s="5"/>
    </row>
    <row r="1158" spans="1583:1590" ht="11.25" customHeight="1">
      <c r="BHW1158" s="5"/>
      <c r="BHX1158" s="5"/>
      <c r="BHY1158" s="5" t="s">
        <v>225</v>
      </c>
      <c r="BHZ1158" s="5"/>
      <c r="BIA1158" s="5"/>
      <c r="BIB1158" s="5"/>
      <c r="BIC1158" s="5"/>
      <c r="BID1158" s="5"/>
    </row>
    <row r="1159" spans="1583:1590" ht="11.25" customHeight="1">
      <c r="BHW1159" s="5"/>
      <c r="BHX1159" s="5"/>
      <c r="BHY1159" s="5"/>
      <c r="BHZ1159" s="5"/>
      <c r="BIA1159" s="5"/>
      <c r="BIB1159" s="5"/>
      <c r="BIC1159" s="5"/>
      <c r="BID1159" s="5"/>
    </row>
    <row r="1160" spans="1583:1590" ht="15" customHeight="1">
      <c r="BHW1160" s="5"/>
      <c r="BHX1160" s="5"/>
      <c r="BHY1160" s="5"/>
      <c r="BHZ1160" s="5"/>
      <c r="BIA1160" s="5"/>
      <c r="BIB1160" s="5"/>
      <c r="BIC1160" s="5"/>
      <c r="BID1160" s="5"/>
    </row>
    <row r="1161" spans="1583:1590" ht="15" customHeight="1">
      <c r="BHW1161" s="5"/>
      <c r="BHX1161" s="5"/>
      <c r="BHY1161" s="5"/>
      <c r="BHZ1161" s="5"/>
      <c r="BIA1161" s="5"/>
      <c r="BIB1161" s="5"/>
      <c r="BIC1161" s="5"/>
      <c r="BID1161" s="5"/>
    </row>
    <row r="1162" spans="1583:1590" ht="11.25" customHeight="1">
      <c r="BHW1162" s="5"/>
      <c r="BHX1162" s="5"/>
      <c r="BHY1162" s="5"/>
      <c r="BHZ1162" s="5"/>
      <c r="BIA1162" s="72" t="s">
        <v>229</v>
      </c>
      <c r="BIB1162" s="72"/>
      <c r="BIC1162" s="72"/>
      <c r="BID1162" s="72"/>
    </row>
    <row r="1163" spans="1583:1590" ht="11.25" customHeight="1">
      <c r="BHW1163" s="5"/>
      <c r="BHX1163" s="5"/>
      <c r="BHY1163" s="5"/>
      <c r="BHZ1163" s="5"/>
      <c r="BIA1163" s="73" t="s">
        <v>183</v>
      </c>
      <c r="BIB1163" s="74"/>
      <c r="BIC1163" s="75" t="s">
        <v>230</v>
      </c>
      <c r="BID1163" s="75" t="s">
        <v>231</v>
      </c>
    </row>
    <row r="1164" spans="1583:1590" ht="11.25" customHeight="1">
      <c r="BHW1164" s="5"/>
      <c r="BHX1164" s="5"/>
      <c r="BHY1164" s="5"/>
      <c r="BHZ1164" s="5"/>
      <c r="BIA1164" s="76">
        <v>1</v>
      </c>
      <c r="BIB1164" s="77" t="s">
        <v>232</v>
      </c>
      <c r="BIC1164" s="78" t="s">
        <v>233</v>
      </c>
      <c r="BID1164" s="78" t="s">
        <v>234</v>
      </c>
    </row>
    <row r="1165" spans="1583:1590" ht="11.25" customHeight="1">
      <c r="BHW1165" s="5"/>
      <c r="BHX1165" s="5"/>
      <c r="BHY1165" s="5"/>
      <c r="BHZ1165" s="5"/>
      <c r="BIA1165" s="76">
        <v>2</v>
      </c>
      <c r="BIB1165" s="77" t="s">
        <v>235</v>
      </c>
      <c r="BIC1165" s="78" t="s">
        <v>236</v>
      </c>
      <c r="BID1165" s="78" t="s">
        <v>237</v>
      </c>
    </row>
    <row r="1166" spans="1583:1590" ht="11.25" customHeight="1">
      <c r="BHW1166" s="5"/>
      <c r="BHX1166" s="5"/>
      <c r="BHY1166" s="5"/>
      <c r="BHZ1166" s="5"/>
      <c r="BIA1166" s="76">
        <v>3</v>
      </c>
      <c r="BIB1166" s="77" t="s">
        <v>238</v>
      </c>
      <c r="BIC1166" s="78" t="s">
        <v>239</v>
      </c>
      <c r="BID1166" s="78" t="s">
        <v>240</v>
      </c>
    </row>
    <row r="1167" spans="1583:1590" ht="11.25" customHeight="1">
      <c r="BHW1167" s="5"/>
      <c r="BHX1167" s="5"/>
      <c r="BHY1167" s="5"/>
      <c r="BHZ1167" s="5"/>
      <c r="BIA1167" s="76">
        <v>4</v>
      </c>
      <c r="BIB1167" s="77" t="s">
        <v>241</v>
      </c>
      <c r="BIC1167" s="78" t="s">
        <v>242</v>
      </c>
      <c r="BID1167" s="78" t="s">
        <v>243</v>
      </c>
    </row>
    <row r="1168" spans="1583:1590" ht="11.25" customHeight="1">
      <c r="BIA1168" s="79">
        <v>5</v>
      </c>
      <c r="BIB1168" s="80" t="s">
        <v>244</v>
      </c>
      <c r="BIC1168" s="81" t="s">
        <v>245</v>
      </c>
      <c r="BID1168" s="78" t="s">
        <v>246</v>
      </c>
    </row>
  </sheetData>
  <mergeCells count="27">
    <mergeCell ref="B1:C1"/>
    <mergeCell ref="D1:E1"/>
    <mergeCell ref="F1:K1"/>
    <mergeCell ref="L1:L4"/>
    <mergeCell ref="B2:C2"/>
    <mergeCell ref="D2:E2"/>
    <mergeCell ref="F2:K2"/>
    <mergeCell ref="D3:E3"/>
    <mergeCell ref="G3:J3"/>
    <mergeCell ref="D4:E4"/>
    <mergeCell ref="G4:J4"/>
    <mergeCell ref="B6:M6"/>
    <mergeCell ref="N6:T6"/>
    <mergeCell ref="U6:AM6"/>
    <mergeCell ref="AN6:AP6"/>
    <mergeCell ref="AQ6:AV6"/>
    <mergeCell ref="AW6:BR6"/>
    <mergeCell ref="BS6:BU6"/>
    <mergeCell ref="BV6:CA6"/>
    <mergeCell ref="CB6:CI6"/>
    <mergeCell ref="CJ6:CJ7"/>
    <mergeCell ref="BHM1107:BHO1107"/>
    <mergeCell ref="CK6:CV6"/>
    <mergeCell ref="CW6:CZ6"/>
    <mergeCell ref="DA6:DD6"/>
    <mergeCell ref="BGW1043:BGY1043"/>
    <mergeCell ref="BGN1049:BGN1053"/>
  </mergeCells>
  <conditionalFormatting sqref="R8:R10">
    <cfRule type="containsText" dxfId="179" priority="5" operator="containsText" text="EXTREMO">
      <formula>NOT(ISERROR(SEARCH("EXTREMO",R8)))</formula>
    </cfRule>
    <cfRule type="containsText" dxfId="178" priority="6" operator="containsText" text="ALTO">
      <formula>NOT(ISERROR(SEARCH("ALTO",R8)))</formula>
    </cfRule>
    <cfRule type="containsText" dxfId="177" priority="7" operator="containsText" text="MODERADO">
      <formula>NOT(ISERROR(SEARCH("MODERADO",R8)))</formula>
    </cfRule>
    <cfRule type="containsText" dxfId="176" priority="8" operator="containsText" text="bajo">
      <formula>NOT(ISERROR(SEARCH("bajo",R8)))</formula>
    </cfRule>
  </conditionalFormatting>
  <conditionalFormatting sqref="AU8:AU10">
    <cfRule type="containsText" dxfId="175" priority="9" operator="containsText" text="EXTREMO">
      <formula>NOT(ISERROR(SEARCH("EXTREMO",AU8)))</formula>
    </cfRule>
    <cfRule type="containsText" dxfId="174" priority="10" operator="containsText" text="ALTO">
      <formula>NOT(ISERROR(SEARCH("ALTO",AU8)))</formula>
    </cfRule>
    <cfRule type="containsText" dxfId="173" priority="11" operator="containsText" text="MODERADO">
      <formula>NOT(ISERROR(SEARCH("MODERADO",AU8)))</formula>
    </cfRule>
    <cfRule type="containsText" dxfId="172" priority="12" operator="containsText" text="bajo">
      <formula>NOT(ISERROR(SEARCH("bajo",AU8)))</formula>
    </cfRule>
  </conditionalFormatting>
  <conditionalFormatting sqref="BZ8:BZ10">
    <cfRule type="containsText" dxfId="171" priority="1" operator="containsText" text="EXTREMO">
      <formula>NOT(ISERROR(SEARCH("EXTREMO",BZ8)))</formula>
    </cfRule>
    <cfRule type="containsText" dxfId="170" priority="2" operator="containsText" text="ALTO">
      <formula>NOT(ISERROR(SEARCH("ALTO",BZ8)))</formula>
    </cfRule>
    <cfRule type="containsText" dxfId="169" priority="3" operator="containsText" text="MODERADO">
      <formula>NOT(ISERROR(SEARCH("MODERADO",BZ8)))</formula>
    </cfRule>
    <cfRule type="containsText" dxfId="168" priority="4" operator="containsText" text="bajo">
      <formula>NOT(ISERROR(SEARCH("bajo",BZ8)))</formula>
    </cfRule>
  </conditionalFormatting>
  <dataValidations count="1">
    <dataValidation type="list" allowBlank="1" showErrorMessage="1" sqref="D4">
      <formula1>monitoreo</formula1>
      <formula2>0</formula2>
    </dataValidation>
  </dataValidations>
  <printOptions horizontalCentered="1" verticalCentered="1"/>
  <pageMargins left="0.39374999999999999" right="0.39374999999999999" top="0.59027777777777801" bottom="0.59027777777777801" header="0.511811023622047" footer="0"/>
  <pageSetup scale="54" pageOrder="overThenDown" orientation="landscape" horizontalDpi="300" verticalDpi="300"/>
  <headerFooter>
    <oddFooter>&amp;LFormato: FO-AC-07 Versión: 3&amp;CPágina &amp;P</oddFooter>
  </headerFooter>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E1254"/>
  <sheetViews>
    <sheetView showGridLines="0" zoomScaleNormal="100" workbookViewId="0">
      <selection activeCell="A7" sqref="A7:B7"/>
    </sheetView>
  </sheetViews>
  <sheetFormatPr baseColWidth="10" defaultColWidth="12.5703125" defaultRowHeight="12.75" outlineLevelRow="1"/>
  <cols>
    <col min="1" max="1" width="9.28515625" customWidth="1"/>
    <col min="2" max="2" width="13.7109375" customWidth="1"/>
    <col min="3" max="4" width="13.28515625" customWidth="1"/>
    <col min="5" max="6" width="9.7109375" customWidth="1"/>
    <col min="7" max="27" width="5" customWidth="1"/>
    <col min="28" max="46" width="4.7109375" customWidth="1"/>
    <col min="47" max="47" width="4.42578125" hidden="1" customWidth="1"/>
    <col min="48" max="48" width="25.28515625" hidden="1" customWidth="1"/>
    <col min="49" max="49" width="19" hidden="1" customWidth="1"/>
    <col min="50" max="50" width="11" hidden="1" customWidth="1"/>
    <col min="51" max="51" width="13.28515625" hidden="1" customWidth="1"/>
    <col min="52" max="52" width="12.7109375" hidden="1" customWidth="1"/>
    <col min="53" max="53" width="15.28515625" hidden="1" customWidth="1"/>
    <col min="54" max="54" width="13.42578125" hidden="1" customWidth="1"/>
    <col min="55" max="55" width="13" hidden="1" customWidth="1"/>
    <col min="56" max="56" width="13.7109375" hidden="1" customWidth="1"/>
    <col min="57" max="57" width="13.28515625" hidden="1" customWidth="1"/>
    <col min="58" max="58" width="16.5703125" hidden="1" customWidth="1"/>
    <col min="59" max="59" width="8.5703125" hidden="1" customWidth="1"/>
    <col min="60" max="62" width="16.5703125" hidden="1" customWidth="1"/>
    <col min="63" max="79" width="16.5703125" style="82" hidden="1" customWidth="1"/>
    <col min="80" max="80" width="16.5703125" hidden="1" customWidth="1"/>
    <col min="81" max="81" width="2.28515625" hidden="1" customWidth="1"/>
    <col min="82" max="82" width="8.28515625" customWidth="1"/>
    <col min="83" max="83" width="3.7109375" customWidth="1"/>
    <col min="84" max="84" width="4" customWidth="1"/>
    <col min="85" max="85" width="4.28515625" customWidth="1"/>
    <col min="86" max="88" width="4.42578125" customWidth="1"/>
    <col min="89" max="89" width="5.28515625" customWidth="1"/>
    <col min="90" max="91" width="4.42578125" customWidth="1"/>
    <col min="92" max="92" width="5.7109375" customWidth="1"/>
    <col min="93" max="93" width="2.42578125" customWidth="1"/>
    <col min="94" max="94" width="2.7109375" customWidth="1"/>
    <col min="95" max="95" width="5.7109375" customWidth="1"/>
    <col min="96" max="96" width="2.7109375" customWidth="1"/>
    <col min="97" max="97" width="5.7109375" customWidth="1"/>
    <col min="98" max="98" width="2.7109375" customWidth="1"/>
    <col min="99" max="99" width="5.7109375" customWidth="1"/>
    <col min="100" max="100" width="2.7109375" customWidth="1"/>
    <col min="101" max="101" width="5.7109375" customWidth="1"/>
    <col min="102" max="102" width="2.7109375" customWidth="1"/>
    <col min="103" max="103" width="5.7109375" customWidth="1"/>
    <col min="104" max="104" width="4.28515625" customWidth="1"/>
    <col min="105" max="105" width="4.42578125" customWidth="1"/>
    <col min="106" max="106" width="7.28515625" customWidth="1"/>
    <col min="107" max="107" width="3.5703125" customWidth="1"/>
    <col min="108" max="108" width="5.28515625" customWidth="1"/>
    <col min="109" max="109" width="5.7109375" customWidth="1"/>
    <col min="110" max="110" width="2.42578125" customWidth="1"/>
    <col min="111" max="111" width="2.7109375" customWidth="1"/>
    <col min="112" max="112" width="5.7109375" customWidth="1"/>
    <col min="113" max="113" width="2.7109375" customWidth="1"/>
    <col min="114" max="114" width="5.7109375" customWidth="1"/>
    <col min="115" max="115" width="2.7109375" customWidth="1"/>
    <col min="116" max="116" width="5.7109375" customWidth="1"/>
    <col min="117" max="117" width="2.7109375" customWidth="1"/>
    <col min="118" max="118" width="5.7109375" customWidth="1"/>
    <col min="119" max="119" width="2.7109375" customWidth="1"/>
    <col min="120" max="120" width="5.7109375" customWidth="1"/>
    <col min="121" max="121" width="4.28515625" customWidth="1"/>
    <col min="122" max="122" width="4.42578125" customWidth="1"/>
    <col min="123" max="123" width="7.28515625" customWidth="1"/>
    <col min="124" max="124" width="3.5703125" customWidth="1"/>
    <col min="125" max="125" width="5.28515625" customWidth="1"/>
    <col min="126" max="126" width="5.7109375" customWidth="1"/>
    <col min="127" max="127" width="2.42578125" customWidth="1"/>
    <col min="128" max="128" width="2.7109375" customWidth="1"/>
    <col min="129" max="129" width="5.7109375" customWidth="1"/>
    <col min="130" max="130" width="2.7109375" customWidth="1"/>
    <col min="131" max="131" width="5.7109375" customWidth="1"/>
    <col min="132" max="132" width="2.7109375" customWidth="1"/>
    <col min="133" max="133" width="5.7109375" customWidth="1"/>
    <col min="134" max="134" width="2.7109375" customWidth="1"/>
    <col min="135" max="135" width="5.7109375" customWidth="1"/>
    <col min="136" max="136" width="2.7109375" customWidth="1"/>
    <col min="137" max="137" width="5.7109375" customWidth="1"/>
    <col min="138" max="138" width="10.5703125" customWidth="1"/>
    <col min="139" max="139" width="9.5703125" customWidth="1"/>
    <col min="140" max="771" width="11.42578125" customWidth="1"/>
    <col min="772" max="772" width="24.7109375" customWidth="1"/>
    <col min="773" max="774" width="58.7109375" customWidth="1"/>
    <col min="775" max="775" width="13" customWidth="1"/>
    <col min="776" max="809" width="11.42578125" customWidth="1"/>
    <col min="810" max="810" width="21.7109375" customWidth="1"/>
    <col min="811" max="811" width="11.42578125" customWidth="1"/>
  </cols>
  <sheetData>
    <row r="1" spans="1:771" ht="11.25" customHeight="1">
      <c r="A1" s="561" t="s">
        <v>1</v>
      </c>
      <c r="B1" s="561"/>
      <c r="C1" s="561"/>
      <c r="D1" s="561"/>
      <c r="E1" s="561"/>
      <c r="F1" s="561"/>
      <c r="G1" s="561"/>
      <c r="H1" s="83"/>
      <c r="I1" s="84"/>
      <c r="J1" s="84"/>
      <c r="K1" s="84"/>
      <c r="L1" s="85"/>
      <c r="M1" s="562" t="s">
        <v>247</v>
      </c>
      <c r="N1" s="562"/>
      <c r="O1" s="562"/>
      <c r="P1" s="562"/>
      <c r="Q1" s="562"/>
      <c r="R1" s="562"/>
      <c r="S1" s="562"/>
      <c r="T1" s="562"/>
      <c r="U1" s="562"/>
      <c r="V1" s="25"/>
      <c r="W1" s="563" t="s">
        <v>4</v>
      </c>
      <c r="X1" s="563"/>
      <c r="Y1" s="563"/>
      <c r="Z1" s="563"/>
      <c r="AA1" s="563"/>
      <c r="AB1" s="86"/>
      <c r="AC1" s="86"/>
      <c r="AD1" s="86"/>
      <c r="AE1" s="86"/>
      <c r="AF1" s="86"/>
      <c r="AG1" s="86"/>
      <c r="AH1" s="86"/>
      <c r="AI1" s="86"/>
      <c r="AJ1" s="86"/>
      <c r="AK1" s="86"/>
      <c r="AL1" s="86"/>
      <c r="AM1" s="86"/>
      <c r="AN1" s="86"/>
      <c r="AO1" s="86"/>
      <c r="AP1" s="86"/>
      <c r="AQ1" s="86"/>
      <c r="AR1" s="86"/>
      <c r="AS1" s="86"/>
      <c r="AT1" s="86"/>
      <c r="AU1" s="87">
        <v>1</v>
      </c>
      <c r="AV1" s="87">
        <v>1</v>
      </c>
      <c r="AW1" s="87">
        <v>1</v>
      </c>
      <c r="AX1" s="87">
        <v>1</v>
      </c>
      <c r="AY1" s="87">
        <v>1</v>
      </c>
      <c r="AZ1" s="87">
        <v>1</v>
      </c>
      <c r="BA1" s="87">
        <v>1</v>
      </c>
      <c r="BB1" s="87">
        <v>1</v>
      </c>
      <c r="BC1" s="87">
        <v>1</v>
      </c>
      <c r="BD1" s="87">
        <v>1</v>
      </c>
      <c r="BE1" s="87">
        <v>1</v>
      </c>
      <c r="BF1" s="87">
        <v>1</v>
      </c>
      <c r="BG1" s="87">
        <v>1</v>
      </c>
      <c r="BH1" s="87">
        <v>1</v>
      </c>
      <c r="BI1" s="87">
        <v>1</v>
      </c>
      <c r="BJ1" s="87">
        <v>1</v>
      </c>
      <c r="BK1" s="87">
        <v>1</v>
      </c>
      <c r="BL1" s="87">
        <v>1</v>
      </c>
      <c r="BM1" s="87">
        <v>1</v>
      </c>
      <c r="BN1" s="87">
        <v>1</v>
      </c>
      <c r="BO1" s="87">
        <v>1</v>
      </c>
      <c r="BP1" s="87">
        <v>1</v>
      </c>
      <c r="BQ1" s="87">
        <v>1</v>
      </c>
      <c r="BR1" s="87">
        <v>1</v>
      </c>
      <c r="BS1" s="87">
        <v>1</v>
      </c>
      <c r="BT1" s="87">
        <v>1</v>
      </c>
      <c r="BU1" s="87">
        <v>1</v>
      </c>
      <c r="BV1" s="87">
        <v>1</v>
      </c>
      <c r="BW1" s="87">
        <v>1</v>
      </c>
      <c r="BX1" s="87">
        <v>1</v>
      </c>
      <c r="BY1" s="87">
        <v>1</v>
      </c>
      <c r="BZ1" s="87">
        <v>1</v>
      </c>
      <c r="CA1" s="87">
        <v>1</v>
      </c>
      <c r="CB1" s="87">
        <v>1</v>
      </c>
      <c r="CC1" s="88">
        <v>1</v>
      </c>
      <c r="CD1" s="56"/>
      <c r="CE1" s="5"/>
      <c r="CF1" s="5"/>
      <c r="CG1" s="5"/>
      <c r="CH1" s="5"/>
      <c r="CI1" s="5" t="s">
        <v>248</v>
      </c>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89" t="s">
        <v>115</v>
      </c>
    </row>
    <row r="2" spans="1:771" ht="11.25" customHeight="1">
      <c r="A2" s="564" t="s">
        <v>249</v>
      </c>
      <c r="B2" s="564"/>
      <c r="C2" s="564"/>
      <c r="D2" s="564"/>
      <c r="E2" s="564"/>
      <c r="F2" s="564"/>
      <c r="G2" s="564"/>
      <c r="H2" s="84"/>
      <c r="K2" s="84"/>
      <c r="L2" s="85"/>
      <c r="M2" s="565" t="str">
        <f>Matriz!D1</f>
        <v>EFR</v>
      </c>
      <c r="N2" s="565"/>
      <c r="O2" s="565"/>
      <c r="P2" s="565"/>
      <c r="Q2" s="565"/>
      <c r="R2" s="565"/>
      <c r="S2" s="565"/>
      <c r="T2" s="565"/>
      <c r="U2" s="565"/>
      <c r="V2" s="25"/>
      <c r="W2" s="566" t="str">
        <f>Matriz!B4</f>
        <v>2024 - 2025</v>
      </c>
      <c r="X2" s="566"/>
      <c r="Y2" s="566"/>
      <c r="Z2" s="566"/>
      <c r="AA2" s="566"/>
      <c r="AB2" s="86"/>
      <c r="AC2" s="86"/>
      <c r="AD2" s="86"/>
      <c r="AE2" s="86"/>
      <c r="AF2" s="86"/>
      <c r="AG2" s="86"/>
      <c r="AH2" s="86"/>
      <c r="AI2" s="86"/>
      <c r="AJ2" s="86"/>
      <c r="AK2" s="86"/>
      <c r="AL2" s="86"/>
      <c r="AM2" s="86"/>
      <c r="AN2" s="86"/>
      <c r="AO2" s="86"/>
      <c r="AP2" s="86"/>
      <c r="AQ2" s="86"/>
      <c r="AR2" s="86"/>
      <c r="AS2" s="86"/>
      <c r="AT2" s="86"/>
      <c r="AU2" s="87">
        <v>1</v>
      </c>
      <c r="AV2" s="5"/>
      <c r="AW2" s="90"/>
      <c r="AX2" s="90"/>
      <c r="AY2" s="90"/>
      <c r="AZ2" s="90"/>
      <c r="BA2" s="90"/>
      <c r="BB2" s="90"/>
      <c r="BC2" s="90"/>
      <c r="BD2" s="90"/>
      <c r="BE2" s="90"/>
      <c r="BF2" s="90"/>
      <c r="BG2" s="90"/>
      <c r="BH2" s="90"/>
      <c r="BI2" s="90"/>
      <c r="BJ2" s="90"/>
      <c r="BK2" s="91"/>
      <c r="BL2" s="91"/>
      <c r="BM2" s="91"/>
      <c r="BN2" s="91"/>
      <c r="BO2" s="91"/>
      <c r="BP2" s="91"/>
      <c r="BQ2" s="91"/>
      <c r="BR2" s="91"/>
      <c r="BS2" s="91"/>
      <c r="BT2" s="91"/>
      <c r="BU2" s="91"/>
      <c r="BV2" s="91"/>
      <c r="BW2" s="91"/>
      <c r="BX2" s="91"/>
      <c r="BY2" s="91"/>
      <c r="BZ2" s="91"/>
      <c r="CA2" s="91"/>
      <c r="CB2" s="90"/>
      <c r="CC2" s="92">
        <v>1</v>
      </c>
      <c r="CD2" s="90"/>
      <c r="CE2" s="90"/>
      <c r="CF2" s="90"/>
      <c r="CG2" s="90"/>
      <c r="CH2" s="90"/>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93"/>
    </row>
    <row r="3" spans="1:771" ht="11.25" customHeight="1">
      <c r="A3" s="567" t="s">
        <v>7</v>
      </c>
      <c r="B3" s="567"/>
      <c r="C3" s="568" t="s">
        <v>8</v>
      </c>
      <c r="D3" s="568"/>
      <c r="E3" s="568"/>
      <c r="F3" s="569" t="s">
        <v>9</v>
      </c>
      <c r="G3" s="569"/>
      <c r="H3" s="84"/>
      <c r="K3" s="84"/>
      <c r="L3" s="85"/>
      <c r="M3" s="570" t="s">
        <v>6</v>
      </c>
      <c r="N3" s="570"/>
      <c r="O3" s="570"/>
      <c r="P3" s="570"/>
      <c r="Q3" s="570"/>
      <c r="R3" s="570"/>
      <c r="S3" s="570"/>
      <c r="T3" s="570"/>
      <c r="U3" s="570"/>
      <c r="V3" s="25"/>
      <c r="W3" s="563" t="s">
        <v>5</v>
      </c>
      <c r="X3" s="563"/>
      <c r="Y3" s="563"/>
      <c r="Z3" s="563"/>
      <c r="AA3" s="563"/>
      <c r="AB3" s="86"/>
      <c r="AC3" s="86"/>
      <c r="AD3" s="86"/>
      <c r="AE3" s="86"/>
      <c r="AF3" s="86"/>
      <c r="AG3" s="86"/>
      <c r="AH3" s="86"/>
      <c r="AI3" s="86"/>
      <c r="AJ3" s="86"/>
      <c r="AK3" s="86"/>
      <c r="AL3" s="86"/>
      <c r="AM3" s="86"/>
      <c r="AN3" s="86"/>
      <c r="AO3" s="86"/>
      <c r="AP3" s="86"/>
      <c r="AQ3" s="86"/>
      <c r="AR3" s="86"/>
      <c r="AS3" s="86"/>
      <c r="AT3" s="86"/>
      <c r="AU3" s="87">
        <v>1</v>
      </c>
      <c r="AV3" s="5"/>
      <c r="AW3" s="25"/>
      <c r="AX3" s="25"/>
      <c r="AY3" s="25"/>
      <c r="AZ3" s="25"/>
      <c r="BA3" s="25"/>
      <c r="BB3" s="25"/>
      <c r="BC3" s="25"/>
      <c r="BD3" s="25"/>
      <c r="BE3" s="25"/>
      <c r="BF3" s="25"/>
      <c r="BG3" s="25"/>
      <c r="BH3" s="25"/>
      <c r="BI3" s="25"/>
      <c r="BJ3" s="25"/>
      <c r="BK3" s="94"/>
      <c r="BL3" s="94"/>
      <c r="BM3" s="94"/>
      <c r="BN3" s="94"/>
      <c r="BO3" s="94"/>
      <c r="BP3" s="94"/>
      <c r="BQ3" s="94"/>
      <c r="BR3" s="94"/>
      <c r="BS3" s="94"/>
      <c r="BT3" s="94"/>
      <c r="BU3" s="94"/>
      <c r="BV3" s="94"/>
      <c r="BW3" s="94"/>
      <c r="BX3" s="94"/>
      <c r="BY3" s="94"/>
      <c r="BZ3" s="94"/>
      <c r="CA3" s="94"/>
      <c r="CB3" s="25"/>
      <c r="CC3" s="92">
        <v>1</v>
      </c>
      <c r="CD3" s="56"/>
      <c r="CE3" s="2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93"/>
    </row>
    <row r="4" spans="1:771" ht="11.25" customHeight="1">
      <c r="A4" s="571" t="s">
        <v>250</v>
      </c>
      <c r="B4" s="571"/>
      <c r="C4" s="572" t="s">
        <v>11</v>
      </c>
      <c r="D4" s="572"/>
      <c r="E4" s="572"/>
      <c r="F4" s="573">
        <v>10</v>
      </c>
      <c r="G4" s="573"/>
      <c r="H4" s="84"/>
      <c r="I4" s="84"/>
      <c r="J4" s="84"/>
      <c r="K4" s="84"/>
      <c r="L4" s="85"/>
      <c r="M4" s="565" t="str">
        <f>Matriz!D4</f>
        <v xml:space="preserve">Versión Inicial </v>
      </c>
      <c r="N4" s="565"/>
      <c r="O4" s="565"/>
      <c r="P4" s="565"/>
      <c r="Q4" s="565"/>
      <c r="R4" s="565"/>
      <c r="S4" s="565"/>
      <c r="T4" s="565"/>
      <c r="U4" s="565"/>
      <c r="V4" s="25"/>
      <c r="W4" s="574">
        <f>Matriz!C4</f>
        <v>45726</v>
      </c>
      <c r="X4" s="574"/>
      <c r="Y4" s="574"/>
      <c r="Z4" s="574"/>
      <c r="AA4" s="574"/>
      <c r="AB4" s="56"/>
      <c r="AC4" s="56"/>
      <c r="AD4" s="56"/>
      <c r="AE4" s="56"/>
      <c r="AF4" s="56"/>
      <c r="AG4" s="56"/>
      <c r="AH4" s="56"/>
      <c r="AI4" s="56"/>
      <c r="AJ4" s="56"/>
      <c r="AK4" s="56"/>
      <c r="AL4" s="56"/>
      <c r="AM4" s="56"/>
      <c r="AN4" s="56"/>
      <c r="AO4" s="56"/>
      <c r="AP4" s="56"/>
      <c r="AQ4" s="56"/>
      <c r="AR4" s="56"/>
      <c r="AS4" s="56"/>
      <c r="AT4" s="56"/>
      <c r="AU4" s="87">
        <v>1</v>
      </c>
      <c r="AV4" s="5"/>
      <c r="AW4" s="25"/>
      <c r="AX4" s="25"/>
      <c r="AY4" s="25"/>
      <c r="AZ4" s="25"/>
      <c r="BA4" s="25"/>
      <c r="BB4" s="25"/>
      <c r="BC4" s="25"/>
      <c r="BD4" s="25"/>
      <c r="BE4" s="25"/>
      <c r="BF4" s="25"/>
      <c r="BG4" s="25"/>
      <c r="BH4" s="25"/>
      <c r="BI4" s="25"/>
      <c r="BJ4" s="25"/>
      <c r="BK4" s="94"/>
      <c r="BL4" s="94"/>
      <c r="BM4" s="94"/>
      <c r="BN4" s="94"/>
      <c r="BO4" s="94"/>
      <c r="BP4" s="94"/>
      <c r="BQ4" s="94"/>
      <c r="BR4" s="94"/>
      <c r="BS4" s="94"/>
      <c r="BT4" s="94"/>
      <c r="BU4" s="94"/>
      <c r="BV4" s="94"/>
      <c r="BW4" s="94"/>
      <c r="BX4" s="94"/>
      <c r="BY4" s="94"/>
      <c r="BZ4" s="94"/>
      <c r="CA4" s="94"/>
      <c r="CB4" s="25"/>
      <c r="CC4" s="92">
        <v>1</v>
      </c>
      <c r="CD4" s="56"/>
      <c r="CE4" s="2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93"/>
    </row>
    <row r="5" spans="1:771" ht="4.5" customHeight="1">
      <c r="A5" s="575"/>
      <c r="B5" s="575"/>
      <c r="C5" s="575"/>
      <c r="D5" s="575"/>
      <c r="E5" s="575"/>
      <c r="F5" s="575"/>
      <c r="G5" s="575"/>
      <c r="H5" s="575"/>
      <c r="I5" s="575"/>
      <c r="J5" s="575"/>
      <c r="K5" s="575"/>
      <c r="L5" s="25"/>
      <c r="M5" s="25"/>
      <c r="N5" s="25"/>
      <c r="O5" s="25"/>
      <c r="P5" s="25"/>
      <c r="Q5" s="25"/>
      <c r="R5" s="25"/>
      <c r="S5" s="25"/>
      <c r="T5" s="25"/>
      <c r="U5" s="25"/>
      <c r="V5" s="25"/>
      <c r="W5" s="25"/>
      <c r="X5" s="25"/>
      <c r="Y5" s="25"/>
      <c r="Z5" s="25"/>
      <c r="AA5" s="25"/>
      <c r="AB5" s="5"/>
      <c r="AC5" s="5"/>
      <c r="AD5" s="5"/>
      <c r="AE5" s="5"/>
      <c r="AF5" s="5"/>
      <c r="AG5" s="5"/>
      <c r="AH5" s="5"/>
      <c r="AI5" s="5"/>
      <c r="AJ5" s="5"/>
      <c r="AK5" s="5"/>
      <c r="AL5" s="5"/>
      <c r="AM5" s="5"/>
      <c r="AN5" s="5"/>
      <c r="AO5" s="5"/>
      <c r="AP5" s="5"/>
      <c r="AQ5" s="5"/>
      <c r="AR5" s="5"/>
      <c r="AS5" s="5"/>
      <c r="AT5" s="5"/>
      <c r="AU5" s="87">
        <v>1</v>
      </c>
      <c r="AV5" s="5"/>
      <c r="AW5" s="25"/>
      <c r="AX5" s="25"/>
      <c r="AY5" s="25"/>
      <c r="AZ5" s="25"/>
      <c r="BA5" s="25"/>
      <c r="BB5" s="25"/>
      <c r="BC5" s="25"/>
      <c r="BD5" s="25"/>
      <c r="BE5" s="25"/>
      <c r="BF5" s="25"/>
      <c r="BG5" s="25"/>
      <c r="BH5" s="25"/>
      <c r="BI5" s="25"/>
      <c r="BJ5" s="25"/>
      <c r="BK5" s="94"/>
      <c r="BL5" s="94"/>
      <c r="BM5" s="94"/>
      <c r="BN5" s="94"/>
      <c r="BO5" s="94"/>
      <c r="BP5" s="94"/>
      <c r="BQ5" s="94"/>
      <c r="BR5" s="94"/>
      <c r="BS5" s="94"/>
      <c r="BT5" s="94"/>
      <c r="BU5" s="94"/>
      <c r="BV5" s="94"/>
      <c r="BW5" s="94"/>
      <c r="BX5" s="94"/>
      <c r="BY5" s="94"/>
      <c r="BZ5" s="94"/>
      <c r="CA5" s="94"/>
      <c r="CB5" s="25"/>
      <c r="CC5" s="92">
        <v>1</v>
      </c>
      <c r="CD5" s="56"/>
      <c r="CE5" s="2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93"/>
    </row>
    <row r="6" spans="1:771" ht="30" customHeight="1">
      <c r="A6" s="553" t="s">
        <v>251</v>
      </c>
      <c r="B6" s="553"/>
      <c r="C6" s="95" t="s">
        <v>7</v>
      </c>
      <c r="D6" s="95" t="s">
        <v>252</v>
      </c>
      <c r="E6" s="554" t="s">
        <v>253</v>
      </c>
      <c r="F6" s="554"/>
      <c r="G6" s="554"/>
      <c r="H6" s="554"/>
      <c r="I6" s="554"/>
      <c r="J6" s="554"/>
      <c r="K6" s="554"/>
      <c r="L6" s="554"/>
      <c r="M6" s="554"/>
      <c r="N6" s="554"/>
      <c r="O6" s="554"/>
      <c r="P6" s="554"/>
      <c r="Q6" s="554"/>
      <c r="R6" s="554"/>
      <c r="S6" s="554"/>
      <c r="T6" s="554"/>
      <c r="U6" s="554"/>
      <c r="V6" s="554"/>
      <c r="W6" s="554"/>
      <c r="X6" s="555" t="s">
        <v>30</v>
      </c>
      <c r="Y6" s="555"/>
      <c r="Z6" s="555"/>
      <c r="AA6" s="555"/>
      <c r="AB6" s="96"/>
      <c r="AC6" s="96"/>
      <c r="AD6" s="96"/>
      <c r="AE6" s="96"/>
      <c r="AF6" s="96"/>
      <c r="AG6" s="96"/>
      <c r="AH6" s="96"/>
      <c r="AI6" s="96"/>
      <c r="AJ6" s="96"/>
      <c r="AK6" s="96"/>
      <c r="AL6" s="96"/>
      <c r="AM6" s="96"/>
      <c r="AN6" s="96"/>
      <c r="AO6" s="96"/>
      <c r="AP6" s="96"/>
      <c r="AQ6" s="96"/>
      <c r="AR6" s="96"/>
      <c r="AS6" s="96"/>
      <c r="AT6" s="96"/>
      <c r="AU6" s="87">
        <v>1</v>
      </c>
      <c r="AV6" s="5"/>
      <c r="AW6" s="25"/>
      <c r="AX6" s="25"/>
      <c r="AY6" s="25"/>
      <c r="AZ6" s="25"/>
      <c r="BA6" s="25"/>
      <c r="BB6" s="25"/>
      <c r="BC6" s="25"/>
      <c r="BD6" s="25"/>
      <c r="BE6" s="25"/>
      <c r="BF6" s="25"/>
      <c r="BG6" s="25"/>
      <c r="BH6" s="25"/>
      <c r="BI6" s="25"/>
      <c r="BJ6" s="25"/>
      <c r="BK6" s="94"/>
      <c r="BL6" s="94"/>
      <c r="BM6" s="94"/>
      <c r="BN6" s="94"/>
      <c r="BO6" s="94"/>
      <c r="BP6" s="94"/>
      <c r="BQ6" s="94"/>
      <c r="BR6" s="94"/>
      <c r="BS6" s="94"/>
      <c r="BT6" s="94"/>
      <c r="BU6" s="94"/>
      <c r="BV6" s="94"/>
      <c r="BW6" s="94"/>
      <c r="BX6" s="94"/>
      <c r="BY6" s="94"/>
      <c r="BZ6" s="94"/>
      <c r="CA6" s="94"/>
      <c r="CB6" s="25"/>
      <c r="CC6" s="92">
        <v>1</v>
      </c>
      <c r="CD6" s="56"/>
      <c r="CE6" s="25"/>
      <c r="CF6" s="5"/>
      <c r="CG6" s="25"/>
      <c r="CH6" s="5"/>
      <c r="CI6" s="25"/>
      <c r="CJ6" s="5"/>
      <c r="CK6" s="25"/>
      <c r="CL6" s="5"/>
      <c r="CM6" s="25"/>
      <c r="CN6" s="5"/>
      <c r="CO6" s="25"/>
      <c r="CP6" s="5"/>
      <c r="CQ6" s="25"/>
      <c r="CR6" s="5"/>
      <c r="CS6" s="2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93"/>
    </row>
    <row r="7" spans="1:771" ht="48.75" customHeight="1">
      <c r="A7" s="556" t="s">
        <v>806</v>
      </c>
      <c r="B7" s="556"/>
      <c r="C7" s="97" t="s">
        <v>807</v>
      </c>
      <c r="D7" s="98" t="s">
        <v>146</v>
      </c>
      <c r="E7" s="557" t="s">
        <v>808</v>
      </c>
      <c r="F7" s="557"/>
      <c r="G7" s="557"/>
      <c r="H7" s="557"/>
      <c r="I7" s="557"/>
      <c r="J7" s="557"/>
      <c r="K7" s="557"/>
      <c r="L7" s="557"/>
      <c r="M7" s="557"/>
      <c r="N7" s="557"/>
      <c r="O7" s="557"/>
      <c r="P7" s="557"/>
      <c r="Q7" s="557"/>
      <c r="R7" s="557"/>
      <c r="S7" s="557"/>
      <c r="T7" s="557"/>
      <c r="U7" s="557"/>
      <c r="V7" s="557"/>
      <c r="W7" s="557"/>
      <c r="X7" s="558" t="s">
        <v>809</v>
      </c>
      <c r="Y7" s="558"/>
      <c r="Z7" s="558"/>
      <c r="AA7" s="558"/>
      <c r="AB7" s="71"/>
      <c r="AC7" s="71"/>
      <c r="AD7" s="71"/>
      <c r="AE7" s="71"/>
      <c r="AF7" s="71"/>
      <c r="AG7" s="71"/>
      <c r="AH7" s="71"/>
      <c r="AI7" s="71"/>
      <c r="AJ7" s="71"/>
      <c r="AK7" s="71"/>
      <c r="AL7" s="71"/>
      <c r="AM7" s="71"/>
      <c r="AN7" s="71"/>
      <c r="AO7" s="71"/>
      <c r="AP7" s="71"/>
      <c r="AQ7" s="71"/>
      <c r="AR7" s="71"/>
      <c r="AS7" s="71"/>
      <c r="AT7" s="71"/>
      <c r="AU7" s="87">
        <v>1</v>
      </c>
      <c r="AV7" s="5"/>
      <c r="AW7" s="99"/>
      <c r="AX7" s="99"/>
      <c r="AY7" s="99"/>
      <c r="AZ7" s="99"/>
      <c r="BA7" s="99"/>
      <c r="BB7" s="99"/>
      <c r="BC7" s="99"/>
      <c r="BD7" s="99"/>
      <c r="BE7" s="99"/>
      <c r="BF7" s="99"/>
      <c r="BG7" s="99"/>
      <c r="BH7" s="99"/>
      <c r="BI7" s="99"/>
      <c r="BJ7" s="99"/>
      <c r="BK7" s="100"/>
      <c r="BL7" s="100"/>
      <c r="BM7" s="100"/>
      <c r="BN7" s="100"/>
      <c r="BO7" s="100"/>
      <c r="BP7" s="100"/>
      <c r="BQ7" s="100"/>
      <c r="BR7" s="100"/>
      <c r="BS7" s="100"/>
      <c r="BT7" s="100"/>
      <c r="BU7" s="100"/>
      <c r="BV7" s="100"/>
      <c r="BW7" s="100"/>
      <c r="BX7" s="100"/>
      <c r="BY7" s="100"/>
      <c r="BZ7" s="100"/>
      <c r="CA7" s="100"/>
      <c r="CB7" s="99"/>
      <c r="CC7" s="92">
        <v>1</v>
      </c>
      <c r="CD7" s="99"/>
      <c r="CE7" s="25"/>
      <c r="CF7" s="5"/>
      <c r="CG7" s="25"/>
      <c r="CH7" s="5"/>
      <c r="CI7" s="25"/>
      <c r="CJ7" s="5"/>
      <c r="CK7" s="25"/>
      <c r="CL7" s="5"/>
      <c r="CM7" s="25"/>
      <c r="CN7" s="5"/>
      <c r="CO7" s="25"/>
      <c r="CP7" s="5"/>
      <c r="CQ7" s="25"/>
      <c r="CR7" s="5"/>
      <c r="CS7" s="25"/>
      <c r="CT7" s="5"/>
      <c r="CU7" s="101"/>
      <c r="CV7" s="101"/>
      <c r="CW7" s="101"/>
      <c r="CX7" s="101"/>
      <c r="CY7" s="101"/>
      <c r="CZ7" s="101"/>
      <c r="DA7" s="101"/>
      <c r="DB7" s="101"/>
      <c r="DC7" s="101"/>
      <c r="DD7" s="101"/>
      <c r="DE7" s="5"/>
      <c r="DF7" s="5"/>
      <c r="DG7" s="5"/>
      <c r="DH7" s="5"/>
      <c r="DI7" s="5"/>
      <c r="DJ7" s="5"/>
      <c r="DK7" s="5"/>
      <c r="DL7" s="5"/>
      <c r="DM7" s="5"/>
      <c r="DN7" s="5"/>
      <c r="DO7" s="5"/>
      <c r="DP7" s="5"/>
      <c r="DQ7" s="101"/>
      <c r="DR7" s="101"/>
      <c r="DS7" s="101"/>
      <c r="DT7" s="101"/>
      <c r="DU7" s="101"/>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93"/>
    </row>
    <row r="8" spans="1:771" ht="58.5" customHeight="1">
      <c r="A8" s="559" t="str">
        <f>IF(D7="AMBIENTAL",ACS1128,IF(D7="CONOCIMIENTO",ACS1129,IF(D7="CONTINUIDAD",ACS1130,IF(D7="CORRUPCIÓN",#REF!,IF(D7="ESTRATÉGICO",ACS1131,IF(D7="FINANCIERO",ACS1132,IF(D7="FISCAL",ACS1133,IF(D7="FRAUDE",ACS1137,IF(D7="LEGAL",ACS1134,IF(D7="OPERATIVO",ACS1135,IF(D7="REPUTACIONAL",ACS1136,IF(D7="SEG. INFORMACIÓN",#REF!))))))))))))</f>
        <v>FINANCIERO:
Posibilidad de tener desvíos frente a los resultados financieros esperados en la entidad, explicados por la administración de sus inversiones, decisiones de financiación y manejo de la liquidez.</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
      <c r="AC8" s="5"/>
      <c r="AD8" s="5"/>
      <c r="AE8" s="5"/>
      <c r="AF8" s="5"/>
      <c r="AG8" s="5"/>
      <c r="AH8" s="5"/>
      <c r="AI8" s="5"/>
      <c r="AJ8" s="5"/>
      <c r="AK8" s="5"/>
      <c r="AL8" s="5"/>
      <c r="AM8" s="5"/>
      <c r="AN8" s="5"/>
      <c r="AO8" s="5"/>
      <c r="AP8" s="5"/>
      <c r="AQ8" s="5"/>
      <c r="AR8" s="5"/>
      <c r="AS8" s="5"/>
      <c r="AT8" s="5"/>
      <c r="AU8" s="87">
        <v>1</v>
      </c>
      <c r="AV8" s="25"/>
      <c r="AW8" s="25"/>
      <c r="AX8" s="25"/>
      <c r="AY8" s="25"/>
      <c r="AZ8" s="25"/>
      <c r="BA8" s="25"/>
      <c r="BB8" s="25"/>
      <c r="BC8" s="25"/>
      <c r="BD8" s="25"/>
      <c r="BE8" s="25"/>
      <c r="BF8" s="25"/>
      <c r="BG8" s="25"/>
      <c r="BH8" s="25"/>
      <c r="BI8" s="25"/>
      <c r="BJ8" s="25"/>
      <c r="BK8" s="94"/>
      <c r="BL8" s="94"/>
      <c r="BM8" s="94"/>
      <c r="BN8" s="94"/>
      <c r="BO8" s="94"/>
      <c r="BP8" s="94"/>
      <c r="BQ8" s="94"/>
      <c r="BR8" s="94"/>
      <c r="BS8" s="94"/>
      <c r="BT8" s="94"/>
      <c r="BU8" s="94"/>
      <c r="BV8" s="94"/>
      <c r="BW8" s="94"/>
      <c r="BX8" s="94"/>
      <c r="BY8" s="94"/>
      <c r="BZ8" s="94"/>
      <c r="CA8" s="94"/>
      <c r="CB8" s="25"/>
      <c r="CC8" s="92">
        <v>1</v>
      </c>
      <c r="CD8" s="56"/>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93"/>
    </row>
    <row r="9" spans="1:771" ht="6" customHeight="1">
      <c r="A9" s="102"/>
      <c r="B9" s="4"/>
      <c r="C9" s="4"/>
      <c r="D9" s="4"/>
      <c r="E9" s="4"/>
      <c r="F9" s="4"/>
      <c r="G9" s="4"/>
      <c r="H9" s="4"/>
      <c r="I9" s="4"/>
      <c r="J9" s="4"/>
      <c r="K9" s="4"/>
      <c r="L9" s="4"/>
      <c r="M9" s="4"/>
      <c r="N9" s="4"/>
      <c r="O9" s="4"/>
      <c r="P9" s="4"/>
      <c r="Q9" s="4"/>
      <c r="R9" s="4"/>
      <c r="S9" s="4"/>
      <c r="T9" s="4"/>
      <c r="U9" s="4"/>
      <c r="V9" s="4"/>
      <c r="W9" s="4"/>
      <c r="X9" s="4"/>
      <c r="Y9" s="4"/>
      <c r="Z9" s="4"/>
      <c r="AA9" s="4"/>
      <c r="AB9" s="5"/>
      <c r="AC9" s="5"/>
      <c r="AD9" s="5"/>
      <c r="AE9" s="5"/>
      <c r="AF9" s="5"/>
      <c r="AG9" s="5"/>
      <c r="AH9" s="5"/>
      <c r="AI9" s="5"/>
      <c r="AJ9" s="5"/>
      <c r="AK9" s="5"/>
      <c r="AL9" s="5"/>
      <c r="AM9" s="5"/>
      <c r="AN9" s="5"/>
      <c r="AO9" s="5"/>
      <c r="AP9" s="5"/>
      <c r="AQ9" s="5"/>
      <c r="AR9" s="5"/>
      <c r="AS9" s="5"/>
      <c r="AT9" s="5"/>
      <c r="AU9" s="87">
        <v>1</v>
      </c>
      <c r="AV9" s="25"/>
      <c r="AW9" s="25"/>
      <c r="AX9" s="25"/>
      <c r="AY9" s="25"/>
      <c r="AZ9" s="25"/>
      <c r="BA9" s="25"/>
      <c r="BB9" s="25"/>
      <c r="BC9" s="25"/>
      <c r="BD9" s="25"/>
      <c r="BE9" s="25"/>
      <c r="BF9" s="25"/>
      <c r="BG9" s="25"/>
      <c r="BH9" s="25"/>
      <c r="BI9" s="25"/>
      <c r="BJ9" s="25"/>
      <c r="BK9" s="94"/>
      <c r="BL9" s="94"/>
      <c r="BM9" s="94"/>
      <c r="BN9" s="94"/>
      <c r="BO9" s="94"/>
      <c r="BP9" s="94"/>
      <c r="BQ9" s="94"/>
      <c r="BR9" s="94"/>
      <c r="BS9" s="94"/>
      <c r="BT9" s="94"/>
      <c r="BU9" s="94"/>
      <c r="BV9" s="94"/>
      <c r="BW9" s="94"/>
      <c r="BX9" s="94"/>
      <c r="BY9" s="94"/>
      <c r="BZ9" s="94"/>
      <c r="CA9" s="94"/>
      <c r="CB9" s="25"/>
      <c r="CC9" s="92">
        <v>1</v>
      </c>
      <c r="CD9" s="56"/>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93"/>
    </row>
    <row r="10" spans="1:771" ht="30" customHeight="1">
      <c r="A10" s="384" t="s">
        <v>254</v>
      </c>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5"/>
      <c r="AC10" s="5"/>
      <c r="AD10" s="5"/>
      <c r="AE10" s="5"/>
      <c r="AF10" s="5"/>
      <c r="AG10" s="5"/>
      <c r="AH10" s="5"/>
      <c r="AI10" s="5"/>
      <c r="AJ10" s="5"/>
      <c r="AK10" s="5"/>
      <c r="AL10" s="5"/>
      <c r="AM10" s="5"/>
      <c r="AN10" s="5"/>
      <c r="AO10" s="5"/>
      <c r="AP10" s="5"/>
      <c r="AQ10" s="5"/>
      <c r="AR10" s="5"/>
      <c r="AS10" s="5"/>
      <c r="AT10" s="5"/>
      <c r="AU10" s="87">
        <v>1</v>
      </c>
      <c r="AV10" s="25"/>
      <c r="AW10" s="25"/>
      <c r="AX10" s="25"/>
      <c r="AY10" s="25"/>
      <c r="AZ10" s="25"/>
      <c r="BA10" s="25"/>
      <c r="BB10" s="25"/>
      <c r="BC10" s="25"/>
      <c r="BD10" s="25"/>
      <c r="BE10" s="25"/>
      <c r="BF10" s="25"/>
      <c r="BG10" s="25"/>
      <c r="BH10" s="25"/>
      <c r="BI10" s="25"/>
      <c r="BJ10" s="25"/>
      <c r="BK10" s="94"/>
      <c r="BL10" s="94"/>
      <c r="BM10" s="94"/>
      <c r="BN10" s="94"/>
      <c r="BO10" s="94"/>
      <c r="BP10" s="94"/>
      <c r="BQ10" s="94"/>
      <c r="BR10" s="94"/>
      <c r="BS10" s="94"/>
      <c r="BT10" s="94"/>
      <c r="BU10" s="94"/>
      <c r="BV10" s="94"/>
      <c r="BW10" s="94"/>
      <c r="BX10" s="94"/>
      <c r="BY10" s="94"/>
      <c r="BZ10" s="94"/>
      <c r="CA10" s="94"/>
      <c r="CB10" s="25"/>
      <c r="CC10" s="92">
        <v>1</v>
      </c>
      <c r="CD10" s="56"/>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93"/>
    </row>
    <row r="11" spans="1:771" ht="27.75" customHeight="1">
      <c r="A11" s="71" t="s">
        <v>255</v>
      </c>
      <c r="B11" s="103" t="s">
        <v>31</v>
      </c>
      <c r="C11" s="372" t="s">
        <v>256</v>
      </c>
      <c r="D11" s="372"/>
      <c r="E11" s="372"/>
      <c r="F11" s="372"/>
      <c r="G11" s="372"/>
      <c r="H11" s="372"/>
      <c r="I11" s="372" t="s">
        <v>33</v>
      </c>
      <c r="J11" s="372"/>
      <c r="K11" s="372"/>
      <c r="L11" s="372"/>
      <c r="M11" s="372"/>
      <c r="N11" s="372"/>
      <c r="O11" s="372"/>
      <c r="P11" s="372"/>
      <c r="Q11" s="372"/>
      <c r="R11" s="372"/>
      <c r="S11" s="372"/>
      <c r="T11" s="372"/>
      <c r="U11" s="372"/>
      <c r="V11" s="372"/>
      <c r="W11" s="372"/>
      <c r="X11" s="372" t="s">
        <v>257</v>
      </c>
      <c r="Y11" s="372"/>
      <c r="Z11" s="372"/>
      <c r="AA11" s="372"/>
      <c r="AB11" s="560" t="s">
        <v>258</v>
      </c>
      <c r="AC11" s="560"/>
      <c r="AD11" s="560"/>
      <c r="AE11" s="104"/>
      <c r="AF11" s="104"/>
      <c r="AG11" s="104"/>
      <c r="AH11" s="104"/>
      <c r="AI11" s="104"/>
      <c r="AJ11" s="104"/>
      <c r="AK11" s="104"/>
      <c r="AL11" s="104"/>
      <c r="AM11" s="104"/>
      <c r="AN11" s="104"/>
      <c r="AO11" s="104"/>
      <c r="AP11" s="104"/>
      <c r="AQ11" s="104"/>
      <c r="AR11" s="104"/>
      <c r="AS11" s="104"/>
      <c r="AT11" s="104"/>
      <c r="AU11" s="87">
        <v>1</v>
      </c>
      <c r="AV11" s="105" t="s">
        <v>259</v>
      </c>
      <c r="AW11" s="105"/>
      <c r="AX11" s="25"/>
      <c r="AY11" s="25"/>
      <c r="AZ11" s="25"/>
      <c r="BA11" s="25"/>
      <c r="BB11" s="25"/>
      <c r="BC11" s="25"/>
      <c r="BD11" s="25"/>
      <c r="BE11" s="25"/>
      <c r="BF11" s="25"/>
      <c r="BG11" s="25"/>
      <c r="BH11" s="25"/>
      <c r="BI11" s="25"/>
      <c r="BJ11" s="25"/>
      <c r="BK11" s="94"/>
      <c r="BL11" s="94"/>
      <c r="BM11" s="94"/>
      <c r="BN11" s="94"/>
      <c r="BO11" s="94"/>
      <c r="BP11" s="94"/>
      <c r="BQ11" s="94"/>
      <c r="BR11" s="94"/>
      <c r="BS11" s="94"/>
      <c r="BT11" s="94"/>
      <c r="BU11" s="94"/>
      <c r="BV11" s="94"/>
      <c r="BW11" s="94"/>
      <c r="BX11" s="94"/>
      <c r="BY11" s="94"/>
      <c r="BZ11" s="94"/>
      <c r="CA11" s="94"/>
      <c r="CB11" s="25"/>
      <c r="CC11" s="92">
        <v>1</v>
      </c>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93"/>
    </row>
    <row r="12" spans="1:771" ht="31.5" customHeight="1">
      <c r="A12" s="106" t="s">
        <v>260</v>
      </c>
      <c r="B12" s="107" t="s">
        <v>162</v>
      </c>
      <c r="C12" s="360" t="s">
        <v>810</v>
      </c>
      <c r="D12" s="360"/>
      <c r="E12" s="360"/>
      <c r="F12" s="360"/>
      <c r="G12" s="360"/>
      <c r="H12" s="360"/>
      <c r="I12" s="552" t="s">
        <v>872</v>
      </c>
      <c r="J12" s="552"/>
      <c r="K12" s="552"/>
      <c r="L12" s="552"/>
      <c r="M12" s="552"/>
      <c r="N12" s="552"/>
      <c r="O12" s="552"/>
      <c r="P12" s="552"/>
      <c r="Q12" s="552"/>
      <c r="R12" s="552"/>
      <c r="S12" s="552"/>
      <c r="T12" s="552"/>
      <c r="U12" s="552"/>
      <c r="V12" s="552"/>
      <c r="W12" s="552"/>
      <c r="X12" s="360">
        <v>1.2</v>
      </c>
      <c r="Y12" s="360"/>
      <c r="Z12" s="360"/>
      <c r="AA12" s="360"/>
      <c r="AB12" s="550" t="str">
        <f t="shared" ref="AB12:AB31" si="0">A133</f>
        <v>Control 1</v>
      </c>
      <c r="AC12" s="550"/>
      <c r="AD12" s="551" t="str">
        <f t="shared" ref="AD12:AD31" si="1">IF(B133="","",B133)</f>
        <v>Vinculación del modelo efr en la plataforma estratégica de la Entidad.</v>
      </c>
      <c r="AE12" s="551"/>
      <c r="AF12" s="551"/>
      <c r="AG12" s="551"/>
      <c r="AH12" s="551"/>
      <c r="AI12" s="551"/>
      <c r="AJ12" s="551"/>
      <c r="AK12" s="551"/>
      <c r="AL12" s="551"/>
      <c r="AM12" s="551"/>
      <c r="AN12" s="551"/>
      <c r="AO12" s="551"/>
      <c r="AP12" s="551"/>
      <c r="AQ12" s="551"/>
      <c r="AR12" s="551"/>
      <c r="AS12" s="551"/>
      <c r="AT12" s="551"/>
      <c r="AU12" s="87">
        <v>1</v>
      </c>
      <c r="AV12" s="108" t="str">
        <f>CONCATENATE(A12,". ",C12," 
",A13,". ",C13," 
",A14,". ",C14," 
",A15,". ",C15," 
",A16,". ",C16," 
",A17,". ",C17," 
",A18,". ",C18," 
",A19,". ",C19," 
",A20,". ",C20," 
",A21,". ",C21," 
",A22,". ",C22," 
",A23,". ",C23," 
",A24,". ",C24," 
",A25,". ",C25," 
",A26,". ",C26," 
",A27,". ",C27," 
",A28,". ",C28," 
",A29,". ",C29," 
",A30,". ",C30," 
",A31,". ",C31,)</f>
        <v xml:space="preserve">Causa 1. 
Falta de patrocinio por parte del equipo directivo. 
Causa 2. Políticas internas o distritales de austeridad del gasto que impidan la ejecución de las estrategias efr. 
.  
.  
.  
.  
.  
.  
.  
.  
.  
.  
.  
.  
.  
.  
.  
.  
.  
. </v>
      </c>
      <c r="AW12" s="108" t="str">
        <f>CONCATENATE(A12,". ",I12," 
",A13,". ",I13," 
",A14,". ",I14," 
",A15,". ",I15," 
",A16,". ",I16," 
",A17,". ",I17," 
",A18,". ",I18," 
",A19,". ",I19," 
",A20,". ",I20," 
",A21,". ",I21," 
",A22,". ",I22," 
",A23,". ",I23," 
",A24,". ",I24," 
",A25,". ",I25," 
",A26,". ",I26," 
",A27,". ",I27," 
",A28,". ",I28," 
",A29,". ",I29," 
",A30,". ",I30," 
",A31,". ",I31,)</f>
        <v xml:space="preserve">Causa 1. Rotación del equipo directivo 
Causa 2. Cambios en el marco normativo asociado a la regulación de presupuesto en entidades públicas 
.  
.  
.  
.  
.  
.  
.  
.  
.  
.  
.  
.  
.  
.  
.  
.  
.  
. </v>
      </c>
      <c r="AX12" s="108" t="str">
        <f>CONCATENATE(A12,". ",B12," 
",A13,". ",B13," 
",A14,". ",B14," 
",A15,". ",B15," 
",A16,". ",B16," 
",A17,". ",B17," 
",A18,". ",B18," 
",A19,". ",B19," 
",A20,". ",B20," 
",A21,". ",B21," 
",A22,". ",B22," 
",A23,". ",B23," 
",A24,". ",B24," 
",A25,". ",B25," 
",A26,". ",B26," 
",A27,". ",B27," 
",A28,". ",B28," 
",A29,". ",B29," 
",A30,". ",B30," 
",A31,". ",B31,)</f>
        <v xml:space="preserve">Causa 1. Humano 
Causa 2. Parte Relacionada 
.  
.  
.  
.  
.  
.  
.  
.  
.  
.  
.  
.  
.  
.  
.  
.  
.  
. </v>
      </c>
      <c r="AY12" s="25"/>
      <c r="AZ12" s="25"/>
      <c r="BA12" s="25"/>
      <c r="BB12" s="25"/>
      <c r="BC12" s="25"/>
      <c r="BD12" s="25"/>
      <c r="BE12" s="25"/>
      <c r="BF12" s="25"/>
      <c r="BG12" s="25"/>
      <c r="BH12" s="25"/>
      <c r="BI12" s="25"/>
      <c r="BJ12" s="25"/>
      <c r="BK12" s="94"/>
      <c r="BL12" s="94"/>
      <c r="BM12" s="94"/>
      <c r="BN12" s="94"/>
      <c r="BO12" s="94"/>
      <c r="BP12" s="94"/>
      <c r="BQ12" s="94"/>
      <c r="BR12" s="94"/>
      <c r="BS12" s="94"/>
      <c r="BT12" s="94"/>
      <c r="BU12" s="94"/>
      <c r="BV12" s="94"/>
      <c r="BW12" s="94"/>
      <c r="BX12" s="94"/>
      <c r="BY12" s="94"/>
      <c r="BZ12" s="94"/>
      <c r="CA12" s="94"/>
      <c r="CB12" s="25"/>
      <c r="CC12" s="92">
        <v>1</v>
      </c>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93"/>
    </row>
    <row r="13" spans="1:771" ht="31.5" customHeight="1">
      <c r="A13" s="106" t="str">
        <f>IF(C13="","","Causa 2")</f>
        <v>Causa 2</v>
      </c>
      <c r="B13" s="107" t="s">
        <v>573</v>
      </c>
      <c r="C13" s="360" t="s">
        <v>811</v>
      </c>
      <c r="D13" s="360"/>
      <c r="E13" s="360"/>
      <c r="F13" s="360"/>
      <c r="G13" s="360"/>
      <c r="H13" s="360"/>
      <c r="I13" s="552" t="s">
        <v>871</v>
      </c>
      <c r="J13" s="552"/>
      <c r="K13" s="552"/>
      <c r="L13" s="552"/>
      <c r="M13" s="552"/>
      <c r="N13" s="552"/>
      <c r="O13" s="552"/>
      <c r="P13" s="552"/>
      <c r="Q13" s="552"/>
      <c r="R13" s="552"/>
      <c r="S13" s="552"/>
      <c r="T13" s="552"/>
      <c r="U13" s="552"/>
      <c r="V13" s="552"/>
      <c r="W13" s="552"/>
      <c r="X13" s="360">
        <v>1</v>
      </c>
      <c r="Y13" s="360"/>
      <c r="Z13" s="360"/>
      <c r="AA13" s="360"/>
      <c r="AB13" s="550" t="str">
        <f t="shared" si="0"/>
        <v>Control 2</v>
      </c>
      <c r="AC13" s="550"/>
      <c r="AD13" s="551" t="str">
        <f t="shared" si="1"/>
        <v xml:space="preserve"> Inclusión del Subsistema de Gestión efr en la inducción para afianzar el modelo</v>
      </c>
      <c r="AE13" s="551"/>
      <c r="AF13" s="551"/>
      <c r="AG13" s="551"/>
      <c r="AH13" s="551"/>
      <c r="AI13" s="551"/>
      <c r="AJ13" s="551"/>
      <c r="AK13" s="551"/>
      <c r="AL13" s="551"/>
      <c r="AM13" s="551"/>
      <c r="AN13" s="551"/>
      <c r="AO13" s="551"/>
      <c r="AP13" s="551"/>
      <c r="AQ13" s="551"/>
      <c r="AR13" s="551"/>
      <c r="AS13" s="551"/>
      <c r="AT13" s="551"/>
      <c r="AU13" s="87">
        <v>1</v>
      </c>
      <c r="AV13" s="109"/>
      <c r="AW13" s="109"/>
      <c r="AX13" s="25"/>
      <c r="AY13" s="25"/>
      <c r="AZ13" s="25"/>
      <c r="BA13" s="25"/>
      <c r="BB13" s="25"/>
      <c r="BC13" s="25"/>
      <c r="BD13" s="25"/>
      <c r="BE13" s="25"/>
      <c r="BF13" s="25"/>
      <c r="BG13" s="25"/>
      <c r="BH13" s="25"/>
      <c r="BI13" s="25"/>
      <c r="BJ13" s="25"/>
      <c r="BK13" s="94"/>
      <c r="BL13" s="94"/>
      <c r="BM13" s="94"/>
      <c r="BN13" s="94"/>
      <c r="BO13" s="94"/>
      <c r="BP13" s="94"/>
      <c r="BQ13" s="94"/>
      <c r="BR13" s="94"/>
      <c r="BS13" s="94"/>
      <c r="BT13" s="94"/>
      <c r="BU13" s="94"/>
      <c r="BV13" s="94"/>
      <c r="BW13" s="94"/>
      <c r="BX13" s="94"/>
      <c r="BY13" s="94"/>
      <c r="BZ13" s="94"/>
      <c r="CA13" s="94"/>
      <c r="CB13" s="25"/>
      <c r="CC13" s="92">
        <v>1</v>
      </c>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93"/>
    </row>
    <row r="14" spans="1:771" ht="31.5" customHeight="1">
      <c r="A14" s="106" t="str">
        <f>IF(C14="","","Causa 3")</f>
        <v/>
      </c>
      <c r="B14" s="107"/>
      <c r="C14" s="360"/>
      <c r="D14" s="360"/>
      <c r="E14" s="360"/>
      <c r="F14" s="360"/>
      <c r="G14" s="360"/>
      <c r="H14" s="360"/>
      <c r="I14" s="360"/>
      <c r="J14" s="360"/>
      <c r="K14" s="360"/>
      <c r="L14" s="360"/>
      <c r="M14" s="360"/>
      <c r="N14" s="360"/>
      <c r="O14" s="360"/>
      <c r="P14" s="360"/>
      <c r="Q14" s="360"/>
      <c r="R14" s="360"/>
      <c r="S14" s="360"/>
      <c r="T14" s="360"/>
      <c r="U14" s="360"/>
      <c r="V14" s="360"/>
      <c r="W14" s="360"/>
      <c r="X14" s="360"/>
      <c r="Y14" s="360"/>
      <c r="Z14" s="360"/>
      <c r="AA14" s="360"/>
      <c r="AB14" s="550" t="str">
        <f t="shared" si="0"/>
        <v/>
      </c>
      <c r="AC14" s="550"/>
      <c r="AD14" s="551" t="str">
        <f t="shared" si="1"/>
        <v/>
      </c>
      <c r="AE14" s="551"/>
      <c r="AF14" s="551"/>
      <c r="AG14" s="551"/>
      <c r="AH14" s="551"/>
      <c r="AI14" s="551"/>
      <c r="AJ14" s="551"/>
      <c r="AK14" s="551"/>
      <c r="AL14" s="551"/>
      <c r="AM14" s="551"/>
      <c r="AN14" s="551"/>
      <c r="AO14" s="551"/>
      <c r="AP14" s="551"/>
      <c r="AQ14" s="551"/>
      <c r="AR14" s="551"/>
      <c r="AS14" s="551"/>
      <c r="AT14" s="551"/>
      <c r="AU14" s="87">
        <v>1</v>
      </c>
      <c r="AV14" s="109"/>
      <c r="AW14" s="109"/>
      <c r="AX14" s="25"/>
      <c r="AY14" s="25"/>
      <c r="AZ14" s="25"/>
      <c r="BA14" s="25"/>
      <c r="BB14" s="25"/>
      <c r="BC14" s="25"/>
      <c r="BD14" s="25"/>
      <c r="BE14" s="25"/>
      <c r="BF14" s="25"/>
      <c r="BG14" s="25"/>
      <c r="BH14" s="25"/>
      <c r="BI14" s="25"/>
      <c r="BJ14" s="25"/>
      <c r="BK14" s="94"/>
      <c r="BL14" s="94"/>
      <c r="BM14" s="94"/>
      <c r="BN14" s="94"/>
      <c r="BO14" s="94"/>
      <c r="BP14" s="94"/>
      <c r="BQ14" s="94"/>
      <c r="BR14" s="94"/>
      <c r="BS14" s="94"/>
      <c r="BT14" s="94"/>
      <c r="BU14" s="94"/>
      <c r="BV14" s="94"/>
      <c r="BW14" s="94"/>
      <c r="BX14" s="94"/>
      <c r="BY14" s="94"/>
      <c r="BZ14" s="94"/>
      <c r="CA14" s="94"/>
      <c r="CB14" s="25"/>
      <c r="CC14" s="92">
        <v>1</v>
      </c>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93"/>
    </row>
    <row r="15" spans="1:771" ht="11.25" hidden="1" customHeight="1">
      <c r="A15" s="106" t="str">
        <f>IF(C15="","","Causa 4")</f>
        <v/>
      </c>
      <c r="B15" s="107"/>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550" t="str">
        <f t="shared" si="0"/>
        <v/>
      </c>
      <c r="AC15" s="550"/>
      <c r="AD15" s="551" t="str">
        <f t="shared" si="1"/>
        <v/>
      </c>
      <c r="AE15" s="551"/>
      <c r="AF15" s="551"/>
      <c r="AG15" s="551"/>
      <c r="AH15" s="551"/>
      <c r="AI15" s="551"/>
      <c r="AJ15" s="551"/>
      <c r="AK15" s="551"/>
      <c r="AL15" s="551"/>
      <c r="AM15" s="551"/>
      <c r="AN15" s="551"/>
      <c r="AO15" s="551"/>
      <c r="AP15" s="551"/>
      <c r="AQ15" s="551"/>
      <c r="AR15" s="551"/>
      <c r="AS15" s="551"/>
      <c r="AT15" s="551"/>
      <c r="AU15" s="87">
        <v>1</v>
      </c>
      <c r="AV15" s="109"/>
      <c r="AW15" s="109"/>
      <c r="AX15" s="25"/>
      <c r="AY15" s="25"/>
      <c r="AZ15" s="25"/>
      <c r="BA15" s="25"/>
      <c r="BB15" s="25"/>
      <c r="BC15" s="25"/>
      <c r="BD15" s="25"/>
      <c r="BE15" s="25"/>
      <c r="BF15" s="25"/>
      <c r="BG15" s="25"/>
      <c r="BH15" s="25"/>
      <c r="BI15" s="25"/>
      <c r="BJ15" s="25"/>
      <c r="BK15" s="94"/>
      <c r="BL15" s="94"/>
      <c r="BM15" s="94"/>
      <c r="BN15" s="94"/>
      <c r="BO15" s="94"/>
      <c r="BP15" s="94"/>
      <c r="BQ15" s="94"/>
      <c r="BR15" s="94"/>
      <c r="BS15" s="94"/>
      <c r="BT15" s="94"/>
      <c r="BU15" s="94"/>
      <c r="BV15" s="94"/>
      <c r="BW15" s="94"/>
      <c r="BX15" s="94"/>
      <c r="BY15" s="94"/>
      <c r="BZ15" s="94"/>
      <c r="CA15" s="94"/>
      <c r="CB15" s="25"/>
      <c r="CC15" s="92">
        <v>1</v>
      </c>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93"/>
    </row>
    <row r="16" spans="1:771" ht="11.25" hidden="1" customHeight="1">
      <c r="A16" s="106" t="str">
        <f>IF(C16="","","Causa 5")</f>
        <v/>
      </c>
      <c r="B16" s="107"/>
      <c r="C16" s="360"/>
      <c r="D16" s="360"/>
      <c r="E16" s="360"/>
      <c r="F16" s="360"/>
      <c r="G16" s="360"/>
      <c r="H16" s="360"/>
      <c r="I16" s="360"/>
      <c r="J16" s="360"/>
      <c r="K16" s="360"/>
      <c r="L16" s="360"/>
      <c r="M16" s="360"/>
      <c r="N16" s="360"/>
      <c r="O16" s="360"/>
      <c r="P16" s="360"/>
      <c r="Q16" s="360"/>
      <c r="R16" s="360"/>
      <c r="S16" s="360"/>
      <c r="T16" s="360"/>
      <c r="U16" s="360"/>
      <c r="V16" s="360"/>
      <c r="W16" s="360"/>
      <c r="X16" s="360"/>
      <c r="Y16" s="360"/>
      <c r="Z16" s="360"/>
      <c r="AA16" s="360"/>
      <c r="AB16" s="550" t="str">
        <f t="shared" si="0"/>
        <v/>
      </c>
      <c r="AC16" s="550"/>
      <c r="AD16" s="551" t="str">
        <f t="shared" si="1"/>
        <v/>
      </c>
      <c r="AE16" s="551"/>
      <c r="AF16" s="551"/>
      <c r="AG16" s="551"/>
      <c r="AH16" s="551"/>
      <c r="AI16" s="551"/>
      <c r="AJ16" s="551"/>
      <c r="AK16" s="551"/>
      <c r="AL16" s="551"/>
      <c r="AM16" s="551"/>
      <c r="AN16" s="551"/>
      <c r="AO16" s="551"/>
      <c r="AP16" s="551"/>
      <c r="AQ16" s="551"/>
      <c r="AR16" s="551"/>
      <c r="AS16" s="551"/>
      <c r="AT16" s="551"/>
      <c r="AU16" s="87">
        <v>1</v>
      </c>
      <c r="AV16" s="109"/>
      <c r="AW16" s="109"/>
      <c r="AX16" s="25"/>
      <c r="AY16" s="25"/>
      <c r="AZ16" s="25"/>
      <c r="BA16" s="25"/>
      <c r="BB16" s="25"/>
      <c r="BC16" s="25"/>
      <c r="BD16" s="25"/>
      <c r="BE16" s="25"/>
      <c r="BF16" s="25"/>
      <c r="BG16" s="25"/>
      <c r="BH16" s="25"/>
      <c r="BI16" s="25"/>
      <c r="BJ16" s="25"/>
      <c r="BK16" s="94"/>
      <c r="BL16" s="94"/>
      <c r="BM16" s="94"/>
      <c r="BN16" s="94"/>
      <c r="BO16" s="94"/>
      <c r="BP16" s="94"/>
      <c r="BQ16" s="94"/>
      <c r="BR16" s="94"/>
      <c r="BS16" s="94"/>
      <c r="BT16" s="94"/>
      <c r="BU16" s="94"/>
      <c r="BV16" s="94"/>
      <c r="BW16" s="94"/>
      <c r="BX16" s="94"/>
      <c r="BY16" s="94"/>
      <c r="BZ16" s="94"/>
      <c r="CA16" s="94"/>
      <c r="CB16" s="25"/>
      <c r="CC16" s="92">
        <v>1</v>
      </c>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93"/>
    </row>
    <row r="17" spans="1:81" ht="11.25" hidden="1" customHeight="1">
      <c r="A17" s="106" t="str">
        <f>IF(C17="","","Causa 6")</f>
        <v/>
      </c>
      <c r="B17" s="107"/>
      <c r="C17" s="360"/>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550" t="str">
        <f t="shared" si="0"/>
        <v/>
      </c>
      <c r="AC17" s="550"/>
      <c r="AD17" s="551" t="str">
        <f t="shared" si="1"/>
        <v/>
      </c>
      <c r="AE17" s="551"/>
      <c r="AF17" s="551"/>
      <c r="AG17" s="551"/>
      <c r="AH17" s="551"/>
      <c r="AI17" s="551"/>
      <c r="AJ17" s="551"/>
      <c r="AK17" s="551"/>
      <c r="AL17" s="551"/>
      <c r="AM17" s="551"/>
      <c r="AN17" s="551"/>
      <c r="AO17" s="551"/>
      <c r="AP17" s="551"/>
      <c r="AQ17" s="551"/>
      <c r="AR17" s="551"/>
      <c r="AS17" s="551"/>
      <c r="AT17" s="551"/>
      <c r="AU17" s="87">
        <v>1</v>
      </c>
      <c r="AV17" s="109"/>
      <c r="AW17" s="109"/>
      <c r="AX17" s="25"/>
      <c r="AY17" s="25"/>
      <c r="AZ17" s="25"/>
      <c r="BA17" s="25"/>
      <c r="BB17" s="25"/>
      <c r="BC17" s="25"/>
      <c r="BD17" s="25"/>
      <c r="BE17" s="25"/>
      <c r="BF17" s="25"/>
      <c r="BG17" s="25"/>
      <c r="BH17" s="25"/>
      <c r="BI17" s="25"/>
      <c r="BJ17" s="25"/>
      <c r="BK17" s="94"/>
      <c r="BL17" s="94"/>
      <c r="BM17" s="94"/>
      <c r="BN17" s="94"/>
      <c r="BO17" s="94"/>
      <c r="BP17" s="94"/>
      <c r="BQ17" s="94"/>
      <c r="BR17" s="94"/>
      <c r="BS17" s="94"/>
      <c r="BT17" s="94"/>
      <c r="BU17" s="94"/>
      <c r="BV17" s="94"/>
      <c r="BW17" s="94"/>
      <c r="BX17" s="94"/>
      <c r="BY17" s="94"/>
      <c r="BZ17" s="94"/>
      <c r="CA17" s="94"/>
      <c r="CB17" s="25"/>
      <c r="CC17" s="92">
        <v>1</v>
      </c>
    </row>
    <row r="18" spans="1:81" ht="11.25" hidden="1" customHeight="1">
      <c r="A18" s="106" t="str">
        <f>IF(C18="","","Causa 7")</f>
        <v/>
      </c>
      <c r="B18" s="107"/>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550" t="str">
        <f t="shared" si="0"/>
        <v/>
      </c>
      <c r="AC18" s="550"/>
      <c r="AD18" s="551" t="str">
        <f t="shared" si="1"/>
        <v/>
      </c>
      <c r="AE18" s="551"/>
      <c r="AF18" s="551"/>
      <c r="AG18" s="551"/>
      <c r="AH18" s="551"/>
      <c r="AI18" s="551"/>
      <c r="AJ18" s="551"/>
      <c r="AK18" s="551"/>
      <c r="AL18" s="551"/>
      <c r="AM18" s="551"/>
      <c r="AN18" s="551"/>
      <c r="AO18" s="551"/>
      <c r="AP18" s="551"/>
      <c r="AQ18" s="551"/>
      <c r="AR18" s="551"/>
      <c r="AS18" s="551"/>
      <c r="AT18" s="551"/>
      <c r="AU18" s="87">
        <v>1</v>
      </c>
      <c r="AV18" s="109"/>
      <c r="AW18" s="109"/>
      <c r="AX18" s="25"/>
      <c r="AY18" s="25"/>
      <c r="AZ18" s="25"/>
      <c r="BA18" s="25"/>
      <c r="BB18" s="25"/>
      <c r="BC18" s="25"/>
      <c r="BD18" s="25"/>
      <c r="BE18" s="25"/>
      <c r="BF18" s="25"/>
      <c r="BG18" s="25"/>
      <c r="BH18" s="25"/>
      <c r="BI18" s="25"/>
      <c r="BJ18" s="25"/>
      <c r="BK18" s="94"/>
      <c r="BL18" s="94"/>
      <c r="BM18" s="94"/>
      <c r="BN18" s="94"/>
      <c r="BO18" s="94"/>
      <c r="BP18" s="94"/>
      <c r="BQ18" s="94"/>
      <c r="BR18" s="94"/>
      <c r="BS18" s="94"/>
      <c r="BT18" s="94"/>
      <c r="BU18" s="94"/>
      <c r="BV18" s="94"/>
      <c r="BW18" s="94"/>
      <c r="BX18" s="94"/>
      <c r="BY18" s="94"/>
      <c r="BZ18" s="94"/>
      <c r="CA18" s="94"/>
      <c r="CB18" s="25"/>
      <c r="CC18" s="92">
        <v>1</v>
      </c>
    </row>
    <row r="19" spans="1:81" ht="11.25" hidden="1" customHeight="1">
      <c r="A19" s="106" t="str">
        <f>IF(C19="","","Causa 8")</f>
        <v/>
      </c>
      <c r="B19" s="107"/>
      <c r="C19" s="360"/>
      <c r="D19" s="360"/>
      <c r="E19" s="360"/>
      <c r="F19" s="360"/>
      <c r="G19" s="360"/>
      <c r="H19" s="360"/>
      <c r="I19" s="360"/>
      <c r="J19" s="360"/>
      <c r="K19" s="360"/>
      <c r="L19" s="360"/>
      <c r="M19" s="360"/>
      <c r="N19" s="360"/>
      <c r="O19" s="360"/>
      <c r="P19" s="360"/>
      <c r="Q19" s="360"/>
      <c r="R19" s="360"/>
      <c r="S19" s="360"/>
      <c r="T19" s="360"/>
      <c r="U19" s="360"/>
      <c r="V19" s="360"/>
      <c r="W19" s="360"/>
      <c r="X19" s="360"/>
      <c r="Y19" s="360"/>
      <c r="Z19" s="360"/>
      <c r="AA19" s="360"/>
      <c r="AB19" s="550" t="str">
        <f t="shared" si="0"/>
        <v/>
      </c>
      <c r="AC19" s="550"/>
      <c r="AD19" s="551" t="str">
        <f t="shared" si="1"/>
        <v/>
      </c>
      <c r="AE19" s="551"/>
      <c r="AF19" s="551"/>
      <c r="AG19" s="551"/>
      <c r="AH19" s="551"/>
      <c r="AI19" s="551"/>
      <c r="AJ19" s="551"/>
      <c r="AK19" s="551"/>
      <c r="AL19" s="551"/>
      <c r="AM19" s="551"/>
      <c r="AN19" s="551"/>
      <c r="AO19" s="551"/>
      <c r="AP19" s="551"/>
      <c r="AQ19" s="551"/>
      <c r="AR19" s="551"/>
      <c r="AS19" s="551"/>
      <c r="AT19" s="551"/>
      <c r="AU19" s="87">
        <v>1</v>
      </c>
      <c r="AV19" s="109"/>
      <c r="AW19" s="109"/>
      <c r="AX19" s="25"/>
      <c r="AY19" s="25"/>
      <c r="AZ19" s="25"/>
      <c r="BA19" s="25"/>
      <c r="BB19" s="25"/>
      <c r="BC19" s="25"/>
      <c r="BD19" s="25"/>
      <c r="BE19" s="25"/>
      <c r="BF19" s="25"/>
      <c r="BG19" s="25"/>
      <c r="BH19" s="25"/>
      <c r="BI19" s="25"/>
      <c r="BJ19" s="25"/>
      <c r="BK19" s="94"/>
      <c r="BL19" s="94"/>
      <c r="BM19" s="94"/>
      <c r="BN19" s="94"/>
      <c r="BO19" s="94"/>
      <c r="BP19" s="94"/>
      <c r="BQ19" s="94"/>
      <c r="BR19" s="94"/>
      <c r="BS19" s="94"/>
      <c r="BT19" s="94"/>
      <c r="BU19" s="94"/>
      <c r="BV19" s="94"/>
      <c r="BW19" s="94"/>
      <c r="BX19" s="94"/>
      <c r="BY19" s="94"/>
      <c r="BZ19" s="94"/>
      <c r="CA19" s="94"/>
      <c r="CB19" s="25"/>
      <c r="CC19" s="92">
        <v>1</v>
      </c>
    </row>
    <row r="20" spans="1:81" ht="11.25" hidden="1" customHeight="1">
      <c r="A20" s="106" t="str">
        <f>IF(C20="","","Causa 9")</f>
        <v/>
      </c>
      <c r="B20" s="107"/>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550" t="str">
        <f t="shared" si="0"/>
        <v/>
      </c>
      <c r="AC20" s="550"/>
      <c r="AD20" s="551" t="str">
        <f t="shared" si="1"/>
        <v/>
      </c>
      <c r="AE20" s="551"/>
      <c r="AF20" s="551"/>
      <c r="AG20" s="551"/>
      <c r="AH20" s="551"/>
      <c r="AI20" s="551"/>
      <c r="AJ20" s="551"/>
      <c r="AK20" s="551"/>
      <c r="AL20" s="551"/>
      <c r="AM20" s="551"/>
      <c r="AN20" s="551"/>
      <c r="AO20" s="551"/>
      <c r="AP20" s="551"/>
      <c r="AQ20" s="551"/>
      <c r="AR20" s="551"/>
      <c r="AS20" s="551"/>
      <c r="AT20" s="551"/>
      <c r="AU20" s="87">
        <v>1</v>
      </c>
      <c r="AV20" s="109"/>
      <c r="AW20" s="109"/>
      <c r="AX20" s="25"/>
      <c r="AY20" s="25"/>
      <c r="AZ20" s="25"/>
      <c r="BA20" s="25"/>
      <c r="BB20" s="25"/>
      <c r="BC20" s="25"/>
      <c r="BD20" s="25"/>
      <c r="BE20" s="25"/>
      <c r="BF20" s="25"/>
      <c r="BG20" s="25"/>
      <c r="BH20" s="25"/>
      <c r="BI20" s="25"/>
      <c r="BJ20" s="25"/>
      <c r="BK20" s="94"/>
      <c r="BL20" s="94"/>
      <c r="BM20" s="94"/>
      <c r="BN20" s="94"/>
      <c r="BO20" s="94"/>
      <c r="BP20" s="94"/>
      <c r="BQ20" s="94"/>
      <c r="BR20" s="94"/>
      <c r="BS20" s="94"/>
      <c r="BT20" s="94"/>
      <c r="BU20" s="94"/>
      <c r="BV20" s="94"/>
      <c r="BW20" s="94"/>
      <c r="BX20" s="94"/>
      <c r="BY20" s="94"/>
      <c r="BZ20" s="94"/>
      <c r="CA20" s="94"/>
      <c r="CB20" s="25"/>
      <c r="CC20" s="92">
        <v>1</v>
      </c>
    </row>
    <row r="21" spans="1:81" ht="11.25" hidden="1" customHeight="1">
      <c r="A21" s="106" t="str">
        <f>IF(C21="","","Causa 10")</f>
        <v/>
      </c>
      <c r="B21" s="107"/>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550" t="str">
        <f t="shared" si="0"/>
        <v/>
      </c>
      <c r="AC21" s="550"/>
      <c r="AD21" s="551" t="str">
        <f t="shared" si="1"/>
        <v/>
      </c>
      <c r="AE21" s="551"/>
      <c r="AF21" s="551"/>
      <c r="AG21" s="551"/>
      <c r="AH21" s="551"/>
      <c r="AI21" s="551"/>
      <c r="AJ21" s="551"/>
      <c r="AK21" s="551"/>
      <c r="AL21" s="551"/>
      <c r="AM21" s="551"/>
      <c r="AN21" s="551"/>
      <c r="AO21" s="551"/>
      <c r="AP21" s="551"/>
      <c r="AQ21" s="551"/>
      <c r="AR21" s="551"/>
      <c r="AS21" s="551"/>
      <c r="AT21" s="551"/>
      <c r="AU21" s="87">
        <v>1</v>
      </c>
      <c r="AV21" s="109"/>
      <c r="AW21" s="109"/>
      <c r="AX21" s="25"/>
      <c r="AY21" s="25"/>
      <c r="AZ21" s="25"/>
      <c r="BA21" s="25"/>
      <c r="BB21" s="25"/>
      <c r="BC21" s="25"/>
      <c r="BD21" s="25"/>
      <c r="BE21" s="25"/>
      <c r="BF21" s="25"/>
      <c r="BG21" s="25"/>
      <c r="BH21" s="25"/>
      <c r="BI21" s="25"/>
      <c r="BJ21" s="25"/>
      <c r="BK21" s="94"/>
      <c r="BL21" s="94"/>
      <c r="BM21" s="94"/>
      <c r="BN21" s="94"/>
      <c r="BO21" s="94"/>
      <c r="BP21" s="94"/>
      <c r="BQ21" s="94"/>
      <c r="BR21" s="94"/>
      <c r="BS21" s="94"/>
      <c r="BT21" s="94"/>
      <c r="BU21" s="94"/>
      <c r="BV21" s="94"/>
      <c r="BW21" s="94"/>
      <c r="BX21" s="94"/>
      <c r="BY21" s="94"/>
      <c r="BZ21" s="94"/>
      <c r="CA21" s="94"/>
      <c r="CB21" s="25"/>
      <c r="CC21" s="92">
        <v>1</v>
      </c>
    </row>
    <row r="22" spans="1:81" ht="11.25" hidden="1" customHeight="1">
      <c r="A22" s="106" t="str">
        <f>IF(C22="","","Causa 11")</f>
        <v/>
      </c>
      <c r="B22" s="107"/>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550" t="str">
        <f t="shared" si="0"/>
        <v/>
      </c>
      <c r="AC22" s="550"/>
      <c r="AD22" s="551" t="str">
        <f t="shared" si="1"/>
        <v/>
      </c>
      <c r="AE22" s="551"/>
      <c r="AF22" s="551"/>
      <c r="AG22" s="551"/>
      <c r="AH22" s="551"/>
      <c r="AI22" s="551"/>
      <c r="AJ22" s="551"/>
      <c r="AK22" s="551"/>
      <c r="AL22" s="551"/>
      <c r="AM22" s="551"/>
      <c r="AN22" s="551"/>
      <c r="AO22" s="551"/>
      <c r="AP22" s="551"/>
      <c r="AQ22" s="551"/>
      <c r="AR22" s="551"/>
      <c r="AS22" s="551"/>
      <c r="AT22" s="551"/>
      <c r="AU22" s="87">
        <v>1</v>
      </c>
      <c r="AV22" s="109"/>
      <c r="AW22" s="109"/>
      <c r="AX22" s="25"/>
      <c r="AY22" s="25"/>
      <c r="AZ22" s="25"/>
      <c r="BA22" s="25"/>
      <c r="BB22" s="25"/>
      <c r="BC22" s="25"/>
      <c r="BD22" s="25"/>
      <c r="BE22" s="25"/>
      <c r="BF22" s="25"/>
      <c r="BG22" s="25"/>
      <c r="BH22" s="25"/>
      <c r="BI22" s="25"/>
      <c r="BJ22" s="25"/>
      <c r="BK22" s="94"/>
      <c r="BL22" s="94"/>
      <c r="BM22" s="94"/>
      <c r="BN22" s="94"/>
      <c r="BO22" s="94"/>
      <c r="BP22" s="94"/>
      <c r="BQ22" s="94"/>
      <c r="BR22" s="94"/>
      <c r="BS22" s="94"/>
      <c r="BT22" s="94"/>
      <c r="BU22" s="94"/>
      <c r="BV22" s="94"/>
      <c r="BW22" s="94"/>
      <c r="BX22" s="94"/>
      <c r="BY22" s="94"/>
      <c r="BZ22" s="94"/>
      <c r="CA22" s="94"/>
      <c r="CB22" s="25"/>
      <c r="CC22" s="92">
        <v>1</v>
      </c>
    </row>
    <row r="23" spans="1:81" ht="11.25" hidden="1" customHeight="1">
      <c r="A23" s="106" t="str">
        <f>IF(C23="","","Causa 12")</f>
        <v/>
      </c>
      <c r="B23" s="107"/>
      <c r="C23" s="360"/>
      <c r="D23" s="360"/>
      <c r="E23" s="360"/>
      <c r="F23" s="360"/>
      <c r="G23" s="360"/>
      <c r="H23" s="360"/>
      <c r="I23" s="360"/>
      <c r="J23" s="360"/>
      <c r="K23" s="360"/>
      <c r="L23" s="360"/>
      <c r="M23" s="360"/>
      <c r="N23" s="360"/>
      <c r="O23" s="360"/>
      <c r="P23" s="360"/>
      <c r="Q23" s="360"/>
      <c r="R23" s="360"/>
      <c r="S23" s="360"/>
      <c r="T23" s="360"/>
      <c r="U23" s="360"/>
      <c r="V23" s="360"/>
      <c r="W23" s="360"/>
      <c r="X23" s="360"/>
      <c r="Y23" s="360"/>
      <c r="Z23" s="360"/>
      <c r="AA23" s="360"/>
      <c r="AB23" s="550" t="str">
        <f t="shared" si="0"/>
        <v/>
      </c>
      <c r="AC23" s="550"/>
      <c r="AD23" s="551" t="str">
        <f t="shared" si="1"/>
        <v/>
      </c>
      <c r="AE23" s="551"/>
      <c r="AF23" s="551"/>
      <c r="AG23" s="551"/>
      <c r="AH23" s="551"/>
      <c r="AI23" s="551"/>
      <c r="AJ23" s="551"/>
      <c r="AK23" s="551"/>
      <c r="AL23" s="551"/>
      <c r="AM23" s="551"/>
      <c r="AN23" s="551"/>
      <c r="AO23" s="551"/>
      <c r="AP23" s="551"/>
      <c r="AQ23" s="551"/>
      <c r="AR23" s="551"/>
      <c r="AS23" s="551"/>
      <c r="AT23" s="551"/>
      <c r="AU23" s="87">
        <v>1</v>
      </c>
      <c r="AV23" s="109"/>
      <c r="AW23" s="109"/>
      <c r="AX23" s="25"/>
      <c r="AY23" s="25"/>
      <c r="AZ23" s="25"/>
      <c r="BA23" s="25"/>
      <c r="BB23" s="25"/>
      <c r="BC23" s="25"/>
      <c r="BD23" s="25"/>
      <c r="BE23" s="25"/>
      <c r="BF23" s="25"/>
      <c r="BG23" s="25"/>
      <c r="BH23" s="25"/>
      <c r="BI23" s="25"/>
      <c r="BJ23" s="25"/>
      <c r="BK23" s="94"/>
      <c r="BL23" s="94"/>
      <c r="BM23" s="94"/>
      <c r="BN23" s="94"/>
      <c r="BO23" s="94"/>
      <c r="BP23" s="94"/>
      <c r="BQ23" s="94"/>
      <c r="BR23" s="94"/>
      <c r="BS23" s="94"/>
      <c r="BT23" s="94"/>
      <c r="BU23" s="94"/>
      <c r="BV23" s="94"/>
      <c r="BW23" s="94"/>
      <c r="BX23" s="94"/>
      <c r="BY23" s="94"/>
      <c r="BZ23" s="94"/>
      <c r="CA23" s="94"/>
      <c r="CB23" s="25"/>
      <c r="CC23" s="92">
        <v>1</v>
      </c>
    </row>
    <row r="24" spans="1:81" ht="11.25" hidden="1" customHeight="1">
      <c r="A24" s="106" t="str">
        <f>IF(C24="","","Causa 13")</f>
        <v/>
      </c>
      <c r="B24" s="107"/>
      <c r="C24" s="360"/>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550" t="str">
        <f t="shared" si="0"/>
        <v/>
      </c>
      <c r="AC24" s="550"/>
      <c r="AD24" s="551" t="str">
        <f t="shared" si="1"/>
        <v/>
      </c>
      <c r="AE24" s="551"/>
      <c r="AF24" s="551"/>
      <c r="AG24" s="551"/>
      <c r="AH24" s="551"/>
      <c r="AI24" s="551"/>
      <c r="AJ24" s="551"/>
      <c r="AK24" s="551"/>
      <c r="AL24" s="551"/>
      <c r="AM24" s="551"/>
      <c r="AN24" s="551"/>
      <c r="AO24" s="551"/>
      <c r="AP24" s="551"/>
      <c r="AQ24" s="551"/>
      <c r="AR24" s="551"/>
      <c r="AS24" s="551"/>
      <c r="AT24" s="551"/>
      <c r="AU24" s="87">
        <v>1</v>
      </c>
      <c r="AV24" s="109"/>
      <c r="AW24" s="109"/>
      <c r="AX24" s="25"/>
      <c r="AY24" s="25"/>
      <c r="AZ24" s="25"/>
      <c r="BA24" s="25"/>
      <c r="BB24" s="25"/>
      <c r="BC24" s="25"/>
      <c r="BD24" s="25"/>
      <c r="BE24" s="25"/>
      <c r="BF24" s="25"/>
      <c r="BG24" s="25"/>
      <c r="BH24" s="25"/>
      <c r="BI24" s="25"/>
      <c r="BJ24" s="25"/>
      <c r="BK24" s="94"/>
      <c r="BL24" s="94"/>
      <c r="BM24" s="94"/>
      <c r="BN24" s="94"/>
      <c r="BO24" s="94"/>
      <c r="BP24" s="94"/>
      <c r="BQ24" s="94"/>
      <c r="BR24" s="94"/>
      <c r="BS24" s="94"/>
      <c r="BT24" s="94"/>
      <c r="BU24" s="94"/>
      <c r="BV24" s="94"/>
      <c r="BW24" s="94"/>
      <c r="BX24" s="94"/>
      <c r="BY24" s="94"/>
      <c r="BZ24" s="94"/>
      <c r="CA24" s="94"/>
      <c r="CB24" s="25"/>
      <c r="CC24" s="92">
        <v>1</v>
      </c>
    </row>
    <row r="25" spans="1:81" ht="11.25" hidden="1" customHeight="1">
      <c r="A25" s="106" t="str">
        <f>IF(C25="","","Causa 14")</f>
        <v/>
      </c>
      <c r="B25" s="107"/>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550" t="str">
        <f t="shared" si="0"/>
        <v/>
      </c>
      <c r="AC25" s="550"/>
      <c r="AD25" s="551" t="str">
        <f t="shared" si="1"/>
        <v/>
      </c>
      <c r="AE25" s="551"/>
      <c r="AF25" s="551"/>
      <c r="AG25" s="551"/>
      <c r="AH25" s="551"/>
      <c r="AI25" s="551"/>
      <c r="AJ25" s="551"/>
      <c r="AK25" s="551"/>
      <c r="AL25" s="551"/>
      <c r="AM25" s="551"/>
      <c r="AN25" s="551"/>
      <c r="AO25" s="551"/>
      <c r="AP25" s="551"/>
      <c r="AQ25" s="551"/>
      <c r="AR25" s="551"/>
      <c r="AS25" s="551"/>
      <c r="AT25" s="551"/>
      <c r="AU25" s="87">
        <v>1</v>
      </c>
      <c r="AV25" s="109"/>
      <c r="AW25" s="109"/>
      <c r="AX25" s="25"/>
      <c r="AY25" s="25"/>
      <c r="AZ25" s="25"/>
      <c r="BA25" s="25"/>
      <c r="BB25" s="25"/>
      <c r="BC25" s="25"/>
      <c r="BD25" s="25"/>
      <c r="BE25" s="25"/>
      <c r="BF25" s="25"/>
      <c r="BG25" s="25"/>
      <c r="BH25" s="25"/>
      <c r="BI25" s="25"/>
      <c r="BJ25" s="25"/>
      <c r="BK25" s="94"/>
      <c r="BL25" s="94"/>
      <c r="BM25" s="94"/>
      <c r="BN25" s="94"/>
      <c r="BO25" s="94"/>
      <c r="BP25" s="94"/>
      <c r="BQ25" s="94"/>
      <c r="BR25" s="94"/>
      <c r="BS25" s="94"/>
      <c r="BT25" s="94"/>
      <c r="BU25" s="94"/>
      <c r="BV25" s="94"/>
      <c r="BW25" s="94"/>
      <c r="BX25" s="94"/>
      <c r="BY25" s="94"/>
      <c r="BZ25" s="94"/>
      <c r="CA25" s="94"/>
      <c r="CB25" s="25"/>
      <c r="CC25" s="92">
        <v>1</v>
      </c>
    </row>
    <row r="26" spans="1:81" ht="11.25" hidden="1" customHeight="1">
      <c r="A26" s="106" t="str">
        <f>IF(C26="","","Causa 15")</f>
        <v/>
      </c>
      <c r="B26" s="107"/>
      <c r="C26" s="360"/>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550" t="str">
        <f t="shared" si="0"/>
        <v/>
      </c>
      <c r="AC26" s="550"/>
      <c r="AD26" s="551" t="str">
        <f t="shared" si="1"/>
        <v/>
      </c>
      <c r="AE26" s="551"/>
      <c r="AF26" s="551"/>
      <c r="AG26" s="551"/>
      <c r="AH26" s="551"/>
      <c r="AI26" s="551"/>
      <c r="AJ26" s="551"/>
      <c r="AK26" s="551"/>
      <c r="AL26" s="551"/>
      <c r="AM26" s="551"/>
      <c r="AN26" s="551"/>
      <c r="AO26" s="551"/>
      <c r="AP26" s="551"/>
      <c r="AQ26" s="551"/>
      <c r="AR26" s="551"/>
      <c r="AS26" s="551"/>
      <c r="AT26" s="551"/>
      <c r="AU26" s="87">
        <v>1</v>
      </c>
      <c r="AV26" s="109"/>
      <c r="AW26" s="109"/>
      <c r="AX26" s="25"/>
      <c r="AY26" s="25"/>
      <c r="AZ26" s="25"/>
      <c r="BA26" s="25"/>
      <c r="BB26" s="25"/>
      <c r="BC26" s="25"/>
      <c r="BD26" s="25"/>
      <c r="BE26" s="25"/>
      <c r="BF26" s="25"/>
      <c r="BG26" s="25"/>
      <c r="BH26" s="25"/>
      <c r="BI26" s="25"/>
      <c r="BJ26" s="25"/>
      <c r="BK26" s="94"/>
      <c r="BL26" s="94"/>
      <c r="BM26" s="94"/>
      <c r="BN26" s="94"/>
      <c r="BO26" s="94"/>
      <c r="BP26" s="94"/>
      <c r="BQ26" s="94"/>
      <c r="BR26" s="94"/>
      <c r="BS26" s="94"/>
      <c r="BT26" s="94"/>
      <c r="BU26" s="94"/>
      <c r="BV26" s="94"/>
      <c r="BW26" s="94"/>
      <c r="BX26" s="94"/>
      <c r="BY26" s="94"/>
      <c r="BZ26" s="94"/>
      <c r="CA26" s="94"/>
      <c r="CB26" s="25"/>
      <c r="CC26" s="92">
        <v>1</v>
      </c>
    </row>
    <row r="27" spans="1:81" ht="11.25" hidden="1" customHeight="1">
      <c r="A27" s="106" t="str">
        <f>IF(C27="","","Causa 16")</f>
        <v/>
      </c>
      <c r="B27" s="107"/>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550" t="str">
        <f t="shared" si="0"/>
        <v/>
      </c>
      <c r="AC27" s="550"/>
      <c r="AD27" s="551" t="str">
        <f t="shared" si="1"/>
        <v/>
      </c>
      <c r="AE27" s="551"/>
      <c r="AF27" s="551"/>
      <c r="AG27" s="551"/>
      <c r="AH27" s="551"/>
      <c r="AI27" s="551"/>
      <c r="AJ27" s="551"/>
      <c r="AK27" s="551"/>
      <c r="AL27" s="551"/>
      <c r="AM27" s="551"/>
      <c r="AN27" s="551"/>
      <c r="AO27" s="551"/>
      <c r="AP27" s="551"/>
      <c r="AQ27" s="551"/>
      <c r="AR27" s="551"/>
      <c r="AS27" s="551"/>
      <c r="AT27" s="551"/>
      <c r="AU27" s="87">
        <v>1</v>
      </c>
      <c r="AV27" s="109"/>
      <c r="AW27" s="109"/>
      <c r="AX27" s="25"/>
      <c r="AY27" s="25"/>
      <c r="AZ27" s="25"/>
      <c r="BA27" s="25"/>
      <c r="BB27" s="25"/>
      <c r="BC27" s="25"/>
      <c r="BD27" s="25"/>
      <c r="BE27" s="25"/>
      <c r="BF27" s="25"/>
      <c r="BG27" s="25"/>
      <c r="BH27" s="25"/>
      <c r="BI27" s="25"/>
      <c r="BJ27" s="25"/>
      <c r="BK27" s="94"/>
      <c r="BL27" s="94"/>
      <c r="BM27" s="94"/>
      <c r="BN27" s="94"/>
      <c r="BO27" s="94"/>
      <c r="BP27" s="94"/>
      <c r="BQ27" s="94"/>
      <c r="BR27" s="94"/>
      <c r="BS27" s="94"/>
      <c r="BT27" s="94"/>
      <c r="BU27" s="94"/>
      <c r="BV27" s="94"/>
      <c r="BW27" s="94"/>
      <c r="BX27" s="94"/>
      <c r="BY27" s="94"/>
      <c r="BZ27" s="94"/>
      <c r="CA27" s="94"/>
      <c r="CB27" s="25"/>
      <c r="CC27" s="92">
        <v>1</v>
      </c>
    </row>
    <row r="28" spans="1:81" ht="11.25" hidden="1" customHeight="1">
      <c r="A28" s="106" t="str">
        <f>IF(C28="","","Causa 17")</f>
        <v/>
      </c>
      <c r="B28" s="107"/>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550" t="str">
        <f t="shared" si="0"/>
        <v/>
      </c>
      <c r="AC28" s="550"/>
      <c r="AD28" s="551" t="str">
        <f t="shared" si="1"/>
        <v/>
      </c>
      <c r="AE28" s="551"/>
      <c r="AF28" s="551"/>
      <c r="AG28" s="551"/>
      <c r="AH28" s="551"/>
      <c r="AI28" s="551"/>
      <c r="AJ28" s="551"/>
      <c r="AK28" s="551"/>
      <c r="AL28" s="551"/>
      <c r="AM28" s="551"/>
      <c r="AN28" s="551"/>
      <c r="AO28" s="551"/>
      <c r="AP28" s="551"/>
      <c r="AQ28" s="551"/>
      <c r="AR28" s="551"/>
      <c r="AS28" s="551"/>
      <c r="AT28" s="551"/>
      <c r="AU28" s="87">
        <v>1</v>
      </c>
      <c r="AV28" s="109"/>
      <c r="AW28" s="109"/>
      <c r="AX28" s="25"/>
      <c r="AY28" s="25"/>
      <c r="AZ28" s="25"/>
      <c r="BA28" s="25"/>
      <c r="BB28" s="25"/>
      <c r="BC28" s="25"/>
      <c r="BD28" s="25"/>
      <c r="BE28" s="25"/>
      <c r="BF28" s="25"/>
      <c r="BG28" s="25"/>
      <c r="BH28" s="25"/>
      <c r="BI28" s="25"/>
      <c r="BJ28" s="25"/>
      <c r="BK28" s="94"/>
      <c r="BL28" s="94"/>
      <c r="BM28" s="94"/>
      <c r="BN28" s="94"/>
      <c r="BO28" s="94"/>
      <c r="BP28" s="94"/>
      <c r="BQ28" s="94"/>
      <c r="BR28" s="94"/>
      <c r="BS28" s="94"/>
      <c r="BT28" s="94"/>
      <c r="BU28" s="94"/>
      <c r="BV28" s="94"/>
      <c r="BW28" s="94"/>
      <c r="BX28" s="94"/>
      <c r="BY28" s="94"/>
      <c r="BZ28" s="94"/>
      <c r="CA28" s="94"/>
      <c r="CB28" s="25"/>
      <c r="CC28" s="92">
        <v>1</v>
      </c>
    </row>
    <row r="29" spans="1:81" ht="11.25" hidden="1" customHeight="1">
      <c r="A29" s="106" t="str">
        <f>IF(C29="","","Causa 18")</f>
        <v/>
      </c>
      <c r="B29" s="107"/>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550" t="str">
        <f t="shared" si="0"/>
        <v/>
      </c>
      <c r="AC29" s="550"/>
      <c r="AD29" s="551" t="str">
        <f t="shared" si="1"/>
        <v/>
      </c>
      <c r="AE29" s="551"/>
      <c r="AF29" s="551"/>
      <c r="AG29" s="551"/>
      <c r="AH29" s="551"/>
      <c r="AI29" s="551"/>
      <c r="AJ29" s="551"/>
      <c r="AK29" s="551"/>
      <c r="AL29" s="551"/>
      <c r="AM29" s="551"/>
      <c r="AN29" s="551"/>
      <c r="AO29" s="551"/>
      <c r="AP29" s="551"/>
      <c r="AQ29" s="551"/>
      <c r="AR29" s="551"/>
      <c r="AS29" s="551"/>
      <c r="AT29" s="551"/>
      <c r="AU29" s="87">
        <v>1</v>
      </c>
      <c r="AV29" s="109"/>
      <c r="AW29" s="109"/>
      <c r="AX29" s="25"/>
      <c r="AY29" s="25"/>
      <c r="AZ29" s="25"/>
      <c r="BA29" s="25"/>
      <c r="BB29" s="25"/>
      <c r="BC29" s="25"/>
      <c r="BD29" s="25"/>
      <c r="BE29" s="25"/>
      <c r="BF29" s="25"/>
      <c r="BG29" s="25"/>
      <c r="BH29" s="25"/>
      <c r="BI29" s="25"/>
      <c r="BJ29" s="25"/>
      <c r="BK29" s="94"/>
      <c r="BL29" s="94"/>
      <c r="BM29" s="94"/>
      <c r="BN29" s="94"/>
      <c r="BO29" s="94"/>
      <c r="BP29" s="94"/>
      <c r="BQ29" s="94"/>
      <c r="BR29" s="94"/>
      <c r="BS29" s="94"/>
      <c r="BT29" s="94"/>
      <c r="BU29" s="94"/>
      <c r="BV29" s="94"/>
      <c r="BW29" s="94"/>
      <c r="BX29" s="94"/>
      <c r="BY29" s="94"/>
      <c r="BZ29" s="94"/>
      <c r="CA29" s="94"/>
      <c r="CB29" s="25"/>
      <c r="CC29" s="92">
        <v>1</v>
      </c>
    </row>
    <row r="30" spans="1:81" ht="11.25" hidden="1" customHeight="1">
      <c r="A30" s="106" t="str">
        <f>IF(C30="","","Causa 19")</f>
        <v/>
      </c>
      <c r="B30" s="107"/>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550" t="str">
        <f t="shared" si="0"/>
        <v/>
      </c>
      <c r="AC30" s="550"/>
      <c r="AD30" s="551" t="str">
        <f t="shared" si="1"/>
        <v/>
      </c>
      <c r="AE30" s="551"/>
      <c r="AF30" s="551"/>
      <c r="AG30" s="551"/>
      <c r="AH30" s="551"/>
      <c r="AI30" s="551"/>
      <c r="AJ30" s="551"/>
      <c r="AK30" s="551"/>
      <c r="AL30" s="551"/>
      <c r="AM30" s="551"/>
      <c r="AN30" s="551"/>
      <c r="AO30" s="551"/>
      <c r="AP30" s="551"/>
      <c r="AQ30" s="551"/>
      <c r="AR30" s="551"/>
      <c r="AS30" s="551"/>
      <c r="AT30" s="551"/>
      <c r="AU30" s="87">
        <v>1</v>
      </c>
      <c r="AV30" s="109"/>
      <c r="AW30" s="109"/>
      <c r="AX30" s="25"/>
      <c r="AY30" s="25"/>
      <c r="AZ30" s="25"/>
      <c r="BA30" s="25"/>
      <c r="BB30" s="25"/>
      <c r="BC30" s="25"/>
      <c r="BD30" s="25"/>
      <c r="BE30" s="25"/>
      <c r="BF30" s="25"/>
      <c r="BG30" s="25"/>
      <c r="BH30" s="25"/>
      <c r="BI30" s="25"/>
      <c r="BJ30" s="25"/>
      <c r="BK30" s="94"/>
      <c r="BL30" s="94"/>
      <c r="BM30" s="94"/>
      <c r="BN30" s="94"/>
      <c r="BO30" s="94"/>
      <c r="BP30" s="94"/>
      <c r="BQ30" s="94"/>
      <c r="BR30" s="94"/>
      <c r="BS30" s="94"/>
      <c r="BT30" s="94"/>
      <c r="BU30" s="94"/>
      <c r="BV30" s="94"/>
      <c r="BW30" s="94"/>
      <c r="BX30" s="94"/>
      <c r="BY30" s="94"/>
      <c r="BZ30" s="94"/>
      <c r="CA30" s="94"/>
      <c r="CB30" s="25"/>
      <c r="CC30" s="92">
        <v>1</v>
      </c>
    </row>
    <row r="31" spans="1:81" ht="11.25" hidden="1" customHeight="1">
      <c r="A31" s="106" t="str">
        <f>IF(C31="","","Causa 20")</f>
        <v/>
      </c>
      <c r="B31" s="107"/>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550" t="str">
        <f t="shared" si="0"/>
        <v/>
      </c>
      <c r="AC31" s="550"/>
      <c r="AD31" s="551" t="str">
        <f t="shared" si="1"/>
        <v/>
      </c>
      <c r="AE31" s="551"/>
      <c r="AF31" s="551"/>
      <c r="AG31" s="551"/>
      <c r="AH31" s="551"/>
      <c r="AI31" s="551"/>
      <c r="AJ31" s="551"/>
      <c r="AK31" s="551"/>
      <c r="AL31" s="551"/>
      <c r="AM31" s="551"/>
      <c r="AN31" s="551"/>
      <c r="AO31" s="551"/>
      <c r="AP31" s="551"/>
      <c r="AQ31" s="551"/>
      <c r="AR31" s="551"/>
      <c r="AS31" s="551"/>
      <c r="AT31" s="551"/>
      <c r="AU31" s="87">
        <v>1</v>
      </c>
      <c r="AV31" s="109"/>
      <c r="AW31" s="109"/>
      <c r="AX31" s="25"/>
      <c r="AY31" s="25"/>
      <c r="AZ31" s="25"/>
      <c r="BA31" s="25"/>
      <c r="BB31" s="25"/>
      <c r="BC31" s="25"/>
      <c r="BD31" s="25"/>
      <c r="BE31" s="25"/>
      <c r="BF31" s="25"/>
      <c r="BG31" s="25"/>
      <c r="BH31" s="25"/>
      <c r="BI31" s="25"/>
      <c r="BJ31" s="25"/>
      <c r="BK31" s="94"/>
      <c r="BL31" s="94"/>
      <c r="BM31" s="94"/>
      <c r="BN31" s="94"/>
      <c r="BO31" s="94"/>
      <c r="BP31" s="94"/>
      <c r="BQ31" s="94"/>
      <c r="BR31" s="94"/>
      <c r="BS31" s="94"/>
      <c r="BT31" s="94"/>
      <c r="BU31" s="94"/>
      <c r="BV31" s="94"/>
      <c r="BW31" s="94"/>
      <c r="BX31" s="94"/>
      <c r="BY31" s="94"/>
      <c r="BZ31" s="94"/>
      <c r="CA31" s="94"/>
      <c r="CB31" s="25"/>
      <c r="CC31" s="92">
        <v>1</v>
      </c>
    </row>
    <row r="32" spans="1:81" ht="15" customHeight="1">
      <c r="AU32" s="87">
        <v>1</v>
      </c>
      <c r="CC32" s="92">
        <v>1</v>
      </c>
    </row>
    <row r="33" spans="1:81" ht="30" customHeight="1">
      <c r="A33" s="71"/>
      <c r="B33" s="384" t="s">
        <v>34</v>
      </c>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104"/>
      <c r="AC33" s="104"/>
      <c r="AD33" s="104"/>
      <c r="AE33" s="104"/>
      <c r="AF33" s="104"/>
      <c r="AG33" s="104"/>
      <c r="AH33" s="104"/>
      <c r="AI33" s="104"/>
      <c r="AJ33" s="104"/>
      <c r="AK33" s="104"/>
      <c r="AL33" s="104"/>
      <c r="AM33" s="104"/>
      <c r="AN33" s="104"/>
      <c r="AO33" s="104"/>
      <c r="AP33" s="104"/>
      <c r="AQ33" s="104"/>
      <c r="AR33" s="104"/>
      <c r="AS33" s="104"/>
      <c r="AT33" s="104"/>
      <c r="AU33" s="87">
        <v>1</v>
      </c>
      <c r="AV33" s="5"/>
      <c r="AW33" s="25"/>
      <c r="AX33" s="25"/>
      <c r="AY33" s="25"/>
      <c r="AZ33" s="25"/>
      <c r="BA33" s="25"/>
      <c r="BB33" s="25"/>
      <c r="BC33" s="25"/>
      <c r="BD33" s="25"/>
      <c r="BE33" s="25"/>
      <c r="BF33" s="25"/>
      <c r="CC33" s="92">
        <v>1</v>
      </c>
    </row>
    <row r="34" spans="1:81" ht="17.25" customHeight="1">
      <c r="A34" s="71" t="s">
        <v>255</v>
      </c>
      <c r="B34" s="110" t="s">
        <v>54</v>
      </c>
      <c r="C34" s="516" t="s">
        <v>261</v>
      </c>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111"/>
      <c r="AC34" s="111"/>
      <c r="AD34" s="111"/>
      <c r="AE34" s="111"/>
      <c r="AF34" s="111"/>
      <c r="AG34" s="111"/>
      <c r="AH34" s="111"/>
      <c r="AI34" s="111"/>
      <c r="AJ34" s="111"/>
      <c r="AK34" s="111"/>
      <c r="AL34" s="111"/>
      <c r="AM34" s="111"/>
      <c r="AN34" s="111"/>
      <c r="AO34" s="111"/>
      <c r="AP34" s="111"/>
      <c r="AQ34" s="111"/>
      <c r="AR34" s="111"/>
      <c r="AS34" s="111"/>
      <c r="AT34" s="111"/>
      <c r="AU34" s="87">
        <v>1</v>
      </c>
      <c r="AV34" s="112"/>
      <c r="AW34" s="25"/>
      <c r="AX34" s="25"/>
      <c r="AY34" s="25"/>
      <c r="AZ34" s="25"/>
      <c r="BA34" s="25"/>
      <c r="BB34" s="25"/>
      <c r="BC34" s="25"/>
      <c r="BD34" s="25"/>
      <c r="BE34" s="25"/>
      <c r="BF34" s="25"/>
      <c r="CC34" s="92">
        <v>1</v>
      </c>
    </row>
    <row r="35" spans="1:81" ht="29.25" customHeight="1">
      <c r="A35" s="322">
        <v>1</v>
      </c>
      <c r="B35" s="114" t="s">
        <v>268</v>
      </c>
      <c r="C35" s="547" t="s">
        <v>813</v>
      </c>
      <c r="D35" s="547"/>
      <c r="E35" s="547"/>
      <c r="F35" s="547"/>
      <c r="G35" s="547"/>
      <c r="H35" s="547"/>
      <c r="I35" s="547"/>
      <c r="J35" s="547"/>
      <c r="K35" s="547"/>
      <c r="L35" s="547"/>
      <c r="M35" s="547"/>
      <c r="N35" s="547"/>
      <c r="O35" s="547"/>
      <c r="P35" s="547"/>
      <c r="Q35" s="547"/>
      <c r="R35" s="547"/>
      <c r="S35" s="547"/>
      <c r="T35" s="547"/>
      <c r="U35" s="547"/>
      <c r="V35" s="547"/>
      <c r="W35" s="547"/>
      <c r="X35" s="547"/>
      <c r="Y35" s="547"/>
      <c r="Z35" s="547"/>
      <c r="AA35" s="547"/>
      <c r="AB35" s="115"/>
      <c r="AC35" s="115"/>
      <c r="AD35" s="115"/>
      <c r="AE35" s="115"/>
      <c r="AF35" s="115"/>
      <c r="AG35" s="115"/>
      <c r="AH35" s="115"/>
      <c r="AI35" s="115"/>
      <c r="AJ35" s="115"/>
      <c r="AK35" s="115"/>
      <c r="AL35" s="115"/>
      <c r="AM35" s="115"/>
      <c r="AN35" s="115"/>
      <c r="AO35" s="115"/>
      <c r="AP35" s="115"/>
      <c r="AQ35" s="115"/>
      <c r="AR35" s="115"/>
      <c r="AS35" s="115"/>
      <c r="AT35" s="115"/>
      <c r="AU35" s="87">
        <v>1</v>
      </c>
      <c r="AV35" s="112" t="str">
        <f>CONCATENATE(A35,".",B35,"
",C35," 
",A36,". ",B36,"
",C36," 
",A37,". ",B37,"
",C37," 
",A38,". ",B38,"
",C38," 
",A39,". ",B39,"
",C39," 
",A40,". ",B40,"
",C40," 
",A41,". ",B41,"
",C41,"",)</f>
        <v xml:space="preserve">1.Operativa:
* Fallas en los entregables del modelo.
* Dificultad en la aplicación de medidas efr 
2. Reputacional:
* Afectación de la certificación.
* Disminución de la calificación del modelo. 
3. Legal:
4. Económica:
5. Daño Fiscal:
Sin efecto fiscal 
6. Derechos Fundamentales
No afecta Derecehos 
7. 
</v>
      </c>
      <c r="AW35" s="25" t="s">
        <v>263</v>
      </c>
      <c r="AX35" s="25"/>
      <c r="AY35" s="25"/>
      <c r="AZ35" s="25"/>
      <c r="BA35" s="25"/>
      <c r="BB35" s="25"/>
      <c r="BC35" s="25"/>
      <c r="BD35" s="25"/>
      <c r="BE35" s="25"/>
      <c r="BF35" s="25"/>
      <c r="CC35" s="92">
        <v>1</v>
      </c>
    </row>
    <row r="36" spans="1:81" ht="29.25" customHeight="1">
      <c r="A36" s="322">
        <v>2</v>
      </c>
      <c r="B36" s="114" t="s">
        <v>266</v>
      </c>
      <c r="C36" s="547" t="s">
        <v>812</v>
      </c>
      <c r="D36" s="547"/>
      <c r="E36" s="547"/>
      <c r="F36" s="547"/>
      <c r="G36" s="547"/>
      <c r="H36" s="547"/>
      <c r="I36" s="547"/>
      <c r="J36" s="547"/>
      <c r="K36" s="547"/>
      <c r="L36" s="547"/>
      <c r="M36" s="547"/>
      <c r="N36" s="547"/>
      <c r="O36" s="547"/>
      <c r="P36" s="547"/>
      <c r="Q36" s="547"/>
      <c r="R36" s="547"/>
      <c r="S36" s="547"/>
      <c r="T36" s="547"/>
      <c r="U36" s="547"/>
      <c r="V36" s="547"/>
      <c r="W36" s="547"/>
      <c r="X36" s="547"/>
      <c r="Y36" s="547"/>
      <c r="Z36" s="547"/>
      <c r="AA36" s="547"/>
      <c r="AB36" s="116"/>
      <c r="AC36" s="116"/>
      <c r="AD36" s="116"/>
      <c r="AE36" s="116"/>
      <c r="AF36" s="116"/>
      <c r="AG36" s="116"/>
      <c r="AH36" s="116"/>
      <c r="AI36" s="116"/>
      <c r="AJ36" s="116"/>
      <c r="AK36" s="116"/>
      <c r="AL36" s="116"/>
      <c r="AM36" s="116"/>
      <c r="AN36" s="116"/>
      <c r="AO36" s="116"/>
      <c r="AP36" s="116"/>
      <c r="AQ36" s="116"/>
      <c r="AR36" s="116"/>
      <c r="AS36" s="116"/>
      <c r="AT36" s="116"/>
      <c r="AU36" s="87">
        <v>1</v>
      </c>
      <c r="AV36" s="112"/>
      <c r="AW36" s="25" t="s">
        <v>265</v>
      </c>
      <c r="AX36" s="25"/>
      <c r="AY36" s="25"/>
      <c r="AZ36" s="25"/>
      <c r="BA36" s="5"/>
      <c r="BB36" s="5"/>
      <c r="BC36" s="5"/>
      <c r="BD36" s="5"/>
      <c r="BE36" s="5"/>
      <c r="BF36" s="5"/>
      <c r="CC36" s="92">
        <v>1</v>
      </c>
    </row>
    <row r="37" spans="1:81" ht="29.25" customHeight="1">
      <c r="A37" s="322">
        <v>3</v>
      </c>
      <c r="B37" s="114" t="s">
        <v>262</v>
      </c>
      <c r="C37" s="547"/>
      <c r="D37" s="547"/>
      <c r="E37" s="547"/>
      <c r="F37" s="547"/>
      <c r="G37" s="547"/>
      <c r="H37" s="547"/>
      <c r="I37" s="547"/>
      <c r="J37" s="547"/>
      <c r="K37" s="547"/>
      <c r="L37" s="547"/>
      <c r="M37" s="547"/>
      <c r="N37" s="547"/>
      <c r="O37" s="547"/>
      <c r="P37" s="547"/>
      <c r="Q37" s="547"/>
      <c r="R37" s="547"/>
      <c r="S37" s="547"/>
      <c r="T37" s="547"/>
      <c r="U37" s="547"/>
      <c r="V37" s="547"/>
      <c r="W37" s="547"/>
      <c r="X37" s="547"/>
      <c r="Y37" s="547"/>
      <c r="Z37" s="547"/>
      <c r="AA37" s="547"/>
      <c r="AB37" s="117"/>
      <c r="AC37" s="117"/>
      <c r="AD37" s="117"/>
      <c r="AE37" s="117"/>
      <c r="AF37" s="117"/>
      <c r="AG37" s="117"/>
      <c r="AH37" s="117"/>
      <c r="AI37" s="117"/>
      <c r="AJ37" s="117"/>
      <c r="AK37" s="117"/>
      <c r="AL37" s="117"/>
      <c r="AM37" s="117"/>
      <c r="AN37" s="117"/>
      <c r="AO37" s="117"/>
      <c r="AP37" s="117"/>
      <c r="AQ37" s="117"/>
      <c r="AR37" s="117"/>
      <c r="AS37" s="117"/>
      <c r="AT37" s="117"/>
      <c r="AU37" s="87">
        <v>1</v>
      </c>
      <c r="AV37" s="112"/>
      <c r="AW37" s="25" t="s">
        <v>267</v>
      </c>
      <c r="AX37" s="25"/>
      <c r="AY37" s="5"/>
      <c r="AZ37" s="5"/>
      <c r="BA37" s="5"/>
      <c r="BB37" s="5"/>
      <c r="BC37" s="5"/>
      <c r="BD37" s="5"/>
      <c r="BE37" s="5"/>
      <c r="BF37" s="5"/>
      <c r="CC37" s="92">
        <v>1</v>
      </c>
    </row>
    <row r="38" spans="1:81" ht="49.5" customHeight="1">
      <c r="A38" s="322">
        <v>4</v>
      </c>
      <c r="B38" s="114" t="s">
        <v>264</v>
      </c>
      <c r="C38" s="547"/>
      <c r="D38" s="547"/>
      <c r="E38" s="547"/>
      <c r="F38" s="547"/>
      <c r="G38" s="547"/>
      <c r="H38" s="547"/>
      <c r="I38" s="547"/>
      <c r="J38" s="547"/>
      <c r="K38" s="547"/>
      <c r="L38" s="547"/>
      <c r="M38" s="547"/>
      <c r="N38" s="547"/>
      <c r="O38" s="547"/>
      <c r="P38" s="547"/>
      <c r="Q38" s="547"/>
      <c r="R38" s="547"/>
      <c r="S38" s="547"/>
      <c r="T38" s="547"/>
      <c r="U38" s="547"/>
      <c r="V38" s="547"/>
      <c r="W38" s="547"/>
      <c r="X38" s="547"/>
      <c r="Y38" s="547"/>
      <c r="Z38" s="547"/>
      <c r="AA38" s="547"/>
      <c r="AB38" s="115"/>
      <c r="AC38" s="115"/>
      <c r="AD38" s="115"/>
      <c r="AE38" s="115"/>
      <c r="AF38" s="115"/>
      <c r="AG38" s="115"/>
      <c r="AH38" s="115"/>
      <c r="AI38" s="115"/>
      <c r="AJ38" s="115"/>
      <c r="AK38" s="115"/>
      <c r="AL38" s="115"/>
      <c r="AM38" s="115"/>
      <c r="AN38" s="115"/>
      <c r="AO38" s="115"/>
      <c r="AP38" s="115"/>
      <c r="AQ38" s="115"/>
      <c r="AR38" s="115"/>
      <c r="AS38" s="115"/>
      <c r="AT38" s="115"/>
      <c r="AU38" s="87">
        <v>1</v>
      </c>
      <c r="AV38" s="112"/>
      <c r="AW38" s="25"/>
      <c r="AX38" s="25"/>
      <c r="AY38" s="5"/>
      <c r="AZ38" s="5"/>
      <c r="BA38" s="5"/>
      <c r="BB38" s="5"/>
      <c r="BC38" s="5"/>
      <c r="BD38" s="5"/>
      <c r="BE38" s="5"/>
      <c r="BF38" s="5"/>
      <c r="CC38" s="92">
        <v>1</v>
      </c>
    </row>
    <row r="39" spans="1:81" ht="29.25" customHeight="1">
      <c r="A39" s="322">
        <v>5</v>
      </c>
      <c r="B39" s="114" t="s">
        <v>269</v>
      </c>
      <c r="C39" s="547" t="s">
        <v>815</v>
      </c>
      <c r="D39" s="547"/>
      <c r="E39" s="547"/>
      <c r="F39" s="547"/>
      <c r="G39" s="547"/>
      <c r="H39" s="547"/>
      <c r="I39" s="547"/>
      <c r="J39" s="547"/>
      <c r="K39" s="547"/>
      <c r="L39" s="547"/>
      <c r="M39" s="547"/>
      <c r="N39" s="547"/>
      <c r="O39" s="547"/>
      <c r="P39" s="547"/>
      <c r="Q39" s="547"/>
      <c r="R39" s="547"/>
      <c r="S39" s="547"/>
      <c r="T39" s="547"/>
      <c r="U39" s="547"/>
      <c r="V39" s="547"/>
      <c r="W39" s="547"/>
      <c r="X39" s="547"/>
      <c r="Y39" s="547"/>
      <c r="Z39" s="547"/>
      <c r="AA39" s="547"/>
      <c r="AB39" s="115"/>
      <c r="AC39" s="115"/>
      <c r="AD39" s="115"/>
      <c r="AE39" s="115"/>
      <c r="AF39" s="115"/>
      <c r="AG39" s="115"/>
      <c r="AH39" s="115"/>
      <c r="AI39" s="115"/>
      <c r="AJ39" s="115"/>
      <c r="AK39" s="115"/>
      <c r="AL39" s="115"/>
      <c r="AM39" s="115"/>
      <c r="AN39" s="115"/>
      <c r="AO39" s="115"/>
      <c r="AP39" s="115"/>
      <c r="AQ39" s="115"/>
      <c r="AR39" s="115"/>
      <c r="AS39" s="115"/>
      <c r="AT39" s="115"/>
      <c r="AU39" s="87">
        <v>1</v>
      </c>
      <c r="AV39" s="112"/>
      <c r="AW39" s="25"/>
      <c r="AX39" s="25"/>
      <c r="AY39" s="5"/>
      <c r="AZ39" s="5"/>
      <c r="BA39" s="5"/>
      <c r="BB39" s="5"/>
      <c r="BC39" s="5"/>
      <c r="BD39" s="5"/>
      <c r="BE39" s="5"/>
      <c r="BF39" s="5"/>
      <c r="CC39" s="92">
        <v>1</v>
      </c>
    </row>
    <row r="40" spans="1:81" ht="29.25" customHeight="1">
      <c r="A40" s="322">
        <v>6</v>
      </c>
      <c r="B40" s="114" t="s">
        <v>270</v>
      </c>
      <c r="C40" s="547" t="s">
        <v>816</v>
      </c>
      <c r="D40" s="547"/>
      <c r="E40" s="547"/>
      <c r="F40" s="547"/>
      <c r="G40" s="547"/>
      <c r="H40" s="547"/>
      <c r="I40" s="547"/>
      <c r="J40" s="547"/>
      <c r="K40" s="547"/>
      <c r="L40" s="547"/>
      <c r="M40" s="547"/>
      <c r="N40" s="547"/>
      <c r="O40" s="547"/>
      <c r="P40" s="547"/>
      <c r="Q40" s="547"/>
      <c r="R40" s="547"/>
      <c r="S40" s="547"/>
      <c r="T40" s="547"/>
      <c r="U40" s="547"/>
      <c r="V40" s="547"/>
      <c r="W40" s="547"/>
      <c r="X40" s="547"/>
      <c r="Y40" s="547"/>
      <c r="Z40" s="547"/>
      <c r="AA40" s="547"/>
      <c r="AB40" s="115"/>
      <c r="AC40" s="115"/>
      <c r="AD40" s="115"/>
      <c r="AE40" s="115"/>
      <c r="AF40" s="115"/>
      <c r="AG40" s="115"/>
      <c r="AH40" s="115"/>
      <c r="AI40" s="115"/>
      <c r="AJ40" s="115"/>
      <c r="AK40" s="115"/>
      <c r="AL40" s="115"/>
      <c r="AM40" s="115"/>
      <c r="AN40" s="115"/>
      <c r="AO40" s="115"/>
      <c r="AP40" s="115"/>
      <c r="AQ40" s="115"/>
      <c r="AR40" s="115"/>
      <c r="AS40" s="115"/>
      <c r="AT40" s="115"/>
      <c r="AU40" s="87">
        <v>1</v>
      </c>
      <c r="AV40" s="112"/>
      <c r="AW40" s="25"/>
      <c r="AX40" s="25"/>
      <c r="AY40" s="5"/>
      <c r="AZ40" s="5"/>
      <c r="BA40" s="5"/>
      <c r="BB40" s="5"/>
      <c r="BC40" s="5"/>
      <c r="BD40" s="5"/>
      <c r="BE40" s="5"/>
      <c r="BF40" s="5"/>
      <c r="CC40" s="92">
        <v>1</v>
      </c>
    </row>
    <row r="41" spans="1:81" ht="29.25" customHeight="1">
      <c r="A41" s="322">
        <v>7</v>
      </c>
      <c r="B41" s="114"/>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115"/>
      <c r="AC41" s="115"/>
      <c r="AD41" s="115"/>
      <c r="AE41" s="115"/>
      <c r="AF41" s="115"/>
      <c r="AG41" s="115"/>
      <c r="AH41" s="115"/>
      <c r="AI41" s="115"/>
      <c r="AJ41" s="115"/>
      <c r="AK41" s="115"/>
      <c r="AL41" s="115"/>
      <c r="AM41" s="115"/>
      <c r="AN41" s="115"/>
      <c r="AO41" s="115"/>
      <c r="AP41" s="115"/>
      <c r="AQ41" s="115"/>
      <c r="AR41" s="115"/>
      <c r="AS41" s="115"/>
      <c r="AT41" s="115"/>
      <c r="AU41" s="87">
        <v>1</v>
      </c>
      <c r="AV41" s="112"/>
      <c r="AW41" s="25"/>
      <c r="AX41" s="25"/>
      <c r="AY41" s="5"/>
      <c r="AZ41" s="5"/>
      <c r="BA41" s="5"/>
      <c r="BB41" s="5"/>
      <c r="BC41" s="5"/>
      <c r="BD41" s="5"/>
      <c r="BE41" s="5"/>
      <c r="BF41" s="5"/>
      <c r="CC41" s="92">
        <v>1</v>
      </c>
    </row>
    <row r="42" spans="1:81" ht="29.25" customHeight="1">
      <c r="A42" s="118"/>
      <c r="B42" s="119"/>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15"/>
      <c r="AC42" s="115"/>
      <c r="AD42" s="115"/>
      <c r="AE42" s="115"/>
      <c r="AF42" s="115"/>
      <c r="AG42" s="115"/>
      <c r="AH42" s="115"/>
      <c r="AI42" s="115"/>
      <c r="AJ42" s="115"/>
      <c r="AK42" s="115"/>
      <c r="AL42" s="115"/>
      <c r="AM42" s="115"/>
      <c r="AN42" s="115"/>
      <c r="AO42" s="115"/>
      <c r="AP42" s="115"/>
      <c r="AQ42" s="115"/>
      <c r="AR42" s="115"/>
      <c r="AS42" s="115"/>
      <c r="AT42" s="115"/>
      <c r="AU42" s="87">
        <v>1</v>
      </c>
      <c r="AV42" s="109"/>
      <c r="AW42" s="25"/>
      <c r="AX42" s="25"/>
      <c r="AY42" s="5"/>
      <c r="AZ42" s="5"/>
      <c r="BA42" s="5"/>
      <c r="BB42" s="5"/>
      <c r="BC42" s="5"/>
      <c r="BD42" s="5"/>
      <c r="BE42" s="5"/>
      <c r="BF42" s="5"/>
      <c r="CC42" s="92">
        <v>1</v>
      </c>
    </row>
    <row r="43" spans="1:81" ht="30" customHeight="1">
      <c r="A43" s="121"/>
      <c r="B43" s="548" t="s">
        <v>272</v>
      </c>
      <c r="C43" s="548"/>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122"/>
      <c r="AC43" s="122"/>
      <c r="AD43" s="122"/>
      <c r="AE43" s="122"/>
      <c r="AF43" s="122"/>
      <c r="AG43" s="122"/>
      <c r="AH43" s="122"/>
      <c r="AI43" s="122"/>
      <c r="AJ43" s="122"/>
      <c r="AK43" s="122"/>
      <c r="AL43" s="122"/>
      <c r="AM43" s="122"/>
      <c r="AN43" s="122"/>
      <c r="AO43" s="122"/>
      <c r="AP43" s="122"/>
      <c r="AQ43" s="122"/>
      <c r="AR43" s="122"/>
      <c r="AS43" s="122"/>
      <c r="AT43" s="122"/>
      <c r="AU43" s="87">
        <v>1</v>
      </c>
      <c r="AV43" s="109"/>
      <c r="AW43" s="25"/>
      <c r="AX43" s="25"/>
      <c r="AY43" s="5"/>
      <c r="AZ43" s="5"/>
      <c r="BA43" s="5"/>
      <c r="BB43" s="5"/>
      <c r="BC43" s="5"/>
      <c r="BD43" s="25"/>
      <c r="BE43" s="25"/>
      <c r="BF43" s="25"/>
      <c r="CC43" s="92">
        <v>1</v>
      </c>
    </row>
    <row r="44" spans="1:81" ht="24.75" customHeight="1" outlineLevel="1">
      <c r="A44" s="526" t="s">
        <v>273</v>
      </c>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123"/>
      <c r="AC44" s="123"/>
      <c r="AD44" s="123"/>
      <c r="AE44" s="123"/>
      <c r="AF44" s="123"/>
      <c r="AG44" s="123"/>
      <c r="AH44" s="123"/>
      <c r="AI44" s="123"/>
      <c r="AJ44" s="123"/>
      <c r="AK44" s="123"/>
      <c r="AL44" s="123"/>
      <c r="AM44" s="123"/>
      <c r="AN44" s="123"/>
      <c r="AO44" s="123"/>
      <c r="AP44" s="123"/>
      <c r="AQ44" s="123"/>
      <c r="AR44" s="123"/>
      <c r="AS44" s="123"/>
      <c r="AT44" s="123"/>
      <c r="AU44" s="87">
        <v>1</v>
      </c>
      <c r="AV44" s="109"/>
      <c r="AW44" s="25"/>
      <c r="AX44" s="25"/>
      <c r="AY44" s="5"/>
      <c r="AZ44" s="5"/>
      <c r="BA44" s="5"/>
      <c r="BB44" s="5"/>
      <c r="BC44" s="5"/>
      <c r="BD44" s="25"/>
      <c r="BE44" s="25"/>
      <c r="BF44" s="25"/>
      <c r="CC44" s="92">
        <v>1</v>
      </c>
    </row>
    <row r="45" spans="1:81" ht="10.5" customHeight="1" outlineLevel="1">
      <c r="A45" s="124"/>
      <c r="B45" s="549" t="s">
        <v>274</v>
      </c>
      <c r="C45" s="549"/>
      <c r="D45" s="549"/>
      <c r="E45" s="549"/>
      <c r="F45" s="56"/>
      <c r="G45" s="56"/>
      <c r="H45" s="5"/>
      <c r="I45" s="5"/>
      <c r="J45" s="122"/>
      <c r="K45" s="122"/>
      <c r="L45" s="122"/>
      <c r="M45" s="122"/>
      <c r="N45" s="122"/>
      <c r="O45" s="122"/>
      <c r="P45" s="122"/>
      <c r="Q45" s="122"/>
      <c r="R45" s="122"/>
      <c r="S45" s="122"/>
      <c r="T45" s="122"/>
      <c r="U45" s="122"/>
      <c r="V45" s="122"/>
      <c r="W45" s="122"/>
      <c r="X45" s="122"/>
      <c r="Y45" s="122"/>
      <c r="Z45" s="122"/>
      <c r="AA45" s="125"/>
      <c r="AB45" s="122"/>
      <c r="AC45" s="122"/>
      <c r="AD45" s="122"/>
      <c r="AE45" s="122"/>
      <c r="AF45" s="122"/>
      <c r="AG45" s="122"/>
      <c r="AH45" s="122"/>
      <c r="AI45" s="122"/>
      <c r="AJ45" s="122"/>
      <c r="AK45" s="122"/>
      <c r="AL45" s="122"/>
      <c r="AM45" s="122"/>
      <c r="AN45" s="122"/>
      <c r="AO45" s="122"/>
      <c r="AP45" s="122"/>
      <c r="AQ45" s="122"/>
      <c r="AR45" s="122"/>
      <c r="AS45" s="122"/>
      <c r="AT45" s="122"/>
      <c r="AU45" s="87">
        <v>1</v>
      </c>
      <c r="AV45" s="109"/>
      <c r="AW45" s="25"/>
      <c r="AX45" s="25"/>
      <c r="AY45" s="25"/>
      <c r="AZ45" s="57"/>
      <c r="BA45" s="25"/>
      <c r="BB45" s="25"/>
      <c r="BC45" s="25"/>
      <c r="BD45" s="25"/>
      <c r="BE45" s="25"/>
      <c r="BF45" s="25"/>
      <c r="CC45" s="92">
        <v>1</v>
      </c>
    </row>
    <row r="46" spans="1:81" ht="15" customHeight="1" outlineLevel="1">
      <c r="A46" s="124"/>
      <c r="B46" s="126" t="s">
        <v>275</v>
      </c>
      <c r="C46" s="539" t="s">
        <v>276</v>
      </c>
      <c r="D46" s="539"/>
      <c r="E46" s="126" t="s">
        <v>275</v>
      </c>
      <c r="F46" s="539" t="s">
        <v>276</v>
      </c>
      <c r="G46" s="539"/>
      <c r="H46" s="539"/>
      <c r="I46" s="540" t="s">
        <v>277</v>
      </c>
      <c r="J46" s="540"/>
      <c r="K46" s="539" t="s">
        <v>276</v>
      </c>
      <c r="L46" s="539"/>
      <c r="M46" s="539"/>
      <c r="N46" s="539"/>
      <c r="O46" s="539"/>
      <c r="P46" s="540" t="s">
        <v>277</v>
      </c>
      <c r="Q46" s="540"/>
      <c r="R46" s="539" t="s">
        <v>276</v>
      </c>
      <c r="S46" s="539"/>
      <c r="T46" s="539"/>
      <c r="U46" s="539"/>
      <c r="V46" s="539"/>
      <c r="W46" s="126" t="s">
        <v>278</v>
      </c>
      <c r="X46" s="539" t="s">
        <v>276</v>
      </c>
      <c r="Y46" s="539"/>
      <c r="Z46" s="539"/>
      <c r="AA46" s="539"/>
      <c r="AB46" s="111"/>
      <c r="AC46" s="111"/>
      <c r="AD46" s="111"/>
      <c r="AE46" s="111"/>
      <c r="AF46" s="111"/>
      <c r="AG46" s="111"/>
      <c r="AH46" s="111"/>
      <c r="AI46" s="111"/>
      <c r="AJ46" s="111"/>
      <c r="AK46" s="111"/>
      <c r="AL46" s="111"/>
      <c r="AM46" s="111"/>
      <c r="AN46" s="111"/>
      <c r="AO46" s="111"/>
      <c r="AP46" s="111"/>
      <c r="AQ46" s="111"/>
      <c r="AR46" s="111"/>
      <c r="AS46" s="111"/>
      <c r="AT46" s="111"/>
      <c r="AU46" s="87">
        <v>1</v>
      </c>
      <c r="AV46" s="109"/>
      <c r="AW46" s="25"/>
      <c r="AX46" s="25"/>
      <c r="AY46" s="25"/>
      <c r="AZ46" s="57"/>
      <c r="BA46" s="25"/>
      <c r="BB46" s="25"/>
      <c r="BC46" s="25"/>
      <c r="BD46" s="25"/>
      <c r="BE46" s="25"/>
      <c r="BF46" s="25"/>
      <c r="CC46" s="92">
        <v>1</v>
      </c>
    </row>
    <row r="47" spans="1:81" ht="23.25" customHeight="1" outlineLevel="1">
      <c r="A47" s="124"/>
      <c r="B47" s="127"/>
      <c r="C47" s="541" t="s">
        <v>279</v>
      </c>
      <c r="D47" s="541"/>
      <c r="E47" s="127"/>
      <c r="F47" s="541" t="s">
        <v>280</v>
      </c>
      <c r="G47" s="541"/>
      <c r="H47" s="541"/>
      <c r="I47" s="533"/>
      <c r="J47" s="533"/>
      <c r="K47" s="541" t="s">
        <v>281</v>
      </c>
      <c r="L47" s="541"/>
      <c r="M47" s="541"/>
      <c r="N47" s="541"/>
      <c r="O47" s="541"/>
      <c r="P47" s="533"/>
      <c r="Q47" s="533"/>
      <c r="R47" s="542"/>
      <c r="S47" s="542"/>
      <c r="T47" s="542"/>
      <c r="U47" s="542"/>
      <c r="V47" s="542"/>
      <c r="W47" s="128"/>
      <c r="X47" s="543"/>
      <c r="Y47" s="543"/>
      <c r="Z47" s="543"/>
      <c r="AA47" s="543"/>
      <c r="AB47" s="71"/>
      <c r="AC47" s="71"/>
      <c r="AD47" s="71"/>
      <c r="AE47" s="71"/>
      <c r="AF47" s="71"/>
      <c r="AG47" s="71"/>
      <c r="AH47" s="71"/>
      <c r="AI47" s="71"/>
      <c r="AJ47" s="71"/>
      <c r="AK47" s="71"/>
      <c r="AL47" s="71"/>
      <c r="AM47" s="71"/>
      <c r="AN47" s="71"/>
      <c r="AO47" s="71"/>
      <c r="AP47" s="71"/>
      <c r="AQ47" s="71"/>
      <c r="AR47" s="71"/>
      <c r="AS47" s="71"/>
      <c r="AT47" s="71"/>
      <c r="AU47" s="87">
        <v>1</v>
      </c>
      <c r="AV47" s="108" t="str">
        <f t="shared" ref="AV47:AV52" si="2">IF(COUNTA(B47)&gt;0,C47,"")</f>
        <v/>
      </c>
      <c r="AW47" s="108" t="str">
        <f t="shared" ref="AW47:AW52" si="3">IF(COUNTA(E47)&gt;0,F47,"")</f>
        <v/>
      </c>
      <c r="AX47" s="108" t="str">
        <f t="shared" ref="AX47:AX52" si="4">IF(COUNTA(I47)&gt;0,K47,"")</f>
        <v/>
      </c>
      <c r="AY47" s="108" t="str">
        <f t="shared" ref="AY47:AY52" si="5">IF(COUNTA(P47)&gt;0,R47,"")</f>
        <v/>
      </c>
      <c r="AZ47" s="108" t="str">
        <f t="shared" ref="AZ47:AZ52" si="6">IF(COUNTA(W47)&gt;0,X47,"")</f>
        <v/>
      </c>
      <c r="BA47" s="108" t="str">
        <f>IF(BA53=0,"",CONCATENATE(AV47,"
",AV48,"
",AV49,"
",AV50,"
",AV51,"
",AV52))</f>
        <v xml:space="preserve">
3. Riesgo Operativo
4. Riesgo Reputacional
6. Riesgo Financiero</v>
      </c>
      <c r="BB47" s="108" t="str">
        <f>IF(BB53=0,"",CONCATENATE(AW47,"
",AW48,"
",AW49,"
",AW50,"
",AW51,"
",AW52))</f>
        <v/>
      </c>
      <c r="BC47" s="108" t="str">
        <f>IF(BC53=0,"",CONCATENATE(AX47,"
",AX48,"
",AX49,"
",AX50,"
",AX51,"
",AX52))</f>
        <v/>
      </c>
      <c r="BD47" s="108" t="str">
        <f>IF(BD53=0,"",CONCATENATE(AY47,"
",AY48,"
",AY49,"
",AY50,"
",AY51,"
",AY52))</f>
        <v/>
      </c>
      <c r="BE47" s="108" t="str">
        <f>IF(BE53=0,"",CONCATENATE(AZ47,"
",AZ48,"
",AZ49,"
",AZ50,"
",AZ51,"
",AZ52))</f>
        <v/>
      </c>
      <c r="BF47" s="108" t="str">
        <f>CONCATENATE(BA47,"
",BB47,"
",BC47,"
",BD47,"
",BE47)</f>
        <v xml:space="preserve">
3. Riesgo Operativo
4. Riesgo Reputacional
6. Riesgo Financiero
</v>
      </c>
      <c r="CC47" s="92">
        <v>1</v>
      </c>
    </row>
    <row r="48" spans="1:81" ht="23.25" customHeight="1" outlineLevel="1">
      <c r="A48" s="124"/>
      <c r="B48" s="127"/>
      <c r="C48" s="541" t="s">
        <v>282</v>
      </c>
      <c r="D48" s="541"/>
      <c r="E48" s="127"/>
      <c r="F48" s="541" t="s">
        <v>283</v>
      </c>
      <c r="G48" s="541"/>
      <c r="H48" s="541"/>
      <c r="I48" s="533"/>
      <c r="J48" s="533"/>
      <c r="K48" s="541" t="s">
        <v>284</v>
      </c>
      <c r="L48" s="541"/>
      <c r="M48" s="541"/>
      <c r="N48" s="541"/>
      <c r="O48" s="541"/>
      <c r="P48" s="533"/>
      <c r="Q48" s="533"/>
      <c r="R48" s="542"/>
      <c r="S48" s="542"/>
      <c r="T48" s="542"/>
      <c r="U48" s="542"/>
      <c r="V48" s="542"/>
      <c r="W48" s="128"/>
      <c r="X48" s="543"/>
      <c r="Y48" s="543"/>
      <c r="Z48" s="543"/>
      <c r="AA48" s="543"/>
      <c r="AB48" s="71"/>
      <c r="AC48" s="71"/>
      <c r="AD48" s="71"/>
      <c r="AE48" s="71"/>
      <c r="AF48" s="71"/>
      <c r="AG48" s="71"/>
      <c r="AH48" s="71"/>
      <c r="AI48" s="71"/>
      <c r="AJ48" s="71"/>
      <c r="AK48" s="71"/>
      <c r="AL48" s="71"/>
      <c r="AM48" s="71"/>
      <c r="AN48" s="71"/>
      <c r="AO48" s="71"/>
      <c r="AP48" s="71"/>
      <c r="AQ48" s="71"/>
      <c r="AR48" s="71"/>
      <c r="AS48" s="71"/>
      <c r="AT48" s="71"/>
      <c r="AU48" s="87">
        <v>1</v>
      </c>
      <c r="AV48" s="108" t="str">
        <f t="shared" si="2"/>
        <v/>
      </c>
      <c r="AW48" s="108" t="str">
        <f t="shared" si="3"/>
        <v/>
      </c>
      <c r="AX48" s="108" t="str">
        <f t="shared" si="4"/>
        <v/>
      </c>
      <c r="AY48" s="108" t="str">
        <f t="shared" si="5"/>
        <v/>
      </c>
      <c r="AZ48" s="108" t="str">
        <f t="shared" si="6"/>
        <v/>
      </c>
      <c r="BA48" s="25"/>
      <c r="BB48" s="57"/>
      <c r="BC48" s="57"/>
      <c r="BD48" s="25"/>
      <c r="BE48" s="25"/>
      <c r="BF48" s="25"/>
      <c r="CC48" s="92">
        <v>1</v>
      </c>
    </row>
    <row r="49" spans="1:81" ht="23.25" customHeight="1" outlineLevel="1">
      <c r="A49" s="124"/>
      <c r="B49" s="127" t="s">
        <v>116</v>
      </c>
      <c r="C49" s="541" t="s">
        <v>285</v>
      </c>
      <c r="D49" s="541"/>
      <c r="E49" s="127"/>
      <c r="F49" s="541" t="s">
        <v>286</v>
      </c>
      <c r="G49" s="541"/>
      <c r="H49" s="541"/>
      <c r="I49" s="533"/>
      <c r="J49" s="533"/>
      <c r="K49" s="541" t="s">
        <v>287</v>
      </c>
      <c r="L49" s="541"/>
      <c r="M49" s="541"/>
      <c r="N49" s="541"/>
      <c r="O49" s="541"/>
      <c r="P49" s="533"/>
      <c r="Q49" s="533"/>
      <c r="R49" s="542"/>
      <c r="S49" s="542"/>
      <c r="T49" s="542"/>
      <c r="U49" s="542"/>
      <c r="V49" s="542"/>
      <c r="W49" s="128"/>
      <c r="X49" s="543"/>
      <c r="Y49" s="543"/>
      <c r="Z49" s="543"/>
      <c r="AA49" s="543"/>
      <c r="AB49" s="71"/>
      <c r="AC49" s="71"/>
      <c r="AD49" s="71"/>
      <c r="AE49" s="71"/>
      <c r="AF49" s="71"/>
      <c r="AG49" s="71"/>
      <c r="AH49" s="71"/>
      <c r="AI49" s="71"/>
      <c r="AJ49" s="71"/>
      <c r="AK49" s="71"/>
      <c r="AL49" s="71"/>
      <c r="AM49" s="71"/>
      <c r="AN49" s="71"/>
      <c r="AO49" s="71"/>
      <c r="AP49" s="71"/>
      <c r="AQ49" s="71"/>
      <c r="AR49" s="71"/>
      <c r="AS49" s="71"/>
      <c r="AT49" s="71"/>
      <c r="AU49" s="87">
        <v>1</v>
      </c>
      <c r="AV49" s="108" t="str">
        <f t="shared" si="2"/>
        <v>3. Riesgo Operativo</v>
      </c>
      <c r="AW49" s="108" t="str">
        <f t="shared" si="3"/>
        <v/>
      </c>
      <c r="AX49" s="108" t="str">
        <f t="shared" si="4"/>
        <v/>
      </c>
      <c r="AY49" s="108" t="str">
        <f t="shared" si="5"/>
        <v/>
      </c>
      <c r="AZ49" s="108" t="str">
        <f t="shared" si="6"/>
        <v/>
      </c>
      <c r="BA49" s="25"/>
      <c r="BB49" s="57"/>
      <c r="BC49" s="57"/>
      <c r="BD49" s="25"/>
      <c r="BE49" s="25"/>
      <c r="BF49" s="25"/>
      <c r="CC49" s="92">
        <v>1</v>
      </c>
    </row>
    <row r="50" spans="1:81" ht="23.25" customHeight="1" outlineLevel="1">
      <c r="A50" s="124"/>
      <c r="B50" s="127" t="s">
        <v>116</v>
      </c>
      <c r="C50" s="541" t="s">
        <v>288</v>
      </c>
      <c r="D50" s="541"/>
      <c r="E50" s="127"/>
      <c r="F50" s="541" t="s">
        <v>289</v>
      </c>
      <c r="G50" s="541"/>
      <c r="H50" s="541"/>
      <c r="I50" s="533"/>
      <c r="J50" s="533"/>
      <c r="K50" s="541" t="s">
        <v>290</v>
      </c>
      <c r="L50" s="541"/>
      <c r="M50" s="541"/>
      <c r="N50" s="541"/>
      <c r="O50" s="541"/>
      <c r="P50" s="533"/>
      <c r="Q50" s="533"/>
      <c r="R50" s="542"/>
      <c r="S50" s="542"/>
      <c r="T50" s="542"/>
      <c r="U50" s="542"/>
      <c r="V50" s="542"/>
      <c r="W50" s="128"/>
      <c r="X50" s="543"/>
      <c r="Y50" s="543"/>
      <c r="Z50" s="543"/>
      <c r="AA50" s="543"/>
      <c r="AB50" s="71"/>
      <c r="AC50" s="71"/>
      <c r="AD50" s="71"/>
      <c r="AE50" s="71"/>
      <c r="AF50" s="71"/>
      <c r="AG50" s="71"/>
      <c r="AH50" s="71"/>
      <c r="AI50" s="71"/>
      <c r="AJ50" s="71"/>
      <c r="AK50" s="71"/>
      <c r="AL50" s="71"/>
      <c r="AM50" s="71"/>
      <c r="AN50" s="71"/>
      <c r="AO50" s="71"/>
      <c r="AP50" s="71"/>
      <c r="AQ50" s="71"/>
      <c r="AR50" s="71"/>
      <c r="AS50" s="71"/>
      <c r="AT50" s="71"/>
      <c r="AU50" s="87">
        <v>1</v>
      </c>
      <c r="AV50" s="108" t="str">
        <f t="shared" si="2"/>
        <v>4. Riesgo Reputacional</v>
      </c>
      <c r="AW50" s="108" t="str">
        <f t="shared" si="3"/>
        <v/>
      </c>
      <c r="AX50" s="108" t="str">
        <f t="shared" si="4"/>
        <v/>
      </c>
      <c r="AY50" s="108" t="str">
        <f t="shared" si="5"/>
        <v/>
      </c>
      <c r="AZ50" s="108" t="str">
        <f t="shared" si="6"/>
        <v/>
      </c>
      <c r="BA50" s="25"/>
      <c r="BB50" s="57"/>
      <c r="BC50" s="57"/>
      <c r="BD50" s="25"/>
      <c r="BE50" s="25"/>
      <c r="BF50" s="25"/>
      <c r="CC50" s="92">
        <v>1</v>
      </c>
    </row>
    <row r="51" spans="1:81" ht="23.25" customHeight="1" outlineLevel="1">
      <c r="A51" s="124"/>
      <c r="B51" s="127"/>
      <c r="C51" s="541" t="s">
        <v>291</v>
      </c>
      <c r="D51" s="541"/>
      <c r="E51" s="127"/>
      <c r="F51" s="541" t="s">
        <v>292</v>
      </c>
      <c r="G51" s="541"/>
      <c r="H51" s="541"/>
      <c r="I51" s="533"/>
      <c r="J51" s="533"/>
      <c r="K51" s="541" t="s">
        <v>293</v>
      </c>
      <c r="L51" s="541"/>
      <c r="M51" s="541"/>
      <c r="N51" s="541"/>
      <c r="O51" s="541"/>
      <c r="P51" s="533"/>
      <c r="Q51" s="533"/>
      <c r="R51" s="542"/>
      <c r="S51" s="542"/>
      <c r="T51" s="542"/>
      <c r="U51" s="542"/>
      <c r="V51" s="542"/>
      <c r="W51" s="128"/>
      <c r="X51" s="543"/>
      <c r="Y51" s="543"/>
      <c r="Z51" s="543"/>
      <c r="AA51" s="543"/>
      <c r="AB51" s="71"/>
      <c r="AC51" s="71"/>
      <c r="AD51" s="71"/>
      <c r="AE51" s="71"/>
      <c r="AF51" s="71"/>
      <c r="AG51" s="71"/>
      <c r="AH51" s="71"/>
      <c r="AI51" s="71"/>
      <c r="AJ51" s="71"/>
      <c r="AK51" s="71"/>
      <c r="AL51" s="71"/>
      <c r="AM51" s="71"/>
      <c r="AN51" s="71"/>
      <c r="AO51" s="71"/>
      <c r="AP51" s="71"/>
      <c r="AQ51" s="71"/>
      <c r="AR51" s="71"/>
      <c r="AS51" s="71"/>
      <c r="AT51" s="71"/>
      <c r="AU51" s="87">
        <v>1</v>
      </c>
      <c r="AV51" s="108" t="str">
        <f t="shared" si="2"/>
        <v/>
      </c>
      <c r="AW51" s="108" t="str">
        <f t="shared" si="3"/>
        <v/>
      </c>
      <c r="AX51" s="108" t="str">
        <f t="shared" si="4"/>
        <v/>
      </c>
      <c r="AY51" s="108" t="str">
        <f t="shared" si="5"/>
        <v/>
      </c>
      <c r="AZ51" s="108" t="str">
        <f t="shared" si="6"/>
        <v/>
      </c>
      <c r="BA51" s="25"/>
      <c r="BB51" s="25"/>
      <c r="BC51" s="25"/>
      <c r="BD51" s="25"/>
      <c r="BE51" s="25"/>
      <c r="BF51" s="25"/>
      <c r="CC51" s="92">
        <v>1</v>
      </c>
    </row>
    <row r="52" spans="1:81" ht="23.25" customHeight="1" outlineLevel="1">
      <c r="A52" s="129"/>
      <c r="B52" s="130" t="s">
        <v>116</v>
      </c>
      <c r="C52" s="544" t="s">
        <v>294</v>
      </c>
      <c r="D52" s="544"/>
      <c r="E52" s="130"/>
      <c r="F52" s="544" t="s">
        <v>295</v>
      </c>
      <c r="G52" s="544"/>
      <c r="H52" s="544"/>
      <c r="I52" s="525"/>
      <c r="J52" s="525"/>
      <c r="K52" s="544" t="s">
        <v>296</v>
      </c>
      <c r="L52" s="544"/>
      <c r="M52" s="544"/>
      <c r="N52" s="544"/>
      <c r="O52" s="544"/>
      <c r="P52" s="525"/>
      <c r="Q52" s="525"/>
      <c r="R52" s="545"/>
      <c r="S52" s="545"/>
      <c r="T52" s="545"/>
      <c r="U52" s="545"/>
      <c r="V52" s="545"/>
      <c r="W52" s="131"/>
      <c r="X52" s="546"/>
      <c r="Y52" s="546"/>
      <c r="Z52" s="546"/>
      <c r="AA52" s="546"/>
      <c r="AB52" s="71"/>
      <c r="AC52" s="71"/>
      <c r="AD52" s="71"/>
      <c r="AE52" s="71"/>
      <c r="AF52" s="71"/>
      <c r="AG52" s="71"/>
      <c r="AH52" s="71"/>
      <c r="AI52" s="71"/>
      <c r="AJ52" s="71"/>
      <c r="AK52" s="71"/>
      <c r="AL52" s="71"/>
      <c r="AM52" s="71"/>
      <c r="AN52" s="71"/>
      <c r="AO52" s="71"/>
      <c r="AP52" s="71"/>
      <c r="AQ52" s="71"/>
      <c r="AR52" s="71"/>
      <c r="AS52" s="71"/>
      <c r="AT52" s="71"/>
      <c r="AU52" s="87">
        <v>1</v>
      </c>
      <c r="AV52" s="108" t="str">
        <f t="shared" si="2"/>
        <v>6. Riesgo Financiero</v>
      </c>
      <c r="AW52" s="108" t="str">
        <f t="shared" si="3"/>
        <v/>
      </c>
      <c r="AX52" s="108" t="str">
        <f t="shared" si="4"/>
        <v/>
      </c>
      <c r="AY52" s="108" t="str">
        <f t="shared" si="5"/>
        <v/>
      </c>
      <c r="AZ52" s="108" t="str">
        <f t="shared" si="6"/>
        <v/>
      </c>
      <c r="BA52" s="25"/>
      <c r="BB52" s="25"/>
      <c r="BC52" s="25"/>
      <c r="BD52" s="25"/>
      <c r="BE52" s="25"/>
      <c r="BF52" s="25"/>
      <c r="CC52" s="92">
        <v>1</v>
      </c>
    </row>
    <row r="53" spans="1:81" ht="13.5" customHeight="1">
      <c r="A53" s="124"/>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5"/>
      <c r="AB53" s="122"/>
      <c r="AC53" s="122"/>
      <c r="AD53" s="122"/>
      <c r="AE53" s="122"/>
      <c r="AF53" s="122"/>
      <c r="AG53" s="122"/>
      <c r="AH53" s="122"/>
      <c r="AI53" s="122"/>
      <c r="AJ53" s="122"/>
      <c r="AK53" s="122"/>
      <c r="AL53" s="122"/>
      <c r="AM53" s="122"/>
      <c r="AN53" s="122"/>
      <c r="AO53" s="122"/>
      <c r="AP53" s="122"/>
      <c r="AQ53" s="122"/>
      <c r="AR53" s="122"/>
      <c r="AS53" s="122"/>
      <c r="AT53" s="122"/>
      <c r="AU53" s="87">
        <v>1</v>
      </c>
      <c r="AV53" s="109"/>
      <c r="AW53" s="108" t="str">
        <f>IF((COUNTA(F53)&gt;0),G53,"")</f>
        <v/>
      </c>
      <c r="AX53" s="25"/>
      <c r="AY53" s="5"/>
      <c r="AZ53" s="5"/>
      <c r="BA53" s="88">
        <f>COUNTA(B47:B52)</f>
        <v>3</v>
      </c>
      <c r="BB53" s="88">
        <f>COUNTA(E47:E52)</f>
        <v>0</v>
      </c>
      <c r="BC53" s="88">
        <f>COUNTA(I47:J52)</f>
        <v>0</v>
      </c>
      <c r="BD53" s="88">
        <f>COUNTA(P47:Q52)</f>
        <v>0</v>
      </c>
      <c r="BE53" s="88">
        <f>COUNTA(W47:W52)</f>
        <v>0</v>
      </c>
      <c r="BF53" s="25"/>
      <c r="CC53" s="92">
        <v>1</v>
      </c>
    </row>
    <row r="54" spans="1:81" ht="24.75" customHeight="1">
      <c r="A54" s="526" t="s">
        <v>297</v>
      </c>
      <c r="B54" s="526"/>
      <c r="C54" s="526"/>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123"/>
      <c r="AC54" s="123"/>
      <c r="AD54" s="123"/>
      <c r="AE54" s="123"/>
      <c r="AF54" s="123"/>
      <c r="AG54" s="123"/>
      <c r="AH54" s="123"/>
      <c r="AI54" s="123"/>
      <c r="AJ54" s="123"/>
      <c r="AK54" s="123"/>
      <c r="AL54" s="123"/>
      <c r="AM54" s="123"/>
      <c r="AN54" s="123"/>
      <c r="AO54" s="123"/>
      <c r="AP54" s="123"/>
      <c r="AQ54" s="123"/>
      <c r="AR54" s="123"/>
      <c r="AS54" s="123"/>
      <c r="AT54" s="123"/>
      <c r="AU54" s="87">
        <v>1</v>
      </c>
      <c r="AV54" s="109"/>
      <c r="AW54" s="25"/>
      <c r="AX54" s="25"/>
      <c r="AY54" s="25"/>
      <c r="AZ54" s="25"/>
      <c r="BA54" s="25"/>
      <c r="BB54" s="25"/>
      <c r="BC54" s="25"/>
      <c r="BD54" s="25"/>
      <c r="BE54" s="25"/>
      <c r="BF54" s="25"/>
      <c r="CC54" s="92">
        <v>1</v>
      </c>
    </row>
    <row r="55" spans="1:81" ht="22.5" customHeight="1">
      <c r="A55" s="124"/>
      <c r="B55" s="536" t="s">
        <v>298</v>
      </c>
      <c r="C55" s="536"/>
      <c r="D55" s="536"/>
      <c r="E55" s="536"/>
      <c r="F55" s="536"/>
      <c r="G55" s="536"/>
      <c r="H55" s="536"/>
      <c r="I55" s="536"/>
      <c r="J55" s="536"/>
      <c r="K55" s="536"/>
      <c r="L55" s="536"/>
      <c r="M55" s="536"/>
      <c r="N55" s="536"/>
      <c r="O55" s="536"/>
      <c r="P55" s="122"/>
      <c r="Q55" s="122"/>
      <c r="R55" s="122"/>
      <c r="S55" s="122"/>
      <c r="T55" s="122"/>
      <c r="U55" s="122"/>
      <c r="V55" s="537" t="s">
        <v>299</v>
      </c>
      <c r="W55" s="537"/>
      <c r="X55" s="538"/>
      <c r="Y55" s="538"/>
      <c r="Z55" s="538"/>
      <c r="AA55" s="538"/>
      <c r="AB55" s="122"/>
      <c r="AC55" s="122"/>
      <c r="AD55" s="122"/>
      <c r="AE55" s="122"/>
      <c r="AF55" s="122"/>
      <c r="AG55" s="122"/>
      <c r="AH55" s="122"/>
      <c r="AI55" s="122"/>
      <c r="AJ55" s="122"/>
      <c r="AK55" s="122"/>
      <c r="AL55" s="122"/>
      <c r="AM55" s="122"/>
      <c r="AN55" s="122"/>
      <c r="AO55" s="122"/>
      <c r="AP55" s="122"/>
      <c r="AQ55" s="122"/>
      <c r="AR55" s="122"/>
      <c r="AS55" s="122"/>
      <c r="AT55" s="122"/>
      <c r="AU55" s="87">
        <v>1</v>
      </c>
      <c r="AV55" s="109" t="s">
        <v>300</v>
      </c>
      <c r="AW55" s="105" t="s">
        <v>301</v>
      </c>
      <c r="AX55" s="105" t="s">
        <v>302</v>
      </c>
      <c r="AY55" s="5"/>
      <c r="AZ55" s="105" t="s">
        <v>303</v>
      </c>
      <c r="BA55" s="105" t="s">
        <v>304</v>
      </c>
      <c r="BB55" s="105" t="s">
        <v>305</v>
      </c>
      <c r="BC55" s="105" t="s">
        <v>306</v>
      </c>
      <c r="BD55" s="105" t="s">
        <v>307</v>
      </c>
      <c r="BE55" s="25"/>
      <c r="BF55" s="25"/>
      <c r="CC55" s="92">
        <v>1</v>
      </c>
    </row>
    <row r="56" spans="1:81" ht="15" customHeight="1">
      <c r="A56" s="124"/>
      <c r="B56" s="126" t="s">
        <v>275</v>
      </c>
      <c r="C56" s="539" t="s">
        <v>308</v>
      </c>
      <c r="D56" s="539"/>
      <c r="E56" s="126" t="s">
        <v>275</v>
      </c>
      <c r="F56" s="539" t="s">
        <v>309</v>
      </c>
      <c r="G56" s="539"/>
      <c r="H56" s="539"/>
      <c r="I56" s="539"/>
      <c r="J56" s="539"/>
      <c r="K56" s="539"/>
      <c r="L56" s="540" t="s">
        <v>278</v>
      </c>
      <c r="M56" s="540"/>
      <c r="N56" s="539" t="s">
        <v>310</v>
      </c>
      <c r="O56" s="539"/>
      <c r="P56" s="539"/>
      <c r="Q56" s="539"/>
      <c r="R56" s="539"/>
      <c r="S56" s="539"/>
      <c r="T56" s="540" t="s">
        <v>278</v>
      </c>
      <c r="U56" s="540"/>
      <c r="V56" s="539"/>
      <c r="W56" s="539"/>
      <c r="X56" s="539"/>
      <c r="Y56" s="539"/>
      <c r="Z56" s="539"/>
      <c r="AA56" s="539"/>
      <c r="AB56" s="5"/>
      <c r="AC56" s="5"/>
      <c r="AD56" s="5"/>
      <c r="AE56" s="5"/>
      <c r="AF56" s="5"/>
      <c r="AG56" s="5"/>
      <c r="AH56" s="5"/>
      <c r="AI56" s="5"/>
      <c r="AJ56" s="5"/>
      <c r="AK56" s="5"/>
      <c r="AL56" s="5"/>
      <c r="AM56" s="5"/>
      <c r="AN56" s="5"/>
      <c r="AO56" s="5"/>
      <c r="AP56" s="5"/>
      <c r="AQ56" s="5"/>
      <c r="AR56" s="5"/>
      <c r="AS56" s="5"/>
      <c r="AT56" s="5"/>
      <c r="AU56" s="87">
        <v>1</v>
      </c>
      <c r="AV56" s="109"/>
      <c r="AW56" s="25"/>
      <c r="AX56" s="25"/>
      <c r="AY56" s="25"/>
      <c r="AZ56" s="25"/>
      <c r="BA56" s="25"/>
      <c r="BB56" s="5"/>
      <c r="BC56" s="25"/>
      <c r="BD56" s="25"/>
      <c r="BE56" s="25"/>
      <c r="BF56" s="25"/>
      <c r="CC56" s="92">
        <v>1</v>
      </c>
    </row>
    <row r="57" spans="1:81" ht="23.25" customHeight="1">
      <c r="A57" s="124"/>
      <c r="B57" s="127"/>
      <c r="C57" s="532" t="s">
        <v>311</v>
      </c>
      <c r="D57" s="532"/>
      <c r="E57" s="127"/>
      <c r="F57" s="532" t="s">
        <v>312</v>
      </c>
      <c r="G57" s="532"/>
      <c r="H57" s="532"/>
      <c r="I57" s="532"/>
      <c r="J57" s="532"/>
      <c r="K57" s="532"/>
      <c r="L57" s="533"/>
      <c r="M57" s="533"/>
      <c r="N57" s="532" t="s">
        <v>313</v>
      </c>
      <c r="O57" s="532"/>
      <c r="P57" s="532"/>
      <c r="Q57" s="532"/>
      <c r="R57" s="532"/>
      <c r="S57" s="532"/>
      <c r="T57" s="533" t="s">
        <v>116</v>
      </c>
      <c r="U57" s="533"/>
      <c r="V57" s="534" t="s">
        <v>196</v>
      </c>
      <c r="W57" s="534"/>
      <c r="X57" s="534"/>
      <c r="Y57" s="534"/>
      <c r="Z57" s="534"/>
      <c r="AA57" s="534"/>
      <c r="AB57" s="5"/>
      <c r="AC57" s="5"/>
      <c r="AD57" s="5"/>
      <c r="AE57" s="5"/>
      <c r="AF57" s="5"/>
      <c r="AG57" s="5"/>
      <c r="AH57" s="5"/>
      <c r="AI57" s="5"/>
      <c r="AJ57" s="5"/>
      <c r="AK57" s="5"/>
      <c r="AL57" s="5"/>
      <c r="AM57" s="5"/>
      <c r="AN57" s="5"/>
      <c r="AO57" s="5"/>
      <c r="AP57" s="5"/>
      <c r="AQ57" s="5"/>
      <c r="AR57" s="5"/>
      <c r="AS57" s="5"/>
      <c r="AT57" s="5"/>
      <c r="AU57" s="87">
        <v>1</v>
      </c>
      <c r="AV57" s="108" t="str">
        <f t="shared" ref="AV57:AV62" si="7">IF(COUNTA(B57)&gt;0,C57,"")</f>
        <v/>
      </c>
      <c r="AW57" s="108" t="str">
        <f t="shared" ref="AW57:AW62" si="8">IF(COUNTA(E57)&gt;0,F57,"")</f>
        <v/>
      </c>
      <c r="AX57" s="108" t="str">
        <f t="shared" ref="AX57:AX62" si="9">IF(COUNTA(L57)&gt;0,N57,"")</f>
        <v/>
      </c>
      <c r="AY57" s="108" t="str">
        <f t="shared" ref="AY57:AY62" si="10">IF(COUNTA(T57)&gt;0,V57,"")</f>
        <v>Ninguno</v>
      </c>
      <c r="AZ57" s="108" t="str">
        <f>IF(AZ62=0,"",CONCATENATE("VALORIZACIÓN:
",AV57,"
",AV58,"
",AV59,"
",AV60,"
",AV61,"
",AV62))</f>
        <v/>
      </c>
      <c r="BA57" s="108" t="str">
        <f>IF(BA62=0,"",CONCATENATE("
ESPACIO PÚBLICO:
",AW57,"
",AW58,"
",AW59,"
",AW60,"
",AW61,"
",AW62))</f>
        <v/>
      </c>
      <c r="BB57" s="108" t="str">
        <f>IF(BB62=0,"",CONCATENATE("OTROS TRÁMITES:
",AX57,"
",AX58,"
",AX59,"
",AX60,"
",AX61," ",AX62))</f>
        <v/>
      </c>
      <c r="BC57" s="108" t="str">
        <f>IF(BC62=0,"",CONCATENATE("OTROS:
",AY57,"
",AY58,"
",AY59,"
",AY60,"
",AY61,"
",AY62))</f>
        <v xml:space="preserve">OTROS:
Ninguno
</v>
      </c>
      <c r="BD57" s="108" t="str">
        <f>IF(BD62=0,"",CONCATENATE("
TODOS:
",X55,))</f>
        <v/>
      </c>
      <c r="BE57" s="108" t="str">
        <f>CONCATENATE(AZ57,"
",BA57,"
",BB57,"
",BC57,"
",BD57)</f>
        <v xml:space="preserve">
OTROS:
Ninguno
</v>
      </c>
      <c r="BF57" s="5"/>
      <c r="CC57" s="92">
        <v>1</v>
      </c>
    </row>
    <row r="58" spans="1:81" ht="23.25" customHeight="1">
      <c r="A58" s="124"/>
      <c r="B58" s="127"/>
      <c r="C58" s="532" t="s">
        <v>314</v>
      </c>
      <c r="D58" s="532"/>
      <c r="E58" s="127"/>
      <c r="F58" s="532" t="s">
        <v>315</v>
      </c>
      <c r="G58" s="532"/>
      <c r="H58" s="532"/>
      <c r="I58" s="532"/>
      <c r="J58" s="532"/>
      <c r="K58" s="532"/>
      <c r="L58" s="533"/>
      <c r="M58" s="533"/>
      <c r="N58" s="532" t="s">
        <v>316</v>
      </c>
      <c r="O58" s="532"/>
      <c r="P58" s="532"/>
      <c r="Q58" s="532"/>
      <c r="R58" s="532"/>
      <c r="S58" s="532"/>
      <c r="T58" s="533"/>
      <c r="U58" s="533"/>
      <c r="V58" s="534"/>
      <c r="W58" s="534"/>
      <c r="X58" s="534"/>
      <c r="Y58" s="534"/>
      <c r="Z58" s="534"/>
      <c r="AA58" s="534"/>
      <c r="AB58" s="122"/>
      <c r="AC58" s="122"/>
      <c r="AD58" s="122"/>
      <c r="AE58" s="122"/>
      <c r="AF58" s="122"/>
      <c r="AG58" s="122"/>
      <c r="AH58" s="122"/>
      <c r="AI58" s="122"/>
      <c r="AJ58" s="122"/>
      <c r="AK58" s="122"/>
      <c r="AL58" s="122"/>
      <c r="AM58" s="122"/>
      <c r="AN58" s="122"/>
      <c r="AO58" s="122"/>
      <c r="AP58" s="122"/>
      <c r="AQ58" s="122"/>
      <c r="AR58" s="122"/>
      <c r="AS58" s="122"/>
      <c r="AT58" s="122"/>
      <c r="AU58" s="87">
        <v>1</v>
      </c>
      <c r="AV58" s="108" t="str">
        <f t="shared" si="7"/>
        <v/>
      </c>
      <c r="AW58" s="108" t="str">
        <f t="shared" si="8"/>
        <v/>
      </c>
      <c r="AX58" s="108" t="str">
        <f t="shared" si="9"/>
        <v/>
      </c>
      <c r="AY58" s="108" t="str">
        <f t="shared" si="10"/>
        <v/>
      </c>
      <c r="AZ58" s="25"/>
      <c r="BA58" s="25"/>
      <c r="BB58" s="25"/>
      <c r="BC58" s="25"/>
      <c r="BD58" s="25"/>
      <c r="BE58" s="5"/>
      <c r="BF58" s="5"/>
      <c r="CC58" s="92">
        <v>1</v>
      </c>
    </row>
    <row r="59" spans="1:81" ht="23.25" customHeight="1">
      <c r="A59" s="124"/>
      <c r="B59" s="127"/>
      <c r="C59" s="532" t="s">
        <v>317</v>
      </c>
      <c r="D59" s="532"/>
      <c r="E59" s="127"/>
      <c r="F59" s="532" t="s">
        <v>318</v>
      </c>
      <c r="G59" s="532"/>
      <c r="H59" s="532"/>
      <c r="I59" s="532"/>
      <c r="J59" s="532"/>
      <c r="K59" s="532"/>
      <c r="L59" s="533"/>
      <c r="M59" s="533"/>
      <c r="N59" s="532" t="s">
        <v>319</v>
      </c>
      <c r="O59" s="532"/>
      <c r="P59" s="532"/>
      <c r="Q59" s="532"/>
      <c r="R59" s="532"/>
      <c r="S59" s="532"/>
      <c r="T59" s="533"/>
      <c r="U59" s="533"/>
      <c r="V59" s="534"/>
      <c r="W59" s="534"/>
      <c r="X59" s="534"/>
      <c r="Y59" s="534"/>
      <c r="Z59" s="534"/>
      <c r="AA59" s="534"/>
      <c r="AB59" s="122"/>
      <c r="AC59" s="122"/>
      <c r="AD59" s="122"/>
      <c r="AE59" s="122"/>
      <c r="AF59" s="122"/>
      <c r="AG59" s="122"/>
      <c r="AH59" s="122"/>
      <c r="AI59" s="122"/>
      <c r="AJ59" s="122"/>
      <c r="AK59" s="122"/>
      <c r="AL59" s="122"/>
      <c r="AM59" s="122"/>
      <c r="AN59" s="122"/>
      <c r="AO59" s="122"/>
      <c r="AP59" s="122"/>
      <c r="AQ59" s="122"/>
      <c r="AR59" s="122"/>
      <c r="AS59" s="122"/>
      <c r="AT59" s="122"/>
      <c r="AU59" s="87">
        <v>1</v>
      </c>
      <c r="AV59" s="108" t="str">
        <f t="shared" si="7"/>
        <v/>
      </c>
      <c r="AW59" s="108" t="str">
        <f t="shared" si="8"/>
        <v/>
      </c>
      <c r="AX59" s="108" t="str">
        <f t="shared" si="9"/>
        <v/>
      </c>
      <c r="AY59" s="108" t="str">
        <f t="shared" si="10"/>
        <v/>
      </c>
      <c r="AZ59" s="5"/>
      <c r="BA59" s="25"/>
      <c r="BB59" s="25"/>
      <c r="BC59" s="5"/>
      <c r="BD59" s="25"/>
      <c r="BE59" s="25"/>
      <c r="BF59" s="5"/>
      <c r="CC59" s="92">
        <v>1</v>
      </c>
    </row>
    <row r="60" spans="1:81" ht="30" customHeight="1">
      <c r="A60" s="124"/>
      <c r="B60" s="127"/>
      <c r="C60" s="532" t="s">
        <v>320</v>
      </c>
      <c r="D60" s="532"/>
      <c r="E60" s="127"/>
      <c r="F60" s="532" t="s">
        <v>321</v>
      </c>
      <c r="G60" s="532"/>
      <c r="H60" s="532"/>
      <c r="I60" s="532"/>
      <c r="J60" s="532"/>
      <c r="K60" s="532"/>
      <c r="L60" s="533"/>
      <c r="M60" s="533"/>
      <c r="N60" s="532" t="s">
        <v>322</v>
      </c>
      <c r="O60" s="532"/>
      <c r="P60" s="532"/>
      <c r="Q60" s="532"/>
      <c r="R60" s="532"/>
      <c r="S60" s="532"/>
      <c r="T60" s="533"/>
      <c r="U60" s="533"/>
      <c r="V60" s="534"/>
      <c r="W60" s="534"/>
      <c r="X60" s="534"/>
      <c r="Y60" s="534"/>
      <c r="Z60" s="534"/>
      <c r="AA60" s="534"/>
      <c r="AB60" s="122"/>
      <c r="AC60" s="122"/>
      <c r="AD60" s="122"/>
      <c r="AE60" s="122"/>
      <c r="AF60" s="122"/>
      <c r="AG60" s="122"/>
      <c r="AH60" s="122"/>
      <c r="AI60" s="122"/>
      <c r="AJ60" s="122"/>
      <c r="AK60" s="122"/>
      <c r="AL60" s="122"/>
      <c r="AM60" s="122"/>
      <c r="AN60" s="122"/>
      <c r="AO60" s="122"/>
      <c r="AP60" s="122"/>
      <c r="AQ60" s="122"/>
      <c r="AR60" s="122"/>
      <c r="AS60" s="122"/>
      <c r="AT60" s="122"/>
      <c r="AU60" s="87">
        <v>1</v>
      </c>
      <c r="AV60" s="108" t="str">
        <f t="shared" si="7"/>
        <v/>
      </c>
      <c r="AW60" s="108" t="str">
        <f t="shared" si="8"/>
        <v/>
      </c>
      <c r="AX60" s="108" t="str">
        <f t="shared" si="9"/>
        <v/>
      </c>
      <c r="AY60" s="108" t="str">
        <f t="shared" si="10"/>
        <v/>
      </c>
      <c r="AZ60" s="25"/>
      <c r="BA60" s="25"/>
      <c r="BB60" s="25"/>
      <c r="BC60" s="25"/>
      <c r="BD60" s="25"/>
      <c r="BE60" s="25"/>
      <c r="BF60" s="5"/>
      <c r="CC60" s="92">
        <v>1</v>
      </c>
    </row>
    <row r="61" spans="1:81" ht="23.25" customHeight="1">
      <c r="A61" s="124"/>
      <c r="B61" s="127"/>
      <c r="C61" s="532" t="s">
        <v>323</v>
      </c>
      <c r="D61" s="532"/>
      <c r="E61" s="127"/>
      <c r="F61" s="535" t="s">
        <v>324</v>
      </c>
      <c r="G61" s="535"/>
      <c r="H61" s="535"/>
      <c r="I61" s="535"/>
      <c r="J61" s="535"/>
      <c r="K61" s="535"/>
      <c r="L61" s="533"/>
      <c r="M61" s="533"/>
      <c r="N61" s="532" t="s">
        <v>325</v>
      </c>
      <c r="O61" s="532"/>
      <c r="P61" s="532"/>
      <c r="Q61" s="532"/>
      <c r="R61" s="532"/>
      <c r="S61" s="532"/>
      <c r="T61" s="533"/>
      <c r="U61" s="533"/>
      <c r="V61" s="534"/>
      <c r="W61" s="534"/>
      <c r="X61" s="534"/>
      <c r="Y61" s="534"/>
      <c r="Z61" s="534"/>
      <c r="AA61" s="534"/>
      <c r="AB61" s="122"/>
      <c r="AC61" s="122"/>
      <c r="AD61" s="122"/>
      <c r="AE61" s="122"/>
      <c r="AF61" s="122"/>
      <c r="AG61" s="122"/>
      <c r="AH61" s="122"/>
      <c r="AI61" s="122"/>
      <c r="AJ61" s="122"/>
      <c r="AK61" s="122"/>
      <c r="AL61" s="122"/>
      <c r="AM61" s="122"/>
      <c r="AN61" s="122"/>
      <c r="AO61" s="122"/>
      <c r="AP61" s="122"/>
      <c r="AQ61" s="122"/>
      <c r="AR61" s="122"/>
      <c r="AS61" s="122"/>
      <c r="AT61" s="122"/>
      <c r="AU61" s="87">
        <v>1</v>
      </c>
      <c r="AV61" s="108" t="str">
        <f t="shared" si="7"/>
        <v/>
      </c>
      <c r="AW61" s="108" t="str">
        <f t="shared" si="8"/>
        <v/>
      </c>
      <c r="AX61" s="108" t="str">
        <f t="shared" si="9"/>
        <v/>
      </c>
      <c r="AY61" s="108" t="str">
        <f t="shared" si="10"/>
        <v/>
      </c>
      <c r="AZ61" s="25"/>
      <c r="BA61" s="25"/>
      <c r="BB61" s="25"/>
      <c r="BC61" s="25"/>
      <c r="BD61" s="25"/>
      <c r="BE61" s="25"/>
      <c r="BF61" s="5"/>
      <c r="CC61" s="92">
        <v>1</v>
      </c>
    </row>
    <row r="62" spans="1:81" ht="23.25" customHeight="1">
      <c r="A62" s="129"/>
      <c r="B62" s="130"/>
      <c r="C62" s="522" t="s">
        <v>326</v>
      </c>
      <c r="D62" s="522"/>
      <c r="E62" s="130"/>
      <c r="F62" s="523"/>
      <c r="G62" s="523"/>
      <c r="H62" s="523"/>
      <c r="I62" s="523"/>
      <c r="J62" s="523"/>
      <c r="K62" s="523"/>
      <c r="L62" s="524" t="s">
        <v>327</v>
      </c>
      <c r="M62" s="524"/>
      <c r="N62" s="523" t="s">
        <v>328</v>
      </c>
      <c r="O62" s="523"/>
      <c r="P62" s="523"/>
      <c r="Q62" s="523"/>
      <c r="R62" s="523"/>
      <c r="S62" s="523"/>
      <c r="T62" s="525"/>
      <c r="U62" s="525"/>
      <c r="V62" s="523"/>
      <c r="W62" s="523"/>
      <c r="X62" s="523"/>
      <c r="Y62" s="523"/>
      <c r="Z62" s="523"/>
      <c r="AA62" s="523"/>
      <c r="AB62" s="122"/>
      <c r="AC62" s="122"/>
      <c r="AD62" s="122"/>
      <c r="AE62" s="122"/>
      <c r="AF62" s="122"/>
      <c r="AG62" s="122"/>
      <c r="AH62" s="122"/>
      <c r="AI62" s="122"/>
      <c r="AJ62" s="122"/>
      <c r="AK62" s="122"/>
      <c r="AL62" s="122"/>
      <c r="AM62" s="122"/>
      <c r="AN62" s="122"/>
      <c r="AO62" s="122"/>
      <c r="AP62" s="122"/>
      <c r="AQ62" s="122"/>
      <c r="AR62" s="122"/>
      <c r="AS62" s="122"/>
      <c r="AT62" s="122"/>
      <c r="AU62" s="87">
        <v>1</v>
      </c>
      <c r="AV62" s="108" t="str">
        <f t="shared" si="7"/>
        <v/>
      </c>
      <c r="AW62" s="108" t="str">
        <f t="shared" si="8"/>
        <v/>
      </c>
      <c r="AX62" s="108" t="str">
        <f t="shared" si="9"/>
        <v>opas</v>
      </c>
      <c r="AY62" s="108" t="str">
        <f t="shared" si="10"/>
        <v/>
      </c>
      <c r="AZ62" s="88">
        <f>COUNTA(B57:B62)</f>
        <v>0</v>
      </c>
      <c r="BA62" s="88">
        <f>COUNTA(E57:E62)</f>
        <v>0</v>
      </c>
      <c r="BB62" s="88">
        <f>COUNTA(L57:M61)</f>
        <v>0</v>
      </c>
      <c r="BC62" s="88">
        <f>COUNTA(T57:U62)</f>
        <v>1</v>
      </c>
      <c r="BD62" s="88">
        <f>COUNTA(X55)</f>
        <v>0</v>
      </c>
      <c r="BE62" s="25"/>
      <c r="BF62" s="5"/>
      <c r="CC62" s="92">
        <v>1</v>
      </c>
    </row>
    <row r="63" spans="1:81" ht="15" customHeight="1">
      <c r="AU63" s="87">
        <v>1</v>
      </c>
      <c r="CC63" s="92">
        <v>1</v>
      </c>
    </row>
    <row r="64" spans="1:81" ht="24.75" customHeight="1">
      <c r="A64" s="526" t="s">
        <v>329</v>
      </c>
      <c r="B64" s="526"/>
      <c r="C64" s="526"/>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123"/>
      <c r="AC64" s="123"/>
      <c r="AD64" s="123"/>
      <c r="AE64" s="123"/>
      <c r="AF64" s="123"/>
      <c r="AG64" s="123"/>
      <c r="AH64" s="123"/>
      <c r="AI64" s="123"/>
      <c r="AJ64" s="123"/>
      <c r="AK64" s="123"/>
      <c r="AL64" s="123"/>
      <c r="AM64" s="123"/>
      <c r="AN64" s="123"/>
      <c r="AO64" s="123"/>
      <c r="AP64" s="123"/>
      <c r="AQ64" s="123"/>
      <c r="AR64" s="123"/>
      <c r="AS64" s="123"/>
      <c r="AT64" s="123"/>
      <c r="AU64" s="87">
        <v>1</v>
      </c>
      <c r="AV64" s="132"/>
      <c r="AW64" s="88" t="s">
        <v>330</v>
      </c>
      <c r="CC64" s="92">
        <v>1</v>
      </c>
    </row>
    <row r="65" spans="1:81" ht="11.25" customHeight="1">
      <c r="A65" s="133"/>
      <c r="B65" s="134"/>
      <c r="C65" s="527" t="s">
        <v>331</v>
      </c>
      <c r="D65" s="527"/>
      <c r="E65" s="527"/>
      <c r="F65" s="135"/>
      <c r="G65" s="135"/>
      <c r="H65" s="135"/>
      <c r="I65" s="135"/>
      <c r="J65" s="135"/>
      <c r="K65" s="135"/>
      <c r="L65" s="101"/>
      <c r="M65" s="136"/>
      <c r="N65" s="136"/>
      <c r="O65" s="136"/>
      <c r="P65" s="136"/>
      <c r="Q65" s="136"/>
      <c r="R65" s="136"/>
      <c r="S65" s="137"/>
      <c r="T65" s="137"/>
      <c r="U65" s="137"/>
      <c r="V65" s="137"/>
      <c r="W65" s="137"/>
      <c r="X65" s="137"/>
      <c r="Y65" s="137"/>
      <c r="Z65" s="136"/>
      <c r="AA65" s="138"/>
      <c r="AB65" s="139"/>
      <c r="AC65" s="139"/>
      <c r="AD65" s="139"/>
      <c r="AE65" s="139"/>
      <c r="AF65" s="139"/>
      <c r="AG65" s="139"/>
      <c r="AH65" s="139"/>
      <c r="AI65" s="139"/>
      <c r="AJ65" s="139"/>
      <c r="AK65" s="139"/>
      <c r="AL65" s="139"/>
      <c r="AM65" s="139"/>
      <c r="AN65" s="139"/>
      <c r="AO65" s="139"/>
      <c r="AP65" s="139"/>
      <c r="AQ65" s="139"/>
      <c r="AR65" s="139"/>
      <c r="AS65" s="139"/>
      <c r="AT65" s="139"/>
      <c r="AU65" s="87">
        <v>1</v>
      </c>
      <c r="AV65" s="132"/>
      <c r="AW65" s="88"/>
      <c r="CC65" s="92">
        <v>1</v>
      </c>
    </row>
    <row r="66" spans="1:81" ht="24" customHeight="1">
      <c r="A66" s="133"/>
      <c r="B66" s="140" t="s">
        <v>332</v>
      </c>
      <c r="C66" s="141"/>
      <c r="D66" s="528" t="s">
        <v>333</v>
      </c>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142"/>
      <c r="AC66" s="142"/>
      <c r="AD66" s="142"/>
      <c r="AE66" s="142"/>
      <c r="AF66" s="142"/>
      <c r="AG66" s="142"/>
      <c r="AH66" s="142"/>
      <c r="AI66" s="142"/>
      <c r="AJ66" s="142"/>
      <c r="AK66" s="142"/>
      <c r="AL66" s="142"/>
      <c r="AM66" s="142"/>
      <c r="AN66" s="142"/>
      <c r="AO66" s="142"/>
      <c r="AP66" s="142"/>
      <c r="AQ66" s="142"/>
      <c r="AR66" s="142"/>
      <c r="AS66" s="142"/>
      <c r="AT66" s="142"/>
      <c r="AU66" s="87">
        <v>1</v>
      </c>
      <c r="AV66" s="108" t="str">
        <f t="shared" ref="AV66:AV71" si="11">IF(COUNTA(C66),D66,"")</f>
        <v/>
      </c>
      <c r="AW66" s="108" t="str">
        <f>CONCATENATE(AV66,"
",AV67,"
",AV68,"
",AV69,"
",AV70,"
",AV71,"
",AV72,"
",AV73,"
",AV74,"
",AV75)</f>
        <v xml:space="preserve">
OBJ 5: Impulsar el desarrollo del talento humano, fortaleciendo la capacidad institucional, la efectividad y la transparencia, a través de soluciones innovadoras.
</v>
      </c>
      <c r="CC66" s="92">
        <v>1</v>
      </c>
    </row>
    <row r="67" spans="1:81" ht="24" customHeight="1">
      <c r="A67" s="143"/>
      <c r="B67" s="140" t="s">
        <v>334</v>
      </c>
      <c r="C67" s="141"/>
      <c r="D67" s="528" t="s">
        <v>335</v>
      </c>
      <c r="E67" s="528"/>
      <c r="F67" s="528"/>
      <c r="G67" s="528"/>
      <c r="H67" s="528"/>
      <c r="I67" s="528"/>
      <c r="J67" s="528"/>
      <c r="K67" s="528"/>
      <c r="L67" s="528"/>
      <c r="M67" s="528"/>
      <c r="N67" s="528"/>
      <c r="O67" s="528"/>
      <c r="P67" s="528"/>
      <c r="Q67" s="528"/>
      <c r="R67" s="528"/>
      <c r="S67" s="528"/>
      <c r="T67" s="528"/>
      <c r="U67" s="528"/>
      <c r="V67" s="528"/>
      <c r="W67" s="528"/>
      <c r="X67" s="528"/>
      <c r="Y67" s="528"/>
      <c r="Z67" s="528"/>
      <c r="AA67" s="528"/>
      <c r="AB67" s="142"/>
      <c r="AC67" s="142"/>
      <c r="AD67" s="142"/>
      <c r="AE67" s="142"/>
      <c r="AF67" s="142"/>
      <c r="AG67" s="142"/>
      <c r="AH67" s="142"/>
      <c r="AI67" s="142"/>
      <c r="AJ67" s="142"/>
      <c r="AK67" s="142"/>
      <c r="AL67" s="142"/>
      <c r="AM67" s="142"/>
      <c r="AN67" s="142"/>
      <c r="AO67" s="142"/>
      <c r="AP67" s="142"/>
      <c r="AQ67" s="142"/>
      <c r="AR67" s="142"/>
      <c r="AS67" s="142"/>
      <c r="AT67" s="142"/>
      <c r="AU67" s="87">
        <v>1</v>
      </c>
      <c r="AV67" s="108" t="str">
        <f t="shared" si="11"/>
        <v/>
      </c>
      <c r="AW67" s="144"/>
      <c r="CC67" s="92">
        <v>1</v>
      </c>
    </row>
    <row r="68" spans="1:81" ht="24" customHeight="1">
      <c r="A68" s="143"/>
      <c r="B68" s="140" t="s">
        <v>336</v>
      </c>
      <c r="C68" s="141"/>
      <c r="D68" s="528" t="s">
        <v>337</v>
      </c>
      <c r="E68" s="528"/>
      <c r="F68" s="528"/>
      <c r="G68" s="528"/>
      <c r="H68" s="528"/>
      <c r="I68" s="528"/>
      <c r="J68" s="528"/>
      <c r="K68" s="528"/>
      <c r="L68" s="528"/>
      <c r="M68" s="528"/>
      <c r="N68" s="528"/>
      <c r="O68" s="528"/>
      <c r="P68" s="528"/>
      <c r="Q68" s="528"/>
      <c r="R68" s="528"/>
      <c r="S68" s="528"/>
      <c r="T68" s="528"/>
      <c r="U68" s="528"/>
      <c r="V68" s="528"/>
      <c r="W68" s="528"/>
      <c r="X68" s="528"/>
      <c r="Y68" s="528"/>
      <c r="Z68" s="528"/>
      <c r="AA68" s="528"/>
      <c r="AB68" s="142"/>
      <c r="AC68" s="142"/>
      <c r="AD68" s="142"/>
      <c r="AE68" s="142"/>
      <c r="AF68" s="142"/>
      <c r="AG68" s="142"/>
      <c r="AH68" s="142"/>
      <c r="AI68" s="142"/>
      <c r="AJ68" s="142"/>
      <c r="AK68" s="142"/>
      <c r="AL68" s="142"/>
      <c r="AM68" s="142"/>
      <c r="AN68" s="142"/>
      <c r="AO68" s="142"/>
      <c r="AP68" s="142"/>
      <c r="AQ68" s="142"/>
      <c r="AR68" s="142"/>
      <c r="AS68" s="142"/>
      <c r="AT68" s="142"/>
      <c r="AU68" s="87">
        <v>1</v>
      </c>
      <c r="AV68" s="108" t="str">
        <f t="shared" si="11"/>
        <v/>
      </c>
      <c r="AW68" s="144"/>
      <c r="CC68" s="92">
        <v>1</v>
      </c>
    </row>
    <row r="69" spans="1:81" ht="24" customHeight="1">
      <c r="A69" s="143"/>
      <c r="B69" s="140" t="s">
        <v>338</v>
      </c>
      <c r="C69" s="141"/>
      <c r="D69" s="528" t="s">
        <v>339</v>
      </c>
      <c r="E69" s="528"/>
      <c r="F69" s="528"/>
      <c r="G69" s="528"/>
      <c r="H69" s="528"/>
      <c r="I69" s="528"/>
      <c r="J69" s="528"/>
      <c r="K69" s="528"/>
      <c r="L69" s="528"/>
      <c r="M69" s="528"/>
      <c r="N69" s="528"/>
      <c r="O69" s="528"/>
      <c r="P69" s="528"/>
      <c r="Q69" s="528"/>
      <c r="R69" s="528"/>
      <c r="S69" s="528"/>
      <c r="T69" s="528"/>
      <c r="U69" s="528"/>
      <c r="V69" s="528"/>
      <c r="W69" s="528"/>
      <c r="X69" s="528"/>
      <c r="Y69" s="528"/>
      <c r="Z69" s="528"/>
      <c r="AA69" s="528"/>
      <c r="AB69" s="142"/>
      <c r="AC69" s="142"/>
      <c r="AD69" s="142"/>
      <c r="AE69" s="142"/>
      <c r="AF69" s="142"/>
      <c r="AG69" s="142"/>
      <c r="AH69" s="142"/>
      <c r="AI69" s="142"/>
      <c r="AJ69" s="142"/>
      <c r="AK69" s="142"/>
      <c r="AL69" s="142"/>
      <c r="AM69" s="142"/>
      <c r="AN69" s="142"/>
      <c r="AO69" s="142"/>
      <c r="AP69" s="142"/>
      <c r="AQ69" s="142"/>
      <c r="AR69" s="142"/>
      <c r="AS69" s="142"/>
      <c r="AT69" s="142"/>
      <c r="AU69" s="87">
        <v>1</v>
      </c>
      <c r="AV69" s="108" t="str">
        <f t="shared" si="11"/>
        <v/>
      </c>
      <c r="AW69" s="144"/>
      <c r="CC69" s="92">
        <v>1</v>
      </c>
    </row>
    <row r="70" spans="1:81" ht="24" customHeight="1">
      <c r="A70" s="143"/>
      <c r="B70" s="140" t="s">
        <v>340</v>
      </c>
      <c r="C70" s="141" t="s">
        <v>116</v>
      </c>
      <c r="D70" s="529" t="s">
        <v>341</v>
      </c>
      <c r="E70" s="529"/>
      <c r="F70" s="529"/>
      <c r="G70" s="529"/>
      <c r="H70" s="529"/>
      <c r="I70" s="529"/>
      <c r="J70" s="529"/>
      <c r="K70" s="529"/>
      <c r="L70" s="529"/>
      <c r="M70" s="529"/>
      <c r="N70" s="529"/>
      <c r="O70" s="529"/>
      <c r="P70" s="529"/>
      <c r="Q70" s="529"/>
      <c r="R70" s="529"/>
      <c r="S70" s="529"/>
      <c r="T70" s="529"/>
      <c r="U70" s="529"/>
      <c r="V70" s="529"/>
      <c r="W70" s="529"/>
      <c r="X70" s="529"/>
      <c r="Y70" s="529"/>
      <c r="Z70" s="529"/>
      <c r="AA70" s="529"/>
      <c r="AB70" s="142"/>
      <c r="AC70" s="142"/>
      <c r="AD70" s="142"/>
      <c r="AE70" s="142"/>
      <c r="AF70" s="142"/>
      <c r="AG70" s="142"/>
      <c r="AH70" s="142"/>
      <c r="AI70" s="142"/>
      <c r="AJ70" s="142"/>
      <c r="AK70" s="142"/>
      <c r="AL70" s="142"/>
      <c r="AM70" s="142"/>
      <c r="AN70" s="142"/>
      <c r="AO70" s="142"/>
      <c r="AP70" s="142"/>
      <c r="AQ70" s="142"/>
      <c r="AR70" s="142"/>
      <c r="AS70" s="142"/>
      <c r="AT70" s="142"/>
      <c r="AU70" s="87">
        <v>1</v>
      </c>
      <c r="AV70" s="108" t="str">
        <f t="shared" si="11"/>
        <v>OBJ 5: Impulsar el desarrollo del talento humano, fortaleciendo la capacidad institucional, la efectividad y la transparencia, a través de soluciones innovadoras.</v>
      </c>
      <c r="AW70" s="144"/>
      <c r="CC70" s="92">
        <v>1</v>
      </c>
    </row>
    <row r="71" spans="1:81" ht="24" hidden="1" customHeight="1">
      <c r="A71" s="145"/>
      <c r="B71" s="146"/>
      <c r="C71" s="147"/>
      <c r="D71" s="530"/>
      <c r="E71" s="530"/>
      <c r="F71" s="530"/>
      <c r="G71" s="530"/>
      <c r="H71" s="530"/>
      <c r="I71" s="530"/>
      <c r="J71" s="530"/>
      <c r="K71" s="530"/>
      <c r="L71" s="530"/>
      <c r="M71" s="530"/>
      <c r="N71" s="530"/>
      <c r="O71" s="530"/>
      <c r="P71" s="530"/>
      <c r="Q71" s="530"/>
      <c r="R71" s="530"/>
      <c r="S71" s="530"/>
      <c r="T71" s="530"/>
      <c r="U71" s="530"/>
      <c r="V71" s="530"/>
      <c r="W71" s="530"/>
      <c r="X71" s="530"/>
      <c r="Y71" s="530"/>
      <c r="Z71" s="530"/>
      <c r="AA71" s="530"/>
      <c r="AB71" s="142"/>
      <c r="AC71" s="142"/>
      <c r="AD71" s="142"/>
      <c r="AE71" s="142"/>
      <c r="AF71" s="142"/>
      <c r="AG71" s="142"/>
      <c r="AH71" s="142"/>
      <c r="AI71" s="142"/>
      <c r="AJ71" s="142"/>
      <c r="AK71" s="142"/>
      <c r="AL71" s="142"/>
      <c r="AM71" s="142"/>
      <c r="AN71" s="142"/>
      <c r="AO71" s="142"/>
      <c r="AP71" s="142"/>
      <c r="AQ71" s="142"/>
      <c r="AR71" s="142"/>
      <c r="AS71" s="142"/>
      <c r="AT71" s="142"/>
      <c r="AU71" s="87">
        <v>1</v>
      </c>
      <c r="AV71" s="108" t="str">
        <f t="shared" si="11"/>
        <v/>
      </c>
      <c r="AW71" s="144"/>
      <c r="CC71" s="92">
        <v>1</v>
      </c>
    </row>
    <row r="72" spans="1:81" ht="19.5" hidden="1" customHeight="1">
      <c r="A72" s="148"/>
      <c r="B72" s="140"/>
      <c r="C72" s="149"/>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142"/>
      <c r="AC72" s="142"/>
      <c r="AD72" s="142"/>
      <c r="AE72" s="142"/>
      <c r="AF72" s="142"/>
      <c r="AG72" s="142"/>
      <c r="AH72" s="142"/>
      <c r="AI72" s="142"/>
      <c r="AJ72" s="142"/>
      <c r="AK72" s="142"/>
      <c r="AL72" s="142"/>
      <c r="AM72" s="142"/>
      <c r="AN72" s="142"/>
      <c r="AO72" s="142"/>
      <c r="AP72" s="142"/>
      <c r="AQ72" s="142"/>
      <c r="AR72" s="142"/>
      <c r="AS72" s="142"/>
      <c r="AT72" s="142"/>
      <c r="AU72" s="87">
        <v>1</v>
      </c>
      <c r="AV72" s="132" t="str">
        <f>IF(C72="x",D72,"")</f>
        <v/>
      </c>
      <c r="AW72" s="25"/>
      <c r="CC72" s="92">
        <v>1</v>
      </c>
    </row>
    <row r="73" spans="1:81" ht="19.5" hidden="1" customHeight="1">
      <c r="A73" s="148"/>
      <c r="B73" s="140"/>
      <c r="C73" s="58"/>
      <c r="D73" s="519"/>
      <c r="E73" s="519"/>
      <c r="F73" s="519"/>
      <c r="G73" s="519"/>
      <c r="H73" s="519"/>
      <c r="I73" s="519"/>
      <c r="J73" s="519"/>
      <c r="K73" s="519"/>
      <c r="L73" s="519"/>
      <c r="M73" s="519"/>
      <c r="N73" s="519"/>
      <c r="O73" s="519"/>
      <c r="P73" s="519"/>
      <c r="Q73" s="519"/>
      <c r="R73" s="519"/>
      <c r="S73" s="519"/>
      <c r="T73" s="519"/>
      <c r="U73" s="519"/>
      <c r="V73" s="519"/>
      <c r="W73" s="519"/>
      <c r="X73" s="519"/>
      <c r="Y73" s="519"/>
      <c r="Z73" s="519"/>
      <c r="AA73" s="519"/>
      <c r="AB73" s="142"/>
      <c r="AC73" s="142"/>
      <c r="AD73" s="142"/>
      <c r="AE73" s="142"/>
      <c r="AF73" s="142"/>
      <c r="AG73" s="142"/>
      <c r="AH73" s="142"/>
      <c r="AI73" s="142"/>
      <c r="AJ73" s="142"/>
      <c r="AK73" s="142"/>
      <c r="AL73" s="142"/>
      <c r="AM73" s="142"/>
      <c r="AN73" s="142"/>
      <c r="AO73" s="142"/>
      <c r="AP73" s="142"/>
      <c r="AQ73" s="142"/>
      <c r="AR73" s="142"/>
      <c r="AS73" s="142"/>
      <c r="AT73" s="142"/>
      <c r="AU73" s="87">
        <v>1</v>
      </c>
      <c r="AV73" s="132" t="str">
        <f>IF(C73="x",D73,"")</f>
        <v/>
      </c>
      <c r="AW73" s="25"/>
      <c r="CC73" s="92">
        <v>1</v>
      </c>
    </row>
    <row r="74" spans="1:81" ht="19.5" hidden="1" customHeight="1">
      <c r="A74" s="148"/>
      <c r="B74" s="140"/>
      <c r="C74" s="58"/>
      <c r="D74" s="519"/>
      <c r="E74" s="519"/>
      <c r="F74" s="519"/>
      <c r="G74" s="519"/>
      <c r="H74" s="519"/>
      <c r="I74" s="519"/>
      <c r="J74" s="519"/>
      <c r="K74" s="519"/>
      <c r="L74" s="519"/>
      <c r="M74" s="519"/>
      <c r="N74" s="519"/>
      <c r="O74" s="519"/>
      <c r="P74" s="519"/>
      <c r="Q74" s="519"/>
      <c r="R74" s="519"/>
      <c r="S74" s="519"/>
      <c r="T74" s="519"/>
      <c r="U74" s="519"/>
      <c r="V74" s="519"/>
      <c r="W74" s="519"/>
      <c r="X74" s="519"/>
      <c r="Y74" s="519"/>
      <c r="Z74" s="519"/>
      <c r="AA74" s="519"/>
      <c r="AB74" s="142"/>
      <c r="AC74" s="142"/>
      <c r="AD74" s="142"/>
      <c r="AE74" s="142"/>
      <c r="AF74" s="142"/>
      <c r="AG74" s="142"/>
      <c r="AH74" s="142"/>
      <c r="AI74" s="142"/>
      <c r="AJ74" s="142"/>
      <c r="AK74" s="142"/>
      <c r="AL74" s="142"/>
      <c r="AM74" s="142"/>
      <c r="AN74" s="142"/>
      <c r="AO74" s="142"/>
      <c r="AP74" s="142"/>
      <c r="AQ74" s="142"/>
      <c r="AR74" s="142"/>
      <c r="AS74" s="142"/>
      <c r="AT74" s="142"/>
      <c r="AU74" s="87">
        <v>1</v>
      </c>
      <c r="AV74" s="132" t="str">
        <f>IF(C74="x",D74,"")</f>
        <v/>
      </c>
      <c r="AW74" s="25"/>
      <c r="CC74" s="92">
        <v>1</v>
      </c>
    </row>
    <row r="75" spans="1:81" ht="19.5" hidden="1" customHeight="1">
      <c r="A75" s="148"/>
      <c r="B75" s="140"/>
      <c r="C75" s="58"/>
      <c r="D75" s="519"/>
      <c r="E75" s="519"/>
      <c r="F75" s="519"/>
      <c r="G75" s="519"/>
      <c r="H75" s="519"/>
      <c r="I75" s="519"/>
      <c r="J75" s="519"/>
      <c r="K75" s="519"/>
      <c r="L75" s="519"/>
      <c r="M75" s="519"/>
      <c r="N75" s="519"/>
      <c r="O75" s="519"/>
      <c r="P75" s="519"/>
      <c r="Q75" s="519"/>
      <c r="R75" s="519"/>
      <c r="S75" s="519"/>
      <c r="T75" s="519"/>
      <c r="U75" s="519"/>
      <c r="V75" s="519"/>
      <c r="W75" s="519"/>
      <c r="X75" s="519"/>
      <c r="Y75" s="519"/>
      <c r="Z75" s="519"/>
      <c r="AA75" s="519"/>
      <c r="AB75" s="142"/>
      <c r="AC75" s="142"/>
      <c r="AD75" s="142"/>
      <c r="AE75" s="142"/>
      <c r="AF75" s="142"/>
      <c r="AG75" s="142"/>
      <c r="AH75" s="142"/>
      <c r="AI75" s="142"/>
      <c r="AJ75" s="142"/>
      <c r="AK75" s="142"/>
      <c r="AL75" s="142"/>
      <c r="AM75" s="142"/>
      <c r="AN75" s="142"/>
      <c r="AO75" s="142"/>
      <c r="AP75" s="142"/>
      <c r="AQ75" s="142"/>
      <c r="AR75" s="142"/>
      <c r="AS75" s="142"/>
      <c r="AT75" s="142"/>
      <c r="AU75" s="87">
        <v>1</v>
      </c>
      <c r="AV75" s="132" t="str">
        <f>IF(C75="x",D75,"")</f>
        <v/>
      </c>
      <c r="AW75" s="25"/>
      <c r="CC75" s="92">
        <v>1</v>
      </c>
    </row>
    <row r="76" spans="1:81" ht="14.25" customHeight="1">
      <c r="A76" s="148"/>
      <c r="B76" s="148"/>
      <c r="C76" s="148"/>
      <c r="D76" s="150"/>
      <c r="E76" s="151"/>
      <c r="F76" s="152"/>
      <c r="G76" s="140"/>
      <c r="H76" s="21"/>
      <c r="I76" s="140"/>
      <c r="J76" s="21"/>
      <c r="K76" s="140"/>
      <c r="L76" s="21"/>
      <c r="M76" s="140"/>
      <c r="N76" s="21"/>
      <c r="O76" s="140"/>
      <c r="P76" s="21"/>
      <c r="Q76" s="140"/>
      <c r="R76" s="136"/>
      <c r="S76" s="136"/>
      <c r="T76" s="136"/>
      <c r="U76" s="136"/>
      <c r="V76" s="136"/>
      <c r="W76" s="136"/>
      <c r="X76" s="136"/>
      <c r="Y76" s="136"/>
      <c r="Z76" s="136"/>
      <c r="AA76" s="136"/>
      <c r="AB76" s="139"/>
      <c r="AC76" s="139"/>
      <c r="AD76" s="139"/>
      <c r="AE76" s="139"/>
      <c r="AF76" s="139"/>
      <c r="AG76" s="139"/>
      <c r="AH76" s="139"/>
      <c r="AI76" s="139"/>
      <c r="AJ76" s="139"/>
      <c r="AK76" s="139"/>
      <c r="AL76" s="139"/>
      <c r="AM76" s="139"/>
      <c r="AN76" s="139"/>
      <c r="AO76" s="139"/>
      <c r="AP76" s="139"/>
      <c r="AQ76" s="139"/>
      <c r="AR76" s="139"/>
      <c r="AS76" s="139"/>
      <c r="AT76" s="139"/>
      <c r="AU76" s="87">
        <v>1</v>
      </c>
      <c r="AV76" s="153"/>
      <c r="AW76" s="25"/>
      <c r="CC76" s="92">
        <v>1</v>
      </c>
    </row>
    <row r="77" spans="1:81" ht="14.25" customHeight="1">
      <c r="A77" s="148"/>
      <c r="B77" s="148"/>
      <c r="C77" s="148"/>
      <c r="D77" s="150"/>
      <c r="E77" s="151"/>
      <c r="F77" s="152"/>
      <c r="G77" s="140"/>
      <c r="H77" s="21"/>
      <c r="I77" s="140"/>
      <c r="J77" s="21"/>
      <c r="K77" s="140"/>
      <c r="L77" s="21"/>
      <c r="M77" s="140"/>
      <c r="N77" s="21"/>
      <c r="O77" s="140"/>
      <c r="P77" s="21"/>
      <c r="Q77" s="140"/>
      <c r="R77" s="136"/>
      <c r="S77" s="136"/>
      <c r="T77" s="136"/>
      <c r="U77" s="136"/>
      <c r="V77" s="136"/>
      <c r="W77" s="136"/>
      <c r="X77" s="136"/>
      <c r="Y77" s="136"/>
      <c r="Z77" s="136"/>
      <c r="AA77" s="136"/>
      <c r="AB77" s="139"/>
      <c r="AC77" s="139"/>
      <c r="AD77" s="139"/>
      <c r="AE77" s="139"/>
      <c r="AF77" s="139"/>
      <c r="AG77" s="139"/>
      <c r="AH77" s="139"/>
      <c r="AI77" s="139"/>
      <c r="AJ77" s="139"/>
      <c r="AK77" s="139"/>
      <c r="AL77" s="139"/>
      <c r="AM77" s="139"/>
      <c r="AN77" s="139"/>
      <c r="AO77" s="139"/>
      <c r="AP77" s="139"/>
      <c r="AQ77" s="139"/>
      <c r="AR77" s="139"/>
      <c r="AS77" s="139"/>
      <c r="AT77" s="139"/>
      <c r="AU77" s="87">
        <v>1</v>
      </c>
      <c r="AV77" s="153"/>
      <c r="AW77" s="25"/>
      <c r="CC77" s="92">
        <v>1</v>
      </c>
    </row>
    <row r="78" spans="1:81" ht="30" customHeight="1">
      <c r="A78" s="508" t="s">
        <v>38</v>
      </c>
      <c r="B78" s="508"/>
      <c r="C78" s="508"/>
      <c r="D78" s="508"/>
      <c r="E78" s="508"/>
      <c r="F78" s="508"/>
      <c r="G78" s="508"/>
      <c r="H78" s="508"/>
      <c r="I78" s="508"/>
      <c r="J78" s="508"/>
      <c r="K78" s="508"/>
      <c r="L78" s="508"/>
      <c r="M78" s="508"/>
      <c r="N78" s="508"/>
      <c r="O78" s="508"/>
      <c r="P78" s="508"/>
      <c r="Q78" s="508"/>
      <c r="R78" s="508"/>
      <c r="S78" s="508"/>
      <c r="T78" s="508"/>
      <c r="U78" s="508"/>
      <c r="V78" s="508"/>
      <c r="W78" s="508"/>
      <c r="X78" s="508"/>
      <c r="Y78" s="508"/>
      <c r="Z78" s="508"/>
      <c r="AA78" s="508"/>
      <c r="AB78" s="104"/>
      <c r="AC78" s="104"/>
      <c r="AD78" s="104"/>
      <c r="AE78" s="104"/>
      <c r="AF78" s="104"/>
      <c r="AG78" s="104"/>
      <c r="AH78" s="104"/>
      <c r="AI78" s="104"/>
      <c r="AJ78" s="104"/>
      <c r="AK78" s="104"/>
      <c r="AL78" s="104"/>
      <c r="AM78" s="104"/>
      <c r="AN78" s="104"/>
      <c r="AO78" s="104"/>
      <c r="AP78" s="104"/>
      <c r="AQ78" s="104"/>
      <c r="AR78" s="104"/>
      <c r="AS78" s="104"/>
      <c r="AT78" s="104"/>
      <c r="AU78" s="87">
        <v>1</v>
      </c>
      <c r="AV78" s="153"/>
      <c r="AW78" s="25"/>
      <c r="CC78" s="92">
        <v>1</v>
      </c>
    </row>
    <row r="79" spans="1:81" ht="41.25" customHeight="1">
      <c r="A79" s="520" t="s">
        <v>342</v>
      </c>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71"/>
      <c r="AC79" s="71"/>
      <c r="AD79" s="71"/>
      <c r="AE79" s="71"/>
      <c r="AF79" s="71"/>
      <c r="AG79" s="71"/>
      <c r="AH79" s="71"/>
      <c r="AI79" s="71"/>
      <c r="AJ79" s="71"/>
      <c r="AK79" s="71"/>
      <c r="AL79" s="71"/>
      <c r="AM79" s="71"/>
      <c r="AN79" s="71"/>
      <c r="AO79" s="71"/>
      <c r="AP79" s="71"/>
      <c r="AQ79" s="71"/>
      <c r="AR79" s="71"/>
      <c r="AS79" s="71"/>
      <c r="AT79" s="71"/>
      <c r="AU79" s="87">
        <v>1</v>
      </c>
      <c r="AV79" s="153"/>
      <c r="AW79" s="25"/>
      <c r="CC79" s="92">
        <v>1</v>
      </c>
    </row>
    <row r="80" spans="1:81" ht="15" customHeight="1">
      <c r="AU80" s="87">
        <v>1</v>
      </c>
      <c r="CC80" s="92">
        <v>1</v>
      </c>
    </row>
    <row r="81" spans="1:81" ht="15.75" customHeight="1">
      <c r="A81" s="521" t="s">
        <v>343</v>
      </c>
      <c r="B81" s="521"/>
      <c r="C81" s="521"/>
      <c r="D81" s="521"/>
      <c r="E81" s="521"/>
      <c r="F81" s="521"/>
      <c r="G81" s="521"/>
      <c r="H81" s="521"/>
      <c r="I81" s="521"/>
      <c r="J81" s="521"/>
      <c r="K81" s="521"/>
      <c r="L81" s="521"/>
      <c r="M81" s="521"/>
      <c r="N81" s="521"/>
      <c r="O81" s="521"/>
      <c r="P81" s="521"/>
      <c r="Q81" s="521"/>
      <c r="R81" s="521"/>
      <c r="S81" s="521"/>
      <c r="T81" s="521"/>
      <c r="U81" s="521"/>
      <c r="V81" s="521"/>
      <c r="W81" s="521"/>
      <c r="X81" s="521"/>
      <c r="Y81" s="521"/>
      <c r="Z81" s="521"/>
      <c r="AA81" s="521"/>
      <c r="AU81" s="87">
        <v>1</v>
      </c>
      <c r="CC81" s="92">
        <v>1</v>
      </c>
    </row>
    <row r="82" spans="1:81" ht="23.25" customHeight="1">
      <c r="A82" s="515" t="s">
        <v>344</v>
      </c>
      <c r="B82" s="515"/>
      <c r="C82" s="515"/>
      <c r="D82" s="513" t="s">
        <v>48</v>
      </c>
      <c r="E82" s="513"/>
      <c r="F82" s="513"/>
      <c r="G82" s="513"/>
      <c r="H82" s="513"/>
      <c r="I82" s="513" t="s">
        <v>345</v>
      </c>
      <c r="J82" s="513"/>
      <c r="K82" s="513"/>
      <c r="L82" s="513"/>
      <c r="M82" s="513"/>
      <c r="N82" s="513"/>
      <c r="O82" s="513"/>
      <c r="P82" s="513"/>
      <c r="Q82" s="515" t="s">
        <v>346</v>
      </c>
      <c r="R82" s="515"/>
      <c r="S82" s="515"/>
      <c r="T82" s="515"/>
      <c r="U82" s="515"/>
      <c r="V82" s="515"/>
      <c r="W82" s="515"/>
      <c r="X82" s="515"/>
      <c r="Y82" s="515"/>
      <c r="Z82" s="515"/>
      <c r="AA82" s="515"/>
      <c r="AU82" s="87">
        <v>1</v>
      </c>
      <c r="CC82" s="92">
        <v>1</v>
      </c>
    </row>
    <row r="83" spans="1:81" ht="27.75" customHeight="1">
      <c r="A83" s="154">
        <v>1</v>
      </c>
      <c r="B83" s="155" t="s">
        <v>232</v>
      </c>
      <c r="C83" s="156">
        <v>0.2</v>
      </c>
      <c r="D83" s="512" t="s">
        <v>234</v>
      </c>
      <c r="E83" s="512"/>
      <c r="F83" s="512"/>
      <c r="G83" s="512"/>
      <c r="H83" s="512"/>
      <c r="I83" s="512" t="s">
        <v>347</v>
      </c>
      <c r="J83" s="512"/>
      <c r="K83" s="512"/>
      <c r="L83" s="512"/>
      <c r="M83" s="512"/>
      <c r="N83" s="512"/>
      <c r="O83" s="512"/>
      <c r="P83" s="512"/>
      <c r="Q83" s="512" t="s">
        <v>233</v>
      </c>
      <c r="R83" s="512"/>
      <c r="S83" s="512"/>
      <c r="T83" s="512"/>
      <c r="U83" s="512"/>
      <c r="V83" s="512"/>
      <c r="W83" s="512"/>
      <c r="X83" s="512"/>
      <c r="Y83" s="512"/>
      <c r="Z83" s="512"/>
      <c r="AA83" s="512"/>
      <c r="AU83" s="87">
        <v>1</v>
      </c>
      <c r="CC83" s="92">
        <v>1</v>
      </c>
    </row>
    <row r="84" spans="1:81" ht="27.75" customHeight="1">
      <c r="A84" s="154">
        <v>2</v>
      </c>
      <c r="B84" s="157" t="s">
        <v>235</v>
      </c>
      <c r="C84" s="156">
        <v>0.4</v>
      </c>
      <c r="D84" s="512" t="s">
        <v>348</v>
      </c>
      <c r="E84" s="512"/>
      <c r="F84" s="512"/>
      <c r="G84" s="512"/>
      <c r="H84" s="512"/>
      <c r="I84" s="512" t="s">
        <v>349</v>
      </c>
      <c r="J84" s="512"/>
      <c r="K84" s="512"/>
      <c r="L84" s="512"/>
      <c r="M84" s="512"/>
      <c r="N84" s="512"/>
      <c r="O84" s="512"/>
      <c r="P84" s="512"/>
      <c r="Q84" s="512" t="s">
        <v>236</v>
      </c>
      <c r="R84" s="512"/>
      <c r="S84" s="512"/>
      <c r="T84" s="512"/>
      <c r="U84" s="512"/>
      <c r="V84" s="512"/>
      <c r="W84" s="512"/>
      <c r="X84" s="512"/>
      <c r="Y84" s="512"/>
      <c r="Z84" s="512"/>
      <c r="AA84" s="512"/>
      <c r="AU84" s="87">
        <v>1</v>
      </c>
      <c r="CC84" s="92">
        <v>1</v>
      </c>
    </row>
    <row r="85" spans="1:81" ht="27.75" customHeight="1">
      <c r="A85" s="154">
        <v>3</v>
      </c>
      <c r="B85" s="158" t="s">
        <v>238</v>
      </c>
      <c r="C85" s="156">
        <v>0.6</v>
      </c>
      <c r="D85" s="512" t="s">
        <v>240</v>
      </c>
      <c r="E85" s="512"/>
      <c r="F85" s="512"/>
      <c r="G85" s="512"/>
      <c r="H85" s="512"/>
      <c r="I85" s="512" t="s">
        <v>350</v>
      </c>
      <c r="J85" s="512"/>
      <c r="K85" s="512"/>
      <c r="L85" s="512"/>
      <c r="M85" s="512"/>
      <c r="N85" s="512"/>
      <c r="O85" s="512"/>
      <c r="P85" s="512"/>
      <c r="Q85" s="512" t="s">
        <v>239</v>
      </c>
      <c r="R85" s="512"/>
      <c r="S85" s="512"/>
      <c r="T85" s="512"/>
      <c r="U85" s="512"/>
      <c r="V85" s="512"/>
      <c r="W85" s="512"/>
      <c r="X85" s="512"/>
      <c r="Y85" s="512"/>
      <c r="Z85" s="512"/>
      <c r="AA85" s="512"/>
      <c r="AU85" s="87">
        <v>1</v>
      </c>
      <c r="CC85" s="92">
        <v>1</v>
      </c>
    </row>
    <row r="86" spans="1:81" ht="27.75" customHeight="1">
      <c r="A86" s="154">
        <v>4</v>
      </c>
      <c r="B86" s="159" t="s">
        <v>241</v>
      </c>
      <c r="C86" s="156">
        <v>0.8</v>
      </c>
      <c r="D86" s="512" t="s">
        <v>351</v>
      </c>
      <c r="E86" s="512"/>
      <c r="F86" s="512"/>
      <c r="G86" s="512"/>
      <c r="H86" s="512"/>
      <c r="I86" s="512" t="s">
        <v>352</v>
      </c>
      <c r="J86" s="512"/>
      <c r="K86" s="512"/>
      <c r="L86" s="512"/>
      <c r="M86" s="512"/>
      <c r="N86" s="512"/>
      <c r="O86" s="512"/>
      <c r="P86" s="512"/>
      <c r="Q86" s="512" t="s">
        <v>242</v>
      </c>
      <c r="R86" s="512"/>
      <c r="S86" s="512"/>
      <c r="T86" s="512"/>
      <c r="U86" s="512"/>
      <c r="V86" s="512"/>
      <c r="W86" s="512"/>
      <c r="X86" s="512"/>
      <c r="Y86" s="512"/>
      <c r="Z86" s="512"/>
      <c r="AA86" s="512"/>
      <c r="AU86" s="87">
        <v>1</v>
      </c>
      <c r="CC86" s="92">
        <v>1</v>
      </c>
    </row>
    <row r="87" spans="1:81" ht="27.75" customHeight="1">
      <c r="A87" s="154">
        <v>5</v>
      </c>
      <c r="B87" s="160" t="s">
        <v>244</v>
      </c>
      <c r="C87" s="156">
        <v>1</v>
      </c>
      <c r="D87" s="512" t="s">
        <v>353</v>
      </c>
      <c r="E87" s="512"/>
      <c r="F87" s="512"/>
      <c r="G87" s="512"/>
      <c r="H87" s="512"/>
      <c r="I87" s="512" t="s">
        <v>354</v>
      </c>
      <c r="J87" s="512"/>
      <c r="K87" s="512"/>
      <c r="L87" s="512"/>
      <c r="M87" s="512"/>
      <c r="N87" s="512"/>
      <c r="O87" s="512"/>
      <c r="P87" s="512"/>
      <c r="Q87" s="512" t="s">
        <v>245</v>
      </c>
      <c r="R87" s="512"/>
      <c r="S87" s="512"/>
      <c r="T87" s="512"/>
      <c r="U87" s="512"/>
      <c r="V87" s="512"/>
      <c r="W87" s="512"/>
      <c r="X87" s="512"/>
      <c r="Y87" s="512"/>
      <c r="Z87" s="512"/>
      <c r="AA87" s="512"/>
      <c r="AU87" s="87">
        <v>1</v>
      </c>
      <c r="CC87" s="92">
        <v>1</v>
      </c>
    </row>
    <row r="88" spans="1:81" ht="8.25" customHeight="1">
      <c r="A88" s="71"/>
      <c r="B88" s="71"/>
      <c r="C88" s="71"/>
      <c r="D88" s="71"/>
      <c r="E88" s="71"/>
      <c r="F88" s="71"/>
      <c r="G88" s="71"/>
      <c r="H88" s="71"/>
      <c r="I88" s="71"/>
      <c r="J88" s="71"/>
      <c r="K88" s="71"/>
      <c r="L88" s="71"/>
      <c r="M88" s="71"/>
      <c r="N88" s="71"/>
      <c r="O88" s="71"/>
      <c r="P88" s="71"/>
      <c r="Q88" s="71"/>
      <c r="R88" s="71"/>
      <c r="S88" s="71"/>
      <c r="T88" s="71"/>
      <c r="U88" s="71"/>
      <c r="V88" s="71"/>
      <c r="W88" s="71"/>
      <c r="X88" s="71"/>
      <c r="Y88" s="71"/>
      <c r="Z88" s="71"/>
      <c r="AA88" s="71"/>
      <c r="AU88" s="87">
        <v>1</v>
      </c>
      <c r="CC88" s="92">
        <v>1</v>
      </c>
    </row>
    <row r="89" spans="1:81" ht="18.75" customHeight="1">
      <c r="A89" s="71"/>
      <c r="B89" s="161" t="s">
        <v>355</v>
      </c>
      <c r="C89" s="136"/>
      <c r="D89" s="136"/>
      <c r="E89" s="162"/>
      <c r="F89" s="136"/>
      <c r="G89" s="136"/>
      <c r="H89" s="136"/>
      <c r="I89" s="136"/>
      <c r="J89" s="136"/>
      <c r="K89" s="136"/>
      <c r="L89" s="136"/>
      <c r="M89" s="136"/>
      <c r="N89" s="136"/>
      <c r="O89" s="136"/>
      <c r="P89" s="136"/>
      <c r="Q89" s="136"/>
      <c r="R89" s="136"/>
      <c r="S89" s="136"/>
      <c r="T89" s="136"/>
      <c r="U89" s="21"/>
      <c r="V89" s="21"/>
      <c r="W89" s="21"/>
      <c r="X89" s="21"/>
      <c r="Y89" s="21"/>
      <c r="Z89" s="21"/>
      <c r="AA89" s="21"/>
      <c r="AU89" s="87">
        <v>1</v>
      </c>
      <c r="CC89" s="92">
        <v>1</v>
      </c>
    </row>
    <row r="90" spans="1:81" ht="24" customHeight="1">
      <c r="A90" s="5"/>
      <c r="B90" s="513" t="s">
        <v>356</v>
      </c>
      <c r="C90" s="513"/>
      <c r="D90" s="513"/>
      <c r="E90" s="513"/>
      <c r="F90" s="513"/>
      <c r="G90" s="513" t="s">
        <v>357</v>
      </c>
      <c r="H90" s="513"/>
      <c r="I90" s="513"/>
      <c r="J90" s="513"/>
      <c r="K90" s="513"/>
      <c r="L90" s="513"/>
      <c r="M90" s="513"/>
      <c r="N90" s="513"/>
      <c r="O90" s="513"/>
      <c r="P90" s="513"/>
      <c r="Q90" s="513"/>
      <c r="R90" s="513"/>
      <c r="S90" s="514" t="s">
        <v>358</v>
      </c>
      <c r="T90" s="514"/>
      <c r="U90" s="514"/>
      <c r="V90" s="514"/>
      <c r="W90" s="514"/>
      <c r="X90" s="514"/>
      <c r="Y90" s="515" t="s">
        <v>77</v>
      </c>
      <c r="Z90" s="515"/>
      <c r="AA90" s="515"/>
      <c r="AU90" s="87">
        <v>1</v>
      </c>
      <c r="CC90" s="92">
        <v>1</v>
      </c>
    </row>
    <row r="91" spans="1:81" ht="34.5" customHeight="1">
      <c r="A91" s="163"/>
      <c r="B91" s="357" t="s">
        <v>823</v>
      </c>
      <c r="C91" s="357"/>
      <c r="D91" s="357"/>
      <c r="E91" s="357"/>
      <c r="F91" s="357"/>
      <c r="G91" s="357" t="s">
        <v>824</v>
      </c>
      <c r="H91" s="357"/>
      <c r="I91" s="357"/>
      <c r="J91" s="357"/>
      <c r="K91" s="357"/>
      <c r="L91" s="357"/>
      <c r="M91" s="357"/>
      <c r="N91" s="357"/>
      <c r="O91" s="357"/>
      <c r="P91" s="357"/>
      <c r="Q91" s="357"/>
      <c r="R91" s="357"/>
      <c r="S91" s="489">
        <v>1</v>
      </c>
      <c r="T91" s="489"/>
      <c r="U91" s="489"/>
      <c r="V91" s="489"/>
      <c r="W91" s="489"/>
      <c r="X91" s="489"/>
      <c r="Y91" s="516" t="s">
        <v>222</v>
      </c>
      <c r="Z91" s="516"/>
      <c r="AA91" s="516"/>
      <c r="AU91" s="87">
        <v>1</v>
      </c>
      <c r="CC91" s="92">
        <v>1</v>
      </c>
    </row>
    <row r="92" spans="1:81" ht="23.25" customHeight="1">
      <c r="A92" s="5"/>
      <c r="B92" s="5"/>
      <c r="C92" s="56"/>
      <c r="D92" s="56"/>
      <c r="E92" s="56"/>
      <c r="F92" s="56"/>
      <c r="G92" s="56"/>
      <c r="H92" s="5"/>
      <c r="I92" s="5"/>
      <c r="J92" s="5"/>
      <c r="K92" s="5"/>
      <c r="L92" s="5"/>
      <c r="M92" s="5"/>
      <c r="N92" s="517" t="s">
        <v>359</v>
      </c>
      <c r="O92" s="517"/>
      <c r="P92" s="517"/>
      <c r="Q92" s="517"/>
      <c r="R92" s="517"/>
      <c r="S92" s="517"/>
      <c r="T92" s="517"/>
      <c r="U92" s="517"/>
      <c r="V92" s="518" t="str">
        <f>IF(S91=0,"",IF(S91&lt;3,"Muy Baja",IF(S91&lt;24,"Baja",IF(S91&lt;500,"Media",IF(S91&lt;5001,"Alta","Muy Alta")))))</f>
        <v>Muy Baja</v>
      </c>
      <c r="W92" s="518"/>
      <c r="X92" s="518"/>
      <c r="Y92" s="518"/>
      <c r="Z92" s="518"/>
      <c r="AA92" s="518"/>
      <c r="AU92" s="87">
        <v>1</v>
      </c>
      <c r="CC92" s="92">
        <v>1</v>
      </c>
    </row>
    <row r="93" spans="1:81" ht="18.75" customHeight="1">
      <c r="A93" s="474" t="s">
        <v>360</v>
      </c>
      <c r="B93" s="474"/>
      <c r="C93" s="474"/>
      <c r="D93" s="474"/>
      <c r="E93" s="474"/>
      <c r="F93" s="474"/>
      <c r="G93" s="474"/>
      <c r="H93" s="474"/>
      <c r="I93" s="474"/>
      <c r="J93" s="474"/>
      <c r="K93" s="474"/>
      <c r="L93" s="474"/>
      <c r="M93" s="474"/>
      <c r="N93" s="474"/>
      <c r="O93" s="474"/>
      <c r="P93" s="474"/>
      <c r="Q93" s="474"/>
      <c r="R93" s="474"/>
      <c r="S93" s="474"/>
      <c r="T93" s="474"/>
      <c r="U93" s="474"/>
      <c r="V93" s="474"/>
      <c r="W93" s="474"/>
      <c r="X93" s="474"/>
      <c r="Y93" s="474"/>
      <c r="Z93" s="474"/>
      <c r="AA93" s="474"/>
      <c r="AU93" s="87">
        <v>1</v>
      </c>
      <c r="CC93" s="92">
        <v>1</v>
      </c>
    </row>
    <row r="94" spans="1:81" ht="18.75" customHeight="1">
      <c r="A94" s="501" t="s">
        <v>183</v>
      </c>
      <c r="B94" s="501"/>
      <c r="C94" s="164"/>
      <c r="D94" s="165"/>
      <c r="E94" s="166"/>
      <c r="F94" s="167"/>
      <c r="G94" s="168" t="s">
        <v>361</v>
      </c>
      <c r="H94" s="169" t="s">
        <v>362</v>
      </c>
      <c r="I94" s="169" t="s">
        <v>363</v>
      </c>
      <c r="J94" s="169" t="s">
        <v>364</v>
      </c>
      <c r="K94" s="169" t="s">
        <v>365</v>
      </c>
      <c r="L94" s="169" t="s">
        <v>366</v>
      </c>
      <c r="M94" s="169" t="s">
        <v>367</v>
      </c>
      <c r="N94" s="169" t="s">
        <v>368</v>
      </c>
      <c r="O94" s="169" t="s">
        <v>369</v>
      </c>
      <c r="P94" s="169" t="s">
        <v>370</v>
      </c>
      <c r="Q94" s="169" t="s">
        <v>371</v>
      </c>
      <c r="R94" s="169" t="s">
        <v>372</v>
      </c>
      <c r="S94" s="169" t="s">
        <v>373</v>
      </c>
      <c r="T94" s="169" t="s">
        <v>374</v>
      </c>
      <c r="U94" s="169" t="s">
        <v>375</v>
      </c>
      <c r="V94" s="170" t="s">
        <v>376</v>
      </c>
      <c r="W94" s="170" t="s">
        <v>377</v>
      </c>
      <c r="X94" s="170" t="s">
        <v>378</v>
      </c>
      <c r="Y94" s="170" t="s">
        <v>379</v>
      </c>
      <c r="Z94" s="470" t="s">
        <v>380</v>
      </c>
      <c r="AA94" s="470"/>
      <c r="AU94" s="87">
        <v>1</v>
      </c>
      <c r="CC94" s="92">
        <v>1</v>
      </c>
    </row>
    <row r="95" spans="1:81" ht="18.75" customHeight="1">
      <c r="A95" s="171">
        <v>1</v>
      </c>
      <c r="B95" s="172" t="s">
        <v>232</v>
      </c>
      <c r="C95" s="502" t="s">
        <v>381</v>
      </c>
      <c r="D95" s="502"/>
      <c r="E95" s="502"/>
      <c r="F95" s="502"/>
      <c r="G95" s="173">
        <v>0.2</v>
      </c>
      <c r="H95" s="174"/>
      <c r="I95" s="174"/>
      <c r="J95" s="174"/>
      <c r="K95" s="174"/>
      <c r="L95" s="174"/>
      <c r="M95" s="174"/>
      <c r="N95" s="174"/>
      <c r="O95" s="174"/>
      <c r="P95" s="174"/>
      <c r="Q95" s="174"/>
      <c r="R95" s="174"/>
      <c r="S95" s="174"/>
      <c r="T95" s="174"/>
      <c r="U95" s="174"/>
      <c r="V95" s="174"/>
      <c r="W95" s="174"/>
      <c r="X95" s="174"/>
      <c r="Y95" s="174"/>
      <c r="Z95" s="175">
        <f>COUNTA(H95:Y95)*G95</f>
        <v>0</v>
      </c>
      <c r="AA95" s="465">
        <f>IFERROR(SUM(Z95:Z99)/COUNTA(H95:W99),"")</f>
        <v>0.53333333333333333</v>
      </c>
      <c r="AU95" s="87">
        <v>1</v>
      </c>
      <c r="CC95" s="92">
        <v>1</v>
      </c>
    </row>
    <row r="96" spans="1:81" ht="18.75" customHeight="1">
      <c r="A96" s="176">
        <v>2</v>
      </c>
      <c r="B96" s="177" t="s">
        <v>235</v>
      </c>
      <c r="C96" s="502"/>
      <c r="D96" s="502"/>
      <c r="E96" s="502"/>
      <c r="F96" s="502"/>
      <c r="G96" s="173">
        <v>0.4</v>
      </c>
      <c r="H96" s="174"/>
      <c r="I96" s="174" t="s">
        <v>278</v>
      </c>
      <c r="J96" s="174"/>
      <c r="K96" s="174"/>
      <c r="L96" s="174"/>
      <c r="M96" s="174"/>
      <c r="N96" s="174"/>
      <c r="O96" s="174"/>
      <c r="P96" s="174"/>
      <c r="Q96" s="174"/>
      <c r="R96" s="174"/>
      <c r="S96" s="174"/>
      <c r="T96" s="174"/>
      <c r="U96" s="174"/>
      <c r="V96" s="174"/>
      <c r="W96" s="174"/>
      <c r="X96" s="174"/>
      <c r="Y96" s="174"/>
      <c r="Z96" s="175">
        <f>COUNTA(H96:Y96)*G96</f>
        <v>0.4</v>
      </c>
      <c r="AA96" s="465"/>
      <c r="AB96" s="178"/>
      <c r="AC96" s="178"/>
      <c r="AD96" s="178"/>
      <c r="AE96" s="178"/>
      <c r="AF96" s="178"/>
      <c r="AG96" s="178"/>
      <c r="AH96" s="178"/>
      <c r="AI96" s="178"/>
      <c r="AJ96" s="178"/>
      <c r="AK96" s="178"/>
      <c r="AL96" s="178"/>
      <c r="AM96" s="178"/>
      <c r="AN96" s="178"/>
      <c r="AO96" s="178"/>
      <c r="AP96" s="178"/>
      <c r="AQ96" s="178"/>
      <c r="AR96" s="178"/>
      <c r="AS96" s="178"/>
      <c r="AT96" s="178"/>
      <c r="AU96" s="87">
        <v>1</v>
      </c>
      <c r="AV96" s="153"/>
      <c r="CC96" s="92">
        <v>1</v>
      </c>
    </row>
    <row r="97" spans="1:137" ht="18.75" customHeight="1">
      <c r="A97" s="179">
        <v>3</v>
      </c>
      <c r="B97" s="180" t="s">
        <v>238</v>
      </c>
      <c r="C97" s="502"/>
      <c r="D97" s="502"/>
      <c r="E97" s="502"/>
      <c r="F97" s="502"/>
      <c r="G97" s="173">
        <v>0.6</v>
      </c>
      <c r="H97" s="174" t="s">
        <v>278</v>
      </c>
      <c r="I97" s="174"/>
      <c r="J97" s="174" t="s">
        <v>278</v>
      </c>
      <c r="K97" s="174"/>
      <c r="L97" s="174"/>
      <c r="M97" s="174"/>
      <c r="N97" s="174"/>
      <c r="O97" s="174"/>
      <c r="P97" s="174"/>
      <c r="Q97" s="174"/>
      <c r="R97" s="174"/>
      <c r="S97" s="174"/>
      <c r="T97" s="174"/>
      <c r="U97" s="174"/>
      <c r="V97" s="174"/>
      <c r="W97" s="174"/>
      <c r="X97" s="174"/>
      <c r="Y97" s="174"/>
      <c r="Z97" s="175">
        <f>COUNTA(H97:Y97)*G97</f>
        <v>1.2</v>
      </c>
      <c r="AA97" s="465"/>
      <c r="AB97" s="178"/>
      <c r="AC97" s="178"/>
      <c r="AD97" s="178"/>
      <c r="AE97" s="178"/>
      <c r="AF97" s="178"/>
      <c r="AG97" s="178"/>
      <c r="AH97" s="178"/>
      <c r="AI97" s="178"/>
      <c r="AJ97" s="178"/>
      <c r="AK97" s="178"/>
      <c r="AL97" s="178"/>
      <c r="AM97" s="178"/>
      <c r="AN97" s="178"/>
      <c r="AO97" s="178"/>
      <c r="AP97" s="178"/>
      <c r="AQ97" s="178"/>
      <c r="AR97" s="178"/>
      <c r="AS97" s="178"/>
      <c r="AT97" s="178"/>
      <c r="AU97" s="87">
        <v>1</v>
      </c>
      <c r="AV97" s="153"/>
      <c r="CC97" s="92">
        <v>1</v>
      </c>
    </row>
    <row r="98" spans="1:137" ht="18.75" customHeight="1">
      <c r="A98" s="181">
        <v>4</v>
      </c>
      <c r="B98" s="182" t="s">
        <v>241</v>
      </c>
      <c r="C98" s="502"/>
      <c r="D98" s="502"/>
      <c r="E98" s="502"/>
      <c r="F98" s="502"/>
      <c r="G98" s="173">
        <v>0.8</v>
      </c>
      <c r="H98" s="174"/>
      <c r="I98" s="174"/>
      <c r="J98" s="174"/>
      <c r="K98" s="174"/>
      <c r="L98" s="174"/>
      <c r="M98" s="174"/>
      <c r="N98" s="174"/>
      <c r="O98" s="174"/>
      <c r="P98" s="174"/>
      <c r="Q98" s="174"/>
      <c r="R98" s="174"/>
      <c r="S98" s="174"/>
      <c r="T98" s="174"/>
      <c r="U98" s="174"/>
      <c r="V98" s="174"/>
      <c r="W98" s="174"/>
      <c r="X98" s="174"/>
      <c r="Y98" s="174"/>
      <c r="Z98" s="175">
        <f>COUNTA(H98:Y98)*G98</f>
        <v>0</v>
      </c>
      <c r="AA98" s="465"/>
      <c r="AB98" s="178"/>
      <c r="AC98" s="178"/>
      <c r="AD98" s="178"/>
      <c r="AE98" s="178"/>
      <c r="AF98" s="178"/>
      <c r="AG98" s="178"/>
      <c r="AH98" s="178"/>
      <c r="AI98" s="178"/>
      <c r="AJ98" s="178"/>
      <c r="AK98" s="178"/>
      <c r="AL98" s="178"/>
      <c r="AM98" s="178"/>
      <c r="AN98" s="178"/>
      <c r="AO98" s="178"/>
      <c r="AP98" s="178"/>
      <c r="AQ98" s="178"/>
      <c r="AR98" s="178"/>
      <c r="AS98" s="178"/>
      <c r="AT98" s="178"/>
      <c r="AU98" s="87">
        <v>1</v>
      </c>
      <c r="AV98" s="153"/>
      <c r="CC98" s="92">
        <v>1</v>
      </c>
    </row>
    <row r="99" spans="1:137" ht="18.75" customHeight="1">
      <c r="A99" s="183">
        <v>5</v>
      </c>
      <c r="B99" s="184" t="s">
        <v>244</v>
      </c>
      <c r="C99" s="502"/>
      <c r="D99" s="502"/>
      <c r="E99" s="502"/>
      <c r="F99" s="502"/>
      <c r="G99" s="185">
        <v>1</v>
      </c>
      <c r="H99" s="174"/>
      <c r="I99" s="174"/>
      <c r="J99" s="174"/>
      <c r="K99" s="174"/>
      <c r="L99" s="174"/>
      <c r="M99" s="174"/>
      <c r="N99" s="174"/>
      <c r="O99" s="174"/>
      <c r="P99" s="174"/>
      <c r="Q99" s="174"/>
      <c r="R99" s="174"/>
      <c r="S99" s="174"/>
      <c r="T99" s="174"/>
      <c r="U99" s="174"/>
      <c r="V99" s="174"/>
      <c r="W99" s="174"/>
      <c r="X99" s="174"/>
      <c r="Y99" s="174"/>
      <c r="Z99" s="186">
        <f>COUNTA(H99:Y99)*G99</f>
        <v>0</v>
      </c>
      <c r="AA99" s="465"/>
      <c r="AB99" s="178"/>
      <c r="AC99" s="178"/>
      <c r="AD99" s="178"/>
      <c r="AE99" s="178"/>
      <c r="AF99" s="178"/>
      <c r="AG99" s="178"/>
      <c r="AH99" s="178"/>
      <c r="AI99" s="178"/>
      <c r="AJ99" s="178"/>
      <c r="AK99" s="178"/>
      <c r="AL99" s="178"/>
      <c r="AM99" s="178"/>
      <c r="AN99" s="178"/>
      <c r="AO99" s="178"/>
      <c r="AP99" s="178"/>
      <c r="AQ99" s="178"/>
      <c r="AR99" s="178"/>
      <c r="AS99" s="178"/>
      <c r="AT99" s="178"/>
      <c r="AU99" s="87">
        <v>1</v>
      </c>
      <c r="AV99" s="153"/>
      <c r="CC99" s="92">
        <v>1</v>
      </c>
    </row>
    <row r="100" spans="1:137" ht="11.25" customHeight="1">
      <c r="A100" s="187"/>
      <c r="B100" s="188"/>
      <c r="C100" s="189"/>
      <c r="D100" s="189"/>
      <c r="E100" s="189"/>
      <c r="F100" s="88"/>
      <c r="G100" s="188"/>
      <c r="H100" s="190">
        <f t="shared" ref="H100:Y100" si="12">COUNTA(H95:H99)</f>
        <v>1</v>
      </c>
      <c r="I100" s="190">
        <f t="shared" si="12"/>
        <v>1</v>
      </c>
      <c r="J100" s="190">
        <f t="shared" si="12"/>
        <v>1</v>
      </c>
      <c r="K100" s="190">
        <f t="shared" si="12"/>
        <v>0</v>
      </c>
      <c r="L100" s="190">
        <f t="shared" si="12"/>
        <v>0</v>
      </c>
      <c r="M100" s="190">
        <f t="shared" si="12"/>
        <v>0</v>
      </c>
      <c r="N100" s="190">
        <f t="shared" si="12"/>
        <v>0</v>
      </c>
      <c r="O100" s="88">
        <f t="shared" si="12"/>
        <v>0</v>
      </c>
      <c r="P100" s="88">
        <f t="shared" si="12"/>
        <v>0</v>
      </c>
      <c r="Q100" s="88">
        <f t="shared" si="12"/>
        <v>0</v>
      </c>
      <c r="R100" s="88">
        <f t="shared" si="12"/>
        <v>0</v>
      </c>
      <c r="S100" s="88">
        <f t="shared" si="12"/>
        <v>0</v>
      </c>
      <c r="T100" s="88">
        <f t="shared" si="12"/>
        <v>0</v>
      </c>
      <c r="U100" s="88">
        <f t="shared" si="12"/>
        <v>0</v>
      </c>
      <c r="V100" s="88">
        <f t="shared" si="12"/>
        <v>0</v>
      </c>
      <c r="W100" s="88">
        <f t="shared" si="12"/>
        <v>0</v>
      </c>
      <c r="X100" s="88">
        <f t="shared" si="12"/>
        <v>0</v>
      </c>
      <c r="Y100" s="88">
        <f t="shared" si="12"/>
        <v>0</v>
      </c>
      <c r="Z100" s="25"/>
      <c r="AA100" s="25"/>
      <c r="AB100" s="5"/>
      <c r="AC100" s="5"/>
      <c r="AD100" s="5"/>
      <c r="AE100" s="5"/>
      <c r="AF100" s="5"/>
      <c r="AG100" s="5"/>
      <c r="AH100" s="5"/>
      <c r="AI100" s="5"/>
      <c r="AJ100" s="5"/>
      <c r="AK100" s="5"/>
      <c r="AL100" s="5"/>
      <c r="AM100" s="5"/>
      <c r="AN100" s="5"/>
      <c r="AO100" s="5"/>
      <c r="AP100" s="5"/>
      <c r="AQ100" s="5"/>
      <c r="AR100" s="5"/>
      <c r="AS100" s="5"/>
      <c r="AT100" s="5"/>
      <c r="AU100" s="87">
        <v>1</v>
      </c>
      <c r="AV100" s="109"/>
      <c r="CC100" s="92">
        <v>1</v>
      </c>
    </row>
    <row r="101" spans="1:137" ht="21" customHeight="1">
      <c r="A101" s="503" t="str">
        <f>IF(OR(H100&gt;1,I100&gt;1,J100&gt;1,K100&gt;1,L100&gt;1,M100&gt;1,N100&gt;1,O100&gt;1,P100&gt;1,Q100&gt;1,R100&gt;1,S100&gt;1,T100&gt;1,U100&gt;1,V100&gt;1,W100&gt;1),"ERROR - Solo Una calificación por Participante","")</f>
        <v/>
      </c>
      <c r="B101" s="503"/>
      <c r="C101" s="503"/>
      <c r="D101" s="503"/>
      <c r="E101" s="503"/>
      <c r="F101" s="503"/>
      <c r="G101" s="504" t="s">
        <v>382</v>
      </c>
      <c r="H101" s="504"/>
      <c r="I101" s="504"/>
      <c r="J101" s="504"/>
      <c r="K101" s="504"/>
      <c r="L101" s="504"/>
      <c r="M101" s="504"/>
      <c r="N101" s="504"/>
      <c r="O101" s="505">
        <f>IF(AA95="","",IF(V101&gt;0.8,5,IF(V101&gt;0.6,4,IF(V101&gt;0.4,3,IF(V101&gt;0.2,2,1)))))</f>
        <v>3</v>
      </c>
      <c r="P101" s="505"/>
      <c r="Q101" s="505"/>
      <c r="R101" s="506" t="str">
        <f>VLOOKUP(O101,A95:B99,2,1)</f>
        <v>Media</v>
      </c>
      <c r="S101" s="506"/>
      <c r="T101" s="506"/>
      <c r="U101" s="506"/>
      <c r="V101" s="507">
        <f>IFERROR(AA95,"")</f>
        <v>0.53333333333333333</v>
      </c>
      <c r="W101" s="507"/>
      <c r="X101" s="507"/>
      <c r="Y101" s="25"/>
      <c r="Z101" s="25"/>
      <c r="AA101" s="25"/>
      <c r="AB101" s="5"/>
      <c r="AC101" s="5"/>
      <c r="AD101" s="5"/>
      <c r="AE101" s="5"/>
      <c r="AF101" s="5"/>
      <c r="AG101" s="5"/>
      <c r="AH101" s="5"/>
      <c r="AI101" s="5"/>
      <c r="AJ101" s="5"/>
      <c r="AK101" s="5"/>
      <c r="AL101" s="5"/>
      <c r="AM101" s="5"/>
      <c r="AN101" s="5"/>
      <c r="AO101" s="5"/>
      <c r="AP101" s="5"/>
      <c r="AQ101" s="5"/>
      <c r="AR101" s="5"/>
      <c r="AS101" s="5"/>
      <c r="AT101" s="5"/>
      <c r="AU101" s="87">
        <v>1</v>
      </c>
      <c r="AV101" s="108" t="str">
        <f>CONCATENATE(O101," - ",R101)</f>
        <v>3 - Media</v>
      </c>
      <c r="CC101" s="92">
        <v>1</v>
      </c>
    </row>
    <row r="102" spans="1:137" ht="15" customHeight="1">
      <c r="A102" s="101"/>
      <c r="B102" s="101"/>
      <c r="C102" s="101"/>
      <c r="D102" s="101"/>
      <c r="E102" s="94"/>
      <c r="F102" s="101"/>
      <c r="G102" s="101"/>
      <c r="H102" s="101"/>
      <c r="I102" s="101"/>
      <c r="J102" s="101"/>
      <c r="K102" s="101"/>
      <c r="L102" s="25"/>
      <c r="M102" s="25"/>
      <c r="N102" s="25"/>
      <c r="O102" s="25"/>
      <c r="P102" s="25"/>
      <c r="Q102" s="25"/>
      <c r="R102" s="25"/>
      <c r="S102" s="25"/>
      <c r="T102" s="25"/>
      <c r="U102" s="25"/>
      <c r="V102" s="25"/>
      <c r="W102" s="25"/>
      <c r="X102" s="25"/>
      <c r="Y102" s="25"/>
      <c r="Z102" s="25"/>
      <c r="AA102" s="25"/>
      <c r="AB102" s="5"/>
      <c r="AC102" s="5"/>
      <c r="AD102" s="5"/>
      <c r="AE102" s="5"/>
      <c r="AF102" s="5"/>
      <c r="AG102" s="5"/>
      <c r="AH102" s="5"/>
      <c r="AI102" s="5"/>
      <c r="AJ102" s="5"/>
      <c r="AK102" s="5"/>
      <c r="AL102" s="5"/>
      <c r="AM102" s="5"/>
      <c r="AN102" s="5"/>
      <c r="AO102" s="5"/>
      <c r="AP102" s="5"/>
      <c r="AQ102" s="5"/>
      <c r="AR102" s="5"/>
      <c r="AS102" s="5"/>
      <c r="AT102" s="5"/>
      <c r="AU102" s="87">
        <v>1</v>
      </c>
      <c r="AV102" s="25"/>
      <c r="CC102" s="92">
        <v>1</v>
      </c>
    </row>
    <row r="103" spans="1:137" ht="30" customHeight="1">
      <c r="A103" s="508" t="s">
        <v>122</v>
      </c>
      <c r="B103" s="508"/>
      <c r="C103" s="508"/>
      <c r="D103" s="508"/>
      <c r="E103" s="508"/>
      <c r="F103" s="508"/>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104"/>
      <c r="AC103" s="104"/>
      <c r="AD103" s="104"/>
      <c r="AE103" s="104"/>
      <c r="AF103" s="104"/>
      <c r="AG103" s="104"/>
      <c r="AH103" s="104"/>
      <c r="AI103" s="104"/>
      <c r="AJ103" s="104"/>
      <c r="AK103" s="104"/>
      <c r="AL103" s="104"/>
      <c r="AM103" s="104"/>
      <c r="AN103" s="104"/>
      <c r="AO103" s="104"/>
      <c r="AP103" s="104"/>
      <c r="AQ103" s="104"/>
      <c r="AR103" s="104"/>
      <c r="AS103" s="104"/>
      <c r="AT103" s="104"/>
      <c r="AU103" s="87">
        <v>1</v>
      </c>
      <c r="AV103" s="25"/>
      <c r="CC103" s="92">
        <v>1</v>
      </c>
    </row>
    <row r="104" spans="1:137" ht="18.75" customHeight="1">
      <c r="A104" s="509" t="s">
        <v>383</v>
      </c>
      <c r="B104" s="509"/>
      <c r="C104" s="509"/>
      <c r="D104" s="509"/>
      <c r="E104" s="509"/>
      <c r="F104" s="509"/>
      <c r="G104" s="509"/>
      <c r="H104" s="509"/>
      <c r="I104" s="509"/>
      <c r="J104" s="509"/>
      <c r="K104" s="509"/>
      <c r="L104" s="509"/>
      <c r="M104" s="509"/>
      <c r="N104" s="509"/>
      <c r="O104" s="509"/>
      <c r="P104" s="509"/>
      <c r="Q104" s="509"/>
      <c r="R104" s="509"/>
      <c r="S104" s="509"/>
      <c r="T104" s="509"/>
      <c r="U104" s="509"/>
      <c r="V104" s="509"/>
      <c r="W104" s="509"/>
      <c r="X104" s="509"/>
      <c r="Y104" s="509"/>
      <c r="Z104" s="509"/>
      <c r="AA104" s="509"/>
      <c r="AB104" s="191"/>
      <c r="AC104" s="191"/>
      <c r="AD104" s="191"/>
      <c r="AE104" s="191"/>
      <c r="AF104" s="191"/>
      <c r="AG104" s="191"/>
      <c r="AH104" s="191"/>
      <c r="AI104" s="191"/>
      <c r="AJ104" s="191"/>
      <c r="AK104" s="191"/>
      <c r="AL104" s="191"/>
      <c r="AM104" s="191"/>
      <c r="AN104" s="191"/>
      <c r="AO104" s="191"/>
      <c r="AP104" s="191"/>
      <c r="AQ104" s="191"/>
      <c r="AR104" s="191"/>
      <c r="AS104" s="191"/>
      <c r="AT104" s="191"/>
      <c r="AU104" s="87">
        <v>1</v>
      </c>
      <c r="AV104" s="5"/>
      <c r="AW104" s="5"/>
      <c r="AX104" s="5"/>
      <c r="AY104" s="5"/>
      <c r="AZ104" s="5"/>
      <c r="BA104" s="5"/>
      <c r="BB104" s="5"/>
      <c r="BC104" s="5"/>
      <c r="BD104" s="5"/>
      <c r="BE104" s="5"/>
      <c r="BF104" s="5"/>
      <c r="BG104" s="5"/>
      <c r="BH104" s="5"/>
      <c r="BI104" s="5"/>
      <c r="BJ104" s="5"/>
      <c r="BK104" s="56"/>
      <c r="BL104" s="56"/>
      <c r="BM104" s="56"/>
      <c r="BN104" s="56"/>
      <c r="BO104" s="56"/>
      <c r="BP104" s="56"/>
      <c r="BQ104" s="56"/>
      <c r="BR104" s="56"/>
      <c r="BS104" s="56"/>
      <c r="BT104" s="56"/>
      <c r="BU104" s="56"/>
      <c r="BV104" s="56"/>
      <c r="BW104" s="56"/>
      <c r="BX104" s="56"/>
      <c r="BY104" s="56"/>
      <c r="BZ104" s="56"/>
      <c r="CA104" s="56"/>
      <c r="CB104" s="5"/>
      <c r="CC104" s="92">
        <v>1</v>
      </c>
      <c r="CD104" s="56"/>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row>
    <row r="105" spans="1:137" ht="18.75" customHeight="1">
      <c r="A105" s="493" t="s">
        <v>344</v>
      </c>
      <c r="B105" s="493"/>
      <c r="C105" s="493"/>
      <c r="D105" s="493" t="s">
        <v>384</v>
      </c>
      <c r="E105" s="493"/>
      <c r="F105" s="493" t="s">
        <v>150</v>
      </c>
      <c r="G105" s="493"/>
      <c r="H105" s="493"/>
      <c r="I105" s="493"/>
      <c r="J105" s="493"/>
      <c r="K105" s="493"/>
      <c r="L105" s="493"/>
      <c r="M105" s="493"/>
      <c r="N105" s="510" t="s">
        <v>385</v>
      </c>
      <c r="O105" s="510"/>
      <c r="P105" s="510"/>
      <c r="Q105" s="510"/>
      <c r="R105" s="510"/>
      <c r="S105" s="510"/>
      <c r="T105" s="510"/>
      <c r="U105" s="510"/>
      <c r="V105" s="510"/>
      <c r="W105" s="510"/>
      <c r="X105" s="510"/>
      <c r="Y105" s="510"/>
      <c r="Z105" s="510"/>
      <c r="AA105" s="510"/>
      <c r="AB105" s="86"/>
      <c r="AC105" s="86"/>
      <c r="AD105" s="86"/>
      <c r="AE105" s="86"/>
      <c r="AF105" s="86"/>
      <c r="AG105" s="86"/>
      <c r="AH105" s="86"/>
      <c r="AI105" s="86"/>
      <c r="AJ105" s="86"/>
      <c r="AK105" s="86"/>
      <c r="AL105" s="86"/>
      <c r="AM105" s="86"/>
      <c r="AN105" s="86"/>
      <c r="AO105" s="86"/>
      <c r="AP105" s="86"/>
      <c r="AQ105" s="86"/>
      <c r="AR105" s="86"/>
      <c r="AS105" s="86"/>
      <c r="AT105" s="86"/>
      <c r="AU105" s="87">
        <v>1</v>
      </c>
      <c r="AV105" s="5"/>
      <c r="AW105" s="5"/>
      <c r="AX105" s="5"/>
      <c r="AY105" s="5"/>
      <c r="AZ105" s="5"/>
      <c r="BA105" s="5"/>
      <c r="BB105" s="5"/>
      <c r="BC105" s="5"/>
      <c r="BD105" s="5"/>
      <c r="BE105" s="5"/>
      <c r="BF105" s="5"/>
      <c r="BG105" s="5"/>
      <c r="BH105" s="5"/>
      <c r="BI105" s="5"/>
      <c r="BJ105" s="5"/>
      <c r="BK105" s="56"/>
      <c r="BL105" s="56"/>
      <c r="BM105" s="56"/>
      <c r="BN105" s="56"/>
      <c r="BO105" s="56"/>
      <c r="BP105" s="56"/>
      <c r="BQ105" s="56"/>
      <c r="BR105" s="56"/>
      <c r="BS105" s="56"/>
      <c r="BT105" s="56"/>
      <c r="BU105" s="56"/>
      <c r="BV105" s="56"/>
      <c r="BW105" s="56"/>
      <c r="BX105" s="56"/>
      <c r="BY105" s="56"/>
      <c r="BZ105" s="56"/>
      <c r="CA105" s="56"/>
      <c r="CB105" s="5"/>
      <c r="CC105" s="92">
        <v>1</v>
      </c>
      <c r="CD105" s="56"/>
      <c r="CE105" s="5"/>
      <c r="CF105" s="5"/>
      <c r="CG105" s="5"/>
      <c r="CH105" s="5"/>
      <c r="CI105" s="5"/>
      <c r="CJ105" s="5"/>
      <c r="CK105" s="511" t="s">
        <v>386</v>
      </c>
      <c r="CL105" s="511"/>
      <c r="CM105" s="511"/>
      <c r="CN105" s="511"/>
      <c r="CO105" s="511"/>
      <c r="CP105" s="511"/>
      <c r="CQ105" s="511"/>
      <c r="CR105" s="511"/>
      <c r="CS105" s="511"/>
      <c r="CT105" s="511"/>
      <c r="CU105" s="511"/>
      <c r="CV105" s="511"/>
      <c r="CW105" s="511"/>
      <c r="CX105" s="511"/>
      <c r="CY105" s="511"/>
      <c r="CZ105" s="5"/>
      <c r="DA105" s="5"/>
      <c r="DB105" s="5"/>
      <c r="DC105" s="5"/>
      <c r="DD105" s="499" t="s">
        <v>387</v>
      </c>
      <c r="DE105" s="499"/>
      <c r="DF105" s="499"/>
      <c r="DG105" s="499"/>
      <c r="DH105" s="499"/>
      <c r="DI105" s="499"/>
      <c r="DJ105" s="499"/>
      <c r="DK105" s="499"/>
      <c r="DL105" s="499"/>
      <c r="DM105" s="499"/>
      <c r="DN105" s="499"/>
      <c r="DO105" s="499"/>
      <c r="DP105" s="499"/>
      <c r="DQ105" s="5"/>
      <c r="DR105" s="5"/>
      <c r="DS105" s="5"/>
      <c r="DT105" s="5"/>
      <c r="DU105" s="499" t="s">
        <v>388</v>
      </c>
      <c r="DV105" s="499"/>
      <c r="DW105" s="499"/>
      <c r="DX105" s="499"/>
      <c r="DY105" s="499"/>
      <c r="DZ105" s="499"/>
      <c r="EA105" s="499"/>
      <c r="EB105" s="499"/>
      <c r="EC105" s="499"/>
      <c r="ED105" s="499"/>
      <c r="EE105" s="499"/>
      <c r="EF105" s="499"/>
      <c r="EG105" s="499"/>
    </row>
    <row r="106" spans="1:137" ht="28.5" customHeight="1">
      <c r="A106" s="192">
        <v>1</v>
      </c>
      <c r="B106" s="193" t="s">
        <v>389</v>
      </c>
      <c r="C106" s="194">
        <v>0.2</v>
      </c>
      <c r="D106" s="495" t="s">
        <v>390</v>
      </c>
      <c r="E106" s="495"/>
      <c r="F106" s="495" t="s">
        <v>391</v>
      </c>
      <c r="G106" s="495"/>
      <c r="H106" s="495"/>
      <c r="I106" s="495"/>
      <c r="J106" s="495"/>
      <c r="K106" s="495"/>
      <c r="L106" s="495"/>
      <c r="M106" s="495"/>
      <c r="N106" s="495" t="s">
        <v>392</v>
      </c>
      <c r="O106" s="495"/>
      <c r="P106" s="495"/>
      <c r="Q106" s="495"/>
      <c r="R106" s="495"/>
      <c r="S106" s="495"/>
      <c r="T106" s="495"/>
      <c r="U106" s="495"/>
      <c r="V106" s="495"/>
      <c r="W106" s="495"/>
      <c r="X106" s="495"/>
      <c r="Y106" s="495"/>
      <c r="Z106" s="495"/>
      <c r="AA106" s="495"/>
      <c r="AB106" s="139"/>
      <c r="AC106" s="139"/>
      <c r="AD106" s="139"/>
      <c r="AE106" s="139"/>
      <c r="AF106" s="139"/>
      <c r="AG106" s="139"/>
      <c r="AH106" s="139"/>
      <c r="AI106" s="139"/>
      <c r="AJ106" s="139"/>
      <c r="AK106" s="139"/>
      <c r="AL106" s="139"/>
      <c r="AM106" s="139"/>
      <c r="AN106" s="139"/>
      <c r="AO106" s="139"/>
      <c r="AP106" s="139"/>
      <c r="AQ106" s="139"/>
      <c r="AR106" s="139"/>
      <c r="AS106" s="139"/>
      <c r="AT106" s="139"/>
      <c r="AU106" s="87">
        <v>1</v>
      </c>
      <c r="AV106" s="5"/>
      <c r="AW106" s="5"/>
      <c r="AX106" s="5"/>
      <c r="AY106" s="5"/>
      <c r="AZ106" s="5"/>
      <c r="BA106" s="5"/>
      <c r="BB106" s="5"/>
      <c r="BC106" s="5"/>
      <c r="BD106" s="5"/>
      <c r="BE106" s="5"/>
      <c r="BF106" s="5"/>
      <c r="BG106" s="5"/>
      <c r="BH106" s="5"/>
      <c r="BI106" s="5"/>
      <c r="BJ106" s="5"/>
      <c r="BK106" s="56"/>
      <c r="BL106" s="56"/>
      <c r="BM106" s="56"/>
      <c r="BN106" s="56"/>
      <c r="BO106" s="56"/>
      <c r="BP106" s="56"/>
      <c r="BQ106" s="56"/>
      <c r="BR106" s="56"/>
      <c r="BS106" s="56"/>
      <c r="BT106" s="56"/>
      <c r="BU106" s="56"/>
      <c r="BV106" s="56"/>
      <c r="BW106" s="56"/>
      <c r="BX106" s="56"/>
      <c r="BY106" s="56"/>
      <c r="BZ106" s="56"/>
      <c r="CA106" s="56"/>
      <c r="CB106" s="5"/>
      <c r="CC106" s="92">
        <v>1</v>
      </c>
      <c r="CD106" s="56"/>
      <c r="CE106" s="5"/>
      <c r="CF106" s="5"/>
      <c r="CG106" s="5"/>
      <c r="CH106" s="5"/>
      <c r="CI106" s="5"/>
      <c r="CJ106" s="5"/>
      <c r="CK106" s="511"/>
      <c r="CL106" s="511"/>
      <c r="CM106" s="511"/>
      <c r="CN106" s="511"/>
      <c r="CO106" s="511"/>
      <c r="CP106" s="511"/>
      <c r="CQ106" s="511"/>
      <c r="CR106" s="511"/>
      <c r="CS106" s="511"/>
      <c r="CT106" s="511"/>
      <c r="CU106" s="511"/>
      <c r="CV106" s="511"/>
      <c r="CW106" s="511"/>
      <c r="CX106" s="511"/>
      <c r="CY106" s="511"/>
      <c r="CZ106" s="5"/>
      <c r="DA106" s="5"/>
      <c r="DB106" s="5"/>
      <c r="DC106" s="5"/>
      <c r="DD106" s="499"/>
      <c r="DE106" s="499"/>
      <c r="DF106" s="499"/>
      <c r="DG106" s="499"/>
      <c r="DH106" s="499"/>
      <c r="DI106" s="499"/>
      <c r="DJ106" s="499"/>
      <c r="DK106" s="499"/>
      <c r="DL106" s="499"/>
      <c r="DM106" s="499"/>
      <c r="DN106" s="499"/>
      <c r="DO106" s="499"/>
      <c r="DP106" s="499"/>
      <c r="DQ106" s="5"/>
      <c r="DR106" s="5"/>
      <c r="DS106" s="5"/>
      <c r="DT106" s="5"/>
      <c r="DU106" s="499"/>
      <c r="DV106" s="499"/>
      <c r="DW106" s="499"/>
      <c r="DX106" s="499"/>
      <c r="DY106" s="499"/>
      <c r="DZ106" s="499"/>
      <c r="EA106" s="499"/>
      <c r="EB106" s="499"/>
      <c r="EC106" s="499"/>
      <c r="ED106" s="499"/>
      <c r="EE106" s="499"/>
      <c r="EF106" s="499"/>
      <c r="EG106" s="499"/>
    </row>
    <row r="107" spans="1:137" ht="28.5" customHeight="1">
      <c r="A107" s="192">
        <v>2</v>
      </c>
      <c r="B107" s="195" t="s">
        <v>393</v>
      </c>
      <c r="C107" s="194">
        <v>0.4</v>
      </c>
      <c r="D107" s="495" t="s">
        <v>394</v>
      </c>
      <c r="E107" s="495"/>
      <c r="F107" s="495" t="s">
        <v>395</v>
      </c>
      <c r="G107" s="495"/>
      <c r="H107" s="495"/>
      <c r="I107" s="495"/>
      <c r="J107" s="495"/>
      <c r="K107" s="495"/>
      <c r="L107" s="495"/>
      <c r="M107" s="495"/>
      <c r="N107" s="495" t="s">
        <v>396</v>
      </c>
      <c r="O107" s="495"/>
      <c r="P107" s="495"/>
      <c r="Q107" s="495"/>
      <c r="R107" s="495"/>
      <c r="S107" s="495"/>
      <c r="T107" s="495"/>
      <c r="U107" s="495"/>
      <c r="V107" s="495"/>
      <c r="W107" s="495"/>
      <c r="X107" s="495"/>
      <c r="Y107" s="495"/>
      <c r="Z107" s="495"/>
      <c r="AA107" s="495"/>
      <c r="AB107" s="139"/>
      <c r="AC107" s="139"/>
      <c r="AD107" s="139"/>
      <c r="AE107" s="139"/>
      <c r="AF107" s="139"/>
      <c r="AG107" s="139"/>
      <c r="AH107" s="139"/>
      <c r="AI107" s="139"/>
      <c r="AJ107" s="139"/>
      <c r="AK107" s="139"/>
      <c r="AL107" s="139"/>
      <c r="AM107" s="139"/>
      <c r="AN107" s="139"/>
      <c r="AO107" s="139"/>
      <c r="AP107" s="139"/>
      <c r="AQ107" s="139"/>
      <c r="AR107" s="139"/>
      <c r="AS107" s="139"/>
      <c r="AT107" s="139"/>
      <c r="AU107" s="87">
        <v>1</v>
      </c>
      <c r="AV107" s="5"/>
      <c r="AW107" s="5"/>
      <c r="AX107" s="5"/>
      <c r="AY107" s="5"/>
      <c r="AZ107" s="5"/>
      <c r="BA107" s="5"/>
      <c r="BB107" s="5"/>
      <c r="BC107" s="5"/>
      <c r="BD107" s="5"/>
      <c r="BE107" s="5"/>
      <c r="BF107" s="5"/>
      <c r="BG107" s="5"/>
      <c r="BH107" s="5"/>
      <c r="BI107" s="5"/>
      <c r="BJ107" s="5"/>
      <c r="BK107" s="56"/>
      <c r="BL107" s="56"/>
      <c r="BM107" s="56"/>
      <c r="BN107" s="56"/>
      <c r="BO107" s="56"/>
      <c r="BP107" s="56"/>
      <c r="BQ107" s="56"/>
      <c r="BR107" s="56"/>
      <c r="BS107" s="56"/>
      <c r="BT107" s="56"/>
      <c r="BU107" s="56"/>
      <c r="BV107" s="56"/>
      <c r="BW107" s="56"/>
      <c r="BX107" s="56"/>
      <c r="BY107" s="56"/>
      <c r="BZ107" s="56"/>
      <c r="CA107" s="56"/>
      <c r="CB107" s="5"/>
      <c r="CC107" s="92">
        <v>1</v>
      </c>
      <c r="CD107" s="56"/>
      <c r="CE107" s="5"/>
      <c r="CF107" s="5"/>
      <c r="CG107" s="5"/>
      <c r="CH107" s="5"/>
      <c r="CI107" s="25"/>
      <c r="CJ107" s="25"/>
      <c r="CK107" s="25"/>
      <c r="CL107" s="25"/>
      <c r="CM107" s="25"/>
      <c r="CN107" s="25"/>
      <c r="CO107" s="25"/>
      <c r="CP107" s="500" t="s">
        <v>122</v>
      </c>
      <c r="CQ107" s="500"/>
      <c r="CR107" s="500"/>
      <c r="CS107" s="500"/>
      <c r="CT107" s="500"/>
      <c r="CU107" s="500"/>
      <c r="CV107" s="500"/>
      <c r="CW107" s="500"/>
      <c r="CX107" s="500"/>
      <c r="CY107" s="500"/>
      <c r="CZ107" s="5"/>
      <c r="DA107" s="5"/>
      <c r="DB107" s="5"/>
      <c r="DC107" s="5"/>
      <c r="DD107" s="25"/>
      <c r="DE107" s="25"/>
      <c r="DF107" s="25"/>
      <c r="DG107" s="500" t="s">
        <v>122</v>
      </c>
      <c r="DH107" s="500"/>
      <c r="DI107" s="500"/>
      <c r="DJ107" s="500"/>
      <c r="DK107" s="500"/>
      <c r="DL107" s="500"/>
      <c r="DM107" s="500"/>
      <c r="DN107" s="500"/>
      <c r="DO107" s="500"/>
      <c r="DP107" s="500"/>
      <c r="DQ107" s="5"/>
      <c r="DR107" s="5"/>
      <c r="DS107" s="5"/>
      <c r="DT107" s="5"/>
      <c r="DU107" s="25"/>
      <c r="DV107" s="25"/>
      <c r="DW107" s="25"/>
      <c r="DX107" s="500" t="s">
        <v>122</v>
      </c>
      <c r="DY107" s="500"/>
      <c r="DZ107" s="500"/>
      <c r="EA107" s="500"/>
      <c r="EB107" s="500"/>
      <c r="EC107" s="500"/>
      <c r="ED107" s="500"/>
      <c r="EE107" s="500"/>
      <c r="EF107" s="500"/>
      <c r="EG107" s="500"/>
    </row>
    <row r="108" spans="1:137" ht="28.5" customHeight="1">
      <c r="A108" s="192">
        <v>3</v>
      </c>
      <c r="B108" s="196" t="s">
        <v>191</v>
      </c>
      <c r="C108" s="194">
        <v>0.6</v>
      </c>
      <c r="D108" s="495" t="s">
        <v>397</v>
      </c>
      <c r="E108" s="495"/>
      <c r="F108" s="495" t="s">
        <v>398</v>
      </c>
      <c r="G108" s="495"/>
      <c r="H108" s="495"/>
      <c r="I108" s="495"/>
      <c r="J108" s="495"/>
      <c r="K108" s="495"/>
      <c r="L108" s="495"/>
      <c r="M108" s="495"/>
      <c r="N108" s="495" t="s">
        <v>399</v>
      </c>
      <c r="O108" s="495"/>
      <c r="P108" s="495"/>
      <c r="Q108" s="495"/>
      <c r="R108" s="495"/>
      <c r="S108" s="495"/>
      <c r="T108" s="495"/>
      <c r="U108" s="495"/>
      <c r="V108" s="495"/>
      <c r="W108" s="495"/>
      <c r="X108" s="495"/>
      <c r="Y108" s="495"/>
      <c r="Z108" s="495"/>
      <c r="AA108" s="495"/>
      <c r="AB108" s="139"/>
      <c r="AC108" s="139"/>
      <c r="AD108" s="139"/>
      <c r="AE108" s="139"/>
      <c r="AF108" s="139"/>
      <c r="AG108" s="139"/>
      <c r="AH108" s="139"/>
      <c r="AI108" s="139"/>
      <c r="AJ108" s="139"/>
      <c r="AK108" s="139"/>
      <c r="AL108" s="139"/>
      <c r="AM108" s="139"/>
      <c r="AN108" s="139"/>
      <c r="AO108" s="139"/>
      <c r="AP108" s="139"/>
      <c r="AQ108" s="139"/>
      <c r="AR108" s="139"/>
      <c r="AS108" s="139"/>
      <c r="AT108" s="139"/>
      <c r="AU108" s="87">
        <v>1</v>
      </c>
      <c r="AV108" s="5"/>
      <c r="AW108" s="5"/>
      <c r="AX108" s="5"/>
      <c r="AY108" s="5"/>
      <c r="AZ108" s="5"/>
      <c r="BA108" s="5"/>
      <c r="BB108" s="5"/>
      <c r="BC108" s="5"/>
      <c r="BD108" s="5"/>
      <c r="BE108" s="5"/>
      <c r="BF108" s="5"/>
      <c r="BG108" s="5"/>
      <c r="BH108" s="5"/>
      <c r="BI108" s="5"/>
      <c r="BJ108" s="5"/>
      <c r="BK108" s="56"/>
      <c r="BL108" s="56"/>
      <c r="BM108" s="56"/>
      <c r="BN108" s="56"/>
      <c r="BO108" s="56"/>
      <c r="BP108" s="56"/>
      <c r="BQ108" s="56"/>
      <c r="BR108" s="56"/>
      <c r="BS108" s="56"/>
      <c r="BT108" s="56"/>
      <c r="BU108" s="56"/>
      <c r="BV108" s="56"/>
      <c r="BW108" s="56"/>
      <c r="BX108" s="56"/>
      <c r="BY108" s="56"/>
      <c r="BZ108" s="56"/>
      <c r="CA108" s="56"/>
      <c r="CB108" s="5"/>
      <c r="CC108" s="92">
        <v>1</v>
      </c>
      <c r="CD108" s="56"/>
      <c r="CE108" s="5"/>
      <c r="CF108" s="5"/>
      <c r="CG108" s="5"/>
      <c r="CH108" s="5"/>
      <c r="CI108" s="25"/>
      <c r="CJ108" s="25"/>
      <c r="CK108" s="25"/>
      <c r="CL108" s="25"/>
      <c r="CM108" s="25"/>
      <c r="CN108" s="25"/>
      <c r="CO108" s="25"/>
      <c r="CP108" s="498">
        <v>1</v>
      </c>
      <c r="CQ108" s="498"/>
      <c r="CR108" s="498">
        <v>2</v>
      </c>
      <c r="CS108" s="498"/>
      <c r="CT108" s="498">
        <v>3</v>
      </c>
      <c r="CU108" s="498"/>
      <c r="CV108" s="498">
        <v>4</v>
      </c>
      <c r="CW108" s="498"/>
      <c r="CX108" s="498">
        <v>5</v>
      </c>
      <c r="CY108" s="498"/>
      <c r="CZ108" s="94"/>
      <c r="DA108" s="94"/>
      <c r="DB108" s="25"/>
      <c r="DC108" s="25"/>
      <c r="DD108" s="25"/>
      <c r="DE108" s="25"/>
      <c r="DF108" s="25"/>
      <c r="DG108" s="498">
        <v>1</v>
      </c>
      <c r="DH108" s="498"/>
      <c r="DI108" s="498">
        <v>2</v>
      </c>
      <c r="DJ108" s="498"/>
      <c r="DK108" s="498">
        <v>3</v>
      </c>
      <c r="DL108" s="498"/>
      <c r="DM108" s="498">
        <v>4</v>
      </c>
      <c r="DN108" s="498"/>
      <c r="DO108" s="498">
        <v>5</v>
      </c>
      <c r="DP108" s="498"/>
      <c r="DQ108" s="94"/>
      <c r="DR108" s="94"/>
      <c r="DS108" s="25"/>
      <c r="DT108" s="25"/>
      <c r="DU108" s="25"/>
      <c r="DV108" s="25"/>
      <c r="DW108" s="25"/>
      <c r="DX108" s="498">
        <v>1</v>
      </c>
      <c r="DY108" s="498"/>
      <c r="DZ108" s="498">
        <v>2</v>
      </c>
      <c r="EA108" s="498"/>
      <c r="EB108" s="498">
        <v>3</v>
      </c>
      <c r="EC108" s="498"/>
      <c r="ED108" s="498">
        <v>4</v>
      </c>
      <c r="EE108" s="498"/>
      <c r="EF108" s="498">
        <v>5</v>
      </c>
      <c r="EG108" s="498"/>
    </row>
    <row r="109" spans="1:137" ht="28.5" customHeight="1">
      <c r="A109" s="192">
        <v>4</v>
      </c>
      <c r="B109" s="197" t="s">
        <v>400</v>
      </c>
      <c r="C109" s="194">
        <v>0.8</v>
      </c>
      <c r="D109" s="495" t="s">
        <v>401</v>
      </c>
      <c r="E109" s="495"/>
      <c r="F109" s="495" t="s">
        <v>402</v>
      </c>
      <c r="G109" s="495"/>
      <c r="H109" s="495"/>
      <c r="I109" s="495"/>
      <c r="J109" s="495"/>
      <c r="K109" s="495"/>
      <c r="L109" s="495"/>
      <c r="M109" s="495"/>
      <c r="N109" s="495" t="s">
        <v>403</v>
      </c>
      <c r="O109" s="495"/>
      <c r="P109" s="495"/>
      <c r="Q109" s="495"/>
      <c r="R109" s="495"/>
      <c r="S109" s="495"/>
      <c r="T109" s="495"/>
      <c r="U109" s="495"/>
      <c r="V109" s="495"/>
      <c r="W109" s="495"/>
      <c r="X109" s="495"/>
      <c r="Y109" s="495"/>
      <c r="Z109" s="495"/>
      <c r="AA109" s="495"/>
      <c r="AB109" s="139"/>
      <c r="AC109" s="139"/>
      <c r="AD109" s="139"/>
      <c r="AE109" s="139"/>
      <c r="AF109" s="139"/>
      <c r="AG109" s="139"/>
      <c r="AH109" s="139"/>
      <c r="AI109" s="139"/>
      <c r="AJ109" s="139"/>
      <c r="AK109" s="139"/>
      <c r="AL109" s="139"/>
      <c r="AM109" s="139"/>
      <c r="AN109" s="139"/>
      <c r="AO109" s="139"/>
      <c r="AP109" s="139"/>
      <c r="AQ109" s="139"/>
      <c r="AR109" s="139"/>
      <c r="AS109" s="139"/>
      <c r="AT109" s="139"/>
      <c r="AU109" s="87">
        <v>1</v>
      </c>
      <c r="AV109" s="5"/>
      <c r="AW109" s="5"/>
      <c r="AX109" s="5"/>
      <c r="AY109" s="5"/>
      <c r="AZ109" s="5"/>
      <c r="BA109" s="5"/>
      <c r="BB109" s="5"/>
      <c r="BC109" s="5"/>
      <c r="BD109" s="5"/>
      <c r="BE109" s="5"/>
      <c r="BF109" s="5"/>
      <c r="BG109" s="5"/>
      <c r="BH109" s="5"/>
      <c r="BI109" s="5"/>
      <c r="BJ109" s="5"/>
      <c r="BK109" s="56"/>
      <c r="BL109" s="56"/>
      <c r="BM109" s="56"/>
      <c r="BN109" s="56"/>
      <c r="BO109" s="56"/>
      <c r="BP109" s="56"/>
      <c r="BQ109" s="56"/>
      <c r="BR109" s="56"/>
      <c r="BS109" s="56"/>
      <c r="BT109" s="56"/>
      <c r="BU109" s="56"/>
      <c r="BV109" s="56"/>
      <c r="BW109" s="56"/>
      <c r="BX109" s="56"/>
      <c r="BY109" s="56"/>
      <c r="BZ109" s="56"/>
      <c r="CA109" s="56"/>
      <c r="CB109" s="5"/>
      <c r="CC109" s="92">
        <v>1</v>
      </c>
      <c r="CD109" s="56"/>
      <c r="CE109" s="5"/>
      <c r="CF109" s="5"/>
      <c r="CG109" s="5"/>
      <c r="CH109" s="5"/>
      <c r="CI109" s="25"/>
      <c r="CJ109" s="25"/>
      <c r="CK109" s="198"/>
      <c r="CL109" s="198"/>
      <c r="CM109" s="198"/>
      <c r="CN109" s="199"/>
      <c r="CO109" s="25"/>
      <c r="CP109" s="451" t="str">
        <f>IF(O125=1,"X","")</f>
        <v/>
      </c>
      <c r="CQ109" s="451"/>
      <c r="CR109" s="451" t="str">
        <f>IF(O125=2,"X","")</f>
        <v>X</v>
      </c>
      <c r="CS109" s="451"/>
      <c r="CT109" s="451" t="str">
        <f>IF(O125=3,"X","")</f>
        <v/>
      </c>
      <c r="CU109" s="451"/>
      <c r="CV109" s="480" t="str">
        <f>IF(O125=4,"X","")</f>
        <v/>
      </c>
      <c r="CW109" s="480"/>
      <c r="CX109" s="451" t="str">
        <f>IF(O125=5,"X","")</f>
        <v/>
      </c>
      <c r="CY109" s="451"/>
      <c r="CZ109" s="94"/>
      <c r="DA109" s="25"/>
      <c r="DB109" s="25"/>
      <c r="DC109" s="25"/>
      <c r="DD109" s="25"/>
      <c r="DE109" s="25"/>
      <c r="DF109" s="25"/>
      <c r="DG109" s="451" t="str">
        <f>IF(Q164=1,"X","")</f>
        <v/>
      </c>
      <c r="DH109" s="451"/>
      <c r="DI109" s="451" t="str">
        <f>IF(Q164=2,"X","")</f>
        <v>X</v>
      </c>
      <c r="DJ109" s="451"/>
      <c r="DK109" s="451" t="str">
        <f>IF(Q164=3,"X","")</f>
        <v/>
      </c>
      <c r="DL109" s="451"/>
      <c r="DM109" s="480" t="str">
        <f>IF(Q164=4,"X","")</f>
        <v/>
      </c>
      <c r="DN109" s="480"/>
      <c r="DO109" s="451" t="str">
        <f>IF(Q164=5,"X","")</f>
        <v/>
      </c>
      <c r="DP109" s="451"/>
      <c r="DQ109" s="94"/>
      <c r="DR109" s="25"/>
      <c r="DS109" s="25"/>
      <c r="DT109" s="25"/>
      <c r="DU109" s="25"/>
      <c r="DV109" s="25"/>
      <c r="DW109" s="25"/>
      <c r="DX109" s="451" t="str">
        <f>IF(Q176=1,"X","")</f>
        <v/>
      </c>
      <c r="DY109" s="451"/>
      <c r="DZ109" s="451" t="str">
        <f>IF(Q176=2,"X","")</f>
        <v>X</v>
      </c>
      <c r="EA109" s="451"/>
      <c r="EB109" s="451" t="str">
        <f>IF(Q176=3,"X","")</f>
        <v/>
      </c>
      <c r="EC109" s="451"/>
      <c r="ED109" s="480" t="str">
        <f>IF(Q176=4,"X","")</f>
        <v/>
      </c>
      <c r="EE109" s="480"/>
      <c r="EF109" s="451" t="str">
        <f>IF(Q176=5,"X","")</f>
        <v/>
      </c>
      <c r="EG109" s="451"/>
    </row>
    <row r="110" spans="1:137" ht="28.5" customHeight="1">
      <c r="A110" s="192">
        <v>5</v>
      </c>
      <c r="B110" s="200" t="s">
        <v>404</v>
      </c>
      <c r="C110" s="194">
        <v>1</v>
      </c>
      <c r="D110" s="495" t="s">
        <v>405</v>
      </c>
      <c r="E110" s="495"/>
      <c r="F110" s="495" t="s">
        <v>406</v>
      </c>
      <c r="G110" s="495"/>
      <c r="H110" s="495"/>
      <c r="I110" s="495"/>
      <c r="J110" s="495"/>
      <c r="K110" s="495"/>
      <c r="L110" s="495"/>
      <c r="M110" s="495"/>
      <c r="N110" s="495" t="s">
        <v>407</v>
      </c>
      <c r="O110" s="495"/>
      <c r="P110" s="495"/>
      <c r="Q110" s="495"/>
      <c r="R110" s="495"/>
      <c r="S110" s="495"/>
      <c r="T110" s="495"/>
      <c r="U110" s="495"/>
      <c r="V110" s="495"/>
      <c r="W110" s="495"/>
      <c r="X110" s="495"/>
      <c r="Y110" s="495"/>
      <c r="Z110" s="495"/>
      <c r="AA110" s="495"/>
      <c r="AB110" s="139"/>
      <c r="AC110" s="139"/>
      <c r="AD110" s="139"/>
      <c r="AE110" s="139"/>
      <c r="AF110" s="139"/>
      <c r="AG110" s="139"/>
      <c r="AH110" s="139"/>
      <c r="AI110" s="139"/>
      <c r="AJ110" s="139"/>
      <c r="AK110" s="139"/>
      <c r="AL110" s="139"/>
      <c r="AM110" s="139"/>
      <c r="AN110" s="139"/>
      <c r="AO110" s="139"/>
      <c r="AP110" s="139"/>
      <c r="AQ110" s="139"/>
      <c r="AR110" s="139"/>
      <c r="AS110" s="139"/>
      <c r="AT110" s="139"/>
      <c r="AU110" s="87">
        <v>1</v>
      </c>
      <c r="AV110" s="5"/>
      <c r="AW110" s="5"/>
      <c r="AX110" s="5"/>
      <c r="AY110" s="5"/>
      <c r="AZ110" s="5"/>
      <c r="BA110" s="5"/>
      <c r="BB110" s="5"/>
      <c r="BC110" s="5"/>
      <c r="BD110" s="5"/>
      <c r="BE110" s="5"/>
      <c r="BF110" s="5"/>
      <c r="BG110" s="5"/>
      <c r="BH110" s="5"/>
      <c r="BI110" s="5"/>
      <c r="BJ110" s="5"/>
      <c r="BK110" s="56"/>
      <c r="BL110" s="56"/>
      <c r="BM110" s="56"/>
      <c r="BN110" s="56"/>
      <c r="BO110" s="56"/>
      <c r="BP110" s="56"/>
      <c r="BQ110" s="56"/>
      <c r="BR110" s="56"/>
      <c r="BS110" s="56"/>
      <c r="BT110" s="56"/>
      <c r="BU110" s="56"/>
      <c r="BV110" s="56"/>
      <c r="BW110" s="56"/>
      <c r="BX110" s="56"/>
      <c r="BY110" s="56"/>
      <c r="BZ110" s="56"/>
      <c r="CA110" s="56"/>
      <c r="CB110" s="5"/>
      <c r="CC110" s="92">
        <v>1</v>
      </c>
      <c r="CD110" s="56"/>
      <c r="CE110" s="5"/>
      <c r="CF110" s="5"/>
      <c r="CG110" s="5"/>
      <c r="CH110" s="5"/>
      <c r="CI110" s="25"/>
      <c r="CJ110" s="25"/>
      <c r="CK110" s="496" t="s">
        <v>408</v>
      </c>
      <c r="CL110" s="496"/>
      <c r="CM110" s="496"/>
      <c r="CN110" s="496"/>
      <c r="CO110" s="25"/>
      <c r="CP110" s="497" t="s">
        <v>409</v>
      </c>
      <c r="CQ110" s="497"/>
      <c r="CR110" s="497" t="s">
        <v>410</v>
      </c>
      <c r="CS110" s="497"/>
      <c r="CT110" s="497" t="s">
        <v>411</v>
      </c>
      <c r="CU110" s="497"/>
      <c r="CV110" s="497" t="s">
        <v>412</v>
      </c>
      <c r="CW110" s="497"/>
      <c r="CX110" s="497" t="s">
        <v>413</v>
      </c>
      <c r="CY110" s="497"/>
      <c r="CZ110" s="94"/>
      <c r="DA110" s="25"/>
      <c r="DB110" s="25"/>
      <c r="DC110" s="25"/>
      <c r="DD110" s="496" t="s">
        <v>414</v>
      </c>
      <c r="DE110" s="496"/>
      <c r="DF110" s="25"/>
      <c r="DG110" s="25"/>
      <c r="DH110" s="201"/>
      <c r="DI110" s="201"/>
      <c r="DJ110" s="201"/>
      <c r="DK110" s="201"/>
      <c r="DL110" s="201"/>
      <c r="DM110" s="201"/>
      <c r="DN110" s="201"/>
      <c r="DO110" s="201"/>
      <c r="DP110" s="201"/>
      <c r="DQ110" s="94"/>
      <c r="DR110" s="25"/>
      <c r="DS110" s="25"/>
      <c r="DT110" s="25"/>
      <c r="DU110" s="496" t="s">
        <v>415</v>
      </c>
      <c r="DV110" s="496"/>
      <c r="DW110" s="25"/>
      <c r="DX110" s="25"/>
      <c r="DY110" s="201"/>
      <c r="DZ110" s="201"/>
      <c r="EA110" s="201"/>
      <c r="EB110" s="201"/>
      <c r="EC110" s="201"/>
      <c r="ED110" s="201"/>
      <c r="EE110" s="201"/>
      <c r="EF110" s="201"/>
      <c r="EG110" s="201"/>
    </row>
    <row r="111" spans="1:137" ht="18.75" customHeight="1">
      <c r="A111" s="202"/>
      <c r="B111" s="202"/>
      <c r="C111" s="202"/>
      <c r="D111" s="203" t="s">
        <v>416</v>
      </c>
      <c r="E111" s="204">
        <f>Matriz!A2</f>
        <v>1423500</v>
      </c>
      <c r="F111" s="202"/>
      <c r="G111" s="202"/>
      <c r="H111" s="202"/>
      <c r="I111" s="202"/>
      <c r="J111" s="202"/>
      <c r="K111" s="202"/>
      <c r="L111" s="202"/>
      <c r="M111" s="202"/>
      <c r="N111" s="202"/>
      <c r="O111" s="202"/>
      <c r="P111" s="202"/>
      <c r="Q111" s="202"/>
      <c r="R111" s="5"/>
      <c r="S111" s="5"/>
      <c r="T111" s="5"/>
      <c r="U111" s="5"/>
      <c r="V111" s="5"/>
      <c r="W111" s="5"/>
      <c r="X111" s="205"/>
      <c r="Y111" s="5"/>
      <c r="Z111" s="206"/>
      <c r="AA111" s="206"/>
      <c r="AB111" s="207"/>
      <c r="AC111" s="207"/>
      <c r="AD111" s="207"/>
      <c r="AE111" s="207"/>
      <c r="AF111" s="207"/>
      <c r="AG111" s="207"/>
      <c r="AH111" s="207"/>
      <c r="AI111" s="207"/>
      <c r="AJ111" s="207"/>
      <c r="AK111" s="207"/>
      <c r="AL111" s="207"/>
      <c r="AM111" s="207"/>
      <c r="AN111" s="207"/>
      <c r="AO111" s="207"/>
      <c r="AP111" s="207"/>
      <c r="AQ111" s="207"/>
      <c r="AR111" s="207"/>
      <c r="AS111" s="207"/>
      <c r="AT111" s="207"/>
      <c r="AU111" s="87">
        <v>1</v>
      </c>
      <c r="AV111" s="25"/>
      <c r="AW111" s="25"/>
      <c r="AX111" s="25"/>
      <c r="AY111" s="25"/>
      <c r="AZ111" s="25"/>
      <c r="BA111" s="25"/>
      <c r="BB111" s="25"/>
      <c r="BC111" s="25"/>
      <c r="BD111" s="25"/>
      <c r="BE111" s="25"/>
      <c r="BF111" s="25"/>
      <c r="BG111" s="25"/>
      <c r="BH111" s="25"/>
      <c r="BI111" s="25"/>
      <c r="BJ111" s="25"/>
      <c r="BK111" s="94"/>
      <c r="BL111" s="94"/>
      <c r="BM111" s="94"/>
      <c r="BN111" s="94"/>
      <c r="BO111" s="94"/>
      <c r="BP111" s="94"/>
      <c r="BQ111" s="94"/>
      <c r="BR111" s="94"/>
      <c r="BS111" s="94"/>
      <c r="BT111" s="94"/>
      <c r="BU111" s="94"/>
      <c r="BV111" s="94"/>
      <c r="BW111" s="94"/>
      <c r="BX111" s="94"/>
      <c r="BY111" s="94"/>
      <c r="BZ111" s="94"/>
      <c r="CA111" s="94"/>
      <c r="CB111" s="25"/>
      <c r="CC111" s="92">
        <v>1</v>
      </c>
      <c r="CD111" s="56"/>
      <c r="CE111" s="5"/>
      <c r="CF111" s="5"/>
      <c r="CG111" s="5"/>
      <c r="CH111" s="5"/>
      <c r="CI111" s="25"/>
      <c r="CJ111" s="25"/>
      <c r="CK111" s="496"/>
      <c r="CL111" s="496"/>
      <c r="CM111" s="496"/>
      <c r="CN111" s="496"/>
      <c r="CO111" s="25"/>
      <c r="CP111" s="208"/>
      <c r="CQ111" s="209">
        <f>IF(CP109="X",V125,0)</f>
        <v>0</v>
      </c>
      <c r="CR111" s="210"/>
      <c r="CS111" s="209">
        <f>IF(CR109="X",V125,0)</f>
        <v>0.40000000000000008</v>
      </c>
      <c r="CT111" s="210"/>
      <c r="CU111" s="209">
        <f>IF(CT109="X",V125,0)</f>
        <v>0</v>
      </c>
      <c r="CV111" s="210"/>
      <c r="CW111" s="209">
        <f>IF(CV109="X",V125,0)</f>
        <v>0</v>
      </c>
      <c r="CX111" s="210"/>
      <c r="CY111" s="209">
        <f>IF(CX109="X",V125,0)</f>
        <v>0</v>
      </c>
      <c r="CZ111" s="94"/>
      <c r="DA111" s="25"/>
      <c r="DB111" s="25"/>
      <c r="DC111" s="25"/>
      <c r="DD111" s="496"/>
      <c r="DE111" s="496"/>
      <c r="DF111" s="25"/>
      <c r="DG111" s="208"/>
      <c r="DH111" s="209">
        <f>IF(DG109="X",V164,0)</f>
        <v>0</v>
      </c>
      <c r="DI111" s="210"/>
      <c r="DJ111" s="209">
        <f>IF(DI109="X",V164,0)</f>
        <v>0.40000000000000008</v>
      </c>
      <c r="DK111" s="210"/>
      <c r="DL111" s="209">
        <f>IF(DK109="X",V164,0)</f>
        <v>0</v>
      </c>
      <c r="DM111" s="210"/>
      <c r="DN111" s="209">
        <f>IF(DM109="X",V164,0)</f>
        <v>0</v>
      </c>
      <c r="DO111" s="210"/>
      <c r="DP111" s="209">
        <f>IF(DO109="X",V164,0)</f>
        <v>0</v>
      </c>
      <c r="DQ111" s="94"/>
      <c r="DR111" s="25"/>
      <c r="DS111" s="25"/>
      <c r="DT111" s="25"/>
      <c r="DU111" s="496"/>
      <c r="DV111" s="496"/>
      <c r="DW111" s="25"/>
      <c r="DX111" s="208"/>
      <c r="DY111" s="209">
        <f>IF(DX109="X",V176,0)</f>
        <v>0</v>
      </c>
      <c r="DZ111" s="210"/>
      <c r="EA111" s="209">
        <f>IF(DZ109="X",V176,0)</f>
        <v>0.40000000000000008</v>
      </c>
      <c r="EB111" s="210"/>
      <c r="EC111" s="209">
        <f>IF(EB109="X",V176,0)</f>
        <v>0</v>
      </c>
      <c r="ED111" s="210"/>
      <c r="EE111" s="209">
        <f>IF(ED109="X",V176,0)</f>
        <v>0</v>
      </c>
      <c r="EF111" s="210"/>
      <c r="EG111" s="209">
        <f>IF(EF109="X",V176,0)</f>
        <v>0</v>
      </c>
    </row>
    <row r="112" spans="1:137" ht="15.75" customHeight="1">
      <c r="A112" s="71"/>
      <c r="B112" s="161" t="s">
        <v>417</v>
      </c>
      <c r="C112" s="136"/>
      <c r="D112" s="136"/>
      <c r="E112" s="162"/>
      <c r="F112" s="136"/>
      <c r="G112" s="136"/>
      <c r="H112" s="136"/>
      <c r="I112" s="136"/>
      <c r="J112" s="136"/>
      <c r="K112" s="136"/>
      <c r="L112" s="136"/>
      <c r="M112" s="136"/>
      <c r="N112" s="136"/>
      <c r="O112" s="136"/>
      <c r="P112" s="136"/>
      <c r="Q112" s="136"/>
      <c r="R112" s="136"/>
      <c r="S112" s="136"/>
      <c r="T112" s="136"/>
      <c r="U112" s="21"/>
      <c r="V112" s="21"/>
      <c r="W112" s="21"/>
      <c r="X112" s="21"/>
      <c r="Y112" s="21"/>
      <c r="Z112" s="21"/>
      <c r="AA112" s="21"/>
      <c r="AB112" s="71"/>
      <c r="AC112" s="71"/>
      <c r="AD112" s="71"/>
      <c r="AE112" s="71"/>
      <c r="AF112" s="71"/>
      <c r="AG112" s="71"/>
      <c r="AH112" s="71"/>
      <c r="AI112" s="71"/>
      <c r="AJ112" s="71"/>
      <c r="AK112" s="71"/>
      <c r="AL112" s="71"/>
      <c r="AM112" s="71"/>
      <c r="AN112" s="71"/>
      <c r="AO112" s="71"/>
      <c r="AP112" s="71"/>
      <c r="AQ112" s="71"/>
      <c r="AR112" s="71"/>
      <c r="AS112" s="71"/>
      <c r="AT112" s="71"/>
      <c r="AU112" s="87">
        <v>1</v>
      </c>
      <c r="AV112" s="25"/>
      <c r="AW112" s="25"/>
      <c r="AX112" s="25"/>
      <c r="AY112" s="25"/>
      <c r="AZ112" s="25"/>
      <c r="BA112" s="25"/>
      <c r="BB112" s="25"/>
      <c r="BC112" s="25"/>
      <c r="BD112" s="25"/>
      <c r="BE112" s="25"/>
      <c r="BF112" s="25"/>
      <c r="BG112" s="25"/>
      <c r="BH112" s="25"/>
      <c r="BI112" s="25"/>
      <c r="BJ112" s="25"/>
      <c r="BK112" s="94"/>
      <c r="BL112" s="94"/>
      <c r="BM112" s="94"/>
      <c r="BN112" s="94"/>
      <c r="BO112" s="94"/>
      <c r="BP112" s="94"/>
      <c r="BQ112" s="94"/>
      <c r="BR112" s="94"/>
      <c r="BS112" s="94"/>
      <c r="BT112" s="94"/>
      <c r="BU112" s="94"/>
      <c r="BV112" s="94"/>
      <c r="BW112" s="94"/>
      <c r="BX112" s="94"/>
      <c r="BY112" s="94"/>
      <c r="BZ112" s="94"/>
      <c r="CA112" s="94"/>
      <c r="CB112" s="25"/>
      <c r="CC112" s="92">
        <v>1</v>
      </c>
      <c r="CD112" s="56"/>
      <c r="CE112" s="5"/>
      <c r="CF112" s="5"/>
      <c r="CG112" s="5"/>
      <c r="CH112" s="5"/>
      <c r="CI112" s="25"/>
      <c r="CJ112" s="25"/>
      <c r="CK112" s="211"/>
      <c r="CL112" s="211"/>
      <c r="CM112" s="211"/>
      <c r="CN112" s="211"/>
      <c r="CO112" s="25"/>
      <c r="CP112" s="498">
        <v>1</v>
      </c>
      <c r="CQ112" s="498"/>
      <c r="CR112" s="498">
        <v>2</v>
      </c>
      <c r="CS112" s="498"/>
      <c r="CT112" s="498">
        <v>3</v>
      </c>
      <c r="CU112" s="498"/>
      <c r="CV112" s="498">
        <v>4</v>
      </c>
      <c r="CW112" s="498"/>
      <c r="CX112" s="498">
        <v>5</v>
      </c>
      <c r="CY112" s="498"/>
      <c r="CZ112" s="94"/>
      <c r="DA112" s="25"/>
      <c r="DB112" s="25"/>
      <c r="DC112" s="25"/>
      <c r="DD112" s="211"/>
      <c r="DE112" s="211"/>
      <c r="DF112" s="25"/>
      <c r="DG112" s="498">
        <v>1</v>
      </c>
      <c r="DH112" s="498"/>
      <c r="DI112" s="498">
        <v>2</v>
      </c>
      <c r="DJ112" s="498"/>
      <c r="DK112" s="498">
        <v>3</v>
      </c>
      <c r="DL112" s="498"/>
      <c r="DM112" s="498">
        <v>4</v>
      </c>
      <c r="DN112" s="498"/>
      <c r="DO112" s="498">
        <v>5</v>
      </c>
      <c r="DP112" s="498"/>
      <c r="DQ112" s="94"/>
      <c r="DR112" s="25"/>
      <c r="DS112" s="25"/>
      <c r="DT112" s="25"/>
      <c r="DU112" s="211"/>
      <c r="DV112" s="211"/>
      <c r="DW112" s="25"/>
      <c r="DX112" s="498">
        <v>1</v>
      </c>
      <c r="DY112" s="498"/>
      <c r="DZ112" s="498">
        <v>2</v>
      </c>
      <c r="EA112" s="498"/>
      <c r="EB112" s="498">
        <v>3</v>
      </c>
      <c r="EC112" s="498"/>
      <c r="ED112" s="498">
        <v>4</v>
      </c>
      <c r="EE112" s="498"/>
      <c r="EF112" s="498">
        <v>5</v>
      </c>
      <c r="EG112" s="498"/>
    </row>
    <row r="113" spans="1:137" ht="17.25" customHeight="1">
      <c r="A113" s="5"/>
      <c r="B113" s="487" t="s">
        <v>418</v>
      </c>
      <c r="C113" s="487"/>
      <c r="D113" s="487"/>
      <c r="E113" s="487"/>
      <c r="F113" s="487"/>
      <c r="G113" s="487"/>
      <c r="H113" s="487"/>
      <c r="I113" s="487"/>
      <c r="J113" s="388" t="s">
        <v>419</v>
      </c>
      <c r="K113" s="388"/>
      <c r="L113" s="388"/>
      <c r="M113" s="388"/>
      <c r="N113" s="388" t="s">
        <v>420</v>
      </c>
      <c r="O113" s="388"/>
      <c r="P113" s="388"/>
      <c r="Q113" s="388"/>
      <c r="R113" s="388" t="s">
        <v>421</v>
      </c>
      <c r="S113" s="388"/>
      <c r="T113" s="388"/>
      <c r="U113" s="388"/>
      <c r="V113" s="488" t="s">
        <v>422</v>
      </c>
      <c r="W113" s="488"/>
      <c r="X113" s="488"/>
      <c r="Y113" s="488"/>
      <c r="Z113" s="488"/>
      <c r="AA113" s="488"/>
      <c r="AB113" s="71"/>
      <c r="AC113" s="71"/>
      <c r="AD113" s="71"/>
      <c r="AE113" s="71"/>
      <c r="AF113" s="71"/>
      <c r="AG113" s="71"/>
      <c r="AH113" s="71"/>
      <c r="AI113" s="71"/>
      <c r="AJ113" s="71"/>
      <c r="AK113" s="71"/>
      <c r="AL113" s="71"/>
      <c r="AM113" s="71"/>
      <c r="AN113" s="71"/>
      <c r="AO113" s="71"/>
      <c r="AP113" s="71"/>
      <c r="AQ113" s="71"/>
      <c r="AR113" s="71"/>
      <c r="AS113" s="71"/>
      <c r="AT113" s="71"/>
      <c r="AU113" s="87">
        <v>1</v>
      </c>
      <c r="AV113" s="25" t="s">
        <v>423</v>
      </c>
      <c r="AW113" s="25"/>
      <c r="AX113" s="25"/>
      <c r="AY113" s="25"/>
      <c r="AZ113" s="25"/>
      <c r="BA113" s="25"/>
      <c r="BB113" s="25"/>
      <c r="BC113" s="25"/>
      <c r="BD113" s="25"/>
      <c r="BE113" s="25"/>
      <c r="BF113" s="25"/>
      <c r="BG113" s="25"/>
      <c r="BH113" s="25"/>
      <c r="BI113" s="25"/>
      <c r="BJ113" s="25"/>
      <c r="BK113" s="94"/>
      <c r="BL113" s="94"/>
      <c r="BM113" s="94"/>
      <c r="BN113" s="94"/>
      <c r="BO113" s="94"/>
      <c r="BP113" s="94"/>
      <c r="BQ113" s="94"/>
      <c r="BR113" s="94"/>
      <c r="BS113" s="94"/>
      <c r="BT113" s="94"/>
      <c r="BU113" s="94"/>
      <c r="BV113" s="94"/>
      <c r="BW113" s="94"/>
      <c r="BX113" s="94"/>
      <c r="BY113" s="94"/>
      <c r="BZ113" s="94"/>
      <c r="CA113" s="94"/>
      <c r="CB113" s="25"/>
      <c r="CC113" s="92">
        <v>1</v>
      </c>
      <c r="CD113" s="56"/>
      <c r="CE113" s="5"/>
      <c r="CF113" s="5"/>
      <c r="CG113" s="5"/>
      <c r="CH113" s="5"/>
      <c r="CI113" s="485" t="s">
        <v>38</v>
      </c>
      <c r="CJ113" s="450">
        <v>5</v>
      </c>
      <c r="CK113" s="451" t="str">
        <f>IF(O101=5,"X","")</f>
        <v/>
      </c>
      <c r="CL113" s="453" t="s">
        <v>413</v>
      </c>
      <c r="CM113" s="453"/>
      <c r="CN113" s="452">
        <f>IF(CK113="X",V101,0)</f>
        <v>0</v>
      </c>
      <c r="CO113" s="450">
        <v>5</v>
      </c>
      <c r="CP113" s="466"/>
      <c r="CQ113" s="448" t="str">
        <f>IF(AND(CK113="X",CP109="X"),CN113*CQ111,"")</f>
        <v/>
      </c>
      <c r="CR113" s="467"/>
      <c r="CS113" s="467" t="str">
        <f>IF(AND(CK113="X",CR109="X"),CN113*CS111,"")</f>
        <v/>
      </c>
      <c r="CT113" s="457"/>
      <c r="CU113" s="463" t="str">
        <f>IF(AND(CK113="X",CT109="X"),CN113*CU111,"")</f>
        <v/>
      </c>
      <c r="CV113" s="486"/>
      <c r="CW113" s="486" t="str">
        <f>IF(AND(CK113="X",CV109="X"),CN113*CW111,"")</f>
        <v/>
      </c>
      <c r="CX113" s="483"/>
      <c r="CY113" s="484" t="str">
        <f>IF(AND(CK113="X",CX109="X"),CN113*CY111,"")</f>
        <v/>
      </c>
      <c r="CZ113" s="94"/>
      <c r="DA113" s="25"/>
      <c r="DB113" s="485" t="s">
        <v>38</v>
      </c>
      <c r="DC113" s="450">
        <v>5</v>
      </c>
      <c r="DD113" s="451" t="str">
        <f>IF(E164=5,"X","")</f>
        <v/>
      </c>
      <c r="DE113" s="452">
        <f>IF(DD113="X",I164,0)</f>
        <v>0</v>
      </c>
      <c r="DF113" s="450">
        <v>5</v>
      </c>
      <c r="DG113" s="466"/>
      <c r="DH113" s="448" t="str">
        <f>IF(AND(DD113="X",DG109="X"),DE113*DH111,"")</f>
        <v/>
      </c>
      <c r="DI113" s="467"/>
      <c r="DJ113" s="467" t="str">
        <f>IF(AND(DD113="X",DI109="X"),DE113*DJ111,"")</f>
        <v/>
      </c>
      <c r="DK113" s="457"/>
      <c r="DL113" s="463" t="str">
        <f>IF(AND(DD113="X",DK109="X"),DE113*DL111,"")</f>
        <v/>
      </c>
      <c r="DM113" s="486"/>
      <c r="DN113" s="486" t="str">
        <f>IF(AND(DD113="X",DM109="X"),DE113*DN111,"")</f>
        <v/>
      </c>
      <c r="DO113" s="483"/>
      <c r="DP113" s="484" t="str">
        <f>IF(AND(DD113="X",DO109="X"),DE113*DP111,"")</f>
        <v/>
      </c>
      <c r="DQ113" s="94"/>
      <c r="DR113" s="25"/>
      <c r="DS113" s="485" t="s">
        <v>38</v>
      </c>
      <c r="DT113" s="450">
        <v>5</v>
      </c>
      <c r="DU113" s="451" t="str">
        <f>IF(E176=5,"X","")</f>
        <v/>
      </c>
      <c r="DV113" s="452">
        <f>IF(DU113="X",I176,0)</f>
        <v>0</v>
      </c>
      <c r="DW113" s="450">
        <v>5</v>
      </c>
      <c r="DX113" s="466"/>
      <c r="DY113" s="448" t="str">
        <f>IF(AND(DU113="X",DX109="X"),DV113*DY111,"")</f>
        <v/>
      </c>
      <c r="DZ113" s="467"/>
      <c r="EA113" s="467" t="str">
        <f>IF(AND(DU113="X",DZ109="X"),DV113*EA111,"")</f>
        <v/>
      </c>
      <c r="EB113" s="457"/>
      <c r="EC113" s="463" t="str">
        <f>IF(AND(DU113="X",EB109="X"),DV113*EC111,"")</f>
        <v/>
      </c>
      <c r="ED113" s="486"/>
      <c r="EE113" s="486" t="str">
        <f>IF(AND(DU113="X",ED109="X"),DV113*EE111,"")</f>
        <v/>
      </c>
      <c r="EF113" s="483"/>
      <c r="EG113" s="484" t="str">
        <f>IF(AND(DU113="X",EF109="X"),DV113*EG111,"")</f>
        <v/>
      </c>
    </row>
    <row r="114" spans="1:137" ht="42.75" customHeight="1">
      <c r="A114" s="163"/>
      <c r="B114" s="379" t="s">
        <v>907</v>
      </c>
      <c r="C114" s="379"/>
      <c r="D114" s="379"/>
      <c r="E114" s="379"/>
      <c r="F114" s="379"/>
      <c r="G114" s="379"/>
      <c r="H114" s="379"/>
      <c r="I114" s="379"/>
      <c r="J114" s="489"/>
      <c r="K114" s="489"/>
      <c r="L114" s="489"/>
      <c r="M114" s="489"/>
      <c r="N114" s="489"/>
      <c r="O114" s="489"/>
      <c r="P114" s="489"/>
      <c r="Q114" s="489"/>
      <c r="R114" s="490"/>
      <c r="S114" s="490"/>
      <c r="T114" s="490"/>
      <c r="U114" s="490"/>
      <c r="V114" s="491">
        <f>(J114+4*N114+R114)/6</f>
        <v>0</v>
      </c>
      <c r="W114" s="491"/>
      <c r="X114" s="491"/>
      <c r="Y114" s="491"/>
      <c r="Z114" s="491"/>
      <c r="AA114" s="491"/>
      <c r="AB114" s="212"/>
      <c r="AC114" s="212"/>
      <c r="AD114" s="212"/>
      <c r="AE114" s="212"/>
      <c r="AF114" s="212"/>
      <c r="AG114" s="212"/>
      <c r="AH114" s="212"/>
      <c r="AI114" s="212"/>
      <c r="AJ114" s="212"/>
      <c r="AK114" s="212"/>
      <c r="AL114" s="212"/>
      <c r="AM114" s="212"/>
      <c r="AN114" s="212"/>
      <c r="AO114" s="212"/>
      <c r="AP114" s="212"/>
      <c r="AQ114" s="212"/>
      <c r="AR114" s="212"/>
      <c r="AS114" s="212"/>
      <c r="AT114" s="212"/>
      <c r="AU114" s="87">
        <v>1</v>
      </c>
      <c r="AV114" s="213">
        <f>V114/E111</f>
        <v>0</v>
      </c>
      <c r="AW114" s="25"/>
      <c r="AX114" s="25"/>
      <c r="AY114" s="25"/>
      <c r="AZ114" s="25"/>
      <c r="BA114" s="25"/>
      <c r="BB114" s="25"/>
      <c r="BC114" s="25"/>
      <c r="BD114" s="25"/>
      <c r="BE114" s="25"/>
      <c r="BF114" s="25"/>
      <c r="BG114" s="25"/>
      <c r="BH114" s="25"/>
      <c r="BI114" s="25"/>
      <c r="BJ114" s="25"/>
      <c r="BK114" s="94"/>
      <c r="BL114" s="94"/>
      <c r="BM114" s="94"/>
      <c r="BN114" s="94"/>
      <c r="BO114" s="94"/>
      <c r="BP114" s="94"/>
      <c r="BQ114" s="94"/>
      <c r="BR114" s="94"/>
      <c r="BS114" s="94"/>
      <c r="BT114" s="94"/>
      <c r="BU114" s="94"/>
      <c r="BV114" s="94"/>
      <c r="BW114" s="94"/>
      <c r="BX114" s="94"/>
      <c r="BY114" s="94"/>
      <c r="BZ114" s="94"/>
      <c r="CA114" s="94"/>
      <c r="CB114" s="25"/>
      <c r="CC114" s="92">
        <v>1</v>
      </c>
      <c r="CD114" s="56"/>
      <c r="CE114" s="5"/>
      <c r="CF114" s="5"/>
      <c r="CG114" s="5"/>
      <c r="CH114" s="5"/>
      <c r="CI114" s="485"/>
      <c r="CJ114" s="450"/>
      <c r="CK114" s="451"/>
      <c r="CL114" s="453"/>
      <c r="CM114" s="453"/>
      <c r="CN114" s="452"/>
      <c r="CO114" s="450"/>
      <c r="CP114" s="466"/>
      <c r="CQ114" s="448"/>
      <c r="CR114" s="467"/>
      <c r="CS114" s="467"/>
      <c r="CT114" s="457"/>
      <c r="CU114" s="463"/>
      <c r="CV114" s="486"/>
      <c r="CW114" s="486"/>
      <c r="CX114" s="483"/>
      <c r="CY114" s="484"/>
      <c r="CZ114" s="94"/>
      <c r="DA114" s="25"/>
      <c r="DB114" s="485"/>
      <c r="DC114" s="450"/>
      <c r="DD114" s="451"/>
      <c r="DE114" s="451"/>
      <c r="DF114" s="450"/>
      <c r="DG114" s="466"/>
      <c r="DH114" s="448"/>
      <c r="DI114" s="467"/>
      <c r="DJ114" s="467"/>
      <c r="DK114" s="457"/>
      <c r="DL114" s="463"/>
      <c r="DM114" s="486"/>
      <c r="DN114" s="486"/>
      <c r="DO114" s="483"/>
      <c r="DP114" s="484"/>
      <c r="DQ114" s="94"/>
      <c r="DR114" s="25"/>
      <c r="DS114" s="485"/>
      <c r="DT114" s="450"/>
      <c r="DU114" s="451"/>
      <c r="DV114" s="451"/>
      <c r="DW114" s="450"/>
      <c r="DX114" s="466"/>
      <c r="DY114" s="448"/>
      <c r="DZ114" s="467"/>
      <c r="EA114" s="467"/>
      <c r="EB114" s="457"/>
      <c r="EC114" s="463"/>
      <c r="ED114" s="486"/>
      <c r="EE114" s="486"/>
      <c r="EF114" s="483"/>
      <c r="EG114" s="484"/>
    </row>
    <row r="115" spans="1:137" ht="17.25" customHeight="1">
      <c r="A115" s="25"/>
      <c r="B115" s="492" t="s">
        <v>424</v>
      </c>
      <c r="C115" s="492"/>
      <c r="D115" s="492"/>
      <c r="E115" s="492"/>
      <c r="F115" s="492"/>
      <c r="G115" s="492"/>
      <c r="H115" s="492"/>
      <c r="I115" s="492"/>
      <c r="J115" s="214"/>
      <c r="K115" s="214"/>
      <c r="L115" s="214"/>
      <c r="M115" s="493" t="s">
        <v>425</v>
      </c>
      <c r="N115" s="493"/>
      <c r="O115" s="493"/>
      <c r="P115" s="493"/>
      <c r="Q115" s="493"/>
      <c r="R115" s="493"/>
      <c r="S115" s="493"/>
      <c r="T115" s="493"/>
      <c r="U115" s="493"/>
      <c r="V115" s="494" t="str">
        <f>IF(AV114=0,"",IF(AV114&lt;10,"Leve",IF(AV114&lt;51,"Menor",IF(AV114&lt;101,"Moderado",IF(AV114&lt;501,"Mayor","Catastrófico")))))</f>
        <v/>
      </c>
      <c r="W115" s="494"/>
      <c r="X115" s="494"/>
      <c r="Y115" s="494"/>
      <c r="Z115" s="494"/>
      <c r="AA115" s="494"/>
      <c r="AB115" s="215"/>
      <c r="AC115" s="215"/>
      <c r="AD115" s="215"/>
      <c r="AE115" s="215"/>
      <c r="AF115" s="215"/>
      <c r="AG115" s="215"/>
      <c r="AH115" s="215"/>
      <c r="AI115" s="215"/>
      <c r="AJ115" s="215"/>
      <c r="AK115" s="215"/>
      <c r="AL115" s="215"/>
      <c r="AM115" s="215"/>
      <c r="AN115" s="215"/>
      <c r="AO115" s="215"/>
      <c r="AP115" s="215"/>
      <c r="AQ115" s="215"/>
      <c r="AR115" s="215"/>
      <c r="AS115" s="215"/>
      <c r="AT115" s="215"/>
      <c r="AU115" s="87">
        <v>1</v>
      </c>
      <c r="AV115" s="25"/>
      <c r="AW115" s="25"/>
      <c r="AX115" s="25"/>
      <c r="AY115" s="25"/>
      <c r="AZ115" s="25"/>
      <c r="BA115" s="25"/>
      <c r="BB115" s="25"/>
      <c r="BC115" s="25"/>
      <c r="BD115" s="25"/>
      <c r="BE115" s="25"/>
      <c r="BF115" s="25"/>
      <c r="BG115" s="25"/>
      <c r="BH115" s="25"/>
      <c r="BI115" s="25"/>
      <c r="BJ115" s="25"/>
      <c r="BK115" s="94"/>
      <c r="BL115" s="94"/>
      <c r="BM115" s="94"/>
      <c r="BN115" s="94"/>
      <c r="BO115" s="94"/>
      <c r="BP115" s="94"/>
      <c r="BQ115" s="94"/>
      <c r="BR115" s="94"/>
      <c r="BS115" s="94"/>
      <c r="BT115" s="94"/>
      <c r="BU115" s="94"/>
      <c r="BV115" s="94"/>
      <c r="BW115" s="94"/>
      <c r="BX115" s="94"/>
      <c r="BY115" s="94"/>
      <c r="BZ115" s="94"/>
      <c r="CA115" s="94"/>
      <c r="CB115" s="25"/>
      <c r="CC115" s="92">
        <v>1</v>
      </c>
      <c r="CD115" s="56"/>
      <c r="CE115" s="5"/>
      <c r="CF115" s="5"/>
      <c r="CG115" s="5"/>
      <c r="CH115" s="56"/>
      <c r="CI115" s="485"/>
      <c r="CJ115" s="450">
        <v>4</v>
      </c>
      <c r="CK115" s="480" t="str">
        <f>IF(O101=4,"X","")</f>
        <v/>
      </c>
      <c r="CL115" s="453" t="s">
        <v>412</v>
      </c>
      <c r="CM115" s="453"/>
      <c r="CN115" s="452">
        <f>IF(CK115="X",V101,0)</f>
        <v>0</v>
      </c>
      <c r="CO115" s="450">
        <v>4</v>
      </c>
      <c r="CP115" s="481"/>
      <c r="CQ115" s="482" t="str">
        <f>IF(AND(CK115="X",CP109="X"),CN115*CQ111,"")</f>
        <v/>
      </c>
      <c r="CR115" s="475"/>
      <c r="CS115" s="475" t="str">
        <f>IF(AND(CK115="X",CR109="X"),CN115*CS111,"")</f>
        <v/>
      </c>
      <c r="CT115" s="476"/>
      <c r="CU115" s="477" t="str">
        <f>IF(AND(CK115="X",CT109="X"),CN115*CU111,"")</f>
        <v/>
      </c>
      <c r="CV115" s="478"/>
      <c r="CW115" s="478" t="str">
        <f>IF(AND(CK115="X",CV109="X"),CN115*CW111,"")</f>
        <v/>
      </c>
      <c r="CX115" s="471"/>
      <c r="CY115" s="472" t="str">
        <f>IF(AND(CK115="X",CX109="X"),CN115*CY111,"")</f>
        <v/>
      </c>
      <c r="CZ115" s="94"/>
      <c r="DA115" s="479"/>
      <c r="DB115" s="485"/>
      <c r="DC115" s="450">
        <v>4</v>
      </c>
      <c r="DD115" s="480" t="str">
        <f>IF(E164=4,"X","")</f>
        <v/>
      </c>
      <c r="DE115" s="452">
        <f>IF(DD115="X",I164,0)</f>
        <v>0</v>
      </c>
      <c r="DF115" s="450">
        <v>4</v>
      </c>
      <c r="DG115" s="481"/>
      <c r="DH115" s="482" t="str">
        <f>IF(AND(DD115="X",DG109="X"),DE115*DH111,"")</f>
        <v/>
      </c>
      <c r="DI115" s="475"/>
      <c r="DJ115" s="475" t="str">
        <f>IF(AND(DD115="X",DI109="X"),DE115*DJ111,"")</f>
        <v/>
      </c>
      <c r="DK115" s="476"/>
      <c r="DL115" s="477" t="str">
        <f>IF(AND(DD115="X",DK109="X"),DE115*DL111,"")</f>
        <v/>
      </c>
      <c r="DM115" s="478"/>
      <c r="DN115" s="478" t="str">
        <f>IF(AND(DD115="X",DM109="X"),DE115*DN111,"")</f>
        <v/>
      </c>
      <c r="DO115" s="471"/>
      <c r="DP115" s="472" t="str">
        <f>IF(AND(DD115="X",DO109="X"),DE115*DP111,"")</f>
        <v/>
      </c>
      <c r="DQ115" s="94"/>
      <c r="DR115" s="479"/>
      <c r="DS115" s="485"/>
      <c r="DT115" s="450">
        <v>4</v>
      </c>
      <c r="DU115" s="480" t="str">
        <f>IF(E176=4,"X","")</f>
        <v/>
      </c>
      <c r="DV115" s="452">
        <f>IF(DU115="X",I176,0)</f>
        <v>0</v>
      </c>
      <c r="DW115" s="450">
        <v>4</v>
      </c>
      <c r="DX115" s="481"/>
      <c r="DY115" s="482" t="str">
        <f>IF(AND(DU115="X",DX109="X"),DV115*DY111,"")</f>
        <v/>
      </c>
      <c r="DZ115" s="475"/>
      <c r="EA115" s="475" t="str">
        <f>IF(AND(DU115="X",DZ109="X"),DV115*EA111,"")</f>
        <v/>
      </c>
      <c r="EB115" s="476"/>
      <c r="EC115" s="477" t="str">
        <f>IF(AND(DU115="X",EB109="X"),DV115*EC111,"")</f>
        <v/>
      </c>
      <c r="ED115" s="478"/>
      <c r="EE115" s="478" t="str">
        <f>IF(AND(DU115="X",ED109="X"),DV115*EE111,"")</f>
        <v/>
      </c>
      <c r="EF115" s="471"/>
      <c r="EG115" s="472" t="str">
        <f>IF(AND(DU115="X",EF109="X"),DV115*EG111,"")</f>
        <v/>
      </c>
    </row>
    <row r="116" spans="1:137" ht="17.25" customHeight="1">
      <c r="A116" s="101"/>
      <c r="B116" s="492"/>
      <c r="C116" s="492"/>
      <c r="D116" s="492"/>
      <c r="E116" s="492"/>
      <c r="F116" s="492"/>
      <c r="G116" s="492"/>
      <c r="H116" s="492"/>
      <c r="I116" s="492"/>
      <c r="J116" s="101"/>
      <c r="K116" s="101"/>
      <c r="L116" s="25"/>
      <c r="M116" s="25"/>
      <c r="N116" s="25"/>
      <c r="O116" s="25"/>
      <c r="P116" s="25"/>
      <c r="Q116" s="25"/>
      <c r="R116" s="25"/>
      <c r="S116" s="25"/>
      <c r="T116" s="25"/>
      <c r="U116" s="216"/>
      <c r="V116" s="473"/>
      <c r="W116" s="473"/>
      <c r="X116" s="473"/>
      <c r="Y116" s="473"/>
      <c r="Z116" s="473"/>
      <c r="AA116" s="473"/>
      <c r="AB116" s="217"/>
      <c r="AC116" s="217"/>
      <c r="AD116" s="217"/>
      <c r="AE116" s="217"/>
      <c r="AF116" s="217"/>
      <c r="AG116" s="217"/>
      <c r="AH116" s="217"/>
      <c r="AI116" s="217"/>
      <c r="AJ116" s="217"/>
      <c r="AK116" s="217"/>
      <c r="AL116" s="217"/>
      <c r="AM116" s="217"/>
      <c r="AN116" s="217"/>
      <c r="AO116" s="217"/>
      <c r="AP116" s="217"/>
      <c r="AQ116" s="217"/>
      <c r="AR116" s="217"/>
      <c r="AS116" s="217"/>
      <c r="AT116" s="217"/>
      <c r="AU116" s="87">
        <v>1</v>
      </c>
      <c r="AV116" s="25"/>
      <c r="AW116" s="25"/>
      <c r="AX116" s="25"/>
      <c r="AY116" s="25"/>
      <c r="AZ116" s="25"/>
      <c r="BA116" s="25"/>
      <c r="BB116" s="25"/>
      <c r="BC116" s="25"/>
      <c r="BD116" s="25"/>
      <c r="BE116" s="25"/>
      <c r="BF116" s="25"/>
      <c r="BG116" s="25"/>
      <c r="BH116" s="25"/>
      <c r="BI116" s="25"/>
      <c r="BJ116" s="25"/>
      <c r="BK116" s="94"/>
      <c r="BL116" s="94"/>
      <c r="BM116" s="94"/>
      <c r="BN116" s="94"/>
      <c r="BO116" s="94"/>
      <c r="BP116" s="94"/>
      <c r="BQ116" s="94"/>
      <c r="BR116" s="94"/>
      <c r="BS116" s="94"/>
      <c r="BT116" s="94"/>
      <c r="BU116" s="94"/>
      <c r="BV116" s="94"/>
      <c r="BW116" s="94"/>
      <c r="BX116" s="94"/>
      <c r="BY116" s="94"/>
      <c r="BZ116" s="94"/>
      <c r="CA116" s="94"/>
      <c r="CB116" s="25"/>
      <c r="CC116" s="92">
        <v>1</v>
      </c>
      <c r="CD116" s="56"/>
      <c r="CE116" s="5"/>
      <c r="CF116" s="5"/>
      <c r="CG116" s="5"/>
      <c r="CH116" s="5"/>
      <c r="CI116" s="485"/>
      <c r="CJ116" s="450"/>
      <c r="CK116" s="480"/>
      <c r="CL116" s="453"/>
      <c r="CM116" s="453"/>
      <c r="CN116" s="452"/>
      <c r="CO116" s="450"/>
      <c r="CP116" s="481"/>
      <c r="CQ116" s="482"/>
      <c r="CR116" s="475"/>
      <c r="CS116" s="475"/>
      <c r="CT116" s="476"/>
      <c r="CU116" s="477"/>
      <c r="CV116" s="478"/>
      <c r="CW116" s="478"/>
      <c r="CX116" s="471"/>
      <c r="CY116" s="472"/>
      <c r="CZ116" s="94"/>
      <c r="DA116" s="479"/>
      <c r="DB116" s="479"/>
      <c r="DC116" s="450"/>
      <c r="DD116" s="480"/>
      <c r="DE116" s="480"/>
      <c r="DF116" s="450"/>
      <c r="DG116" s="481"/>
      <c r="DH116" s="482"/>
      <c r="DI116" s="475"/>
      <c r="DJ116" s="475"/>
      <c r="DK116" s="476"/>
      <c r="DL116" s="477"/>
      <c r="DM116" s="478"/>
      <c r="DN116" s="478"/>
      <c r="DO116" s="471"/>
      <c r="DP116" s="472"/>
      <c r="DQ116" s="94"/>
      <c r="DR116" s="479"/>
      <c r="DS116" s="479"/>
      <c r="DT116" s="450"/>
      <c r="DU116" s="480"/>
      <c r="DV116" s="480"/>
      <c r="DW116" s="450"/>
      <c r="DX116" s="481"/>
      <c r="DY116" s="482"/>
      <c r="DZ116" s="475"/>
      <c r="EA116" s="475"/>
      <c r="EB116" s="476"/>
      <c r="EC116" s="477"/>
      <c r="ED116" s="478"/>
      <c r="EE116" s="478"/>
      <c r="EF116" s="471"/>
      <c r="EG116" s="472"/>
    </row>
    <row r="117" spans="1:137" ht="17.25" customHeight="1">
      <c r="A117" s="474" t="s">
        <v>426</v>
      </c>
      <c r="B117" s="474"/>
      <c r="C117" s="474"/>
      <c r="D117" s="474"/>
      <c r="E117" s="474"/>
      <c r="F117" s="474"/>
      <c r="G117" s="474"/>
      <c r="H117" s="474"/>
      <c r="I117" s="474"/>
      <c r="J117" s="474"/>
      <c r="K117" s="474"/>
      <c r="L117" s="474"/>
      <c r="M117" s="474"/>
      <c r="N117" s="474"/>
      <c r="O117" s="474"/>
      <c r="P117" s="474"/>
      <c r="Q117" s="474"/>
      <c r="R117" s="474"/>
      <c r="S117" s="474"/>
      <c r="T117" s="474"/>
      <c r="U117" s="474"/>
      <c r="V117" s="474"/>
      <c r="W117" s="474"/>
      <c r="X117" s="474"/>
      <c r="Y117" s="474"/>
      <c r="Z117" s="474"/>
      <c r="AA117" s="474"/>
      <c r="AB117" s="215"/>
      <c r="AC117" s="215"/>
      <c r="AD117" s="215"/>
      <c r="AE117" s="215"/>
      <c r="AF117" s="215"/>
      <c r="AG117" s="215"/>
      <c r="AH117" s="215"/>
      <c r="AI117" s="215"/>
      <c r="AJ117" s="215"/>
      <c r="AK117" s="215"/>
      <c r="AL117" s="215"/>
      <c r="AM117" s="215"/>
      <c r="AN117" s="215"/>
      <c r="AO117" s="215"/>
      <c r="AP117" s="215"/>
      <c r="AQ117" s="215"/>
      <c r="AR117" s="215"/>
      <c r="AS117" s="215"/>
      <c r="AT117" s="215"/>
      <c r="AU117" s="87">
        <v>1</v>
      </c>
      <c r="AV117" s="25"/>
      <c r="AW117" s="25"/>
      <c r="AX117" s="25"/>
      <c r="AY117" s="25"/>
      <c r="AZ117" s="25"/>
      <c r="BA117" s="25"/>
      <c r="BB117" s="25"/>
      <c r="BC117" s="25"/>
      <c r="BD117" s="25"/>
      <c r="BE117" s="25"/>
      <c r="BF117" s="25"/>
      <c r="BG117" s="25"/>
      <c r="BH117" s="25"/>
      <c r="BI117" s="25"/>
      <c r="BJ117" s="25"/>
      <c r="BK117" s="94"/>
      <c r="BL117" s="94"/>
      <c r="BM117" s="94"/>
      <c r="BN117" s="94"/>
      <c r="BO117" s="94"/>
      <c r="BP117" s="94"/>
      <c r="BQ117" s="94"/>
      <c r="BR117" s="94"/>
      <c r="BS117" s="94"/>
      <c r="BT117" s="94"/>
      <c r="BU117" s="94"/>
      <c r="BV117" s="94"/>
      <c r="BW117" s="94"/>
      <c r="BX117" s="94"/>
      <c r="BY117" s="94"/>
      <c r="BZ117" s="94"/>
      <c r="CA117" s="94"/>
      <c r="CB117" s="25"/>
      <c r="CC117" s="92">
        <v>1</v>
      </c>
      <c r="CD117" s="56"/>
      <c r="CE117" s="5"/>
      <c r="CF117" s="5"/>
      <c r="CG117" s="5"/>
      <c r="CH117" s="5"/>
      <c r="CI117" s="485"/>
      <c r="CJ117" s="450">
        <v>3</v>
      </c>
      <c r="CK117" s="451" t="str">
        <f>IF(O101=3,"X","")</f>
        <v>X</v>
      </c>
      <c r="CL117" s="453" t="s">
        <v>411</v>
      </c>
      <c r="CM117" s="453"/>
      <c r="CN117" s="452">
        <f>IF(CK117="X",V101,0)</f>
        <v>0.53333333333333333</v>
      </c>
      <c r="CO117" s="450">
        <v>3</v>
      </c>
      <c r="CP117" s="466"/>
      <c r="CQ117" s="448" t="str">
        <f>IF(AND(CK117="X",CP109="X"),CN117*CQ111,"")</f>
        <v/>
      </c>
      <c r="CR117" s="449"/>
      <c r="CS117" s="449">
        <f>IF(AND(CK117="X",CR109="X"),CN117*CS111,"")</f>
        <v>0.21333333333333337</v>
      </c>
      <c r="CT117" s="457"/>
      <c r="CU117" s="463" t="str">
        <f>IF(AND(CK117="X",CT109="X"),CN117*CU111,"")</f>
        <v/>
      </c>
      <c r="CV117" s="467"/>
      <c r="CW117" s="467" t="str">
        <f>IF(AND(CK117="X",CV109="X"),CN117*CW111,"")</f>
        <v/>
      </c>
      <c r="CX117" s="457"/>
      <c r="CY117" s="463" t="str">
        <f>IF(AND(CK117="X",CX109="X"),CN117*CY111,"")</f>
        <v/>
      </c>
      <c r="CZ117" s="25"/>
      <c r="DA117" s="479"/>
      <c r="DB117" s="479"/>
      <c r="DC117" s="450">
        <v>3</v>
      </c>
      <c r="DD117" s="451" t="str">
        <f>IF(E164=3,"X","")</f>
        <v/>
      </c>
      <c r="DE117" s="452">
        <f>IF(DD117="X",I164,0)</f>
        <v>0</v>
      </c>
      <c r="DF117" s="450">
        <v>3</v>
      </c>
      <c r="DG117" s="466"/>
      <c r="DH117" s="448" t="str">
        <f>IF(AND(DD117="X",DG109="X"),DE117*DH111,"")</f>
        <v/>
      </c>
      <c r="DI117" s="449"/>
      <c r="DJ117" s="449" t="str">
        <f>IF(AND(DD117="X",DI109="X"),DE117*DJ111,"")</f>
        <v/>
      </c>
      <c r="DK117" s="457"/>
      <c r="DL117" s="463" t="str">
        <f>IF(AND(DD117="X",DK109="X"),DE117*DL111,"")</f>
        <v/>
      </c>
      <c r="DM117" s="467"/>
      <c r="DN117" s="467" t="str">
        <f>IF(AND(DD117="X",DM109="X"),DE117*DN111,"")</f>
        <v/>
      </c>
      <c r="DO117" s="457"/>
      <c r="DP117" s="463" t="str">
        <f>IF(AND(DD117="X",DO109="X"),DE117*DP111,"")</f>
        <v/>
      </c>
      <c r="DQ117" s="25"/>
      <c r="DR117" s="479"/>
      <c r="DS117" s="479"/>
      <c r="DT117" s="450">
        <v>3</v>
      </c>
      <c r="DU117" s="451" t="str">
        <f>IF(E176=3,"X","")</f>
        <v/>
      </c>
      <c r="DV117" s="452">
        <f>IF(DU117="X",I176,0)</f>
        <v>0</v>
      </c>
      <c r="DW117" s="450">
        <v>3</v>
      </c>
      <c r="DX117" s="466"/>
      <c r="DY117" s="448" t="str">
        <f>IF(AND(DU117="X",DX109="X"),DV117*DY111,"")</f>
        <v/>
      </c>
      <c r="DZ117" s="449"/>
      <c r="EA117" s="449" t="str">
        <f>IF(AND(DU117="X",DZ109="X"),DV117*EA111,"")</f>
        <v/>
      </c>
      <c r="EB117" s="457"/>
      <c r="EC117" s="463" t="str">
        <f>IF(AND(DU117="X",EB109="X"),DV117*EC111,"")</f>
        <v/>
      </c>
      <c r="ED117" s="467"/>
      <c r="EE117" s="467" t="str">
        <f>IF(AND(DU117="X",ED109="X"),DV117*EE111,"")</f>
        <v/>
      </c>
      <c r="EF117" s="457"/>
      <c r="EG117" s="463" t="str">
        <f>IF(AND(DU117="X",EF109="X"),DV117*EG111,"")</f>
        <v/>
      </c>
    </row>
    <row r="118" spans="1:137" ht="17.25" customHeight="1">
      <c r="A118" s="468" t="s">
        <v>183</v>
      </c>
      <c r="B118" s="468"/>
      <c r="C118" s="469" t="s">
        <v>230</v>
      </c>
      <c r="D118" s="469"/>
      <c r="E118" s="469"/>
      <c r="F118" s="469"/>
      <c r="G118" s="168" t="s">
        <v>361</v>
      </c>
      <c r="H118" s="169" t="s">
        <v>362</v>
      </c>
      <c r="I118" s="169" t="s">
        <v>363</v>
      </c>
      <c r="J118" s="169" t="s">
        <v>364</v>
      </c>
      <c r="K118" s="169" t="s">
        <v>365</v>
      </c>
      <c r="L118" s="169" t="s">
        <v>366</v>
      </c>
      <c r="M118" s="169" t="s">
        <v>367</v>
      </c>
      <c r="N118" s="169" t="s">
        <v>368</v>
      </c>
      <c r="O118" s="169" t="s">
        <v>369</v>
      </c>
      <c r="P118" s="169" t="s">
        <v>370</v>
      </c>
      <c r="Q118" s="169" t="s">
        <v>371</v>
      </c>
      <c r="R118" s="169" t="s">
        <v>372</v>
      </c>
      <c r="S118" s="169" t="s">
        <v>373</v>
      </c>
      <c r="T118" s="169" t="s">
        <v>374</v>
      </c>
      <c r="U118" s="169" t="s">
        <v>375</v>
      </c>
      <c r="V118" s="170" t="s">
        <v>427</v>
      </c>
      <c r="W118" s="170" t="s">
        <v>427</v>
      </c>
      <c r="X118" s="170" t="s">
        <v>427</v>
      </c>
      <c r="Y118" s="170" t="s">
        <v>379</v>
      </c>
      <c r="Z118" s="470" t="s">
        <v>380</v>
      </c>
      <c r="AA118" s="470"/>
      <c r="AB118" s="218"/>
      <c r="AC118" s="218"/>
      <c r="AD118" s="218"/>
      <c r="AE118" s="218"/>
      <c r="AF118" s="218"/>
      <c r="AG118" s="218"/>
      <c r="AH118" s="218"/>
      <c r="AI118" s="218"/>
      <c r="AJ118" s="218"/>
      <c r="AK118" s="218"/>
      <c r="AL118" s="218"/>
      <c r="AM118" s="218"/>
      <c r="AN118" s="218"/>
      <c r="AO118" s="218"/>
      <c r="AP118" s="218"/>
      <c r="AQ118" s="218"/>
      <c r="AR118" s="218"/>
      <c r="AS118" s="218"/>
      <c r="AT118" s="218"/>
      <c r="AU118" s="87">
        <v>1</v>
      </c>
      <c r="AV118" s="25"/>
      <c r="AW118" s="25"/>
      <c r="AX118" s="25"/>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2">
        <v>1</v>
      </c>
      <c r="CD118" s="56"/>
      <c r="CE118" s="56"/>
      <c r="CF118" s="56"/>
      <c r="CG118" s="56"/>
      <c r="CH118" s="5"/>
      <c r="CI118" s="485"/>
      <c r="CJ118" s="450"/>
      <c r="CK118" s="451"/>
      <c r="CL118" s="453"/>
      <c r="CM118" s="453"/>
      <c r="CN118" s="452"/>
      <c r="CO118" s="450"/>
      <c r="CP118" s="466"/>
      <c r="CQ118" s="448"/>
      <c r="CR118" s="449"/>
      <c r="CS118" s="449"/>
      <c r="CT118" s="457"/>
      <c r="CU118" s="463"/>
      <c r="CV118" s="467"/>
      <c r="CW118" s="467"/>
      <c r="CX118" s="457"/>
      <c r="CY118" s="463"/>
      <c r="CZ118" s="94"/>
      <c r="DA118" s="479"/>
      <c r="DB118" s="479"/>
      <c r="DC118" s="450"/>
      <c r="DD118" s="451"/>
      <c r="DE118" s="451"/>
      <c r="DF118" s="450"/>
      <c r="DG118" s="466"/>
      <c r="DH118" s="448"/>
      <c r="DI118" s="449"/>
      <c r="DJ118" s="449"/>
      <c r="DK118" s="457"/>
      <c r="DL118" s="463"/>
      <c r="DM118" s="467"/>
      <c r="DN118" s="467"/>
      <c r="DO118" s="457"/>
      <c r="DP118" s="463"/>
      <c r="DQ118" s="94"/>
      <c r="DR118" s="479"/>
      <c r="DS118" s="479"/>
      <c r="DT118" s="450"/>
      <c r="DU118" s="451"/>
      <c r="DV118" s="451"/>
      <c r="DW118" s="450"/>
      <c r="DX118" s="466"/>
      <c r="DY118" s="448"/>
      <c r="DZ118" s="449"/>
      <c r="EA118" s="449"/>
      <c r="EB118" s="457"/>
      <c r="EC118" s="463"/>
      <c r="ED118" s="467"/>
      <c r="EE118" s="467"/>
      <c r="EF118" s="457"/>
      <c r="EG118" s="463"/>
    </row>
    <row r="119" spans="1:137" ht="17.25" customHeight="1">
      <c r="A119" s="219">
        <v>1</v>
      </c>
      <c r="B119" s="193" t="s">
        <v>389</v>
      </c>
      <c r="C119" s="464" t="s">
        <v>428</v>
      </c>
      <c r="D119" s="464"/>
      <c r="E119" s="464"/>
      <c r="F119" s="464"/>
      <c r="G119" s="173">
        <v>0.2</v>
      </c>
      <c r="H119" s="220"/>
      <c r="I119" s="220" t="s">
        <v>116</v>
      </c>
      <c r="J119" s="220"/>
      <c r="K119" s="220"/>
      <c r="L119" s="220"/>
      <c r="M119" s="220"/>
      <c r="N119" s="220"/>
      <c r="O119" s="220"/>
      <c r="P119" s="220"/>
      <c r="Q119" s="220"/>
      <c r="R119" s="220"/>
      <c r="S119" s="220"/>
      <c r="T119" s="220"/>
      <c r="U119" s="220"/>
      <c r="V119" s="220"/>
      <c r="W119" s="220"/>
      <c r="X119" s="220"/>
      <c r="Y119" s="220"/>
      <c r="Z119" s="175">
        <f>COUNTA(H119:Y119)*G119</f>
        <v>0.2</v>
      </c>
      <c r="AA119" s="465">
        <f>IFERROR(SUM(Z119:Z123)/COUNTA(H119:W123),"")</f>
        <v>0.40000000000000008</v>
      </c>
      <c r="AB119" s="178"/>
      <c r="AC119" s="178"/>
      <c r="AD119" s="178"/>
      <c r="AE119" s="178"/>
      <c r="AF119" s="178"/>
      <c r="AG119" s="178"/>
      <c r="AH119" s="178"/>
      <c r="AI119" s="178"/>
      <c r="AJ119" s="178"/>
      <c r="AK119" s="178"/>
      <c r="AL119" s="178"/>
      <c r="AM119" s="178"/>
      <c r="AN119" s="178"/>
      <c r="AO119" s="178"/>
      <c r="AP119" s="178"/>
      <c r="AQ119" s="178"/>
      <c r="AR119" s="178"/>
      <c r="AS119" s="178"/>
      <c r="AT119" s="178"/>
      <c r="AU119" s="87">
        <v>1</v>
      </c>
      <c r="AV119" s="25"/>
      <c r="AW119" s="25"/>
      <c r="AX119" s="25"/>
      <c r="AY119" s="25"/>
      <c r="AZ119" s="25"/>
      <c r="BA119" s="25"/>
      <c r="BB119" s="25"/>
      <c r="BC119" s="25"/>
      <c r="BD119" s="25"/>
      <c r="BE119" s="25"/>
      <c r="BF119" s="25"/>
      <c r="BG119" s="25"/>
      <c r="BH119" s="25"/>
      <c r="BI119" s="25"/>
      <c r="BJ119" s="25"/>
      <c r="BK119" s="94"/>
      <c r="BL119" s="94"/>
      <c r="BM119" s="94"/>
      <c r="BN119" s="94"/>
      <c r="BO119" s="94"/>
      <c r="BP119" s="94"/>
      <c r="BQ119" s="94"/>
      <c r="BR119" s="94"/>
      <c r="BS119" s="94"/>
      <c r="BT119" s="94"/>
      <c r="BU119" s="94"/>
      <c r="BV119" s="94"/>
      <c r="BW119" s="94"/>
      <c r="BX119" s="94"/>
      <c r="BY119" s="94"/>
      <c r="BZ119" s="94"/>
      <c r="CA119" s="94"/>
      <c r="CB119" s="25"/>
      <c r="CC119" s="92">
        <v>1</v>
      </c>
      <c r="CD119" s="56"/>
      <c r="CE119" s="5"/>
      <c r="CF119" s="5"/>
      <c r="CG119" s="5"/>
      <c r="CH119" s="5"/>
      <c r="CI119" s="485"/>
      <c r="CJ119" s="450">
        <v>2</v>
      </c>
      <c r="CK119" s="451" t="str">
        <f>IF(O101=2,"X","")</f>
        <v/>
      </c>
      <c r="CL119" s="453" t="s">
        <v>410</v>
      </c>
      <c r="CM119" s="453"/>
      <c r="CN119" s="452">
        <f>IF(CK119="X",V101,0)</f>
        <v>0</v>
      </c>
      <c r="CO119" s="450">
        <v>2</v>
      </c>
      <c r="CP119" s="454"/>
      <c r="CQ119" s="455" t="str">
        <f>IF(AND(CK119="X",CP109="X"),CN119*CQ111,"")</f>
        <v/>
      </c>
      <c r="CR119" s="447"/>
      <c r="CS119" s="448" t="str">
        <f>IF(AND(CK119="X",CR109="X"),CN119*CS111,"")</f>
        <v/>
      </c>
      <c r="CT119" s="447"/>
      <c r="CU119" s="448" t="str">
        <f>IF(AND(CK119="X",CT109="X"),CN119*CU111,"")</f>
        <v/>
      </c>
      <c r="CV119" s="447"/>
      <c r="CW119" s="448" t="str">
        <f>IF(AND(CK119="X",CV109="X"),CN119*CW111,"")</f>
        <v/>
      </c>
      <c r="CX119" s="457"/>
      <c r="CY119" s="463" t="str">
        <f>IF(AND(CK119="X",CX109="X"),CN119*CY111,"")</f>
        <v/>
      </c>
      <c r="CZ119" s="25"/>
      <c r="DA119" s="479"/>
      <c r="DB119" s="479"/>
      <c r="DC119" s="450">
        <v>2</v>
      </c>
      <c r="DD119" s="451" t="str">
        <f>IF(E164=2,"X","")</f>
        <v>X</v>
      </c>
      <c r="DE119" s="452">
        <f>IF(DD119="X",I164,0)</f>
        <v>0.31999999999999995</v>
      </c>
      <c r="DF119" s="450">
        <v>2</v>
      </c>
      <c r="DG119" s="454"/>
      <c r="DH119" s="455" t="str">
        <f>IF(AND(DD119="X",DG109="X"),DE119*DH111,"")</f>
        <v/>
      </c>
      <c r="DI119" s="447"/>
      <c r="DJ119" s="448">
        <f>IF(AND(DD119="X",DI109="X"),DE119*DJ111,"")</f>
        <v>0.128</v>
      </c>
      <c r="DK119" s="447"/>
      <c r="DL119" s="448" t="str">
        <f>IF(AND(DD119="X",DK109="X"),DE119*DL111,"")</f>
        <v/>
      </c>
      <c r="DM119" s="457"/>
      <c r="DN119" s="463" t="str">
        <f>IF(AND(DD119="X",DM109="X"),DE119*DN111,"")</f>
        <v/>
      </c>
      <c r="DO119" s="457"/>
      <c r="DP119" s="463" t="str">
        <f>IF(AND(DD119="X",DO109="X"),DE119*DP111,"")</f>
        <v/>
      </c>
      <c r="DQ119" s="25"/>
      <c r="DR119" s="479"/>
      <c r="DS119" s="479"/>
      <c r="DT119" s="450">
        <v>2</v>
      </c>
      <c r="DU119" s="451" t="str">
        <f>IF(E176=2,"X","")</f>
        <v>X</v>
      </c>
      <c r="DV119" s="452">
        <f>IF(DU119="X",I176,0)</f>
        <v>0.31999999999999995</v>
      </c>
      <c r="DW119" s="450">
        <v>2</v>
      </c>
      <c r="DX119" s="454"/>
      <c r="DY119" s="455" t="str">
        <f>IF(AND(DU119="X",DX109="X"),DV119*DY111,"")</f>
        <v/>
      </c>
      <c r="DZ119" s="447"/>
      <c r="EA119" s="448">
        <f>IF(AND(DU119="X",DZ109="X"),DV119*EA111,"")</f>
        <v>0.128</v>
      </c>
      <c r="EB119" s="447"/>
      <c r="EC119" s="448" t="str">
        <f>IF(AND(DU119="X",EB109="X"),DV119*EC111,"")</f>
        <v/>
      </c>
      <c r="ED119" s="457"/>
      <c r="EE119" s="463" t="str">
        <f>IF(AND(DU119="X",ED109="X"),DV119*EE111,"")</f>
        <v/>
      </c>
      <c r="EF119" s="457"/>
      <c r="EG119" s="463" t="str">
        <f>IF(AND(DU119="X",EF109="X"),DV119*EG111,"")</f>
        <v/>
      </c>
    </row>
    <row r="120" spans="1:137" ht="17.25" customHeight="1">
      <c r="A120" s="219">
        <v>2</v>
      </c>
      <c r="B120" s="195" t="s">
        <v>393</v>
      </c>
      <c r="C120" s="464"/>
      <c r="D120" s="464"/>
      <c r="E120" s="464"/>
      <c r="F120" s="464"/>
      <c r="G120" s="173">
        <v>0.4</v>
      </c>
      <c r="H120" s="220"/>
      <c r="I120" s="220"/>
      <c r="J120" s="220" t="s">
        <v>116</v>
      </c>
      <c r="K120" s="220"/>
      <c r="L120" s="220"/>
      <c r="M120" s="220"/>
      <c r="N120" s="220"/>
      <c r="O120" s="220"/>
      <c r="P120" s="220"/>
      <c r="Q120" s="220"/>
      <c r="R120" s="220"/>
      <c r="S120" s="220"/>
      <c r="T120" s="220"/>
      <c r="U120" s="220"/>
      <c r="V120" s="220"/>
      <c r="W120" s="220"/>
      <c r="X120" s="220"/>
      <c r="Y120" s="220"/>
      <c r="Z120" s="175">
        <f>COUNTA(H120:Y120)*G120</f>
        <v>0.4</v>
      </c>
      <c r="AA120" s="465"/>
      <c r="AB120" s="178"/>
      <c r="AC120" s="178"/>
      <c r="AD120" s="178"/>
      <c r="AE120" s="178"/>
      <c r="AF120" s="178"/>
      <c r="AG120" s="178"/>
      <c r="AH120" s="178"/>
      <c r="AI120" s="178"/>
      <c r="AJ120" s="178"/>
      <c r="AK120" s="178"/>
      <c r="AL120" s="178"/>
      <c r="AM120" s="178"/>
      <c r="AN120" s="178"/>
      <c r="AO120" s="178"/>
      <c r="AP120" s="178"/>
      <c r="AQ120" s="178"/>
      <c r="AR120" s="178"/>
      <c r="AS120" s="178"/>
      <c r="AT120" s="178"/>
      <c r="AU120" s="87">
        <v>1</v>
      </c>
      <c r="AV120" s="25"/>
      <c r="AW120" s="25"/>
      <c r="AX120" s="25"/>
      <c r="AY120" s="25"/>
      <c r="AZ120" s="25"/>
      <c r="BA120" s="25"/>
      <c r="BB120" s="25"/>
      <c r="BC120" s="25"/>
      <c r="BD120" s="25"/>
      <c r="BE120" s="25"/>
      <c r="BF120" s="25"/>
      <c r="BG120" s="25"/>
      <c r="BH120" s="25"/>
      <c r="BI120" s="25"/>
      <c r="BJ120" s="25"/>
      <c r="BK120" s="94"/>
      <c r="BL120" s="94"/>
      <c r="BM120" s="94"/>
      <c r="BN120" s="94"/>
      <c r="BO120" s="94"/>
      <c r="BP120" s="94"/>
      <c r="BQ120" s="94"/>
      <c r="BR120" s="94"/>
      <c r="BS120" s="94"/>
      <c r="BT120" s="94"/>
      <c r="BU120" s="94"/>
      <c r="BV120" s="94"/>
      <c r="BW120" s="94"/>
      <c r="BX120" s="94"/>
      <c r="BY120" s="94"/>
      <c r="BZ120" s="94"/>
      <c r="CA120" s="94"/>
      <c r="CB120" s="25"/>
      <c r="CC120" s="92">
        <v>1</v>
      </c>
      <c r="CD120" s="56"/>
      <c r="CE120" s="5"/>
      <c r="CF120" s="5"/>
      <c r="CG120" s="5"/>
      <c r="CH120" s="5"/>
      <c r="CI120" s="485"/>
      <c r="CJ120" s="450"/>
      <c r="CK120" s="451"/>
      <c r="CL120" s="453"/>
      <c r="CM120" s="453"/>
      <c r="CN120" s="452"/>
      <c r="CO120" s="450"/>
      <c r="CP120" s="454"/>
      <c r="CQ120" s="455"/>
      <c r="CR120" s="447"/>
      <c r="CS120" s="448"/>
      <c r="CT120" s="447"/>
      <c r="CU120" s="448"/>
      <c r="CV120" s="447"/>
      <c r="CW120" s="448"/>
      <c r="CX120" s="457"/>
      <c r="CY120" s="463"/>
      <c r="CZ120" s="25"/>
      <c r="DA120" s="479"/>
      <c r="DB120" s="479"/>
      <c r="DC120" s="450"/>
      <c r="DD120" s="451"/>
      <c r="DE120" s="451"/>
      <c r="DF120" s="450"/>
      <c r="DG120" s="454"/>
      <c r="DH120" s="455"/>
      <c r="DI120" s="447"/>
      <c r="DJ120" s="448"/>
      <c r="DK120" s="447"/>
      <c r="DL120" s="448"/>
      <c r="DM120" s="457"/>
      <c r="DN120" s="463"/>
      <c r="DO120" s="457"/>
      <c r="DP120" s="463"/>
      <c r="DQ120" s="25"/>
      <c r="DR120" s="479"/>
      <c r="DS120" s="479"/>
      <c r="DT120" s="450"/>
      <c r="DU120" s="451"/>
      <c r="DV120" s="451"/>
      <c r="DW120" s="450"/>
      <c r="DX120" s="454"/>
      <c r="DY120" s="455"/>
      <c r="DZ120" s="447"/>
      <c r="EA120" s="448"/>
      <c r="EB120" s="447"/>
      <c r="EC120" s="448"/>
      <c r="ED120" s="457"/>
      <c r="EE120" s="463"/>
      <c r="EF120" s="457"/>
      <c r="EG120" s="463"/>
    </row>
    <row r="121" spans="1:137" ht="17.25" customHeight="1">
      <c r="A121" s="219">
        <v>3</v>
      </c>
      <c r="B121" s="196" t="s">
        <v>191</v>
      </c>
      <c r="C121" s="464"/>
      <c r="D121" s="464"/>
      <c r="E121" s="464"/>
      <c r="F121" s="464"/>
      <c r="G121" s="173">
        <v>0.6</v>
      </c>
      <c r="H121" s="220" t="s">
        <v>116</v>
      </c>
      <c r="I121" s="220"/>
      <c r="J121" s="220"/>
      <c r="K121" s="220"/>
      <c r="L121" s="220"/>
      <c r="M121" s="220"/>
      <c r="N121" s="220"/>
      <c r="O121" s="220"/>
      <c r="P121" s="220"/>
      <c r="Q121" s="220"/>
      <c r="R121" s="220"/>
      <c r="S121" s="220"/>
      <c r="T121" s="220"/>
      <c r="U121" s="220"/>
      <c r="V121" s="220"/>
      <c r="W121" s="220"/>
      <c r="X121" s="220"/>
      <c r="Y121" s="220"/>
      <c r="Z121" s="175">
        <f>COUNTA(H121:Y121)*G121</f>
        <v>0.6</v>
      </c>
      <c r="AA121" s="465"/>
      <c r="AB121" s="178"/>
      <c r="AC121" s="178"/>
      <c r="AD121" s="178"/>
      <c r="AE121" s="178"/>
      <c r="AF121" s="178"/>
      <c r="AG121" s="178"/>
      <c r="AH121" s="178"/>
      <c r="AI121" s="178"/>
      <c r="AJ121" s="178"/>
      <c r="AK121" s="178"/>
      <c r="AL121" s="178"/>
      <c r="AM121" s="178"/>
      <c r="AN121" s="178"/>
      <c r="AO121" s="178"/>
      <c r="AP121" s="178"/>
      <c r="AQ121" s="178"/>
      <c r="AR121" s="178"/>
      <c r="AS121" s="178"/>
      <c r="AT121" s="178"/>
      <c r="AU121" s="87">
        <v>1</v>
      </c>
      <c r="AV121" s="25"/>
      <c r="AW121" s="25"/>
      <c r="AX121" s="25"/>
      <c r="AY121" s="25"/>
      <c r="AZ121" s="25"/>
      <c r="BA121" s="25"/>
      <c r="BB121" s="25"/>
      <c r="BC121" s="25"/>
      <c r="BD121" s="25"/>
      <c r="BE121" s="25"/>
      <c r="BF121" s="25"/>
      <c r="BG121" s="25"/>
      <c r="BH121" s="25"/>
      <c r="BI121" s="25"/>
      <c r="BJ121" s="25"/>
      <c r="BK121" s="94"/>
      <c r="BL121" s="94"/>
      <c r="BM121" s="94"/>
      <c r="BN121" s="94"/>
      <c r="BO121" s="94"/>
      <c r="BP121" s="94"/>
      <c r="BQ121" s="94"/>
      <c r="BR121" s="94"/>
      <c r="BS121" s="94"/>
      <c r="BT121" s="94"/>
      <c r="BU121" s="94"/>
      <c r="BV121" s="94"/>
      <c r="BW121" s="94"/>
      <c r="BX121" s="94"/>
      <c r="BY121" s="94"/>
      <c r="BZ121" s="94"/>
      <c r="CA121" s="94"/>
      <c r="CB121" s="25"/>
      <c r="CC121" s="92">
        <v>1</v>
      </c>
      <c r="CD121" s="56"/>
      <c r="CE121" s="5"/>
      <c r="CF121" s="5"/>
      <c r="CG121" s="5"/>
      <c r="CH121" s="5"/>
      <c r="CI121" s="485"/>
      <c r="CJ121" s="450">
        <v>1</v>
      </c>
      <c r="CK121" s="451" t="str">
        <f>IF(O101=1,"X","")</f>
        <v/>
      </c>
      <c r="CL121" s="453" t="s">
        <v>409</v>
      </c>
      <c r="CM121" s="453"/>
      <c r="CN121" s="452">
        <f>IF(CK121="x",V101,0)</f>
        <v>0</v>
      </c>
      <c r="CO121" s="450">
        <v>1</v>
      </c>
      <c r="CP121" s="454"/>
      <c r="CQ121" s="455" t="str">
        <f>IF(AND(CK121="X",CP109="X"),CN121*CQ111,"")</f>
        <v/>
      </c>
      <c r="CR121" s="456"/>
      <c r="CS121" s="456" t="str">
        <f>IF(AND(CK121="X",CR109="X"),CN121*CS111,"")</f>
        <v/>
      </c>
      <c r="CT121" s="447"/>
      <c r="CU121" s="448" t="str">
        <f>IF(AND(CK121="X",CT109="X"),CN121*CU111,"")</f>
        <v/>
      </c>
      <c r="CV121" s="449"/>
      <c r="CW121" s="449" t="str">
        <f>IF(AND(CK121="X",CV109="X"),CN121*CW111,"")</f>
        <v/>
      </c>
      <c r="CX121" s="447"/>
      <c r="CY121" s="448" t="str">
        <f>IF(AND(CK121="X",CX109="X"),CN121*CY111,"")</f>
        <v/>
      </c>
      <c r="CZ121" s="25"/>
      <c r="DA121" s="30"/>
      <c r="DB121" s="485"/>
      <c r="DC121" s="450">
        <v>1</v>
      </c>
      <c r="DD121" s="451" t="str">
        <f>IF(E164=1,"X","")</f>
        <v/>
      </c>
      <c r="DE121" s="452">
        <f>IF(DD121="x",I164,0)</f>
        <v>0</v>
      </c>
      <c r="DF121" s="450">
        <v>1</v>
      </c>
      <c r="DG121" s="454"/>
      <c r="DH121" s="455" t="str">
        <f>IF(AND(DD121="X",DG109="X"),DE121*DH111,"")</f>
        <v/>
      </c>
      <c r="DI121" s="456"/>
      <c r="DJ121" s="456" t="str">
        <f>IF(AND(DD121="X",DI109="X"),DE121*DJ111,"")</f>
        <v/>
      </c>
      <c r="DK121" s="447"/>
      <c r="DL121" s="448" t="str">
        <f>IF(AND(DD121="X",DK109="X"),DE121*DL111,"")</f>
        <v/>
      </c>
      <c r="DM121" s="449"/>
      <c r="DN121" s="449" t="str">
        <f>IF(AND(DD121="X",DM109="X"),DE121*DN111,"")</f>
        <v/>
      </c>
      <c r="DO121" s="447"/>
      <c r="DP121" s="448" t="str">
        <f>IF(AND(DD121="X",DO109="X"),DE121*DP111,"")</f>
        <v/>
      </c>
      <c r="DQ121" s="25"/>
      <c r="DR121" s="30"/>
      <c r="DS121" s="485"/>
      <c r="DT121" s="450">
        <v>1</v>
      </c>
      <c r="DU121" s="451" t="str">
        <f>IF(E176=1,"X","")</f>
        <v/>
      </c>
      <c r="DV121" s="452">
        <f>IF(DU121="x",I176,0)</f>
        <v>0</v>
      </c>
      <c r="DW121" s="450">
        <v>1</v>
      </c>
      <c r="DX121" s="454"/>
      <c r="DY121" s="455" t="str">
        <f>IF(AND(DU121="X",DX109="X"),DV121*DY111,"")</f>
        <v/>
      </c>
      <c r="DZ121" s="456"/>
      <c r="EA121" s="456" t="str">
        <f>IF(AND(DU121="X",DZ109="X"),DV121*EA111,"")</f>
        <v/>
      </c>
      <c r="EB121" s="447"/>
      <c r="EC121" s="448" t="str">
        <f>IF(AND(DU121="X",EB109="X"),DV121*EC111,"")</f>
        <v/>
      </c>
      <c r="ED121" s="449"/>
      <c r="EE121" s="449" t="str">
        <f>IF(AND(DU121="X",ED109="X"),DV121*EE111,"")</f>
        <v/>
      </c>
      <c r="EF121" s="447"/>
      <c r="EG121" s="448" t="str">
        <f>IF(AND(DU121="X",EF109="X"),DV121*EG111,"")</f>
        <v/>
      </c>
    </row>
    <row r="122" spans="1:137" ht="17.25" customHeight="1">
      <c r="A122" s="219">
        <v>4</v>
      </c>
      <c r="B122" s="197" t="s">
        <v>400</v>
      </c>
      <c r="C122" s="464"/>
      <c r="D122" s="464"/>
      <c r="E122" s="464"/>
      <c r="F122" s="464"/>
      <c r="G122" s="173">
        <v>0.8</v>
      </c>
      <c r="H122" s="220"/>
      <c r="I122" s="220"/>
      <c r="J122" s="220"/>
      <c r="K122" s="220"/>
      <c r="L122" s="220"/>
      <c r="M122" s="220"/>
      <c r="N122" s="220"/>
      <c r="O122" s="220"/>
      <c r="P122" s="220"/>
      <c r="Q122" s="220"/>
      <c r="R122" s="220"/>
      <c r="S122" s="220"/>
      <c r="T122" s="220"/>
      <c r="U122" s="220"/>
      <c r="V122" s="220"/>
      <c r="W122" s="220"/>
      <c r="X122" s="220"/>
      <c r="Y122" s="220"/>
      <c r="Z122" s="175">
        <f>COUNTA(H122:Y122)*G122</f>
        <v>0</v>
      </c>
      <c r="AA122" s="465"/>
      <c r="AB122" s="178"/>
      <c r="AC122" s="178"/>
      <c r="AD122" s="178"/>
      <c r="AE122" s="178"/>
      <c r="AF122" s="178"/>
      <c r="AG122" s="178"/>
      <c r="AH122" s="178"/>
      <c r="AI122" s="178"/>
      <c r="AJ122" s="178"/>
      <c r="AK122" s="178"/>
      <c r="AL122" s="178"/>
      <c r="AM122" s="178"/>
      <c r="AN122" s="178"/>
      <c r="AO122" s="178"/>
      <c r="AP122" s="178"/>
      <c r="AQ122" s="178"/>
      <c r="AR122" s="178"/>
      <c r="AS122" s="178"/>
      <c r="AT122" s="178"/>
      <c r="AU122" s="87">
        <v>1</v>
      </c>
      <c r="AV122" s="25"/>
      <c r="AW122" s="25"/>
      <c r="AX122" s="25"/>
      <c r="AY122" s="25"/>
      <c r="AZ122" s="25"/>
      <c r="BA122" s="25"/>
      <c r="BB122" s="25"/>
      <c r="BC122" s="25"/>
      <c r="BD122" s="25"/>
      <c r="BE122" s="25"/>
      <c r="BF122" s="25"/>
      <c r="BG122" s="25"/>
      <c r="BH122" s="25"/>
      <c r="BI122" s="25"/>
      <c r="BJ122" s="25"/>
      <c r="BK122" s="94"/>
      <c r="BL122" s="94"/>
      <c r="BM122" s="94"/>
      <c r="BN122" s="94"/>
      <c r="BO122" s="94"/>
      <c r="BP122" s="94"/>
      <c r="BQ122" s="94"/>
      <c r="BR122" s="94"/>
      <c r="BS122" s="94"/>
      <c r="BT122" s="94"/>
      <c r="BU122" s="94"/>
      <c r="BV122" s="94"/>
      <c r="BW122" s="94"/>
      <c r="BX122" s="94"/>
      <c r="BY122" s="94"/>
      <c r="BZ122" s="94"/>
      <c r="CA122" s="94"/>
      <c r="CB122" s="25"/>
      <c r="CC122" s="92">
        <v>1</v>
      </c>
      <c r="CD122" s="56"/>
      <c r="CE122" s="5"/>
      <c r="CF122" s="5"/>
      <c r="CG122" s="5"/>
      <c r="CH122" s="5"/>
      <c r="CI122" s="485"/>
      <c r="CJ122" s="450"/>
      <c r="CK122" s="451"/>
      <c r="CL122" s="453"/>
      <c r="CM122" s="453"/>
      <c r="CN122" s="452"/>
      <c r="CO122" s="450"/>
      <c r="CP122" s="454"/>
      <c r="CQ122" s="455"/>
      <c r="CR122" s="456"/>
      <c r="CS122" s="456"/>
      <c r="CT122" s="447"/>
      <c r="CU122" s="448"/>
      <c r="CV122" s="449"/>
      <c r="CW122" s="449"/>
      <c r="CX122" s="447"/>
      <c r="CY122" s="448"/>
      <c r="CZ122" s="25"/>
      <c r="DA122" s="30"/>
      <c r="DB122" s="485"/>
      <c r="DC122" s="450"/>
      <c r="DD122" s="451"/>
      <c r="DE122" s="451"/>
      <c r="DF122" s="450"/>
      <c r="DG122" s="454"/>
      <c r="DH122" s="455"/>
      <c r="DI122" s="456"/>
      <c r="DJ122" s="456"/>
      <c r="DK122" s="447"/>
      <c r="DL122" s="448"/>
      <c r="DM122" s="449"/>
      <c r="DN122" s="449"/>
      <c r="DO122" s="447"/>
      <c r="DP122" s="448"/>
      <c r="DQ122" s="25"/>
      <c r="DR122" s="30"/>
      <c r="DS122" s="485"/>
      <c r="DT122" s="450"/>
      <c r="DU122" s="451"/>
      <c r="DV122" s="451"/>
      <c r="DW122" s="450"/>
      <c r="DX122" s="454"/>
      <c r="DY122" s="455"/>
      <c r="DZ122" s="456"/>
      <c r="EA122" s="456"/>
      <c r="EB122" s="447"/>
      <c r="EC122" s="448"/>
      <c r="ED122" s="449"/>
      <c r="EE122" s="449"/>
      <c r="EF122" s="447"/>
      <c r="EG122" s="448"/>
    </row>
    <row r="123" spans="1:137" ht="17.25" customHeight="1">
      <c r="A123" s="221">
        <v>5</v>
      </c>
      <c r="B123" s="200" t="s">
        <v>404</v>
      </c>
      <c r="C123" s="464"/>
      <c r="D123" s="464"/>
      <c r="E123" s="464"/>
      <c r="F123" s="464"/>
      <c r="G123" s="185">
        <v>1</v>
      </c>
      <c r="H123" s="220"/>
      <c r="I123" s="220"/>
      <c r="J123" s="220"/>
      <c r="K123" s="220"/>
      <c r="L123" s="220"/>
      <c r="M123" s="220"/>
      <c r="N123" s="220"/>
      <c r="O123" s="220"/>
      <c r="P123" s="220"/>
      <c r="Q123" s="220"/>
      <c r="R123" s="220"/>
      <c r="S123" s="220"/>
      <c r="T123" s="220"/>
      <c r="U123" s="220"/>
      <c r="V123" s="220"/>
      <c r="W123" s="220"/>
      <c r="X123" s="220"/>
      <c r="Y123" s="220"/>
      <c r="Z123" s="186">
        <f>COUNTA(H123:Y123)*G123</f>
        <v>0</v>
      </c>
      <c r="AA123" s="465"/>
      <c r="AB123" s="178"/>
      <c r="AC123" s="178"/>
      <c r="AD123" s="178"/>
      <c r="AE123" s="178"/>
      <c r="AF123" s="178"/>
      <c r="AG123" s="178"/>
      <c r="AH123" s="178"/>
      <c r="AI123" s="178"/>
      <c r="AJ123" s="178"/>
      <c r="AK123" s="178"/>
      <c r="AL123" s="178"/>
      <c r="AM123" s="178"/>
      <c r="AN123" s="178"/>
      <c r="AO123" s="178"/>
      <c r="AP123" s="178"/>
      <c r="AQ123" s="178"/>
      <c r="AR123" s="178"/>
      <c r="AS123" s="178"/>
      <c r="AT123" s="178"/>
      <c r="AU123" s="87">
        <v>1</v>
      </c>
      <c r="AV123" s="25"/>
      <c r="AW123" s="25"/>
      <c r="AX123" s="25"/>
      <c r="AY123" s="25"/>
      <c r="AZ123" s="25"/>
      <c r="BA123" s="25"/>
      <c r="BB123" s="25"/>
      <c r="BC123" s="25"/>
      <c r="BD123" s="25"/>
      <c r="BE123" s="25"/>
      <c r="BF123" s="25"/>
      <c r="BG123" s="25"/>
      <c r="BH123" s="25"/>
      <c r="BI123" s="25"/>
      <c r="BJ123" s="25"/>
      <c r="BK123" s="94"/>
      <c r="BL123" s="94"/>
      <c r="BM123" s="94"/>
      <c r="BN123" s="94"/>
      <c r="BO123" s="94"/>
      <c r="BP123" s="94"/>
      <c r="BQ123" s="94"/>
      <c r="BR123" s="94"/>
      <c r="BS123" s="94"/>
      <c r="BT123" s="94"/>
      <c r="BU123" s="94"/>
      <c r="BV123" s="94"/>
      <c r="BW123" s="94"/>
      <c r="BX123" s="94"/>
      <c r="BY123" s="94"/>
      <c r="BZ123" s="94"/>
      <c r="CA123" s="94"/>
      <c r="CB123" s="25"/>
      <c r="CC123" s="92">
        <v>1</v>
      </c>
      <c r="CD123" s="56"/>
      <c r="CE123" s="5"/>
      <c r="CF123" s="5"/>
      <c r="CG123" s="5"/>
      <c r="CH123" s="5"/>
      <c r="CI123" s="48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c r="DL123" s="5"/>
      <c r="DM123" s="5"/>
      <c r="DN123" s="5"/>
      <c r="DO123" s="5"/>
      <c r="DP123" s="5"/>
      <c r="DQ123" s="5"/>
      <c r="DR123" s="5"/>
      <c r="DS123" s="5"/>
      <c r="DT123" s="5"/>
      <c r="DU123" s="5"/>
      <c r="DV123" s="5"/>
      <c r="DW123" s="5"/>
      <c r="DX123" s="5"/>
      <c r="DY123" s="5"/>
      <c r="DZ123" s="5"/>
      <c r="EA123" s="5"/>
      <c r="EB123" s="5"/>
      <c r="EC123" s="5"/>
      <c r="ED123" s="5"/>
      <c r="EE123" s="5"/>
      <c r="EF123" s="5"/>
      <c r="EG123" s="5"/>
    </row>
    <row r="124" spans="1:137" ht="11.25" customHeight="1">
      <c r="A124" s="71"/>
      <c r="B124" s="132"/>
      <c r="C124" s="222"/>
      <c r="D124" s="222"/>
      <c r="E124" s="222"/>
      <c r="F124" s="88"/>
      <c r="G124" s="132"/>
      <c r="H124" s="88">
        <f t="shared" ref="H124:Y124" si="13">COUNTA(H119:H123)</f>
        <v>1</v>
      </c>
      <c r="I124" s="88">
        <f t="shared" si="13"/>
        <v>1</v>
      </c>
      <c r="J124" s="88">
        <f t="shared" si="13"/>
        <v>1</v>
      </c>
      <c r="K124" s="88">
        <f t="shared" si="13"/>
        <v>0</v>
      </c>
      <c r="L124" s="88">
        <f t="shared" si="13"/>
        <v>0</v>
      </c>
      <c r="M124" s="88">
        <f t="shared" si="13"/>
        <v>0</v>
      </c>
      <c r="N124" s="88">
        <f t="shared" si="13"/>
        <v>0</v>
      </c>
      <c r="O124" s="88">
        <f t="shared" si="13"/>
        <v>0</v>
      </c>
      <c r="P124" s="88">
        <f t="shared" si="13"/>
        <v>0</v>
      </c>
      <c r="Q124" s="88">
        <f t="shared" si="13"/>
        <v>0</v>
      </c>
      <c r="R124" s="88">
        <f t="shared" si="13"/>
        <v>0</v>
      </c>
      <c r="S124" s="88">
        <f t="shared" si="13"/>
        <v>0</v>
      </c>
      <c r="T124" s="88">
        <f t="shared" si="13"/>
        <v>0</v>
      </c>
      <c r="U124" s="88">
        <f t="shared" si="13"/>
        <v>0</v>
      </c>
      <c r="V124" s="88">
        <f t="shared" si="13"/>
        <v>0</v>
      </c>
      <c r="W124" s="88">
        <f t="shared" si="13"/>
        <v>0</v>
      </c>
      <c r="X124" s="88">
        <f t="shared" si="13"/>
        <v>0</v>
      </c>
      <c r="Y124" s="88">
        <f t="shared" si="13"/>
        <v>0</v>
      </c>
      <c r="Z124" s="25"/>
      <c r="AA124" s="25"/>
      <c r="AB124" s="5"/>
      <c r="AC124" s="5"/>
      <c r="AD124" s="5"/>
      <c r="AE124" s="5"/>
      <c r="AF124" s="5"/>
      <c r="AG124" s="5"/>
      <c r="AH124" s="5"/>
      <c r="AI124" s="5"/>
      <c r="AJ124" s="5"/>
      <c r="AK124" s="5"/>
      <c r="AL124" s="5"/>
      <c r="AM124" s="5"/>
      <c r="AN124" s="5"/>
      <c r="AO124" s="5"/>
      <c r="AP124" s="5"/>
      <c r="AQ124" s="5"/>
      <c r="AR124" s="5"/>
      <c r="AS124" s="5"/>
      <c r="AT124" s="5"/>
      <c r="AU124" s="87">
        <v>1</v>
      </c>
      <c r="AV124" s="25"/>
      <c r="AW124" s="25"/>
      <c r="AX124" s="25"/>
      <c r="AY124" s="25"/>
      <c r="AZ124" s="25"/>
      <c r="BA124" s="25"/>
      <c r="BB124" s="25"/>
      <c r="BC124" s="25"/>
      <c r="BD124" s="25"/>
      <c r="BE124" s="25"/>
      <c r="BF124" s="25"/>
      <c r="BG124" s="25"/>
      <c r="BH124" s="25"/>
      <c r="BI124" s="25"/>
      <c r="BJ124" s="25"/>
      <c r="BK124" s="94"/>
      <c r="BL124" s="94"/>
      <c r="BM124" s="94"/>
      <c r="BN124" s="94"/>
      <c r="BO124" s="94"/>
      <c r="BP124" s="94"/>
      <c r="BQ124" s="94"/>
      <c r="BR124" s="94"/>
      <c r="BS124" s="94"/>
      <c r="BT124" s="94"/>
      <c r="BU124" s="94"/>
      <c r="BV124" s="94"/>
      <c r="BW124" s="94"/>
      <c r="BX124" s="94"/>
      <c r="BY124" s="94"/>
      <c r="BZ124" s="94"/>
      <c r="CA124" s="94"/>
      <c r="CB124" s="25"/>
      <c r="CC124" s="92">
        <v>1</v>
      </c>
      <c r="CD124" s="56"/>
      <c r="CE124" s="5"/>
      <c r="CF124" s="5"/>
      <c r="CG124" s="5"/>
      <c r="CH124" s="5"/>
      <c r="CI124" s="5"/>
      <c r="CJ124" s="5"/>
      <c r="CK124" s="5"/>
      <c r="CL124" s="5"/>
      <c r="CM124" s="5"/>
      <c r="CN124" s="5"/>
      <c r="CO124" s="5"/>
      <c r="CP124" s="5"/>
      <c r="CQ124" s="5"/>
      <c r="CR124" s="458" t="s">
        <v>139</v>
      </c>
      <c r="CS124" s="458"/>
      <c r="CT124" s="459" t="s">
        <v>134</v>
      </c>
      <c r="CU124" s="459"/>
      <c r="CV124" s="460" t="s">
        <v>130</v>
      </c>
      <c r="CW124" s="460"/>
      <c r="CX124" s="461" t="s">
        <v>131</v>
      </c>
      <c r="CY124" s="461"/>
      <c r="CZ124" s="25"/>
      <c r="DA124" s="25"/>
      <c r="DB124" s="25"/>
      <c r="DC124" s="25"/>
      <c r="DD124" s="25"/>
      <c r="DE124" s="25"/>
      <c r="DF124" s="25"/>
      <c r="DG124" s="25"/>
      <c r="DH124" s="25"/>
      <c r="DI124" s="458" t="s">
        <v>139</v>
      </c>
      <c r="DJ124" s="458"/>
      <c r="DK124" s="462" t="s">
        <v>134</v>
      </c>
      <c r="DL124" s="462"/>
      <c r="DM124" s="460" t="s">
        <v>130</v>
      </c>
      <c r="DN124" s="460"/>
      <c r="DO124" s="461" t="s">
        <v>131</v>
      </c>
      <c r="DP124" s="461"/>
      <c r="DQ124" s="25"/>
      <c r="DR124" s="25"/>
      <c r="DS124" s="25"/>
      <c r="DT124" s="25"/>
      <c r="DU124" s="25"/>
      <c r="DV124" s="25"/>
      <c r="DW124" s="25"/>
      <c r="DX124" s="25"/>
      <c r="DY124" s="25"/>
      <c r="DZ124" s="458" t="s">
        <v>139</v>
      </c>
      <c r="EA124" s="458"/>
      <c r="EB124" s="462" t="s">
        <v>134</v>
      </c>
      <c r="EC124" s="462"/>
      <c r="ED124" s="460" t="s">
        <v>130</v>
      </c>
      <c r="EE124" s="460"/>
      <c r="EF124" s="461" t="s">
        <v>131</v>
      </c>
      <c r="EG124" s="461"/>
    </row>
    <row r="125" spans="1:137" ht="24" customHeight="1">
      <c r="A125" s="441" t="str">
        <f>IF(OR(H124&gt;1,I124&gt;1,J124&gt;1,K124&gt;1,L124&gt;1,M124&gt;1,N124&gt;1,O124&gt;1,P124&gt;1,Q124&gt;1,R124&gt;1,S124&gt;1,T124&gt;1,U124&gt;1,V124&gt;1,W124&gt;1),"ERROR - Solo Una calificación por Participante","")</f>
        <v/>
      </c>
      <c r="B125" s="441"/>
      <c r="C125" s="441"/>
      <c r="D125" s="441"/>
      <c r="E125" s="441"/>
      <c r="F125" s="441"/>
      <c r="G125" s="442" t="s">
        <v>429</v>
      </c>
      <c r="H125" s="442"/>
      <c r="I125" s="442"/>
      <c r="J125" s="442"/>
      <c r="K125" s="442"/>
      <c r="L125" s="442"/>
      <c r="M125" s="442"/>
      <c r="N125" s="442"/>
      <c r="O125" s="443">
        <f>IF(AA119="","",IF(V125&gt;0.8,5,IF(V125&gt;0.6,4,IF(V125&gt;0.4,3,IF(V125&gt;0.2,2,1)))))</f>
        <v>2</v>
      </c>
      <c r="P125" s="443"/>
      <c r="Q125" s="443"/>
      <c r="R125" s="444" t="str">
        <f>VLOOKUP(O125,A119:B123,2,1)</f>
        <v>Menor</v>
      </c>
      <c r="S125" s="444"/>
      <c r="T125" s="444"/>
      <c r="U125" s="444"/>
      <c r="V125" s="445">
        <f>IFERROR(AA119,"")</f>
        <v>0.40000000000000008</v>
      </c>
      <c r="W125" s="445"/>
      <c r="X125" s="445"/>
      <c r="Y125" s="25"/>
      <c r="Z125" s="25"/>
      <c r="AA125" s="25"/>
      <c r="AB125" s="5"/>
      <c r="AC125" s="5"/>
      <c r="AD125" s="5"/>
      <c r="AE125" s="5"/>
      <c r="AF125" s="5"/>
      <c r="AG125" s="5"/>
      <c r="AH125" s="5"/>
      <c r="AI125" s="5"/>
      <c r="AJ125" s="5"/>
      <c r="AK125" s="5"/>
      <c r="AL125" s="5"/>
      <c r="AM125" s="5"/>
      <c r="AN125" s="5"/>
      <c r="AO125" s="5"/>
      <c r="AP125" s="5"/>
      <c r="AQ125" s="5"/>
      <c r="AR125" s="5"/>
      <c r="AS125" s="5"/>
      <c r="AT125" s="5"/>
      <c r="AU125" s="87">
        <v>1</v>
      </c>
      <c r="AV125" s="108" t="str">
        <f>CONCATENATE(O125," - ",R125)</f>
        <v>2 - Menor</v>
      </c>
      <c r="AW125" s="25"/>
      <c r="AX125" s="25"/>
      <c r="AY125" s="25"/>
      <c r="AZ125" s="25"/>
      <c r="BA125" s="25"/>
      <c r="BB125" s="25"/>
      <c r="BC125" s="25"/>
      <c r="BD125" s="25"/>
      <c r="BE125" s="25"/>
      <c r="BF125" s="25"/>
      <c r="BG125" s="25"/>
      <c r="BH125" s="25"/>
      <c r="BI125" s="25"/>
      <c r="BJ125" s="25"/>
      <c r="BK125" s="94"/>
      <c r="BL125" s="94"/>
      <c r="BM125" s="94"/>
      <c r="BN125" s="94"/>
      <c r="BO125" s="94"/>
      <c r="BP125" s="94"/>
      <c r="BQ125" s="94"/>
      <c r="BR125" s="94"/>
      <c r="BS125" s="94"/>
      <c r="BT125" s="94"/>
      <c r="BU125" s="94"/>
      <c r="BV125" s="94"/>
      <c r="BW125" s="94"/>
      <c r="BX125" s="94"/>
      <c r="BY125" s="94"/>
      <c r="BZ125" s="94"/>
      <c r="CA125" s="94"/>
      <c r="CB125" s="25"/>
      <c r="CC125" s="92">
        <v>1</v>
      </c>
      <c r="CD125" s="56"/>
      <c r="CE125" s="5"/>
      <c r="CF125" s="5"/>
      <c r="CG125" s="5"/>
      <c r="CH125" s="5"/>
      <c r="CI125" s="5"/>
      <c r="CJ125" s="5"/>
      <c r="CK125" s="5"/>
      <c r="CL125" s="5"/>
      <c r="CM125" s="5"/>
      <c r="CN125" s="5"/>
      <c r="CO125" s="5"/>
      <c r="CP125" s="5"/>
      <c r="CQ125" s="5"/>
      <c r="CR125" s="446" t="s">
        <v>430</v>
      </c>
      <c r="CS125" s="446"/>
      <c r="CT125" s="446"/>
      <c r="CU125" s="446"/>
      <c r="CV125" s="446"/>
      <c r="CW125" s="446"/>
      <c r="CX125" s="446"/>
      <c r="CY125" s="446"/>
      <c r="CZ125" s="25"/>
      <c r="DA125" s="25"/>
      <c r="DB125" s="25"/>
      <c r="DC125" s="25"/>
      <c r="DD125" s="25"/>
      <c r="DE125" s="25"/>
      <c r="DF125" s="25"/>
      <c r="DG125" s="25"/>
      <c r="DH125" s="25"/>
      <c r="DI125" s="446" t="s">
        <v>431</v>
      </c>
      <c r="DJ125" s="446"/>
      <c r="DK125" s="446"/>
      <c r="DL125" s="446"/>
      <c r="DM125" s="446"/>
      <c r="DN125" s="446"/>
      <c r="DO125" s="446"/>
      <c r="DP125" s="446"/>
      <c r="DQ125" s="25"/>
      <c r="DR125" s="25"/>
      <c r="DS125" s="25"/>
      <c r="DT125" s="25"/>
      <c r="DU125" s="25"/>
      <c r="DV125" s="25"/>
      <c r="DW125" s="25"/>
      <c r="DX125" s="25"/>
      <c r="DY125" s="25"/>
      <c r="DZ125" s="446" t="s">
        <v>431</v>
      </c>
      <c r="EA125" s="446"/>
      <c r="EB125" s="446"/>
      <c r="EC125" s="446"/>
      <c r="ED125" s="446"/>
      <c r="EE125" s="446"/>
      <c r="EF125" s="446"/>
      <c r="EG125" s="446"/>
    </row>
    <row r="126" spans="1:137" ht="11.25" customHeight="1">
      <c r="A126" s="223"/>
      <c r="B126" s="20"/>
      <c r="C126" s="20"/>
      <c r="D126" s="20"/>
      <c r="E126" s="20"/>
      <c r="F126" s="20"/>
      <c r="G126" s="224"/>
      <c r="H126" s="224"/>
      <c r="I126" s="224"/>
      <c r="J126" s="224"/>
      <c r="K126" s="224"/>
      <c r="L126" s="224"/>
      <c r="M126" s="224"/>
      <c r="N126" s="224"/>
      <c r="O126" s="225"/>
      <c r="P126" s="225"/>
      <c r="Q126" s="225"/>
      <c r="R126" s="226"/>
      <c r="S126" s="226"/>
      <c r="T126" s="226"/>
      <c r="U126" s="226"/>
      <c r="V126" s="227"/>
      <c r="W126" s="227"/>
      <c r="X126" s="227"/>
      <c r="Y126" s="25"/>
      <c r="Z126" s="25"/>
      <c r="AA126" s="25"/>
      <c r="AB126" s="5"/>
      <c r="AC126" s="5"/>
      <c r="AD126" s="5"/>
      <c r="AE126" s="5"/>
      <c r="AF126" s="5"/>
      <c r="AG126" s="5"/>
      <c r="AH126" s="5"/>
      <c r="AI126" s="5"/>
      <c r="AJ126" s="5"/>
      <c r="AK126" s="5"/>
      <c r="AL126" s="5"/>
      <c r="AM126" s="5"/>
      <c r="AN126" s="5"/>
      <c r="AO126" s="5"/>
      <c r="AP126" s="5"/>
      <c r="AQ126" s="5"/>
      <c r="AR126" s="5"/>
      <c r="AS126" s="5"/>
      <c r="AT126" s="5"/>
      <c r="AU126" s="87">
        <v>1</v>
      </c>
      <c r="AV126" s="25"/>
      <c r="AW126" s="25"/>
      <c r="AX126" s="25"/>
      <c r="AY126" s="25"/>
      <c r="AZ126" s="25"/>
      <c r="BA126" s="25"/>
      <c r="BB126" s="25"/>
      <c r="BC126" s="25"/>
      <c r="BD126" s="25"/>
      <c r="BE126" s="25"/>
      <c r="BF126" s="25"/>
      <c r="BG126" s="25"/>
      <c r="BH126" s="25"/>
      <c r="BI126" s="25"/>
      <c r="BJ126" s="25"/>
      <c r="BK126" s="94"/>
      <c r="BL126" s="94"/>
      <c r="BM126" s="94"/>
      <c r="BN126" s="94"/>
      <c r="BO126" s="94"/>
      <c r="BP126" s="94"/>
      <c r="BQ126" s="94"/>
      <c r="BR126" s="94"/>
      <c r="BS126" s="94"/>
      <c r="BT126" s="94"/>
      <c r="BU126" s="94"/>
      <c r="BV126" s="94"/>
      <c r="BW126" s="94"/>
      <c r="BX126" s="94"/>
      <c r="BY126" s="94"/>
      <c r="BZ126" s="94"/>
      <c r="CA126" s="94"/>
      <c r="CB126" s="25"/>
      <c r="CC126" s="92">
        <v>1</v>
      </c>
      <c r="CD126" s="56"/>
      <c r="CE126" s="5"/>
      <c r="CF126" s="5"/>
      <c r="CG126" s="5"/>
      <c r="CH126" s="5"/>
      <c r="CI126" s="5"/>
      <c r="CJ126" s="5"/>
      <c r="CK126" s="5"/>
      <c r="CL126" s="5"/>
      <c r="CM126" s="5"/>
      <c r="CN126" s="5"/>
      <c r="CO126" s="5"/>
      <c r="CP126" s="5"/>
      <c r="CQ126" s="5"/>
      <c r="CR126" s="228"/>
      <c r="CS126" s="228"/>
      <c r="CT126" s="228"/>
      <c r="CU126" s="228"/>
      <c r="CV126" s="228"/>
      <c r="CW126" s="228"/>
      <c r="CX126" s="228"/>
      <c r="CY126" s="228"/>
      <c r="CZ126" s="25"/>
      <c r="DA126" s="25"/>
      <c r="DB126" s="25"/>
      <c r="DC126" s="25"/>
      <c r="DD126" s="25"/>
      <c r="DE126" s="25"/>
      <c r="DF126" s="25"/>
      <c r="DG126" s="25"/>
      <c r="DH126" s="25"/>
      <c r="DI126" s="228"/>
      <c r="DJ126" s="228"/>
      <c r="DK126" s="228"/>
      <c r="DL126" s="228"/>
      <c r="DM126" s="228"/>
      <c r="DN126" s="228"/>
      <c r="DO126" s="228"/>
      <c r="DP126" s="228"/>
      <c r="DQ126" s="25"/>
      <c r="DR126" s="25"/>
      <c r="DS126" s="25"/>
      <c r="DT126" s="25"/>
      <c r="DU126" s="25"/>
      <c r="DV126" s="25"/>
      <c r="DW126" s="25"/>
      <c r="DX126" s="25"/>
      <c r="DY126" s="25"/>
      <c r="DZ126" s="228"/>
      <c r="EA126" s="228"/>
      <c r="EB126" s="228"/>
      <c r="EC126" s="228"/>
      <c r="ED126" s="228"/>
      <c r="EE126" s="228"/>
      <c r="EF126" s="228"/>
      <c r="EG126" s="228"/>
    </row>
    <row r="127" spans="1:137" ht="28.5" customHeight="1">
      <c r="A127" s="223"/>
      <c r="B127" s="5"/>
      <c r="C127" s="20"/>
      <c r="D127" s="56"/>
      <c r="E127" s="20"/>
      <c r="F127" s="20"/>
      <c r="G127" s="403" t="s">
        <v>432</v>
      </c>
      <c r="H127" s="403"/>
      <c r="I127" s="403"/>
      <c r="J127" s="403"/>
      <c r="K127" s="403"/>
      <c r="L127" s="403"/>
      <c r="M127" s="403"/>
      <c r="N127" s="403"/>
      <c r="O127" s="404" t="str">
        <f>IFERROR(INDEX(ADU1218:ADY1222,MATCH(O101,ADP1218:ADP1222,0),MATCH(O125,ADU1214:ADY1214,0)),"")</f>
        <v>MODERADO</v>
      </c>
      <c r="P127" s="404"/>
      <c r="Q127" s="404"/>
      <c r="R127" s="404"/>
      <c r="S127" s="404"/>
      <c r="T127" s="404"/>
      <c r="U127" s="436">
        <f>V101*V125</f>
        <v>0.21333333333333337</v>
      </c>
      <c r="V127" s="436"/>
      <c r="W127" s="436"/>
      <c r="X127" s="436"/>
      <c r="Y127" s="25"/>
      <c r="Z127" s="406" t="s">
        <v>433</v>
      </c>
      <c r="AA127" s="406"/>
      <c r="AB127" s="406"/>
      <c r="AC127" s="5"/>
      <c r="AD127" s="5"/>
      <c r="AE127" s="5"/>
      <c r="AF127" s="5"/>
      <c r="AG127" s="5"/>
      <c r="AH127" s="5"/>
      <c r="AI127" s="5"/>
      <c r="AJ127" s="5"/>
      <c r="AK127" s="5"/>
      <c r="AL127" s="5"/>
      <c r="AM127" s="5"/>
      <c r="AN127" s="5"/>
      <c r="AO127" s="5"/>
      <c r="AP127" s="5"/>
      <c r="AQ127" s="5"/>
      <c r="AR127" s="5"/>
      <c r="AS127" s="5"/>
      <c r="AT127" s="5"/>
      <c r="AU127" s="87">
        <v>1</v>
      </c>
      <c r="AV127" s="25"/>
      <c r="AW127" s="25"/>
      <c r="AX127" s="25"/>
      <c r="AY127" s="25"/>
      <c r="AZ127" s="25"/>
      <c r="BA127" s="25"/>
      <c r="BB127" s="25"/>
      <c r="BC127" s="25"/>
      <c r="BD127" s="25"/>
      <c r="BE127" s="25"/>
      <c r="BF127" s="25"/>
      <c r="BG127" s="25"/>
      <c r="BH127" s="25"/>
      <c r="BI127" s="25"/>
      <c r="BJ127" s="25"/>
      <c r="BK127" s="94"/>
      <c r="BL127" s="94"/>
      <c r="BM127" s="94"/>
      <c r="BN127" s="94"/>
      <c r="BO127" s="94"/>
      <c r="BP127" s="94"/>
      <c r="BQ127" s="94"/>
      <c r="BR127" s="94"/>
      <c r="BS127" s="94"/>
      <c r="BT127" s="94"/>
      <c r="BU127" s="94"/>
      <c r="BV127" s="94"/>
      <c r="BW127" s="94"/>
      <c r="BX127" s="94"/>
      <c r="BY127" s="94"/>
      <c r="BZ127" s="94"/>
      <c r="CA127" s="94"/>
      <c r="CB127" s="25"/>
      <c r="CC127" s="92">
        <v>1</v>
      </c>
      <c r="CD127" s="56"/>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c r="DK127" s="5"/>
      <c r="DL127" s="5"/>
      <c r="DM127" s="5"/>
      <c r="DN127" s="5"/>
      <c r="DO127" s="5"/>
      <c r="DP127" s="5"/>
      <c r="DQ127" s="5"/>
      <c r="DR127" s="5"/>
      <c r="DS127" s="5"/>
      <c r="DT127" s="5"/>
      <c r="DU127" s="5"/>
      <c r="DV127" s="5"/>
      <c r="DW127" s="5"/>
      <c r="DX127" s="5"/>
      <c r="DY127" s="5"/>
      <c r="DZ127" s="5"/>
      <c r="EA127" s="5"/>
      <c r="EB127" s="5"/>
      <c r="EC127" s="5"/>
      <c r="ED127" s="5"/>
      <c r="EE127" s="5"/>
      <c r="EF127" s="5"/>
      <c r="EG127" s="5"/>
    </row>
    <row r="128" spans="1:137" ht="16.5" customHeight="1">
      <c r="A128" s="223"/>
      <c r="B128" s="20"/>
      <c r="C128" s="20"/>
      <c r="D128" s="20"/>
      <c r="E128" s="20"/>
      <c r="F128" s="20"/>
      <c r="G128" s="224"/>
      <c r="H128" s="224"/>
      <c r="I128" s="224"/>
      <c r="J128" s="224"/>
      <c r="K128" s="224"/>
      <c r="L128" s="224"/>
      <c r="M128" s="224"/>
      <c r="N128" s="224"/>
      <c r="O128" s="225"/>
      <c r="P128" s="225"/>
      <c r="Q128" s="225"/>
      <c r="R128" s="226"/>
      <c r="S128" s="226"/>
      <c r="T128" s="226"/>
      <c r="U128" s="226"/>
      <c r="V128" s="227"/>
      <c r="W128" s="227"/>
      <c r="X128" s="227"/>
      <c r="Y128" s="25"/>
      <c r="Z128" s="25"/>
      <c r="AA128" s="25"/>
      <c r="AB128" s="5"/>
      <c r="AC128" s="5"/>
      <c r="AD128" s="5"/>
      <c r="AE128" s="5"/>
      <c r="AF128" s="5"/>
      <c r="AG128" s="5"/>
      <c r="AH128" s="5"/>
      <c r="AI128" s="5"/>
      <c r="AJ128" s="5"/>
      <c r="AK128" s="5"/>
      <c r="AL128" s="5"/>
      <c r="AM128" s="5"/>
      <c r="AN128" s="5"/>
      <c r="AO128" s="5"/>
      <c r="AP128" s="5"/>
      <c r="AQ128" s="5"/>
      <c r="AR128" s="5"/>
      <c r="AS128" s="5"/>
      <c r="AT128" s="5"/>
      <c r="AU128" s="87">
        <v>1</v>
      </c>
      <c r="AV128" s="25"/>
      <c r="AW128" s="25"/>
      <c r="AX128" s="25"/>
      <c r="AY128" s="25"/>
      <c r="AZ128" s="25"/>
      <c r="BA128" s="25"/>
      <c r="BB128" s="25"/>
      <c r="BC128" s="25"/>
      <c r="BD128" s="25"/>
      <c r="BE128" s="25"/>
      <c r="BF128" s="25"/>
      <c r="BG128" s="25"/>
      <c r="BH128" s="25"/>
      <c r="BI128" s="25"/>
      <c r="BJ128" s="25"/>
      <c r="BK128" s="94"/>
      <c r="BL128" s="94"/>
      <c r="BM128" s="94"/>
      <c r="BN128" s="94"/>
      <c r="BO128" s="94"/>
      <c r="BP128" s="94"/>
      <c r="BQ128" s="94"/>
      <c r="BR128" s="94"/>
      <c r="BS128" s="94"/>
      <c r="BT128" s="94"/>
      <c r="BU128" s="94"/>
      <c r="BV128" s="94"/>
      <c r="BW128" s="94"/>
      <c r="BX128" s="94"/>
      <c r="BY128" s="94"/>
      <c r="BZ128" s="94"/>
      <c r="CA128" s="94"/>
      <c r="CB128" s="25"/>
      <c r="CC128" s="92">
        <v>1</v>
      </c>
      <c r="CD128" s="56"/>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c r="DK128" s="5"/>
      <c r="DL128" s="5"/>
      <c r="DM128" s="5"/>
      <c r="DN128" s="5"/>
      <c r="DO128" s="5"/>
      <c r="DP128" s="5"/>
      <c r="DQ128" s="5"/>
      <c r="DR128" s="5"/>
      <c r="DS128" s="5"/>
      <c r="DT128" s="5"/>
      <c r="DU128" s="5"/>
      <c r="DV128" s="5"/>
      <c r="DW128" s="5"/>
      <c r="DX128" s="5"/>
      <c r="DY128" s="5"/>
      <c r="DZ128" s="5"/>
      <c r="EA128" s="5"/>
      <c r="EB128" s="5"/>
      <c r="EC128" s="5"/>
      <c r="ED128" s="5"/>
      <c r="EE128" s="5"/>
      <c r="EF128" s="5"/>
      <c r="EG128" s="5"/>
    </row>
    <row r="129" spans="1:137" ht="12.75" customHeight="1">
      <c r="A129" s="229"/>
      <c r="B129" s="437" t="s">
        <v>434</v>
      </c>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c r="Z129" s="437"/>
      <c r="AA129" s="437"/>
      <c r="AB129" s="230"/>
      <c r="AC129" s="230"/>
      <c r="AD129" s="230"/>
      <c r="AE129" s="230"/>
      <c r="AF129" s="230"/>
      <c r="AG129" s="230"/>
      <c r="AH129" s="230"/>
      <c r="AI129" s="230"/>
      <c r="AJ129" s="230"/>
      <c r="AK129" s="230"/>
      <c r="AL129" s="230"/>
      <c r="AM129" s="230"/>
      <c r="AN129" s="230"/>
      <c r="AO129" s="230"/>
      <c r="AP129" s="230"/>
      <c r="AQ129" s="230"/>
      <c r="AR129" s="230"/>
      <c r="AS129" s="230"/>
      <c r="AT129" s="230"/>
      <c r="AU129" s="87">
        <v>1</v>
      </c>
      <c r="AV129" s="25"/>
      <c r="AW129" s="25"/>
      <c r="AX129" s="25"/>
      <c r="AY129" s="25"/>
      <c r="AZ129" s="25"/>
      <c r="BA129" s="25"/>
      <c r="BB129" s="25"/>
      <c r="BC129" s="25"/>
      <c r="BD129" s="25"/>
      <c r="BE129" s="25"/>
      <c r="BF129" s="25"/>
      <c r="BG129" s="25"/>
      <c r="BH129" s="25"/>
      <c r="BI129" s="25"/>
      <c r="BJ129" s="25"/>
      <c r="BK129" s="94"/>
      <c r="BL129" s="94"/>
      <c r="BM129" s="94"/>
      <c r="BN129" s="94"/>
      <c r="BO129" s="94"/>
      <c r="BP129" s="94"/>
      <c r="BQ129" s="94"/>
      <c r="BR129" s="94"/>
      <c r="BS129" s="94"/>
      <c r="BT129" s="94"/>
      <c r="BU129" s="94"/>
      <c r="BV129" s="94"/>
      <c r="BW129" s="94"/>
      <c r="BX129" s="94"/>
      <c r="BY129" s="94"/>
      <c r="BZ129" s="94"/>
      <c r="CA129" s="94"/>
      <c r="CB129" s="25"/>
      <c r="CC129" s="92">
        <v>1</v>
      </c>
      <c r="CD129" s="56"/>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c r="DK129" s="5"/>
      <c r="DL129" s="5"/>
      <c r="DM129" s="5"/>
      <c r="DN129" s="5"/>
      <c r="DO129" s="5"/>
      <c r="DP129" s="5"/>
      <c r="DQ129" s="5"/>
      <c r="DR129" s="5"/>
      <c r="DS129" s="5"/>
      <c r="DT129" s="5"/>
      <c r="DU129" s="5"/>
      <c r="DV129" s="5"/>
      <c r="DW129" s="5"/>
      <c r="DX129" s="5"/>
      <c r="DY129" s="5"/>
      <c r="DZ129" s="5"/>
      <c r="EA129" s="5"/>
      <c r="EB129" s="5"/>
      <c r="EC129" s="5"/>
      <c r="ED129" s="5"/>
      <c r="EE129" s="5"/>
      <c r="EF129" s="5"/>
      <c r="EG129" s="5"/>
    </row>
    <row r="130" spans="1:137" ht="12.75" customHeight="1">
      <c r="A130" s="229"/>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230"/>
      <c r="AC130" s="230"/>
      <c r="AD130" s="230"/>
      <c r="AE130" s="230"/>
      <c r="AF130" s="230"/>
      <c r="AG130" s="230"/>
      <c r="AH130" s="230"/>
      <c r="AI130" s="230"/>
      <c r="AJ130" s="230"/>
      <c r="AK130" s="230"/>
      <c r="AL130" s="230"/>
      <c r="AM130" s="230"/>
      <c r="AN130" s="230"/>
      <c r="AO130" s="230"/>
      <c r="AP130" s="230"/>
      <c r="AQ130" s="230"/>
      <c r="AR130" s="230"/>
      <c r="AS130" s="230"/>
      <c r="AT130" s="230"/>
      <c r="AU130" s="87">
        <v>1</v>
      </c>
      <c r="AV130" s="25"/>
      <c r="AW130" s="25"/>
      <c r="AX130" s="25"/>
      <c r="AY130" s="25"/>
      <c r="AZ130" s="25"/>
      <c r="BA130" s="25"/>
      <c r="BB130" s="25"/>
      <c r="BC130" s="25"/>
      <c r="BD130" s="25"/>
      <c r="BE130" s="25"/>
      <c r="BF130" s="25"/>
      <c r="BG130" s="25"/>
      <c r="BH130" s="25"/>
      <c r="BI130" s="25"/>
      <c r="BJ130" s="25"/>
      <c r="BK130" s="94"/>
      <c r="BL130" s="94"/>
      <c r="BM130" s="94"/>
      <c r="BN130" s="94"/>
      <c r="BO130" s="94"/>
      <c r="BP130" s="94"/>
      <c r="BQ130" s="94"/>
      <c r="BR130" s="94"/>
      <c r="BS130" s="94"/>
      <c r="BT130" s="94"/>
      <c r="BU130" s="94"/>
      <c r="BV130" s="94"/>
      <c r="BW130" s="94"/>
      <c r="BX130" s="94"/>
      <c r="BY130" s="94"/>
      <c r="BZ130" s="94"/>
      <c r="CA130" s="94"/>
      <c r="CB130" s="25"/>
      <c r="CC130" s="92">
        <v>1</v>
      </c>
      <c r="CD130" s="56"/>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c r="DK130" s="5"/>
      <c r="DL130" s="5"/>
      <c r="DM130" s="5"/>
      <c r="DN130" s="5"/>
      <c r="DO130" s="5"/>
      <c r="DP130" s="5"/>
      <c r="DQ130" s="5"/>
      <c r="DR130" s="5"/>
      <c r="DS130" s="5"/>
      <c r="DT130" s="5"/>
      <c r="DU130" s="5"/>
      <c r="DV130" s="5"/>
      <c r="DW130" s="5"/>
      <c r="DX130" s="5"/>
      <c r="DY130" s="5"/>
      <c r="DZ130" s="5"/>
      <c r="EA130" s="5"/>
      <c r="EB130" s="5"/>
      <c r="EC130" s="5"/>
      <c r="ED130" s="5"/>
      <c r="EE130" s="5"/>
      <c r="EF130" s="5"/>
      <c r="EG130" s="5"/>
    </row>
    <row r="131" spans="1:137" ht="30" customHeight="1">
      <c r="A131" s="231"/>
      <c r="B131" s="407" t="s">
        <v>435</v>
      </c>
      <c r="C131" s="407"/>
      <c r="D131" s="407"/>
      <c r="E131" s="407"/>
      <c r="F131" s="407"/>
      <c r="G131" s="407"/>
      <c r="H131" s="407"/>
      <c r="I131" s="407"/>
      <c r="J131" s="407"/>
      <c r="K131" s="407"/>
      <c r="L131" s="407"/>
      <c r="M131" s="407"/>
      <c r="N131" s="407"/>
      <c r="O131" s="407"/>
      <c r="P131" s="407"/>
      <c r="Q131" s="407"/>
      <c r="R131" s="407"/>
      <c r="S131" s="407"/>
      <c r="T131" s="407"/>
      <c r="U131" s="407"/>
      <c r="V131" s="407"/>
      <c r="W131" s="407"/>
      <c r="X131" s="407"/>
      <c r="Y131" s="407"/>
      <c r="Z131" s="407"/>
      <c r="AA131" s="407"/>
      <c r="AB131" s="423" t="s">
        <v>15</v>
      </c>
      <c r="AC131" s="423"/>
      <c r="AD131" s="423"/>
      <c r="AE131" s="423"/>
      <c r="AF131" s="423"/>
      <c r="AG131" s="423"/>
      <c r="AH131" s="423"/>
      <c r="AI131" s="423"/>
      <c r="AJ131" s="423"/>
      <c r="AK131" s="423"/>
      <c r="AL131" s="423"/>
      <c r="AM131" s="423"/>
      <c r="AN131" s="423"/>
      <c r="AO131" s="423"/>
      <c r="AP131" s="423"/>
      <c r="AQ131" s="423"/>
      <c r="AR131" s="423"/>
      <c r="AS131" s="423"/>
      <c r="AT131" s="86"/>
      <c r="AU131" s="87">
        <v>1</v>
      </c>
      <c r="AV131" s="25"/>
      <c r="AW131" s="25"/>
      <c r="AX131" s="25"/>
      <c r="AY131" s="25"/>
      <c r="AZ131" s="25"/>
      <c r="BA131" s="25"/>
      <c r="BB131" s="25"/>
      <c r="BC131" s="25"/>
      <c r="BD131" s="25"/>
      <c r="BE131" s="25"/>
      <c r="BF131" s="25"/>
      <c r="BG131" s="25"/>
      <c r="BH131" s="25"/>
      <c r="BI131" s="25"/>
      <c r="BJ131" s="25"/>
      <c r="BK131" s="94"/>
      <c r="BL131" s="94"/>
      <c r="BM131" s="94"/>
      <c r="BN131" s="94"/>
      <c r="BO131" s="94"/>
      <c r="BP131" s="94"/>
      <c r="BQ131" s="94"/>
      <c r="BR131" s="94"/>
      <c r="BS131" s="94"/>
      <c r="BT131" s="94"/>
      <c r="BU131" s="94"/>
      <c r="BV131" s="94"/>
      <c r="BW131" s="94"/>
      <c r="BX131" s="94"/>
      <c r="BY131" s="94"/>
      <c r="BZ131" s="94"/>
      <c r="CA131" s="94"/>
      <c r="CB131" s="25"/>
      <c r="CC131" s="92">
        <v>1</v>
      </c>
      <c r="CD131" s="56"/>
      <c r="CE131" s="5"/>
      <c r="CF131" s="232"/>
      <c r="CG131" s="21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row>
    <row r="132" spans="1:137" ht="47.25" customHeight="1">
      <c r="A132" s="86" t="s">
        <v>255</v>
      </c>
      <c r="B132" s="388" t="s">
        <v>436</v>
      </c>
      <c r="C132" s="388"/>
      <c r="D132" s="388"/>
      <c r="E132" s="409" t="s">
        <v>45</v>
      </c>
      <c r="F132" s="409"/>
      <c r="G132" s="388" t="s">
        <v>46</v>
      </c>
      <c r="H132" s="388"/>
      <c r="I132" s="388"/>
      <c r="J132" s="388"/>
      <c r="K132" s="438" t="s">
        <v>47</v>
      </c>
      <c r="L132" s="438"/>
      <c r="M132" s="438"/>
      <c r="N132" s="438"/>
      <c r="O132" s="438"/>
      <c r="P132" s="439" t="s">
        <v>48</v>
      </c>
      <c r="Q132" s="439"/>
      <c r="R132" s="388" t="s">
        <v>51</v>
      </c>
      <c r="S132" s="388"/>
      <c r="T132" s="440" t="s">
        <v>54</v>
      </c>
      <c r="U132" s="440"/>
      <c r="V132" s="388" t="s">
        <v>58</v>
      </c>
      <c r="W132" s="388"/>
      <c r="X132" s="388" t="s">
        <v>38</v>
      </c>
      <c r="Y132" s="388"/>
      <c r="Z132" s="440" t="s">
        <v>122</v>
      </c>
      <c r="AA132" s="440"/>
      <c r="AB132" s="388" t="s">
        <v>437</v>
      </c>
      <c r="AC132" s="388"/>
      <c r="AD132" s="388"/>
      <c r="AE132" s="388"/>
      <c r="AF132" s="388"/>
      <c r="AG132" s="388"/>
      <c r="AH132" s="388" t="s">
        <v>438</v>
      </c>
      <c r="AI132" s="388"/>
      <c r="AJ132" s="388"/>
      <c r="AK132" s="388"/>
      <c r="AL132" s="388"/>
      <c r="AM132" s="388"/>
      <c r="AN132" s="388" t="s">
        <v>439</v>
      </c>
      <c r="AO132" s="388"/>
      <c r="AP132" s="388"/>
      <c r="AQ132" s="388"/>
      <c r="AR132" s="388"/>
      <c r="AS132" s="388"/>
      <c r="AT132" s="111"/>
      <c r="AU132" s="87">
        <v>1</v>
      </c>
      <c r="AW132" s="233" t="s">
        <v>440</v>
      </c>
      <c r="AX132" s="233" t="s">
        <v>441</v>
      </c>
      <c r="AY132" s="233" t="s">
        <v>442</v>
      </c>
      <c r="AZ132" s="105" t="s">
        <v>443</v>
      </c>
      <c r="BA132" s="105" t="s">
        <v>444</v>
      </c>
      <c r="BB132" s="105" t="s">
        <v>445</v>
      </c>
      <c r="BC132" s="105" t="s">
        <v>446</v>
      </c>
      <c r="BD132" s="105" t="s">
        <v>447</v>
      </c>
      <c r="BE132" s="105" t="s">
        <v>448</v>
      </c>
      <c r="BF132" s="105" t="s">
        <v>54</v>
      </c>
      <c r="BG132" s="105" t="s">
        <v>79</v>
      </c>
      <c r="BH132" s="6" t="s">
        <v>449</v>
      </c>
      <c r="BI132" s="234" t="s">
        <v>450</v>
      </c>
      <c r="BJ132" s="6" t="s">
        <v>451</v>
      </c>
      <c r="BK132" s="6" t="s">
        <v>452</v>
      </c>
      <c r="BL132" s="5" t="s">
        <v>453</v>
      </c>
      <c r="BM132" s="5" t="s">
        <v>454</v>
      </c>
      <c r="BN132" s="5" t="s">
        <v>455</v>
      </c>
      <c r="BO132" s="217" t="s">
        <v>456</v>
      </c>
      <c r="BP132" s="217" t="s">
        <v>457</v>
      </c>
      <c r="BQ132" s="217" t="s">
        <v>458</v>
      </c>
      <c r="BR132" s="217" t="s">
        <v>459</v>
      </c>
      <c r="BS132" s="217" t="s">
        <v>55</v>
      </c>
      <c r="BT132" s="217" t="s">
        <v>460</v>
      </c>
      <c r="BU132" s="217" t="s">
        <v>461</v>
      </c>
      <c r="BV132" s="217" t="s">
        <v>59</v>
      </c>
      <c r="BW132" s="217" t="s">
        <v>60</v>
      </c>
      <c r="BX132" s="217" t="s">
        <v>61</v>
      </c>
      <c r="BY132" s="217" t="s">
        <v>462</v>
      </c>
      <c r="BZ132" s="217"/>
      <c r="CA132" s="217"/>
      <c r="CB132" s="5"/>
      <c r="CC132" s="92">
        <v>1</v>
      </c>
      <c r="CD132" s="235" t="s">
        <v>463</v>
      </c>
      <c r="CE132" s="236"/>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row>
    <row r="133" spans="1:137" ht="89.25" customHeight="1">
      <c r="A133" s="111" t="s">
        <v>464</v>
      </c>
      <c r="B133" s="428" t="s">
        <v>866</v>
      </c>
      <c r="C133" s="429"/>
      <c r="D133" s="430"/>
      <c r="E133" s="431" t="s">
        <v>826</v>
      </c>
      <c r="F133" s="430"/>
      <c r="G133" s="432" t="s">
        <v>867</v>
      </c>
      <c r="H133" s="433"/>
      <c r="I133" s="433"/>
      <c r="J133" s="434"/>
      <c r="K133" s="425" t="s">
        <v>828</v>
      </c>
      <c r="L133" s="425"/>
      <c r="M133" s="425"/>
      <c r="N133" s="425"/>
      <c r="O133" s="425"/>
      <c r="P133" s="426" t="s">
        <v>228</v>
      </c>
      <c r="Q133" s="426"/>
      <c r="R133" s="426" t="s">
        <v>209</v>
      </c>
      <c r="S133" s="426"/>
      <c r="T133" s="426" t="s">
        <v>204</v>
      </c>
      <c r="U133" s="426"/>
      <c r="V133" s="426" t="s">
        <v>196</v>
      </c>
      <c r="W133" s="426"/>
      <c r="X133" s="237">
        <f t="shared" ref="X133:X162" si="14">IF(Y133&gt;0.8,5,IF(Y133&gt;0.6,4,IF(Y133&gt;0.4,3,IF(Y133&gt;0.2,2,1))))</f>
        <v>3</v>
      </c>
      <c r="Y133" s="238">
        <f>IF(OR(V133="Ambos",V133="Probabilidad"),V101-(V101*AY133),V101)</f>
        <v>0.53333333333333333</v>
      </c>
      <c r="Z133" s="237">
        <f t="shared" ref="Z133:Z162" si="15">IF(AA133&gt;0.8,5,IF(AA133&gt;0.6,4,IF(AA133&gt;0.4,3,IF(AA133&gt;0.2,2,1))))</f>
        <v>2</v>
      </c>
      <c r="AA133" s="238">
        <f>IF(OR(V133="Ambos",V133="Impacto"),V125-(V125*AY133),V125)</f>
        <v>0.40000000000000008</v>
      </c>
      <c r="AB133" s="357" t="s">
        <v>891</v>
      </c>
      <c r="AC133" s="357"/>
      <c r="AD133" s="357"/>
      <c r="AE133" s="357"/>
      <c r="AF133" s="357"/>
      <c r="AG133" s="357"/>
      <c r="AH133" s="357" t="s">
        <v>891</v>
      </c>
      <c r="AI133" s="357"/>
      <c r="AJ133" s="357"/>
      <c r="AK133" s="357"/>
      <c r="AL133" s="357"/>
      <c r="AM133" s="357"/>
      <c r="AN133" s="435" t="s">
        <v>892</v>
      </c>
      <c r="AO133" s="435"/>
      <c r="AP133" s="435"/>
      <c r="AQ133" s="435"/>
      <c r="AR133" s="435"/>
      <c r="AS133" s="435"/>
      <c r="AT133" s="239"/>
      <c r="AU133" s="87">
        <v>1</v>
      </c>
      <c r="AW133" s="240">
        <f t="shared" ref="AW133:AW162" si="16">IF(T133="",0,IF(R133="Automático",0.25,IF(R133="Manual",0.15,0)))</f>
        <v>0.15</v>
      </c>
      <c r="AX133" s="240">
        <f t="shared" ref="AX133:AX140" si="17">IF(R133="",0,IF(T133="Preventivo",0.25,IF(T133="Detectivo",0.15,IF(T133="Correctivo",0.1,0))))</f>
        <v>0.25</v>
      </c>
      <c r="AY133" s="240">
        <f t="shared" ref="AY133:AY140" si="18">IF(OR(R133=0,T133=0),0,AW133+AX133)</f>
        <v>0.4</v>
      </c>
      <c r="AZ133" s="109" t="str">
        <f>CONCATENATE(A133,". ",B133," 
",A134,". ",B134," 
",A135,". ",B135," 
",A136,". ",B136," 
",A137,". ",B137," 
",A138,". ",B138," 
",A139,". ",B139," 
",A140,". ",B140," 
",A141,". ",B141," 
",A142,". ",B142," 
",A143,". ",B143," 
",A144,". ",B144," 
",A145,". ",B145," 
",A146,". ",B146," 
",A147,". ",B147," 
",A148,". ",B148," 
",A149,". ",B149," 
",A150,". ",B150," 
",A151,". ",B151," 
",A152,". ",B152," 
",A153,". ",B153," 
",A154,". ",B154," 
",A155,". ",B155," 
",A156,". ",B156," 
",A157,". ",B157," 
",A158,". ",B158," 
",A159,". ",B159," 
",A160,". ",B160," 
",A161,". ",B161," 
",A162,". ",B162,)</f>
        <v xml:space="preserve">Control 1. Vinculación del modelo efr en la plataforma estratégica de la Entidad. 
Control 2.  Inclusión del Subsistema de Gestión efr en la inducción para afianzar el modelo 
.  
.  
.  
.  
.  
.  
.  
.  
.  
.  
.  
.  
.  
.  
.  
.  
.  
.  
.  
.  
.  
.  
.  
.  
.  
.  
.  
. </v>
      </c>
      <c r="BA133" s="109" t="str">
        <f>CONCATENATE(A133,". ",E133," 
",A134,". ",E134," 
",A135,". ",E135," 
",A136,". ",E136," 
",A137,". ",E137," 
",A138,". ",E138," 
",A139,". ",E139," 
",A140,". ",E140," 
",A141,". ",E141," 
",A142,". ",E142," 
",A143,". ",E143," 
",A144,". ",E144," 
",A145,". ",E145," 
",A146,". ",E146," 
",A147,". ",E147," 
",A148,". ",E148," 
",A149,". ",E149," 
",A150,". ",E150," 
",A151,". ",E151," 
",A152,". ",E152," 
",A153,". ",E153," 
",A154,". ",E154," 
",A155,". ",E155," 
",A156,". ",E156," 
",A157,". ",E157," 
",A158,". ",E158," 
",A159,". ",E159," 
",A160,". ",E160," 
",A161,". ",E161," 
",A162,". ",E162,)</f>
        <v xml:space="preserve">Control 1. Responsable ante la administración, manager efr y Profesional Especializado de la OAP que a su vez es el Coordinador del modelo efr 
Control 2.  Profesional Universitaria de la STRH de capacitación, responsable del "Saludo Inicial y Bienvenida" que a su vez es integrante del equipo efr  
.  
.  
.  
.  
.  
.  
.  
.  
.  
.  
.  
.  
.  
.  
.  
.  
.  
.  
.  
.  
.  
.  
.  
.  
.  
.  
.  
. </v>
      </c>
      <c r="BB133" s="109" t="str">
        <f>CONCATENATE(A133,". ",G133," 
",A134,". ",G134," 
",A135,". ",G135," 
",A136,". ",G136," 
",A137,". ",G137," 
",A138,". ",G138," 
",A139,". ",G139," 
",A140,". ",G140," 
",A141,". ",G141," 
",A142,". ",G142," 
",A143,". ",G143," 
",A144,". ",G144," 
",A145,". ",G145," 
",A146,". ",G146," 
",A147,". ",G147," 
",A148,". ",G148," 
",A149,". ",G149," 
",A150,". ",G150," 
",A151,". ",G151," 
",A152,". ",G152," 
",A153,". ",G153," 
",A154,". ",G154," 
",A155,". ",G155," 
",A156,". ",G156," 
",A157,". ",G157," 
",A158,". ",G158," 
",A159,". ",G159," 
",A160,". ",G160," 
",A161,". ",G161," 
",A162,". ",G162,)</f>
        <v xml:space="preserve">Control 1. Resolución 3197 de 2024 
Control 2. Presentación inducción 
.  
.  
.  
.  
.  
.  
.  
.  
.  
.  
.  
.  
.  
.  
.  
.  
.  
.  
.  
.  
.  
.  
.  
.  
.  
.  
.  
. </v>
      </c>
      <c r="BC133" s="109" t="str">
        <f>CONCATENATE(A133,". ",K133," 
",A134,". ",K134," 
",A135,". ",K135," 
",A136,". ",K136," 
",A137,". ",K137," 
",A138,". ",K138," 
",A139,". ",K139," 
",A140,". ",K140," 
",A141,". ",K141," 
",A142,". ",K142," 
",A143,". ",K143," 
",A144,". ",K144," 
",A145,". ",K145," 
",A146,". ",K146," 
",A147,". ",K147," 
",A148,". ",K148," 
",A149,". ",K149," 
",A150,". ",K150," 
",A151,". ",K151," 
",A152,". ",K152," 
",A153,". ",K153," 
",A154,". ",K154," 
",A155,". ",K155," 
",A156,". ",K156," 
",A157,". ",K157," 
",A158,". ",K158," 
",A159,". ",K159," 
",A160,". ",K160," 
",A161,". ",K161," 
",A162,". ",K162,)</f>
        <v xml:space="preserve">Control 1. Plataforma estratégica del IDU (objetivos estratégicos) 
Control 2. Presentación y listas de asistencia 
.  
.  
.  
.  
.  
.  
.  
.  
.  
.  
.  
.  
.  
.  
.  
.  
.  
.  
.  
.  
.  
.  
.  
.  
.  
.  
.  
. </v>
      </c>
      <c r="BD133" s="109" t="str">
        <f>CONCATENATE(A133,". ",P133," 
",A134,". ",P134," 
",A135,". ",P135," 
",A136,". ",P136," 
",A137,". ",P137," 
",A138,". ",P138," 
",A139,". ",P139," 
",A140,". ",P140," 
",A141,". ",P141," 
",A142,". ",P142," 
",A143,". ",P143," 
",A144,". ",P144," 
",A145,". ",P145," 
",A146,". ",P146," 
",A147,". ",P147," 
",A148,". ",P148," 
",A149,". ",P149," 
",A150,". ",P150," 
",A151,". ",P151," 
",A152,". ",P152," 
",A153,". ",P153," 
",A154,". ",P154," 
",A155,". ",P155," 
",A156,". ",P156," 
",A157,". ",P157," 
",A158,". ",P158," 
",A159,". ",P159," 
",A160,". ",P160," 
",A161,". ",P161," 
",A162,". ",P162,)</f>
        <v xml:space="preserve">Control 1. Continua 
Control 2. Continua 
.  
.  
.  
.  
.  
.  
.  
.  
.  
.  
.  
.  
.  
.  
.  
.  
.  
.  
.  
.  
.  
.  
.  
.  
.  
.  
.  
. </v>
      </c>
      <c r="BE133" s="109" t="str">
        <f>CONCATENATE(A133,". ",R133," 
",A134,". ",R134," 
",A135,". ",R135," 
",A136,". ",R136," 
",A137,". ",R137," 
",A138,". ",R138," 
",A139,". ",R139," 
",A140,". ",R140," 
",A141,". ",R141," 
",A142,". ",R142," 
",A143,". ",R143," 
",A144,". ",R144," 
",A145,". ",R145," 
",A146,". ",R146," 
",A147,". ",R147," 
",A148,". ",R148," 
",A149,". ",R149," 
",A150,". ",R150," 
",A151,". ",R151," 
",A152,". ",R152," 
",A153,". ",R153," 
",A154,". ",R154," 
",A155,". ",R155," 
",A156,". ",R156," 
",A157,". ",R157," 
",A158,". ",R158," 
",A159,". ",R159," 
",A160,". ",R160," 
",A161,". ",R161," 
",A162,". ",R162,)</f>
        <v xml:space="preserve">Control 1. Manual 
Control 2. Manual 
.  
.  
.  
.  
.  
.  
.  
.  
.  
.  
.  
.  
.  
.  
.  
.  
.  
.  
.  
.  
.  
.  
.  
.  
.  
.  
.  
. </v>
      </c>
      <c r="BF133" s="109" t="str">
        <f>CONCATENATE(A133,". ",T133," 
",A134,". ",T134," 
",A135,". ",T135," 
",A136,". ",T136," 
",A137,". ",T137," 
",A138,". ",T138," 
",A139,". ",T139," 
",A140,". ",T140," 
",A141,". ",T141," 
",A142,". ",T142," 
",A143,". ",T143," 
",A144,". ",T144," 
",A145,". ",T145," 
",A146,". ",T146," 
",A147,". ",T147," 
",A148,". ",T148," 
",A149,". ",T149," 
",A150,". ",T150," 
",A151,". ",T151," 
",A152,". ",T152," 
",A153,". ",T153," 
",A154,". ",T154," 
",A155,". ",T155," 
",A156,". ",T156," 
",A157,". ",T157," 
",A158,". ",T158," 
",A159,". ",T159," 
",A160,". ",T160," 
",A161,". ",T161," 
",A162,". ",T162,)</f>
        <v xml:space="preserve">Control 1. Preventivo 
Control 2. Preventivo 
.  
.  
.  
.  
.  
.  
.  
.  
.  
.  
.  
.  
.  
.  
.  
.  
.  
.  
.  
.  
.  
.  
.  
.  
.  
.  
.  
. </v>
      </c>
      <c r="BG133" s="109" t="str">
        <f>CONCATENATE(A133,". ",V133," 
",A134,". ",V134," 
",A135,". ",V135," 
",A136,". ",V136," 
",A137,". ",V137," 
",A138,". ",V138," 
",A139,". ",V139," 
",A140,". ",V140," 
",A141,". ",V141," 
",A142,". ",V142," 
",A143,". ",V143," 
",A144,". ",V144," 
",A145,". ",V145," 
",A146,". ",V146," 
",A147,". ",V147," 
",A148,". ",V148," 
",A149,". ",V149," 
",A150,". ",V150," 
",A151,". ",V151," 
",A152,". ",V152," 
",A153,". ",V153," 
",A154,". ",V154," 
",A155,". ",V155," 
",A156,". ",V156," 
",A157,". ",V157," 
",A158,". ",V158," 
",A159,". ",V159," 
",A160,". ",V160," 
",A161,". ",V161," 
",A162,". ",V162,)</f>
        <v xml:space="preserve">Control 1. Ninguno 
Control 2. Probabilidad 
.  
.  
.  
.  
.  
.  
.  
.  
.  
.  
.  
.  
.  
.  
.  
.  
.  
.  
.  
.  
.  
.  
.  
.  
.  
.  
.  
. </v>
      </c>
      <c r="BH133" s="109" t="str">
        <f>CONCATENATE(A133,". ",X133," 
",A134,". ",X134," 
",A135,". ",X135,"
",A136,". ",X136,"
",A137,". ",X137,"
",A138,". ",X138,"
",A139,". ",X139,"
",A140,". ",X140,"
",A141,". ",X141,"
",A142,". ",X142,"
",A143,". ",X143,"
",A144,". ",X144,"
",A145,". ",X145,"
",A146,". ",X146,"
",A147,". ",X147,"
",A148,". ",X148,"
",A149,". ",X149,"
",A150,". ",X150,"
",A151,". ",X151,"
",A152,". ",X152,"
",A153,". ",X153,"
",A154,". ",X154,"
",A155,". ",X155,"
",A156,". ",X156,"
",A157,". ",X157,"
",A158,". ",X158,"
",A159,". ",X159,"
",A160,". ",X160,"
",A161,". ",X161,"
",A162,". ",X162)</f>
        <v>Control 1. 3 
Control 2. 2 
. 2
. 2
. 2
. 2
. 2
. 2
. 2
. 2
. 2
. 2
. 2
. 2
. 2
. 2
. 2
. 2
. 2
. 2
. 2
. 2
. 2
. 2
. 2
. 2
. 2
. 2
. 2
. 2</v>
      </c>
      <c r="BI133" s="109" t="str">
        <f>CONCATENATE(A133,". ",Y133," 
",A134,". ",Y134," 
",A135,". ",Y135,"
",A136,". ",Y136,"
",A137,". ",Y137,"
",A138,". ",Y138,"
",A139,". ",Y139,"
",A140,". ",Y140,"
",A141,". ",Y141,"
",A142,". ",Y142,"
",A143,". ",Y143,"
",A144,". ",Y144,"
",A145,". ",Y145,"
",A146,". ",Y146,"
",A147,". ",Y147,"
",A148,". ",Y148,"
",A149,". ",Y149,"
",A150,". ",Y150,"
",A151,". ",Y151,"
",A152,". ",Y152,"
",A153,". ",Y153,"
",A154,". ",Y154,"
",A155,". ",Y155,"
",A156,". ",Y156,"
",A157,". ",Y157,"
",A158,". ",Y158,"
",A159,". ",Y159,"
",A160,". ",Y160,"
",A161,". ",Y161,"
",A162,". ",Y162)</f>
        <v>Control 1. 0,533333333333333 
Control 2. 0,32 
. 0,32
. 0,32
. 0,32
. 0,32
. 0,32
. 0,32
. 0,32
. 0,32
. 0,32
. 0,32
. 0,32
. 0,32
. 0,32
. 0,32
. 0,32
. 0,32
. 0,32
. 0,32
. 0,32
. 0,32
. 0,32
. 0,32
. 0,32
. 0,32
. 0,32
. 0,32
. 0,32
. 0,32</v>
      </c>
      <c r="BJ133" s="109" t="str">
        <f>CONCATENATE(A133,". ",Z133," 
",A134,". ",Z134," 
",A135,". ",Z135,"
",A136,". ",Z136,"
",A137,". ",Z137,"
",A138,". ",Z138,"
",A139,". ",Z139,"
",A140,". ",Z140,"
",A141,". ",Z141,"
",A142,". ",Z142,"
",A143,". ",Z143,"
",A144,". ",Z144,"
",A145,". ",Z145,"
",A146,". ",Z146,"
",A147,". ",Z147,"
",A148,". ",Z148,"
",A149,". ",Z149,"
",A150,". ",Z150,"
",A151,". ",Z151,"
",A152,". ",Z152,"
",A153,". ",Z153,"
",A154,". ",Z154,"
",A155,". ",Z155,"
",A156,". ",Z156,"
",A157,". ",Z157,"
",A158,". ",Z158,"
",A159,". ",Z159,"
",A160,". ",Z160,"
",A161,". ",Z161,"
",A162,". ",Z162)</f>
        <v>Control 1. 2 
Control 2. 2 
. 2
. 2
. 2
. 2
. 2
. 2
. 2
. 2
. 2
. 2
. 2
. 2
. 2
. 2
. 2
. 2
. 2
. 2
. 2
. 2
. 2
. 2
. 2
. 2
. 2
. 2
. 2
. 2</v>
      </c>
      <c r="BK133" s="109" t="str">
        <f>CONCATENATE(A133,". ",AA133," 
",A134,". ",AA134," 
",A135,". ",AA135,"
",A136,". ",AA136,"
",A137,". ",AA137,"
",A138,". ",AA138,"
",A139,". ",AA139,"
",A140,". ",AA140,"
",A141,". ",AA141,"
",A142,". ",AA142,"
",A143,". ",AA143,"
",A144,". ",AA144,"
",A145,". ",AA145,"
",A146,". ",AA146,"
",A147,". ",AA147,"
",A148,". ",AA148,"
",A149,". ",AA149,"
",A150,". ",AA150,"
",A151,". ",AA151,"
",A152,". ",AA152,"
",A153,". ",AA153,"
",A154,". ",AA154,"
",A155,". ",AA155,"
",A156,". ",AA156,"
",A157,". ",AA157,"
",A158,". ",AA158,"
",A159,". ",AA159,"
",A160,". ",AA160,"
",A161,". ",AA161,"
",A162,". ",AA162)</f>
        <v>Control 1. 0,4 
Control 2. 0,4 
. 0,4
. 0,4
. 0,4
. 0,4
. 0,4
. 0,4
. 0,4
. 0,4
. 0,4
. 0,4
. 0,4
. 0,4
. 0,4
. 0,4
. 0,4
. 0,4
. 0,4
. 0,4
. 0,4
. 0,4
. 0,4
. 0,4
. 0,4
. 0,4
. 0,4
. 0,4
. 0,4
. 0,4</v>
      </c>
      <c r="BL133" s="109" t="str">
        <f>CONCATENATE(A133,". ",AB133," 
",A134,". ",AB134," 
",A135,". ",AB135," 
",A136,". ",AB136," 
",A137,". ",AB137," 
",A138,". ",AB138," 
",A139,". ",AB139," 
",A140,". ",AB140," 
",A141,". ",AB141," 
",A142,". ",AB142," 
",A143,". ",AB143," 
",A144,". ",AB144," 
",A145,". ",AB145," 
",A146,". ",AB146," 
",A147,". ",AB147," 
",A148,". ",AB148," 
",A149,". ",AB149," 
",A150,". ",AB150," 
",A151,". ",AB151," 
",A152,". ",AB152," 
",A153,". ",AB153," 
",A154,". ",AB154," 
",A155,". ",AB155," 
",A156,". ",AB156," 
",A157,". ",AB157," 
",A158,". ",AB158," 
",A159,". ",AB159," 
",A160,". ",AB160," 
",A161,". ",AB161," 
",A162,". ",AB162,)</f>
        <v xml:space="preserve">Control 1. Se mantiene en la plataforma estratégica vigente 
Control 2. Se incluyó en las inducciones de periodo 
.  
.  
.  
.  
.  
.  
.  
.  
.  
.  
.  
.  
.  
.  
.  
.  
.  
.  
.  
.  
.  
.  
.  
.  
.  
.  
.  
. </v>
      </c>
      <c r="BM133" s="109" t="str">
        <f>CONCATENATE(A133,". ",AH133," 
",A134,". ",AH134," 
",A135,". ",AH135," 
",A136,". ",AH136," 
",A137,". ",AH137," 
",A138,". ",AH138," 
",A139,". ",AH139," 
",A140,". ",AH140," 
",A141,". ",AH141," 
",A142,". ",AH142," 
",A143,". ",AH143," 
",A144,". ",AH144," 
",A145,". ",AH145," 
",A146,". ",AH146," 
",A147,". ",AH147," 
",A148,". ",AH148," 
",A149,". ",AH149," 
",A150,". ",AH150," 
",A151,". ",AH151," 
",A152,". ",AH152," 
",A153,". ",AH153," 
",A154,". ",AH154," 
",A155,". ",AH155," 
",A156,". ",AH156," 
",A157,". ",AH157," 
",A158,". ",AH158," 
",A159,". ",AH159," 
",A160,". ",AH160," 
",A161,". ",AH161," 
",A162,". ",AH162,)</f>
        <v xml:space="preserve">Control 1. Se mantiene en la plataforma estratégica vigente 
Control 2. Se incluyó en las inducciones de periodo 
.  
.  
.  
.  
.  
.  
.  
.  
.  
.  
.  
.  
.  
.  
.  
.  
.  
.  
.  
.  
.  
.  
.  
.  
.  
.  
.  
. </v>
      </c>
      <c r="BN133" s="109" t="str">
        <f>CONCATENATE(A133,". ",AN133," 
",A134,". ",AN134," 
",A135,". ",AN135," 
",A136,". ",AN136," 
",A137,". ",AN137," 
",A138,". ",AN138," 
",A139,". ",AN139," 
",A140,". ",AN140," 
",A141,". ",AN141," 
",A142,". ",AN142," 
",A143,". ",AN143," 
",A144,". ",AN144," 
",A145,". ",AN145," 
",A146,". ",AN146," 
",A147,". ",AN147," 
",A148,". ",AN148," 
",A149,". ",AN149," 
",A150,". ",AN150," 
",A151,". ",AN151," 
",A152,". ",AN152," 
",A153,". ",AN153," 
",A154,". ",AN154," 
",A155,". ",AN155," 
",A156,". ",AN156," 
",A157,". ",AN157," 
",A158,". ",AN158," 
",A159,". ",AN159," 
",A160,". ",AN160," 
",A161,". ",AN161," 
",A162,". ",AN162,)</f>
        <v xml:space="preserve">Control 1. Se incluye en el objetivo 5 de la nueva plataforma estratégica adoptada por la resolución 3197 de 2024 
Control 2. Se incluyó en las inducciones de periodo (ver soportes en STRH) 
.  
.  
.  
.  
.  
.  
.  
.  
.  
.  
.  
.  
.  
.  
.  
.  
.  
.  
.  
.  
.  
.  
.  
.  
.  
.  
.  
. </v>
      </c>
      <c r="BO133" s="132">
        <f t="shared" ref="BO133:BO162" si="19">IF(P133="Continua",1,0)</f>
        <v>1</v>
      </c>
      <c r="BP133" s="132">
        <f t="shared" ref="BP133:BP162" si="20">IF(P133="Aleatoria",1,0)</f>
        <v>0</v>
      </c>
      <c r="BQ133" s="132">
        <f t="shared" ref="BQ133:BQ162" si="21">IF(R133="manual",1,0)</f>
        <v>1</v>
      </c>
      <c r="BR133" s="132">
        <f t="shared" ref="BR133:BR162" si="22">IF(R133="automático",1,0)</f>
        <v>0</v>
      </c>
      <c r="BS133" s="132">
        <f t="shared" ref="BS133:BS162" si="23">IF(T133="preventivo",1,0)</f>
        <v>1</v>
      </c>
      <c r="BT133" s="132">
        <f t="shared" ref="BT133:BT162" si="24">IF(T133="detectivo",1,0)</f>
        <v>0</v>
      </c>
      <c r="BU133" s="132">
        <f t="shared" ref="BU133:BU162" si="25">IF(T133="correctivo",1,0)</f>
        <v>0</v>
      </c>
      <c r="BV133" s="132">
        <f t="shared" ref="BV133:BV162" si="26">IF(V133="probabilidad",1,0)</f>
        <v>0</v>
      </c>
      <c r="BW133" s="132">
        <f t="shared" ref="BW133:BW162" si="27">IF(V133="impacto",1,0)</f>
        <v>0</v>
      </c>
      <c r="BX133" s="132">
        <f t="shared" ref="BX133:BX162" si="28">IF(V133="ambos",1,0)</f>
        <v>0</v>
      </c>
      <c r="BY133" s="132">
        <f t="shared" ref="BY133:BY162" si="29">IF(V133="ninguno",1,0)</f>
        <v>1</v>
      </c>
      <c r="BZ133" s="132"/>
      <c r="CA133" s="132"/>
      <c r="CB133" s="5"/>
      <c r="CC133" s="92">
        <v>1</v>
      </c>
      <c r="CD133" s="241" t="str">
        <f t="shared" ref="CD133:CD140" si="30">A12</f>
        <v>Causa 1</v>
      </c>
      <c r="CE133" s="235" t="str">
        <f t="shared" ref="CE133:CE140" si="31">IF(C12="","",C12)</f>
        <v xml:space="preserve">
Falta de patrocinio por parte del equipo directivo.</v>
      </c>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row>
    <row r="134" spans="1:137" ht="95.25" customHeight="1">
      <c r="A134" s="111" t="str">
        <f>IF(B134="","","Control 2")</f>
        <v>Control 2</v>
      </c>
      <c r="B134" s="428" t="s">
        <v>825</v>
      </c>
      <c r="C134" s="429"/>
      <c r="D134" s="430"/>
      <c r="E134" s="431" t="s">
        <v>827</v>
      </c>
      <c r="F134" s="430"/>
      <c r="G134" s="432" t="s">
        <v>869</v>
      </c>
      <c r="H134" s="433"/>
      <c r="I134" s="433"/>
      <c r="J134" s="434"/>
      <c r="K134" s="425" t="s">
        <v>868</v>
      </c>
      <c r="L134" s="425"/>
      <c r="M134" s="425"/>
      <c r="N134" s="425"/>
      <c r="O134" s="425"/>
      <c r="P134" s="426" t="s">
        <v>228</v>
      </c>
      <c r="Q134" s="426"/>
      <c r="R134" s="426" t="s">
        <v>209</v>
      </c>
      <c r="S134" s="426"/>
      <c r="T134" s="426" t="s">
        <v>204</v>
      </c>
      <c r="U134" s="426"/>
      <c r="V134" s="426" t="s">
        <v>169</v>
      </c>
      <c r="W134" s="426"/>
      <c r="X134" s="237">
        <f t="shared" si="14"/>
        <v>2</v>
      </c>
      <c r="Y134" s="238">
        <f t="shared" ref="Y134:Y162" si="32">IF(OR(V134="Ambos",V134="Probabilidad"),Y133-(Y133*AY134),Y133)</f>
        <v>0.31999999999999995</v>
      </c>
      <c r="Z134" s="237">
        <f t="shared" si="15"/>
        <v>2</v>
      </c>
      <c r="AA134" s="238">
        <f t="shared" ref="AA134:AA140" si="33">IF(OR(V134="Ambos",V134="Impacto"),AA133-(AA133*AY134),AA133)</f>
        <v>0.40000000000000008</v>
      </c>
      <c r="AB134" s="357" t="s">
        <v>893</v>
      </c>
      <c r="AC134" s="357"/>
      <c r="AD134" s="357"/>
      <c r="AE134" s="357"/>
      <c r="AF134" s="357"/>
      <c r="AG134" s="357"/>
      <c r="AH134" s="357" t="s">
        <v>893</v>
      </c>
      <c r="AI134" s="357"/>
      <c r="AJ134" s="357"/>
      <c r="AK134" s="357"/>
      <c r="AL134" s="357"/>
      <c r="AM134" s="357"/>
      <c r="AN134" s="357" t="s">
        <v>894</v>
      </c>
      <c r="AO134" s="357"/>
      <c r="AP134" s="357"/>
      <c r="AQ134" s="357"/>
      <c r="AR134" s="357"/>
      <c r="AS134" s="357"/>
      <c r="AT134" s="239"/>
      <c r="AU134" s="87">
        <v>1</v>
      </c>
      <c r="AW134" s="242">
        <f t="shared" si="16"/>
        <v>0.15</v>
      </c>
      <c r="AX134" s="242">
        <f t="shared" si="17"/>
        <v>0.25</v>
      </c>
      <c r="AY134" s="242">
        <f t="shared" si="18"/>
        <v>0.4</v>
      </c>
      <c r="AZ134" s="109"/>
      <c r="BA134" s="109"/>
      <c r="BB134" s="109"/>
      <c r="BC134" s="109"/>
      <c r="BD134" s="109"/>
      <c r="BE134" s="109"/>
      <c r="BF134" s="109"/>
      <c r="BG134" s="109"/>
      <c r="BH134" s="108"/>
      <c r="BL134" s="5"/>
      <c r="BM134" s="5"/>
      <c r="BN134" s="5"/>
      <c r="BO134" s="132">
        <f t="shared" si="19"/>
        <v>1</v>
      </c>
      <c r="BP134" s="132">
        <f t="shared" si="20"/>
        <v>0</v>
      </c>
      <c r="BQ134" s="132">
        <f t="shared" si="21"/>
        <v>1</v>
      </c>
      <c r="BR134" s="132">
        <f t="shared" si="22"/>
        <v>0</v>
      </c>
      <c r="BS134" s="132">
        <f t="shared" si="23"/>
        <v>1</v>
      </c>
      <c r="BT134" s="132">
        <f t="shared" si="24"/>
        <v>0</v>
      </c>
      <c r="BU134" s="132">
        <f t="shared" si="25"/>
        <v>0</v>
      </c>
      <c r="BV134" s="132">
        <f t="shared" si="26"/>
        <v>1</v>
      </c>
      <c r="BW134" s="132">
        <f t="shared" si="27"/>
        <v>0</v>
      </c>
      <c r="BX134" s="132">
        <f t="shared" si="28"/>
        <v>0</v>
      </c>
      <c r="BY134" s="132">
        <f t="shared" si="29"/>
        <v>0</v>
      </c>
      <c r="BZ134" s="132"/>
      <c r="CA134" s="132"/>
      <c r="CB134" s="5"/>
      <c r="CC134" s="92">
        <v>1</v>
      </c>
      <c r="CD134" s="241" t="str">
        <f t="shared" si="30"/>
        <v>Causa 2</v>
      </c>
      <c r="CE134" s="235" t="str">
        <f t="shared" si="31"/>
        <v>Políticas internas o distritales de austeridad del gasto que impidan la ejecución de las estrategias efr.</v>
      </c>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c r="DK134" s="5"/>
      <c r="DL134" s="5"/>
      <c r="DM134" s="5"/>
      <c r="DN134" s="5"/>
      <c r="DO134" s="5"/>
      <c r="DP134" s="5"/>
      <c r="DQ134" s="5"/>
      <c r="DR134" s="5"/>
      <c r="DS134" s="5"/>
      <c r="DT134" s="5"/>
      <c r="DU134" s="5"/>
      <c r="DV134" s="5"/>
      <c r="DW134" s="5"/>
      <c r="DX134" s="5"/>
      <c r="DY134" s="5"/>
      <c r="DZ134" s="5"/>
      <c r="EA134" s="5"/>
      <c r="EB134" s="5"/>
      <c r="EC134" s="5"/>
      <c r="ED134" s="5"/>
      <c r="EE134" s="5"/>
      <c r="EF134" s="5"/>
      <c r="EG134" s="5"/>
    </row>
    <row r="135" spans="1:137" ht="60.75" customHeight="1">
      <c r="A135" s="111" t="str">
        <f>IF(B135="","","Control 3")</f>
        <v/>
      </c>
      <c r="B135" s="379"/>
      <c r="C135" s="379"/>
      <c r="D135" s="379"/>
      <c r="E135" s="424"/>
      <c r="F135" s="424"/>
      <c r="G135" s="379"/>
      <c r="H135" s="379"/>
      <c r="I135" s="379"/>
      <c r="J135" s="379"/>
      <c r="K135" s="425"/>
      <c r="L135" s="425"/>
      <c r="M135" s="425"/>
      <c r="N135" s="425"/>
      <c r="O135" s="425"/>
      <c r="P135" s="426"/>
      <c r="Q135" s="426"/>
      <c r="R135" s="426"/>
      <c r="S135" s="426"/>
      <c r="T135" s="426"/>
      <c r="U135" s="426"/>
      <c r="V135" s="426"/>
      <c r="W135" s="426"/>
      <c r="X135" s="237">
        <f t="shared" si="14"/>
        <v>2</v>
      </c>
      <c r="Y135" s="238">
        <f t="shared" si="32"/>
        <v>0.31999999999999995</v>
      </c>
      <c r="Z135" s="237">
        <f t="shared" si="15"/>
        <v>2</v>
      </c>
      <c r="AA135" s="238">
        <f t="shared" si="33"/>
        <v>0.40000000000000008</v>
      </c>
      <c r="AB135" s="357"/>
      <c r="AC135" s="357"/>
      <c r="AD135" s="357"/>
      <c r="AE135" s="357"/>
      <c r="AF135" s="357"/>
      <c r="AG135" s="357"/>
      <c r="AH135" s="357"/>
      <c r="AI135" s="357"/>
      <c r="AJ135" s="357"/>
      <c r="AK135" s="357"/>
      <c r="AL135" s="357"/>
      <c r="AM135" s="357"/>
      <c r="AN135" s="357"/>
      <c r="AO135" s="357"/>
      <c r="AP135" s="357"/>
      <c r="AQ135" s="357"/>
      <c r="AR135" s="357"/>
      <c r="AS135" s="357"/>
      <c r="AT135" s="239"/>
      <c r="AU135" s="87">
        <v>1</v>
      </c>
      <c r="AW135" s="242">
        <f t="shared" si="16"/>
        <v>0</v>
      </c>
      <c r="AX135" s="242">
        <f t="shared" si="17"/>
        <v>0</v>
      </c>
      <c r="AY135" s="242">
        <f t="shared" si="18"/>
        <v>0</v>
      </c>
      <c r="AZ135" s="109"/>
      <c r="BA135" s="109"/>
      <c r="BB135" s="109"/>
      <c r="BC135" s="109"/>
      <c r="BD135" s="109"/>
      <c r="BE135" s="109"/>
      <c r="BF135" s="109"/>
      <c r="BG135" s="109"/>
      <c r="BH135" s="108"/>
      <c r="BL135" s="5"/>
      <c r="BM135" s="5"/>
      <c r="BN135" s="5"/>
      <c r="BO135" s="132">
        <f t="shared" si="19"/>
        <v>0</v>
      </c>
      <c r="BP135" s="132">
        <f t="shared" si="20"/>
        <v>0</v>
      </c>
      <c r="BQ135" s="132">
        <f t="shared" si="21"/>
        <v>0</v>
      </c>
      <c r="BR135" s="132">
        <f t="shared" si="22"/>
        <v>0</v>
      </c>
      <c r="BS135" s="132">
        <f t="shared" si="23"/>
        <v>0</v>
      </c>
      <c r="BT135" s="132">
        <f t="shared" si="24"/>
        <v>0</v>
      </c>
      <c r="BU135" s="132">
        <f t="shared" si="25"/>
        <v>0</v>
      </c>
      <c r="BV135" s="132">
        <f t="shared" si="26"/>
        <v>0</v>
      </c>
      <c r="BW135" s="132">
        <f t="shared" si="27"/>
        <v>0</v>
      </c>
      <c r="BX135" s="132">
        <f t="shared" si="28"/>
        <v>0</v>
      </c>
      <c r="BY135" s="132">
        <f t="shared" si="29"/>
        <v>0</v>
      </c>
      <c r="BZ135" s="132"/>
      <c r="CA135" s="132"/>
      <c r="CB135" s="5"/>
      <c r="CC135" s="92">
        <v>1</v>
      </c>
      <c r="CD135" s="241" t="str">
        <f t="shared" si="30"/>
        <v/>
      </c>
      <c r="CE135" s="235" t="str">
        <f t="shared" si="31"/>
        <v/>
      </c>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row>
    <row r="136" spans="1:137" ht="11.25" hidden="1" customHeight="1">
      <c r="A136" s="111" t="str">
        <f>IF(B136="","","Control 4")</f>
        <v/>
      </c>
      <c r="B136" s="379"/>
      <c r="C136" s="379"/>
      <c r="D136" s="379"/>
      <c r="E136" s="424"/>
      <c r="F136" s="424"/>
      <c r="G136" s="379"/>
      <c r="H136" s="379"/>
      <c r="I136" s="379"/>
      <c r="J136" s="379"/>
      <c r="K136" s="425"/>
      <c r="L136" s="425"/>
      <c r="M136" s="425"/>
      <c r="N136" s="425"/>
      <c r="O136" s="425"/>
      <c r="P136" s="426"/>
      <c r="Q136" s="426"/>
      <c r="R136" s="426"/>
      <c r="S136" s="426"/>
      <c r="T136" s="426"/>
      <c r="U136" s="426"/>
      <c r="V136" s="426"/>
      <c r="W136" s="426"/>
      <c r="X136" s="237">
        <f t="shared" si="14"/>
        <v>2</v>
      </c>
      <c r="Y136" s="238">
        <f t="shared" si="32"/>
        <v>0.31999999999999995</v>
      </c>
      <c r="Z136" s="237">
        <f t="shared" si="15"/>
        <v>2</v>
      </c>
      <c r="AA136" s="238">
        <f t="shared" si="33"/>
        <v>0.40000000000000008</v>
      </c>
      <c r="AB136" s="357"/>
      <c r="AC136" s="357"/>
      <c r="AD136" s="357"/>
      <c r="AE136" s="357"/>
      <c r="AF136" s="357"/>
      <c r="AG136" s="357"/>
      <c r="AH136" s="357"/>
      <c r="AI136" s="357"/>
      <c r="AJ136" s="357"/>
      <c r="AK136" s="357"/>
      <c r="AL136" s="357"/>
      <c r="AM136" s="357"/>
      <c r="AN136" s="357"/>
      <c r="AO136" s="357"/>
      <c r="AP136" s="357"/>
      <c r="AQ136" s="357"/>
      <c r="AR136" s="357"/>
      <c r="AS136" s="357"/>
      <c r="AT136" s="239"/>
      <c r="AU136" s="87">
        <v>1</v>
      </c>
      <c r="AW136" s="242">
        <f t="shared" si="16"/>
        <v>0</v>
      </c>
      <c r="AX136" s="242">
        <f t="shared" si="17"/>
        <v>0</v>
      </c>
      <c r="AY136" s="242">
        <f t="shared" si="18"/>
        <v>0</v>
      </c>
      <c r="AZ136" s="109"/>
      <c r="BA136" s="109"/>
      <c r="BB136" s="109"/>
      <c r="BC136" s="109"/>
      <c r="BD136" s="109"/>
      <c r="BE136" s="109"/>
      <c r="BF136" s="109"/>
      <c r="BG136" s="109"/>
      <c r="BH136" s="243"/>
      <c r="BL136" s="5"/>
      <c r="BM136" s="5"/>
      <c r="BN136" s="5"/>
      <c r="BO136" s="132">
        <f t="shared" si="19"/>
        <v>0</v>
      </c>
      <c r="BP136" s="132">
        <f t="shared" si="20"/>
        <v>0</v>
      </c>
      <c r="BQ136" s="132">
        <f t="shared" si="21"/>
        <v>0</v>
      </c>
      <c r="BR136" s="132">
        <f t="shared" si="22"/>
        <v>0</v>
      </c>
      <c r="BS136" s="132">
        <f t="shared" si="23"/>
        <v>0</v>
      </c>
      <c r="BT136" s="132">
        <f t="shared" si="24"/>
        <v>0</v>
      </c>
      <c r="BU136" s="132">
        <f t="shared" si="25"/>
        <v>0</v>
      </c>
      <c r="BV136" s="132">
        <f t="shared" si="26"/>
        <v>0</v>
      </c>
      <c r="BW136" s="132">
        <f t="shared" si="27"/>
        <v>0</v>
      </c>
      <c r="BX136" s="132">
        <f t="shared" si="28"/>
        <v>0</v>
      </c>
      <c r="BY136" s="132">
        <f t="shared" si="29"/>
        <v>0</v>
      </c>
      <c r="BZ136" s="132"/>
      <c r="CA136" s="132"/>
      <c r="CB136" s="5"/>
      <c r="CC136" s="92">
        <v>1</v>
      </c>
      <c r="CD136" s="241" t="str">
        <f t="shared" si="30"/>
        <v/>
      </c>
      <c r="CE136" s="235" t="str">
        <f t="shared" si="31"/>
        <v/>
      </c>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c r="DK136" s="5"/>
      <c r="DL136" s="5"/>
      <c r="DM136" s="5"/>
      <c r="DN136" s="5"/>
      <c r="DO136" s="5"/>
      <c r="DP136" s="5"/>
      <c r="DQ136" s="5"/>
      <c r="DR136" s="5"/>
      <c r="DS136" s="5"/>
      <c r="DT136" s="5"/>
      <c r="DU136" s="5"/>
      <c r="DV136" s="5"/>
      <c r="DW136" s="5"/>
      <c r="DX136" s="5"/>
      <c r="DY136" s="5"/>
      <c r="DZ136" s="5"/>
      <c r="EA136" s="5"/>
      <c r="EB136" s="5"/>
      <c r="EC136" s="5"/>
      <c r="ED136" s="5"/>
      <c r="EE136" s="5"/>
      <c r="EF136" s="5"/>
      <c r="EG136" s="5"/>
    </row>
    <row r="137" spans="1:137" ht="11.25" hidden="1" customHeight="1">
      <c r="A137" s="111" t="str">
        <f>IF(B137="","","Control 5")</f>
        <v/>
      </c>
      <c r="B137" s="379"/>
      <c r="C137" s="379"/>
      <c r="D137" s="379"/>
      <c r="E137" s="424"/>
      <c r="F137" s="424"/>
      <c r="G137" s="379"/>
      <c r="H137" s="379"/>
      <c r="I137" s="379"/>
      <c r="J137" s="379"/>
      <c r="K137" s="425"/>
      <c r="L137" s="425"/>
      <c r="M137" s="425"/>
      <c r="N137" s="425"/>
      <c r="O137" s="425"/>
      <c r="P137" s="426"/>
      <c r="Q137" s="426"/>
      <c r="R137" s="426"/>
      <c r="S137" s="426"/>
      <c r="T137" s="426"/>
      <c r="U137" s="426"/>
      <c r="V137" s="426"/>
      <c r="W137" s="426"/>
      <c r="X137" s="237">
        <f t="shared" si="14"/>
        <v>2</v>
      </c>
      <c r="Y137" s="238">
        <f t="shared" si="32"/>
        <v>0.31999999999999995</v>
      </c>
      <c r="Z137" s="237">
        <f t="shared" si="15"/>
        <v>2</v>
      </c>
      <c r="AA137" s="238">
        <f t="shared" si="33"/>
        <v>0.40000000000000008</v>
      </c>
      <c r="AB137" s="357"/>
      <c r="AC137" s="357"/>
      <c r="AD137" s="357"/>
      <c r="AE137" s="357"/>
      <c r="AF137" s="357"/>
      <c r="AG137" s="357"/>
      <c r="AH137" s="357"/>
      <c r="AI137" s="357"/>
      <c r="AJ137" s="357"/>
      <c r="AK137" s="357"/>
      <c r="AL137" s="357"/>
      <c r="AM137" s="357"/>
      <c r="AN137" s="357"/>
      <c r="AO137" s="357"/>
      <c r="AP137" s="357"/>
      <c r="AQ137" s="357"/>
      <c r="AR137" s="357"/>
      <c r="AS137" s="357"/>
      <c r="AT137" s="239"/>
      <c r="AU137" s="87">
        <v>1</v>
      </c>
      <c r="AW137" s="242">
        <f t="shared" si="16"/>
        <v>0</v>
      </c>
      <c r="AX137" s="242">
        <f t="shared" si="17"/>
        <v>0</v>
      </c>
      <c r="AY137" s="242">
        <f t="shared" si="18"/>
        <v>0</v>
      </c>
      <c r="AZ137" s="109"/>
      <c r="BA137" s="109"/>
      <c r="BB137" s="109"/>
      <c r="BC137" s="109"/>
      <c r="BD137" s="109"/>
      <c r="BE137" s="109"/>
      <c r="BF137" s="109"/>
      <c r="BG137" s="109"/>
      <c r="BH137" s="243"/>
      <c r="BL137" s="5"/>
      <c r="BM137" s="5"/>
      <c r="BN137" s="5"/>
      <c r="BO137" s="132">
        <f t="shared" si="19"/>
        <v>0</v>
      </c>
      <c r="BP137" s="132">
        <f t="shared" si="20"/>
        <v>0</v>
      </c>
      <c r="BQ137" s="132">
        <f t="shared" si="21"/>
        <v>0</v>
      </c>
      <c r="BR137" s="132">
        <f t="shared" si="22"/>
        <v>0</v>
      </c>
      <c r="BS137" s="132">
        <f t="shared" si="23"/>
        <v>0</v>
      </c>
      <c r="BT137" s="132">
        <f t="shared" si="24"/>
        <v>0</v>
      </c>
      <c r="BU137" s="132">
        <f t="shared" si="25"/>
        <v>0</v>
      </c>
      <c r="BV137" s="132">
        <f t="shared" si="26"/>
        <v>0</v>
      </c>
      <c r="BW137" s="132">
        <f t="shared" si="27"/>
        <v>0</v>
      </c>
      <c r="BX137" s="132">
        <f t="shared" si="28"/>
        <v>0</v>
      </c>
      <c r="BY137" s="132">
        <f t="shared" si="29"/>
        <v>0</v>
      </c>
      <c r="BZ137" s="132"/>
      <c r="CA137" s="132"/>
      <c r="CB137" s="5"/>
      <c r="CC137" s="92">
        <v>1</v>
      </c>
      <c r="CD137" s="241" t="str">
        <f t="shared" si="30"/>
        <v/>
      </c>
      <c r="CE137" s="235" t="str">
        <f t="shared" si="31"/>
        <v/>
      </c>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c r="DK137" s="5"/>
      <c r="DL137" s="5"/>
      <c r="DM137" s="5"/>
      <c r="DN137" s="5"/>
      <c r="DO137" s="5"/>
      <c r="DP137" s="5"/>
      <c r="DQ137" s="5"/>
      <c r="DR137" s="5"/>
      <c r="DS137" s="5"/>
      <c r="DT137" s="5"/>
      <c r="DU137" s="5"/>
      <c r="DV137" s="5"/>
      <c r="DW137" s="5"/>
      <c r="DX137" s="5"/>
      <c r="DY137" s="5"/>
      <c r="DZ137" s="5"/>
      <c r="EA137" s="5"/>
      <c r="EB137" s="5"/>
      <c r="EC137" s="5"/>
      <c r="ED137" s="5"/>
      <c r="EE137" s="5"/>
      <c r="EF137" s="5"/>
      <c r="EG137" s="5"/>
    </row>
    <row r="138" spans="1:137" ht="11.25" hidden="1" customHeight="1">
      <c r="A138" s="111" t="str">
        <f>IF(B138="","","Control 6")</f>
        <v/>
      </c>
      <c r="B138" s="379"/>
      <c r="C138" s="379"/>
      <c r="D138" s="379"/>
      <c r="E138" s="424"/>
      <c r="F138" s="424"/>
      <c r="G138" s="379"/>
      <c r="H138" s="379"/>
      <c r="I138" s="379"/>
      <c r="J138" s="379"/>
      <c r="K138" s="425"/>
      <c r="L138" s="425"/>
      <c r="M138" s="425"/>
      <c r="N138" s="425"/>
      <c r="O138" s="425"/>
      <c r="P138" s="426"/>
      <c r="Q138" s="426"/>
      <c r="R138" s="426"/>
      <c r="S138" s="426"/>
      <c r="T138" s="426"/>
      <c r="U138" s="426"/>
      <c r="V138" s="426"/>
      <c r="W138" s="426"/>
      <c r="X138" s="237">
        <f t="shared" si="14"/>
        <v>2</v>
      </c>
      <c r="Y138" s="238">
        <f t="shared" si="32"/>
        <v>0.31999999999999995</v>
      </c>
      <c r="Z138" s="237">
        <f t="shared" si="15"/>
        <v>2</v>
      </c>
      <c r="AA138" s="238">
        <f t="shared" si="33"/>
        <v>0.40000000000000008</v>
      </c>
      <c r="AB138" s="357"/>
      <c r="AC138" s="357"/>
      <c r="AD138" s="357"/>
      <c r="AE138" s="357"/>
      <c r="AF138" s="357"/>
      <c r="AG138" s="357"/>
      <c r="AH138" s="357"/>
      <c r="AI138" s="357"/>
      <c r="AJ138" s="357"/>
      <c r="AK138" s="357"/>
      <c r="AL138" s="357"/>
      <c r="AM138" s="357"/>
      <c r="AN138" s="357"/>
      <c r="AO138" s="357"/>
      <c r="AP138" s="357"/>
      <c r="AQ138" s="357"/>
      <c r="AR138" s="357"/>
      <c r="AS138" s="357"/>
      <c r="AT138" s="239"/>
      <c r="AU138" s="87">
        <v>1</v>
      </c>
      <c r="AW138" s="242">
        <f t="shared" si="16"/>
        <v>0</v>
      </c>
      <c r="AX138" s="242">
        <f t="shared" si="17"/>
        <v>0</v>
      </c>
      <c r="AY138" s="242">
        <f t="shared" si="18"/>
        <v>0</v>
      </c>
      <c r="AZ138" s="109"/>
      <c r="BA138" s="109"/>
      <c r="BB138" s="109"/>
      <c r="BC138" s="109"/>
      <c r="BD138" s="109"/>
      <c r="BE138" s="109"/>
      <c r="BF138" s="109"/>
      <c r="BG138" s="109"/>
      <c r="BH138" s="243"/>
      <c r="BL138" s="5"/>
      <c r="BM138" s="5"/>
      <c r="BN138" s="5"/>
      <c r="BO138" s="132">
        <f t="shared" si="19"/>
        <v>0</v>
      </c>
      <c r="BP138" s="132">
        <f t="shared" si="20"/>
        <v>0</v>
      </c>
      <c r="BQ138" s="132">
        <f t="shared" si="21"/>
        <v>0</v>
      </c>
      <c r="BR138" s="132">
        <f t="shared" si="22"/>
        <v>0</v>
      </c>
      <c r="BS138" s="132">
        <f t="shared" si="23"/>
        <v>0</v>
      </c>
      <c r="BT138" s="132">
        <f t="shared" si="24"/>
        <v>0</v>
      </c>
      <c r="BU138" s="132">
        <f t="shared" si="25"/>
        <v>0</v>
      </c>
      <c r="BV138" s="132">
        <f t="shared" si="26"/>
        <v>0</v>
      </c>
      <c r="BW138" s="132">
        <f t="shared" si="27"/>
        <v>0</v>
      </c>
      <c r="BX138" s="132">
        <f t="shared" si="28"/>
        <v>0</v>
      </c>
      <c r="BY138" s="132">
        <f t="shared" si="29"/>
        <v>0</v>
      </c>
      <c r="BZ138" s="132"/>
      <c r="CA138" s="132"/>
      <c r="CB138" s="5"/>
      <c r="CC138" s="92">
        <v>1</v>
      </c>
      <c r="CD138" s="241" t="str">
        <f t="shared" si="30"/>
        <v/>
      </c>
      <c r="CE138" s="235" t="str">
        <f t="shared" si="31"/>
        <v/>
      </c>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c r="DK138" s="5"/>
      <c r="DL138" s="5"/>
      <c r="DM138" s="5"/>
      <c r="DN138" s="5"/>
      <c r="DO138" s="5"/>
      <c r="DP138" s="5"/>
      <c r="DQ138" s="5"/>
      <c r="DR138" s="5"/>
      <c r="DS138" s="5"/>
      <c r="DT138" s="5"/>
      <c r="DU138" s="5"/>
      <c r="DV138" s="5"/>
      <c r="DW138" s="5"/>
      <c r="DX138" s="5"/>
      <c r="DY138" s="5"/>
      <c r="DZ138" s="5"/>
      <c r="EA138" s="5"/>
      <c r="EB138" s="5"/>
      <c r="EC138" s="5"/>
      <c r="ED138" s="5"/>
      <c r="EE138" s="5"/>
      <c r="EF138" s="5"/>
      <c r="EG138" s="5"/>
    </row>
    <row r="139" spans="1:137" ht="11.25" hidden="1" customHeight="1">
      <c r="A139" s="111" t="str">
        <f>IF(B139="","","Control 7")</f>
        <v/>
      </c>
      <c r="B139" s="379"/>
      <c r="C139" s="379"/>
      <c r="D139" s="379"/>
      <c r="E139" s="424"/>
      <c r="F139" s="424"/>
      <c r="G139" s="379"/>
      <c r="H139" s="379"/>
      <c r="I139" s="379"/>
      <c r="J139" s="379"/>
      <c r="K139" s="425"/>
      <c r="L139" s="425"/>
      <c r="M139" s="425"/>
      <c r="N139" s="425"/>
      <c r="O139" s="425"/>
      <c r="P139" s="426"/>
      <c r="Q139" s="426"/>
      <c r="R139" s="426"/>
      <c r="S139" s="426"/>
      <c r="T139" s="426"/>
      <c r="U139" s="426"/>
      <c r="V139" s="426"/>
      <c r="W139" s="426"/>
      <c r="X139" s="237">
        <f t="shared" si="14"/>
        <v>2</v>
      </c>
      <c r="Y139" s="238">
        <f t="shared" si="32"/>
        <v>0.31999999999999995</v>
      </c>
      <c r="Z139" s="237">
        <f t="shared" si="15"/>
        <v>2</v>
      </c>
      <c r="AA139" s="238">
        <f t="shared" si="33"/>
        <v>0.40000000000000008</v>
      </c>
      <c r="AB139" s="357"/>
      <c r="AC139" s="357"/>
      <c r="AD139" s="357"/>
      <c r="AE139" s="357"/>
      <c r="AF139" s="357"/>
      <c r="AG139" s="357"/>
      <c r="AH139" s="357"/>
      <c r="AI139" s="357"/>
      <c r="AJ139" s="357"/>
      <c r="AK139" s="357"/>
      <c r="AL139" s="357"/>
      <c r="AM139" s="357"/>
      <c r="AN139" s="357"/>
      <c r="AO139" s="357"/>
      <c r="AP139" s="357"/>
      <c r="AQ139" s="357"/>
      <c r="AR139" s="357"/>
      <c r="AS139" s="357"/>
      <c r="AT139" s="239"/>
      <c r="AU139" s="87">
        <v>1</v>
      </c>
      <c r="AW139" s="242">
        <f t="shared" si="16"/>
        <v>0</v>
      </c>
      <c r="AX139" s="242">
        <f t="shared" si="17"/>
        <v>0</v>
      </c>
      <c r="AY139" s="242">
        <f t="shared" si="18"/>
        <v>0</v>
      </c>
      <c r="AZ139" s="109"/>
      <c r="BA139" s="109"/>
      <c r="BB139" s="109"/>
      <c r="BC139" s="109"/>
      <c r="BD139" s="109"/>
      <c r="BE139" s="109"/>
      <c r="BF139" s="109"/>
      <c r="BG139" s="109"/>
      <c r="BH139" s="243"/>
      <c r="BL139" s="5"/>
      <c r="BM139" s="5"/>
      <c r="BN139" s="5"/>
      <c r="BO139" s="132">
        <f t="shared" si="19"/>
        <v>0</v>
      </c>
      <c r="BP139" s="132">
        <f t="shared" si="20"/>
        <v>0</v>
      </c>
      <c r="BQ139" s="132">
        <f t="shared" si="21"/>
        <v>0</v>
      </c>
      <c r="BR139" s="132">
        <f t="shared" si="22"/>
        <v>0</v>
      </c>
      <c r="BS139" s="132">
        <f t="shared" si="23"/>
        <v>0</v>
      </c>
      <c r="BT139" s="132">
        <f t="shared" si="24"/>
        <v>0</v>
      </c>
      <c r="BU139" s="132">
        <f t="shared" si="25"/>
        <v>0</v>
      </c>
      <c r="BV139" s="132">
        <f t="shared" si="26"/>
        <v>0</v>
      </c>
      <c r="BW139" s="132">
        <f t="shared" si="27"/>
        <v>0</v>
      </c>
      <c r="BX139" s="132">
        <f t="shared" si="28"/>
        <v>0</v>
      </c>
      <c r="BY139" s="132">
        <f t="shared" si="29"/>
        <v>0</v>
      </c>
      <c r="BZ139" s="132"/>
      <c r="CA139" s="132"/>
      <c r="CB139" s="5"/>
      <c r="CC139" s="92">
        <v>1</v>
      </c>
      <c r="CD139" s="241" t="str">
        <f t="shared" si="30"/>
        <v/>
      </c>
      <c r="CE139" s="235" t="str">
        <f t="shared" si="31"/>
        <v/>
      </c>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row>
    <row r="140" spans="1:137" ht="10.5" hidden="1" customHeight="1">
      <c r="A140" s="111" t="str">
        <f>IF(B140="","","Control 8")</f>
        <v/>
      </c>
      <c r="B140" s="379"/>
      <c r="C140" s="379"/>
      <c r="D140" s="379"/>
      <c r="E140" s="424"/>
      <c r="F140" s="424"/>
      <c r="G140" s="379"/>
      <c r="H140" s="379"/>
      <c r="I140" s="379"/>
      <c r="J140" s="379"/>
      <c r="K140" s="425"/>
      <c r="L140" s="425"/>
      <c r="M140" s="425"/>
      <c r="N140" s="425"/>
      <c r="O140" s="425"/>
      <c r="P140" s="426"/>
      <c r="Q140" s="426"/>
      <c r="R140" s="426"/>
      <c r="S140" s="426"/>
      <c r="T140" s="426"/>
      <c r="U140" s="426"/>
      <c r="V140" s="426"/>
      <c r="W140" s="426"/>
      <c r="X140" s="237">
        <f t="shared" si="14"/>
        <v>2</v>
      </c>
      <c r="Y140" s="238">
        <f t="shared" si="32"/>
        <v>0.31999999999999995</v>
      </c>
      <c r="Z140" s="237">
        <f t="shared" si="15"/>
        <v>2</v>
      </c>
      <c r="AA140" s="238">
        <f t="shared" si="33"/>
        <v>0.40000000000000008</v>
      </c>
      <c r="AB140" s="357"/>
      <c r="AC140" s="357"/>
      <c r="AD140" s="357"/>
      <c r="AE140" s="357"/>
      <c r="AF140" s="357"/>
      <c r="AG140" s="357"/>
      <c r="AH140" s="357"/>
      <c r="AI140" s="357"/>
      <c r="AJ140" s="357"/>
      <c r="AK140" s="357"/>
      <c r="AL140" s="357"/>
      <c r="AM140" s="357"/>
      <c r="AN140" s="357"/>
      <c r="AO140" s="357"/>
      <c r="AP140" s="357"/>
      <c r="AQ140" s="357"/>
      <c r="AR140" s="357"/>
      <c r="AS140" s="357"/>
      <c r="AT140" s="239"/>
      <c r="AU140" s="87">
        <v>1</v>
      </c>
      <c r="AW140" s="242">
        <f t="shared" si="16"/>
        <v>0</v>
      </c>
      <c r="AX140" s="242">
        <f t="shared" si="17"/>
        <v>0</v>
      </c>
      <c r="AY140" s="242">
        <f t="shared" si="18"/>
        <v>0</v>
      </c>
      <c r="AZ140" s="109"/>
      <c r="BA140" s="109"/>
      <c r="BB140" s="109"/>
      <c r="BC140" s="109"/>
      <c r="BD140" s="109"/>
      <c r="BE140" s="109"/>
      <c r="BF140" s="109"/>
      <c r="BG140" s="109"/>
      <c r="BH140" s="243"/>
      <c r="BL140" s="5"/>
      <c r="BM140" s="5"/>
      <c r="BN140" s="5"/>
      <c r="BO140" s="132">
        <f t="shared" si="19"/>
        <v>0</v>
      </c>
      <c r="BP140" s="132">
        <f t="shared" si="20"/>
        <v>0</v>
      </c>
      <c r="BQ140" s="132">
        <f t="shared" si="21"/>
        <v>0</v>
      </c>
      <c r="BR140" s="132">
        <f t="shared" si="22"/>
        <v>0</v>
      </c>
      <c r="BS140" s="132">
        <f t="shared" si="23"/>
        <v>0</v>
      </c>
      <c r="BT140" s="132">
        <f t="shared" si="24"/>
        <v>0</v>
      </c>
      <c r="BU140" s="132">
        <f t="shared" si="25"/>
        <v>0</v>
      </c>
      <c r="BV140" s="132">
        <f t="shared" si="26"/>
        <v>0</v>
      </c>
      <c r="BW140" s="132">
        <f t="shared" si="27"/>
        <v>0</v>
      </c>
      <c r="BX140" s="132">
        <f t="shared" si="28"/>
        <v>0</v>
      </c>
      <c r="BY140" s="132">
        <f t="shared" si="29"/>
        <v>0</v>
      </c>
      <c r="BZ140" s="132"/>
      <c r="CA140" s="132"/>
      <c r="CB140" s="5"/>
      <c r="CC140" s="92">
        <v>1</v>
      </c>
      <c r="CD140" s="241" t="str">
        <f t="shared" si="30"/>
        <v/>
      </c>
      <c r="CE140" s="235" t="str">
        <f t="shared" si="31"/>
        <v/>
      </c>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row>
    <row r="141" spans="1:137" ht="10.5" hidden="1" customHeight="1">
      <c r="A141" s="111" t="str">
        <f>IF(B141="","","Control 9")</f>
        <v/>
      </c>
      <c r="B141" s="379"/>
      <c r="C141" s="379"/>
      <c r="D141" s="379"/>
      <c r="E141" s="424"/>
      <c r="F141" s="424"/>
      <c r="G141" s="379"/>
      <c r="H141" s="379"/>
      <c r="I141" s="379"/>
      <c r="J141" s="379"/>
      <c r="K141" s="425"/>
      <c r="L141" s="425"/>
      <c r="M141" s="425"/>
      <c r="N141" s="425"/>
      <c r="O141" s="425"/>
      <c r="P141" s="426"/>
      <c r="Q141" s="426"/>
      <c r="R141" s="426"/>
      <c r="S141" s="426"/>
      <c r="T141" s="426"/>
      <c r="U141" s="426"/>
      <c r="V141" s="426"/>
      <c r="W141" s="426"/>
      <c r="X141" s="237">
        <f t="shared" si="14"/>
        <v>2</v>
      </c>
      <c r="Y141" s="238">
        <f t="shared" si="32"/>
        <v>0.31999999999999995</v>
      </c>
      <c r="Z141" s="237">
        <f t="shared" si="15"/>
        <v>2</v>
      </c>
      <c r="AA141" s="238">
        <f>IF(OR(V141="Ambos",V141="Impacto"),AA140-(AA140*AZ141),AA140)</f>
        <v>0.40000000000000008</v>
      </c>
      <c r="AB141" s="357"/>
      <c r="AC141" s="357"/>
      <c r="AD141" s="357"/>
      <c r="AE141" s="357"/>
      <c r="AF141" s="357"/>
      <c r="AG141" s="357"/>
      <c r="AH141" s="357"/>
      <c r="AI141" s="357"/>
      <c r="AJ141" s="357"/>
      <c r="AK141" s="357"/>
      <c r="AL141" s="357"/>
      <c r="AM141" s="357"/>
      <c r="AN141" s="357"/>
      <c r="AO141" s="357"/>
      <c r="AP141" s="357"/>
      <c r="AQ141" s="357"/>
      <c r="AR141" s="357"/>
      <c r="AS141" s="357"/>
      <c r="AT141" s="239"/>
      <c r="AU141" s="87">
        <v>1</v>
      </c>
      <c r="AW141" s="242">
        <f t="shared" si="16"/>
        <v>0</v>
      </c>
      <c r="AX141" s="242">
        <f>IF(T141="",0,IF(R141="Automático",0.25,IF(R141="Manual",0.15,0)))</f>
        <v>0</v>
      </c>
      <c r="AY141" s="242">
        <f>IF(R141="",0,IF(T141="Preventivo",0.25,IF(T141="Detectivo",0.15,IF(T141="Correctivo",0.1,0))))</f>
        <v>0</v>
      </c>
      <c r="AZ141" s="109"/>
      <c r="BA141" s="109"/>
      <c r="BB141" s="109"/>
      <c r="BC141" s="109"/>
      <c r="BD141" s="109"/>
      <c r="BE141" s="109"/>
      <c r="BF141" s="109"/>
      <c r="BG141" s="109"/>
      <c r="BH141" s="109"/>
      <c r="BL141" s="243"/>
      <c r="BM141" s="243"/>
      <c r="BN141" s="243"/>
      <c r="BO141" s="132">
        <f t="shared" si="19"/>
        <v>0</v>
      </c>
      <c r="BP141" s="132">
        <f t="shared" si="20"/>
        <v>0</v>
      </c>
      <c r="BQ141" s="132">
        <f t="shared" si="21"/>
        <v>0</v>
      </c>
      <c r="BR141" s="132">
        <f t="shared" si="22"/>
        <v>0</v>
      </c>
      <c r="BS141" s="132">
        <f t="shared" si="23"/>
        <v>0</v>
      </c>
      <c r="BT141" s="132">
        <f t="shared" si="24"/>
        <v>0</v>
      </c>
      <c r="BU141" s="132">
        <f t="shared" si="25"/>
        <v>0</v>
      </c>
      <c r="BV141" s="132">
        <f t="shared" si="26"/>
        <v>0</v>
      </c>
      <c r="BW141" s="132">
        <f t="shared" si="27"/>
        <v>0</v>
      </c>
      <c r="BX141" s="132">
        <f t="shared" si="28"/>
        <v>0</v>
      </c>
      <c r="BY141" s="132">
        <f t="shared" si="29"/>
        <v>0</v>
      </c>
      <c r="BZ141" s="132"/>
      <c r="CA141" s="132"/>
      <c r="CB141" s="243"/>
      <c r="CC141" s="92">
        <v>1</v>
      </c>
      <c r="CD141" s="105"/>
      <c r="CE141" s="241" t="str">
        <f>A20</f>
        <v/>
      </c>
      <c r="CF141" s="235" t="str">
        <f>IF(C20="","",C20)</f>
        <v/>
      </c>
    </row>
    <row r="142" spans="1:137" ht="10.5" hidden="1" customHeight="1">
      <c r="A142" s="111" t="str">
        <f>IF(B142="","","Control 10")</f>
        <v/>
      </c>
      <c r="B142" s="379"/>
      <c r="C142" s="379"/>
      <c r="D142" s="379"/>
      <c r="E142" s="424"/>
      <c r="F142" s="424"/>
      <c r="G142" s="379"/>
      <c r="H142" s="379"/>
      <c r="I142" s="379"/>
      <c r="J142" s="379"/>
      <c r="K142" s="425"/>
      <c r="L142" s="425"/>
      <c r="M142" s="425"/>
      <c r="N142" s="425"/>
      <c r="O142" s="425"/>
      <c r="P142" s="426"/>
      <c r="Q142" s="426"/>
      <c r="R142" s="426"/>
      <c r="S142" s="426"/>
      <c r="T142" s="426"/>
      <c r="U142" s="426"/>
      <c r="V142" s="426"/>
      <c r="W142" s="426"/>
      <c r="X142" s="237">
        <f t="shared" si="14"/>
        <v>2</v>
      </c>
      <c r="Y142" s="238">
        <f t="shared" si="32"/>
        <v>0.31999999999999995</v>
      </c>
      <c r="Z142" s="237">
        <f t="shared" si="15"/>
        <v>2</v>
      </c>
      <c r="AA142" s="238">
        <f t="shared" ref="AA142:AA162" si="34">IF(OR(V142="Ambos",V142="Impacto"),AA141-(AA141*AY142),AA141)</f>
        <v>0.40000000000000008</v>
      </c>
      <c r="AB142" s="357"/>
      <c r="AC142" s="357"/>
      <c r="AD142" s="357"/>
      <c r="AE142" s="357"/>
      <c r="AF142" s="357"/>
      <c r="AG142" s="357"/>
      <c r="AH142" s="357"/>
      <c r="AI142" s="357"/>
      <c r="AJ142" s="357"/>
      <c r="AK142" s="357"/>
      <c r="AL142" s="357"/>
      <c r="AM142" s="357"/>
      <c r="AN142" s="357"/>
      <c r="AO142" s="357"/>
      <c r="AP142" s="357"/>
      <c r="AQ142" s="357"/>
      <c r="AR142" s="357"/>
      <c r="AS142" s="357"/>
      <c r="AT142" s="239"/>
      <c r="AU142" s="87">
        <v>1</v>
      </c>
      <c r="AW142" s="242">
        <f t="shared" si="16"/>
        <v>0</v>
      </c>
      <c r="AX142" s="242">
        <f t="shared" ref="AX142:AX162" si="35">IF(R142="",0,IF(T142="Preventivo",0.25,IF(T142="Detectivo",0.15,IF(T142="Correctivo",0.1,0))))</f>
        <v>0</v>
      </c>
      <c r="AY142" s="242">
        <f t="shared" ref="AY142:AY162" si="36">IF(OR(R142=0,T142=0),0,AW142+AX142)</f>
        <v>0</v>
      </c>
      <c r="AZ142" s="109"/>
      <c r="BA142" s="109"/>
      <c r="BB142" s="109"/>
      <c r="BC142" s="109"/>
      <c r="BD142" s="109"/>
      <c r="BE142" s="109"/>
      <c r="BF142" s="109"/>
      <c r="BG142" s="109"/>
      <c r="BH142" s="243"/>
      <c r="BL142" s="5"/>
      <c r="BM142" s="5"/>
      <c r="BN142" s="5"/>
      <c r="BO142" s="132">
        <f t="shared" si="19"/>
        <v>0</v>
      </c>
      <c r="BP142" s="132">
        <f t="shared" si="20"/>
        <v>0</v>
      </c>
      <c r="BQ142" s="132">
        <f t="shared" si="21"/>
        <v>0</v>
      </c>
      <c r="BR142" s="132">
        <f t="shared" si="22"/>
        <v>0</v>
      </c>
      <c r="BS142" s="132">
        <f t="shared" si="23"/>
        <v>0</v>
      </c>
      <c r="BT142" s="132">
        <f t="shared" si="24"/>
        <v>0</v>
      </c>
      <c r="BU142" s="132">
        <f t="shared" si="25"/>
        <v>0</v>
      </c>
      <c r="BV142" s="132">
        <f t="shared" si="26"/>
        <v>0</v>
      </c>
      <c r="BW142" s="132">
        <f t="shared" si="27"/>
        <v>0</v>
      </c>
      <c r="BX142" s="132">
        <f t="shared" si="28"/>
        <v>0</v>
      </c>
      <c r="BY142" s="132">
        <f t="shared" si="29"/>
        <v>0</v>
      </c>
      <c r="BZ142" s="132"/>
      <c r="CA142" s="132"/>
      <c r="CB142" s="5"/>
      <c r="CC142" s="92">
        <v>1</v>
      </c>
      <c r="CD142" s="241" t="str">
        <f t="shared" ref="CD142:CD152" si="37">A21</f>
        <v/>
      </c>
      <c r="CE142" s="235" t="str">
        <f t="shared" ref="CE142:CE152" si="38">IF(C21="","",C21)</f>
        <v/>
      </c>
      <c r="CF142" s="5"/>
    </row>
    <row r="143" spans="1:137" ht="10.5" hidden="1" customHeight="1">
      <c r="A143" s="111" t="str">
        <f>IF(B143="","","Control 11")</f>
        <v/>
      </c>
      <c r="B143" s="379"/>
      <c r="C143" s="379"/>
      <c r="D143" s="379"/>
      <c r="E143" s="424"/>
      <c r="F143" s="424"/>
      <c r="G143" s="379"/>
      <c r="H143" s="379"/>
      <c r="I143" s="379"/>
      <c r="J143" s="379"/>
      <c r="K143" s="425"/>
      <c r="L143" s="425"/>
      <c r="M143" s="425"/>
      <c r="N143" s="425"/>
      <c r="O143" s="425"/>
      <c r="P143" s="426"/>
      <c r="Q143" s="426"/>
      <c r="R143" s="426"/>
      <c r="S143" s="426"/>
      <c r="T143" s="426"/>
      <c r="U143" s="426"/>
      <c r="V143" s="426"/>
      <c r="W143" s="426"/>
      <c r="X143" s="237">
        <f t="shared" si="14"/>
        <v>2</v>
      </c>
      <c r="Y143" s="238">
        <f t="shared" si="32"/>
        <v>0.31999999999999995</v>
      </c>
      <c r="Z143" s="237">
        <f t="shared" si="15"/>
        <v>2</v>
      </c>
      <c r="AA143" s="238">
        <f t="shared" si="34"/>
        <v>0.40000000000000008</v>
      </c>
      <c r="AB143" s="357"/>
      <c r="AC143" s="357"/>
      <c r="AD143" s="357"/>
      <c r="AE143" s="357"/>
      <c r="AF143" s="357"/>
      <c r="AG143" s="357"/>
      <c r="AH143" s="357"/>
      <c r="AI143" s="357"/>
      <c r="AJ143" s="357"/>
      <c r="AK143" s="357"/>
      <c r="AL143" s="357"/>
      <c r="AM143" s="357"/>
      <c r="AN143" s="357"/>
      <c r="AO143" s="357"/>
      <c r="AP143" s="357"/>
      <c r="AQ143" s="357"/>
      <c r="AR143" s="357"/>
      <c r="AS143" s="357"/>
      <c r="AT143" s="239"/>
      <c r="AU143" s="87">
        <v>1</v>
      </c>
      <c r="AW143" s="242">
        <f t="shared" si="16"/>
        <v>0</v>
      </c>
      <c r="AX143" s="242">
        <f t="shared" si="35"/>
        <v>0</v>
      </c>
      <c r="AY143" s="242">
        <f t="shared" si="36"/>
        <v>0</v>
      </c>
      <c r="AZ143" s="109"/>
      <c r="BA143" s="109"/>
      <c r="BB143" s="109"/>
      <c r="BC143" s="109"/>
      <c r="BD143" s="109"/>
      <c r="BE143" s="109"/>
      <c r="BF143" s="109"/>
      <c r="BG143" s="109"/>
      <c r="BH143" s="243"/>
      <c r="BL143" s="5"/>
      <c r="BM143" s="5"/>
      <c r="BN143" s="5"/>
      <c r="BO143" s="132">
        <f t="shared" si="19"/>
        <v>0</v>
      </c>
      <c r="BP143" s="132">
        <f t="shared" si="20"/>
        <v>0</v>
      </c>
      <c r="BQ143" s="132">
        <f t="shared" si="21"/>
        <v>0</v>
      </c>
      <c r="BR143" s="132">
        <f t="shared" si="22"/>
        <v>0</v>
      </c>
      <c r="BS143" s="132">
        <f t="shared" si="23"/>
        <v>0</v>
      </c>
      <c r="BT143" s="132">
        <f t="shared" si="24"/>
        <v>0</v>
      </c>
      <c r="BU143" s="132">
        <f t="shared" si="25"/>
        <v>0</v>
      </c>
      <c r="BV143" s="132">
        <f t="shared" si="26"/>
        <v>0</v>
      </c>
      <c r="BW143" s="132">
        <f t="shared" si="27"/>
        <v>0</v>
      </c>
      <c r="BX143" s="132">
        <f t="shared" si="28"/>
        <v>0</v>
      </c>
      <c r="BY143" s="132">
        <f t="shared" si="29"/>
        <v>0</v>
      </c>
      <c r="BZ143" s="132"/>
      <c r="CA143" s="132"/>
      <c r="CB143" s="5"/>
      <c r="CC143" s="92">
        <v>1</v>
      </c>
      <c r="CD143" s="241" t="str">
        <f t="shared" si="37"/>
        <v/>
      </c>
      <c r="CE143" s="235" t="str">
        <f t="shared" si="38"/>
        <v/>
      </c>
      <c r="CF143" s="5"/>
    </row>
    <row r="144" spans="1:137" ht="10.5" hidden="1" customHeight="1">
      <c r="A144" s="111" t="str">
        <f>IF(B144="","","Control 12")</f>
        <v/>
      </c>
      <c r="B144" s="379"/>
      <c r="C144" s="379"/>
      <c r="D144" s="379"/>
      <c r="E144" s="424"/>
      <c r="F144" s="424"/>
      <c r="G144" s="379"/>
      <c r="H144" s="379"/>
      <c r="I144" s="379"/>
      <c r="J144" s="379"/>
      <c r="K144" s="425"/>
      <c r="L144" s="425"/>
      <c r="M144" s="425"/>
      <c r="N144" s="425"/>
      <c r="O144" s="425"/>
      <c r="P144" s="426"/>
      <c r="Q144" s="426"/>
      <c r="R144" s="426"/>
      <c r="S144" s="426"/>
      <c r="T144" s="426"/>
      <c r="U144" s="426"/>
      <c r="V144" s="426"/>
      <c r="W144" s="426"/>
      <c r="X144" s="237">
        <f t="shared" si="14"/>
        <v>2</v>
      </c>
      <c r="Y144" s="238">
        <f t="shared" si="32"/>
        <v>0.31999999999999995</v>
      </c>
      <c r="Z144" s="237">
        <f t="shared" si="15"/>
        <v>2</v>
      </c>
      <c r="AA144" s="238">
        <f t="shared" si="34"/>
        <v>0.40000000000000008</v>
      </c>
      <c r="AB144" s="357"/>
      <c r="AC144" s="357"/>
      <c r="AD144" s="357"/>
      <c r="AE144" s="357"/>
      <c r="AF144" s="357"/>
      <c r="AG144" s="357"/>
      <c r="AH144" s="357"/>
      <c r="AI144" s="357"/>
      <c r="AJ144" s="357"/>
      <c r="AK144" s="357"/>
      <c r="AL144" s="357"/>
      <c r="AM144" s="357"/>
      <c r="AN144" s="357"/>
      <c r="AO144" s="357"/>
      <c r="AP144" s="357"/>
      <c r="AQ144" s="357"/>
      <c r="AR144" s="357"/>
      <c r="AS144" s="357"/>
      <c r="AT144" s="239"/>
      <c r="AU144" s="87">
        <v>1</v>
      </c>
      <c r="AW144" s="242">
        <f t="shared" si="16"/>
        <v>0</v>
      </c>
      <c r="AX144" s="242">
        <f t="shared" si="35"/>
        <v>0</v>
      </c>
      <c r="AY144" s="242">
        <f t="shared" si="36"/>
        <v>0</v>
      </c>
      <c r="AZ144" s="109"/>
      <c r="BA144" s="109"/>
      <c r="BB144" s="109"/>
      <c r="BC144" s="109"/>
      <c r="BD144" s="109"/>
      <c r="BE144" s="109"/>
      <c r="BF144" s="109"/>
      <c r="BG144" s="109"/>
      <c r="BH144" s="243"/>
      <c r="BL144" s="5"/>
      <c r="BM144" s="5"/>
      <c r="BN144" s="5"/>
      <c r="BO144" s="132">
        <f t="shared" si="19"/>
        <v>0</v>
      </c>
      <c r="BP144" s="132">
        <f t="shared" si="20"/>
        <v>0</v>
      </c>
      <c r="BQ144" s="132">
        <f t="shared" si="21"/>
        <v>0</v>
      </c>
      <c r="BR144" s="132">
        <f t="shared" si="22"/>
        <v>0</v>
      </c>
      <c r="BS144" s="132">
        <f t="shared" si="23"/>
        <v>0</v>
      </c>
      <c r="BT144" s="132">
        <f t="shared" si="24"/>
        <v>0</v>
      </c>
      <c r="BU144" s="132">
        <f t="shared" si="25"/>
        <v>0</v>
      </c>
      <c r="BV144" s="132">
        <f t="shared" si="26"/>
        <v>0</v>
      </c>
      <c r="BW144" s="132">
        <f t="shared" si="27"/>
        <v>0</v>
      </c>
      <c r="BX144" s="132">
        <f t="shared" si="28"/>
        <v>0</v>
      </c>
      <c r="BY144" s="132">
        <f t="shared" si="29"/>
        <v>0</v>
      </c>
      <c r="BZ144" s="132"/>
      <c r="CA144" s="132"/>
      <c r="CB144" s="5"/>
      <c r="CC144" s="92">
        <v>1</v>
      </c>
      <c r="CD144" s="241" t="str">
        <f t="shared" si="37"/>
        <v/>
      </c>
      <c r="CE144" s="235" t="str">
        <f t="shared" si="38"/>
        <v/>
      </c>
      <c r="CF144" s="5"/>
    </row>
    <row r="145" spans="1:84" ht="10.5" hidden="1" customHeight="1">
      <c r="A145" s="111" t="str">
        <f>IF(B145="","","Control 13")</f>
        <v/>
      </c>
      <c r="B145" s="379"/>
      <c r="C145" s="379"/>
      <c r="D145" s="379"/>
      <c r="E145" s="424"/>
      <c r="F145" s="424"/>
      <c r="G145" s="379"/>
      <c r="H145" s="379"/>
      <c r="I145" s="379"/>
      <c r="J145" s="379"/>
      <c r="K145" s="425"/>
      <c r="L145" s="425"/>
      <c r="M145" s="425"/>
      <c r="N145" s="425"/>
      <c r="O145" s="425"/>
      <c r="P145" s="426"/>
      <c r="Q145" s="426"/>
      <c r="R145" s="426"/>
      <c r="S145" s="426"/>
      <c r="T145" s="426"/>
      <c r="U145" s="426"/>
      <c r="V145" s="426"/>
      <c r="W145" s="426"/>
      <c r="X145" s="237">
        <f t="shared" si="14"/>
        <v>2</v>
      </c>
      <c r="Y145" s="238">
        <f t="shared" si="32"/>
        <v>0.31999999999999995</v>
      </c>
      <c r="Z145" s="237">
        <f t="shared" si="15"/>
        <v>2</v>
      </c>
      <c r="AA145" s="238">
        <f t="shared" si="34"/>
        <v>0.40000000000000008</v>
      </c>
      <c r="AB145" s="357"/>
      <c r="AC145" s="357"/>
      <c r="AD145" s="357"/>
      <c r="AE145" s="357"/>
      <c r="AF145" s="357"/>
      <c r="AG145" s="357"/>
      <c r="AH145" s="357"/>
      <c r="AI145" s="357"/>
      <c r="AJ145" s="357"/>
      <c r="AK145" s="357"/>
      <c r="AL145" s="357"/>
      <c r="AM145" s="357"/>
      <c r="AN145" s="357"/>
      <c r="AO145" s="357"/>
      <c r="AP145" s="357"/>
      <c r="AQ145" s="357"/>
      <c r="AR145" s="357"/>
      <c r="AS145" s="357"/>
      <c r="AT145" s="239"/>
      <c r="AU145" s="87">
        <v>1</v>
      </c>
      <c r="AW145" s="242">
        <f t="shared" si="16"/>
        <v>0</v>
      </c>
      <c r="AX145" s="242">
        <f t="shared" si="35"/>
        <v>0</v>
      </c>
      <c r="AY145" s="242">
        <f t="shared" si="36"/>
        <v>0</v>
      </c>
      <c r="AZ145" s="109"/>
      <c r="BA145" s="109"/>
      <c r="BB145" s="109"/>
      <c r="BC145" s="109"/>
      <c r="BD145" s="109"/>
      <c r="BE145" s="109"/>
      <c r="BF145" s="109"/>
      <c r="BG145" s="109"/>
      <c r="BH145" s="243"/>
      <c r="BL145" s="5"/>
      <c r="BM145" s="5"/>
      <c r="BN145" s="5"/>
      <c r="BO145" s="132">
        <f t="shared" si="19"/>
        <v>0</v>
      </c>
      <c r="BP145" s="132">
        <f t="shared" si="20"/>
        <v>0</v>
      </c>
      <c r="BQ145" s="132">
        <f t="shared" si="21"/>
        <v>0</v>
      </c>
      <c r="BR145" s="132">
        <f t="shared" si="22"/>
        <v>0</v>
      </c>
      <c r="BS145" s="132">
        <f t="shared" si="23"/>
        <v>0</v>
      </c>
      <c r="BT145" s="132">
        <f t="shared" si="24"/>
        <v>0</v>
      </c>
      <c r="BU145" s="132">
        <f t="shared" si="25"/>
        <v>0</v>
      </c>
      <c r="BV145" s="132">
        <f t="shared" si="26"/>
        <v>0</v>
      </c>
      <c r="BW145" s="132">
        <f t="shared" si="27"/>
        <v>0</v>
      </c>
      <c r="BX145" s="132">
        <f t="shared" si="28"/>
        <v>0</v>
      </c>
      <c r="BY145" s="132">
        <f t="shared" si="29"/>
        <v>0</v>
      </c>
      <c r="BZ145" s="132"/>
      <c r="CA145" s="132"/>
      <c r="CB145" s="5"/>
      <c r="CC145" s="92">
        <v>1</v>
      </c>
      <c r="CD145" s="241" t="str">
        <f t="shared" si="37"/>
        <v/>
      </c>
      <c r="CE145" s="235" t="str">
        <f t="shared" si="38"/>
        <v/>
      </c>
      <c r="CF145" s="5"/>
    </row>
    <row r="146" spans="1:84" ht="10.5" hidden="1" customHeight="1">
      <c r="A146" s="111" t="str">
        <f>IF(B146="","","Control 14")</f>
        <v/>
      </c>
      <c r="B146" s="379"/>
      <c r="C146" s="379"/>
      <c r="D146" s="379"/>
      <c r="E146" s="424"/>
      <c r="F146" s="424"/>
      <c r="G146" s="379"/>
      <c r="H146" s="379"/>
      <c r="I146" s="379"/>
      <c r="J146" s="379"/>
      <c r="K146" s="425"/>
      <c r="L146" s="425"/>
      <c r="M146" s="425"/>
      <c r="N146" s="425"/>
      <c r="O146" s="425"/>
      <c r="P146" s="426"/>
      <c r="Q146" s="426"/>
      <c r="R146" s="426"/>
      <c r="S146" s="426"/>
      <c r="T146" s="426"/>
      <c r="U146" s="426"/>
      <c r="V146" s="426"/>
      <c r="W146" s="426"/>
      <c r="X146" s="237">
        <f t="shared" si="14"/>
        <v>2</v>
      </c>
      <c r="Y146" s="238">
        <f t="shared" si="32"/>
        <v>0.31999999999999995</v>
      </c>
      <c r="Z146" s="237">
        <f t="shared" si="15"/>
        <v>2</v>
      </c>
      <c r="AA146" s="238">
        <f t="shared" si="34"/>
        <v>0.40000000000000008</v>
      </c>
      <c r="AB146" s="357"/>
      <c r="AC146" s="357"/>
      <c r="AD146" s="357"/>
      <c r="AE146" s="357"/>
      <c r="AF146" s="357"/>
      <c r="AG146" s="357"/>
      <c r="AH146" s="357"/>
      <c r="AI146" s="357"/>
      <c r="AJ146" s="357"/>
      <c r="AK146" s="357"/>
      <c r="AL146" s="357"/>
      <c r="AM146" s="357"/>
      <c r="AN146" s="357"/>
      <c r="AO146" s="357"/>
      <c r="AP146" s="357"/>
      <c r="AQ146" s="357"/>
      <c r="AR146" s="357"/>
      <c r="AS146" s="357"/>
      <c r="AT146" s="239"/>
      <c r="AU146" s="87">
        <v>1</v>
      </c>
      <c r="AW146" s="242">
        <f t="shared" si="16"/>
        <v>0</v>
      </c>
      <c r="AX146" s="242">
        <f t="shared" si="35"/>
        <v>0</v>
      </c>
      <c r="AY146" s="242">
        <f t="shared" si="36"/>
        <v>0</v>
      </c>
      <c r="AZ146" s="109"/>
      <c r="BA146" s="109"/>
      <c r="BB146" s="109"/>
      <c r="BC146" s="109"/>
      <c r="BD146" s="109"/>
      <c r="BE146" s="109"/>
      <c r="BF146" s="109"/>
      <c r="BG146" s="109"/>
      <c r="BH146" s="243"/>
      <c r="BL146" s="5"/>
      <c r="BM146" s="5"/>
      <c r="BN146" s="5"/>
      <c r="BO146" s="132">
        <f t="shared" si="19"/>
        <v>0</v>
      </c>
      <c r="BP146" s="132">
        <f t="shared" si="20"/>
        <v>0</v>
      </c>
      <c r="BQ146" s="132">
        <f t="shared" si="21"/>
        <v>0</v>
      </c>
      <c r="BR146" s="132">
        <f t="shared" si="22"/>
        <v>0</v>
      </c>
      <c r="BS146" s="132">
        <f t="shared" si="23"/>
        <v>0</v>
      </c>
      <c r="BT146" s="132">
        <f t="shared" si="24"/>
        <v>0</v>
      </c>
      <c r="BU146" s="132">
        <f t="shared" si="25"/>
        <v>0</v>
      </c>
      <c r="BV146" s="132">
        <f t="shared" si="26"/>
        <v>0</v>
      </c>
      <c r="BW146" s="132">
        <f t="shared" si="27"/>
        <v>0</v>
      </c>
      <c r="BX146" s="132">
        <f t="shared" si="28"/>
        <v>0</v>
      </c>
      <c r="BY146" s="132">
        <f t="shared" si="29"/>
        <v>0</v>
      </c>
      <c r="BZ146" s="132"/>
      <c r="CA146" s="132"/>
      <c r="CB146" s="5"/>
      <c r="CC146" s="92">
        <v>1</v>
      </c>
      <c r="CD146" s="241" t="str">
        <f t="shared" si="37"/>
        <v/>
      </c>
      <c r="CE146" s="235" t="str">
        <f t="shared" si="38"/>
        <v/>
      </c>
      <c r="CF146" s="5"/>
    </row>
    <row r="147" spans="1:84" ht="10.5" hidden="1" customHeight="1">
      <c r="A147" s="111" t="str">
        <f>IF(B147="","","Control 15")</f>
        <v/>
      </c>
      <c r="B147" s="379"/>
      <c r="C147" s="379"/>
      <c r="D147" s="379"/>
      <c r="E147" s="424"/>
      <c r="F147" s="424"/>
      <c r="G147" s="379"/>
      <c r="H147" s="379"/>
      <c r="I147" s="379"/>
      <c r="J147" s="379"/>
      <c r="K147" s="425"/>
      <c r="L147" s="425"/>
      <c r="M147" s="425"/>
      <c r="N147" s="425"/>
      <c r="O147" s="425"/>
      <c r="P147" s="426"/>
      <c r="Q147" s="426"/>
      <c r="R147" s="426"/>
      <c r="S147" s="426"/>
      <c r="T147" s="426"/>
      <c r="U147" s="426"/>
      <c r="V147" s="426"/>
      <c r="W147" s="426"/>
      <c r="X147" s="237">
        <f t="shared" si="14"/>
        <v>2</v>
      </c>
      <c r="Y147" s="238">
        <f t="shared" si="32"/>
        <v>0.31999999999999995</v>
      </c>
      <c r="Z147" s="237">
        <f t="shared" si="15"/>
        <v>2</v>
      </c>
      <c r="AA147" s="238">
        <f t="shared" si="34"/>
        <v>0.40000000000000008</v>
      </c>
      <c r="AB147" s="357"/>
      <c r="AC147" s="357"/>
      <c r="AD147" s="357"/>
      <c r="AE147" s="357"/>
      <c r="AF147" s="357"/>
      <c r="AG147" s="357"/>
      <c r="AH147" s="357"/>
      <c r="AI147" s="357"/>
      <c r="AJ147" s="357"/>
      <c r="AK147" s="357"/>
      <c r="AL147" s="357"/>
      <c r="AM147" s="357"/>
      <c r="AN147" s="357"/>
      <c r="AO147" s="357"/>
      <c r="AP147" s="357"/>
      <c r="AQ147" s="357"/>
      <c r="AR147" s="357"/>
      <c r="AS147" s="357"/>
      <c r="AT147" s="239"/>
      <c r="AU147" s="87">
        <v>1</v>
      </c>
      <c r="AW147" s="242">
        <f t="shared" si="16"/>
        <v>0</v>
      </c>
      <c r="AX147" s="242">
        <f t="shared" si="35"/>
        <v>0</v>
      </c>
      <c r="AY147" s="242">
        <f t="shared" si="36"/>
        <v>0</v>
      </c>
      <c r="AZ147" s="109"/>
      <c r="BA147" s="109"/>
      <c r="BB147" s="109"/>
      <c r="BC147" s="109"/>
      <c r="BD147" s="109"/>
      <c r="BE147" s="109"/>
      <c r="BF147" s="109"/>
      <c r="BG147" s="109"/>
      <c r="BH147" s="243"/>
      <c r="BL147" s="5"/>
      <c r="BM147" s="5"/>
      <c r="BN147" s="5"/>
      <c r="BO147" s="132">
        <f t="shared" si="19"/>
        <v>0</v>
      </c>
      <c r="BP147" s="132">
        <f t="shared" si="20"/>
        <v>0</v>
      </c>
      <c r="BQ147" s="132">
        <f t="shared" si="21"/>
        <v>0</v>
      </c>
      <c r="BR147" s="132">
        <f t="shared" si="22"/>
        <v>0</v>
      </c>
      <c r="BS147" s="132">
        <f t="shared" si="23"/>
        <v>0</v>
      </c>
      <c r="BT147" s="132">
        <f t="shared" si="24"/>
        <v>0</v>
      </c>
      <c r="BU147" s="132">
        <f t="shared" si="25"/>
        <v>0</v>
      </c>
      <c r="BV147" s="132">
        <f t="shared" si="26"/>
        <v>0</v>
      </c>
      <c r="BW147" s="132">
        <f t="shared" si="27"/>
        <v>0</v>
      </c>
      <c r="BX147" s="132">
        <f t="shared" si="28"/>
        <v>0</v>
      </c>
      <c r="BY147" s="132">
        <f t="shared" si="29"/>
        <v>0</v>
      </c>
      <c r="BZ147" s="132"/>
      <c r="CA147" s="132"/>
      <c r="CB147" s="5"/>
      <c r="CC147" s="92">
        <v>1</v>
      </c>
      <c r="CD147" s="241" t="str">
        <f t="shared" si="37"/>
        <v/>
      </c>
      <c r="CE147" s="235" t="str">
        <f t="shared" si="38"/>
        <v/>
      </c>
      <c r="CF147" s="5"/>
    </row>
    <row r="148" spans="1:84" ht="10.5" hidden="1" customHeight="1">
      <c r="A148" s="111" t="str">
        <f>IF(B148="","","Control 16")</f>
        <v/>
      </c>
      <c r="B148" s="379"/>
      <c r="C148" s="379"/>
      <c r="D148" s="379"/>
      <c r="E148" s="424"/>
      <c r="F148" s="424"/>
      <c r="G148" s="379"/>
      <c r="H148" s="379"/>
      <c r="I148" s="379"/>
      <c r="J148" s="379"/>
      <c r="K148" s="425"/>
      <c r="L148" s="425"/>
      <c r="M148" s="425"/>
      <c r="N148" s="425"/>
      <c r="O148" s="425"/>
      <c r="P148" s="426"/>
      <c r="Q148" s="426"/>
      <c r="R148" s="426"/>
      <c r="S148" s="426"/>
      <c r="T148" s="426"/>
      <c r="U148" s="426"/>
      <c r="V148" s="426"/>
      <c r="W148" s="426"/>
      <c r="X148" s="237">
        <f t="shared" si="14"/>
        <v>2</v>
      </c>
      <c r="Y148" s="238">
        <f t="shared" si="32"/>
        <v>0.31999999999999995</v>
      </c>
      <c r="Z148" s="237">
        <f t="shared" si="15"/>
        <v>2</v>
      </c>
      <c r="AA148" s="238">
        <f t="shared" si="34"/>
        <v>0.40000000000000008</v>
      </c>
      <c r="AB148" s="357"/>
      <c r="AC148" s="357"/>
      <c r="AD148" s="357"/>
      <c r="AE148" s="357"/>
      <c r="AF148" s="357"/>
      <c r="AG148" s="357"/>
      <c r="AH148" s="357"/>
      <c r="AI148" s="357"/>
      <c r="AJ148" s="357"/>
      <c r="AK148" s="357"/>
      <c r="AL148" s="357"/>
      <c r="AM148" s="357"/>
      <c r="AN148" s="357"/>
      <c r="AO148" s="357"/>
      <c r="AP148" s="357"/>
      <c r="AQ148" s="357"/>
      <c r="AR148" s="357"/>
      <c r="AS148" s="357"/>
      <c r="AT148" s="239"/>
      <c r="AU148" s="87">
        <v>1</v>
      </c>
      <c r="AW148" s="242">
        <f t="shared" si="16"/>
        <v>0</v>
      </c>
      <c r="AX148" s="242">
        <f t="shared" si="35"/>
        <v>0</v>
      </c>
      <c r="AY148" s="242">
        <f t="shared" si="36"/>
        <v>0</v>
      </c>
      <c r="AZ148" s="109"/>
      <c r="BA148" s="109"/>
      <c r="BB148" s="109"/>
      <c r="BC148" s="109"/>
      <c r="BD148" s="109"/>
      <c r="BE148" s="109"/>
      <c r="BF148" s="109"/>
      <c r="BG148" s="109"/>
      <c r="BH148" s="243"/>
      <c r="BL148" s="5"/>
      <c r="BM148" s="5"/>
      <c r="BN148" s="5"/>
      <c r="BO148" s="132">
        <f t="shared" si="19"/>
        <v>0</v>
      </c>
      <c r="BP148" s="132">
        <f t="shared" si="20"/>
        <v>0</v>
      </c>
      <c r="BQ148" s="132">
        <f t="shared" si="21"/>
        <v>0</v>
      </c>
      <c r="BR148" s="132">
        <f t="shared" si="22"/>
        <v>0</v>
      </c>
      <c r="BS148" s="132">
        <f t="shared" si="23"/>
        <v>0</v>
      </c>
      <c r="BT148" s="132">
        <f t="shared" si="24"/>
        <v>0</v>
      </c>
      <c r="BU148" s="132">
        <f t="shared" si="25"/>
        <v>0</v>
      </c>
      <c r="BV148" s="132">
        <f t="shared" si="26"/>
        <v>0</v>
      </c>
      <c r="BW148" s="132">
        <f t="shared" si="27"/>
        <v>0</v>
      </c>
      <c r="BX148" s="132">
        <f t="shared" si="28"/>
        <v>0</v>
      </c>
      <c r="BY148" s="132">
        <f t="shared" si="29"/>
        <v>0</v>
      </c>
      <c r="BZ148" s="132"/>
      <c r="CA148" s="132"/>
      <c r="CB148" s="5"/>
      <c r="CC148" s="92">
        <v>1</v>
      </c>
      <c r="CD148" s="241" t="str">
        <f t="shared" si="37"/>
        <v/>
      </c>
      <c r="CE148" s="235" t="str">
        <f t="shared" si="38"/>
        <v/>
      </c>
      <c r="CF148" s="5"/>
    </row>
    <row r="149" spans="1:84" ht="10.5" hidden="1" customHeight="1">
      <c r="A149" s="111" t="str">
        <f>IF(B149="","","Control 17")</f>
        <v/>
      </c>
      <c r="B149" s="379"/>
      <c r="C149" s="379"/>
      <c r="D149" s="379"/>
      <c r="E149" s="424"/>
      <c r="F149" s="424"/>
      <c r="G149" s="379"/>
      <c r="H149" s="379"/>
      <c r="I149" s="379"/>
      <c r="J149" s="379"/>
      <c r="K149" s="425"/>
      <c r="L149" s="425"/>
      <c r="M149" s="425"/>
      <c r="N149" s="425"/>
      <c r="O149" s="425"/>
      <c r="P149" s="426"/>
      <c r="Q149" s="426"/>
      <c r="R149" s="426"/>
      <c r="S149" s="426"/>
      <c r="T149" s="426"/>
      <c r="U149" s="426"/>
      <c r="V149" s="426"/>
      <c r="W149" s="426"/>
      <c r="X149" s="237">
        <f t="shared" si="14"/>
        <v>2</v>
      </c>
      <c r="Y149" s="238">
        <f t="shared" si="32"/>
        <v>0.31999999999999995</v>
      </c>
      <c r="Z149" s="237">
        <f t="shared" si="15"/>
        <v>2</v>
      </c>
      <c r="AA149" s="238">
        <f t="shared" si="34"/>
        <v>0.40000000000000008</v>
      </c>
      <c r="AB149" s="357"/>
      <c r="AC149" s="357"/>
      <c r="AD149" s="357"/>
      <c r="AE149" s="357"/>
      <c r="AF149" s="357"/>
      <c r="AG149" s="357"/>
      <c r="AH149" s="357"/>
      <c r="AI149" s="357"/>
      <c r="AJ149" s="357"/>
      <c r="AK149" s="357"/>
      <c r="AL149" s="357"/>
      <c r="AM149" s="357"/>
      <c r="AN149" s="357"/>
      <c r="AO149" s="357"/>
      <c r="AP149" s="357"/>
      <c r="AQ149" s="357"/>
      <c r="AR149" s="357"/>
      <c r="AS149" s="357"/>
      <c r="AT149" s="239"/>
      <c r="AU149" s="87">
        <v>1</v>
      </c>
      <c r="AW149" s="242">
        <f t="shared" si="16"/>
        <v>0</v>
      </c>
      <c r="AX149" s="242">
        <f t="shared" si="35"/>
        <v>0</v>
      </c>
      <c r="AY149" s="242">
        <f t="shared" si="36"/>
        <v>0</v>
      </c>
      <c r="AZ149" s="109"/>
      <c r="BA149" s="109"/>
      <c r="BB149" s="109"/>
      <c r="BC149" s="109"/>
      <c r="BD149" s="109"/>
      <c r="BE149" s="109"/>
      <c r="BF149" s="109"/>
      <c r="BG149" s="109"/>
      <c r="BH149" s="243"/>
      <c r="BL149" s="5"/>
      <c r="BM149" s="5"/>
      <c r="BN149" s="5"/>
      <c r="BO149" s="132">
        <f t="shared" si="19"/>
        <v>0</v>
      </c>
      <c r="BP149" s="132">
        <f t="shared" si="20"/>
        <v>0</v>
      </c>
      <c r="BQ149" s="132">
        <f t="shared" si="21"/>
        <v>0</v>
      </c>
      <c r="BR149" s="132">
        <f t="shared" si="22"/>
        <v>0</v>
      </c>
      <c r="BS149" s="132">
        <f t="shared" si="23"/>
        <v>0</v>
      </c>
      <c r="BT149" s="132">
        <f t="shared" si="24"/>
        <v>0</v>
      </c>
      <c r="BU149" s="132">
        <f t="shared" si="25"/>
        <v>0</v>
      </c>
      <c r="BV149" s="132">
        <f t="shared" si="26"/>
        <v>0</v>
      </c>
      <c r="BW149" s="132">
        <f t="shared" si="27"/>
        <v>0</v>
      </c>
      <c r="BX149" s="132">
        <f t="shared" si="28"/>
        <v>0</v>
      </c>
      <c r="BY149" s="132">
        <f t="shared" si="29"/>
        <v>0</v>
      </c>
      <c r="BZ149" s="132"/>
      <c r="CA149" s="132"/>
      <c r="CB149" s="5"/>
      <c r="CC149" s="92">
        <v>1</v>
      </c>
      <c r="CD149" s="241" t="str">
        <f t="shared" si="37"/>
        <v/>
      </c>
      <c r="CE149" s="235" t="str">
        <f t="shared" si="38"/>
        <v/>
      </c>
      <c r="CF149" s="5"/>
    </row>
    <row r="150" spans="1:84" ht="10.5" hidden="1" customHeight="1">
      <c r="A150" s="111" t="str">
        <f>IF(B150="","","Control 18")</f>
        <v/>
      </c>
      <c r="B150" s="379"/>
      <c r="C150" s="379"/>
      <c r="D150" s="379"/>
      <c r="E150" s="424"/>
      <c r="F150" s="424"/>
      <c r="G150" s="379"/>
      <c r="H150" s="379"/>
      <c r="I150" s="379"/>
      <c r="J150" s="379"/>
      <c r="K150" s="425"/>
      <c r="L150" s="425"/>
      <c r="M150" s="425"/>
      <c r="N150" s="425"/>
      <c r="O150" s="425"/>
      <c r="P150" s="426"/>
      <c r="Q150" s="426"/>
      <c r="R150" s="426"/>
      <c r="S150" s="426"/>
      <c r="T150" s="426"/>
      <c r="U150" s="426"/>
      <c r="V150" s="426"/>
      <c r="W150" s="426"/>
      <c r="X150" s="237">
        <f t="shared" si="14"/>
        <v>2</v>
      </c>
      <c r="Y150" s="238">
        <f t="shared" si="32"/>
        <v>0.31999999999999995</v>
      </c>
      <c r="Z150" s="237">
        <f t="shared" si="15"/>
        <v>2</v>
      </c>
      <c r="AA150" s="238">
        <f t="shared" si="34"/>
        <v>0.40000000000000008</v>
      </c>
      <c r="AB150" s="357"/>
      <c r="AC150" s="357"/>
      <c r="AD150" s="357"/>
      <c r="AE150" s="357"/>
      <c r="AF150" s="357"/>
      <c r="AG150" s="357"/>
      <c r="AH150" s="357"/>
      <c r="AI150" s="357"/>
      <c r="AJ150" s="357"/>
      <c r="AK150" s="357"/>
      <c r="AL150" s="357"/>
      <c r="AM150" s="357"/>
      <c r="AN150" s="357"/>
      <c r="AO150" s="357"/>
      <c r="AP150" s="357"/>
      <c r="AQ150" s="357"/>
      <c r="AR150" s="357"/>
      <c r="AS150" s="357"/>
      <c r="AT150" s="239"/>
      <c r="AU150" s="87">
        <v>1</v>
      </c>
      <c r="AW150" s="242">
        <f t="shared" si="16"/>
        <v>0</v>
      </c>
      <c r="AX150" s="242">
        <f t="shared" si="35"/>
        <v>0</v>
      </c>
      <c r="AY150" s="242">
        <f t="shared" si="36"/>
        <v>0</v>
      </c>
      <c r="AZ150" s="109"/>
      <c r="BA150" s="109"/>
      <c r="BB150" s="109"/>
      <c r="BC150" s="109"/>
      <c r="BD150" s="109"/>
      <c r="BE150" s="109"/>
      <c r="BF150" s="109"/>
      <c r="BG150" s="109"/>
      <c r="BH150" s="243"/>
      <c r="BL150" s="5"/>
      <c r="BM150" s="5"/>
      <c r="BN150" s="5"/>
      <c r="BO150" s="132">
        <f t="shared" si="19"/>
        <v>0</v>
      </c>
      <c r="BP150" s="132">
        <f t="shared" si="20"/>
        <v>0</v>
      </c>
      <c r="BQ150" s="132">
        <f t="shared" si="21"/>
        <v>0</v>
      </c>
      <c r="BR150" s="132">
        <f t="shared" si="22"/>
        <v>0</v>
      </c>
      <c r="BS150" s="132">
        <f t="shared" si="23"/>
        <v>0</v>
      </c>
      <c r="BT150" s="132">
        <f t="shared" si="24"/>
        <v>0</v>
      </c>
      <c r="BU150" s="132">
        <f t="shared" si="25"/>
        <v>0</v>
      </c>
      <c r="BV150" s="132">
        <f t="shared" si="26"/>
        <v>0</v>
      </c>
      <c r="BW150" s="132">
        <f t="shared" si="27"/>
        <v>0</v>
      </c>
      <c r="BX150" s="132">
        <f t="shared" si="28"/>
        <v>0</v>
      </c>
      <c r="BY150" s="132">
        <f t="shared" si="29"/>
        <v>0</v>
      </c>
      <c r="BZ150" s="132"/>
      <c r="CA150" s="132"/>
      <c r="CB150" s="5"/>
      <c r="CC150" s="92">
        <v>1</v>
      </c>
      <c r="CD150" s="241" t="str">
        <f t="shared" si="37"/>
        <v/>
      </c>
      <c r="CE150" s="235" t="str">
        <f t="shared" si="38"/>
        <v/>
      </c>
      <c r="CF150" s="5"/>
    </row>
    <row r="151" spans="1:84" ht="10.5" hidden="1" customHeight="1">
      <c r="A151" s="111" t="str">
        <f>IF(B151="","","Control 19")</f>
        <v/>
      </c>
      <c r="B151" s="379"/>
      <c r="C151" s="379"/>
      <c r="D151" s="379"/>
      <c r="E151" s="424"/>
      <c r="F151" s="424"/>
      <c r="G151" s="379"/>
      <c r="H151" s="379"/>
      <c r="I151" s="379"/>
      <c r="J151" s="379"/>
      <c r="K151" s="425"/>
      <c r="L151" s="425"/>
      <c r="M151" s="425"/>
      <c r="N151" s="425"/>
      <c r="O151" s="425"/>
      <c r="P151" s="426"/>
      <c r="Q151" s="426"/>
      <c r="R151" s="426"/>
      <c r="S151" s="426"/>
      <c r="T151" s="426"/>
      <c r="U151" s="426"/>
      <c r="V151" s="426"/>
      <c r="W151" s="426"/>
      <c r="X151" s="237">
        <f t="shared" si="14"/>
        <v>2</v>
      </c>
      <c r="Y151" s="238">
        <f t="shared" si="32"/>
        <v>0.31999999999999995</v>
      </c>
      <c r="Z151" s="237">
        <f t="shared" si="15"/>
        <v>2</v>
      </c>
      <c r="AA151" s="238">
        <f t="shared" si="34"/>
        <v>0.40000000000000008</v>
      </c>
      <c r="AB151" s="357"/>
      <c r="AC151" s="357"/>
      <c r="AD151" s="357"/>
      <c r="AE151" s="357"/>
      <c r="AF151" s="357"/>
      <c r="AG151" s="357"/>
      <c r="AH151" s="357"/>
      <c r="AI151" s="357"/>
      <c r="AJ151" s="357"/>
      <c r="AK151" s="357"/>
      <c r="AL151" s="357"/>
      <c r="AM151" s="357"/>
      <c r="AN151" s="357"/>
      <c r="AO151" s="357"/>
      <c r="AP151" s="357"/>
      <c r="AQ151" s="357"/>
      <c r="AR151" s="357"/>
      <c r="AS151" s="357"/>
      <c r="AT151" s="239"/>
      <c r="AU151" s="87">
        <v>1</v>
      </c>
      <c r="AW151" s="242">
        <f t="shared" si="16"/>
        <v>0</v>
      </c>
      <c r="AX151" s="242">
        <f t="shared" si="35"/>
        <v>0</v>
      </c>
      <c r="AY151" s="242">
        <f t="shared" si="36"/>
        <v>0</v>
      </c>
      <c r="AZ151" s="109"/>
      <c r="BA151" s="109"/>
      <c r="BB151" s="109"/>
      <c r="BC151" s="109"/>
      <c r="BD151" s="109"/>
      <c r="BE151" s="109"/>
      <c r="BF151" s="109"/>
      <c r="BG151" s="109"/>
      <c r="BH151" s="243"/>
      <c r="BL151" s="5"/>
      <c r="BM151" s="5"/>
      <c r="BN151" s="5"/>
      <c r="BO151" s="132">
        <f t="shared" si="19"/>
        <v>0</v>
      </c>
      <c r="BP151" s="132">
        <f t="shared" si="20"/>
        <v>0</v>
      </c>
      <c r="BQ151" s="132">
        <f t="shared" si="21"/>
        <v>0</v>
      </c>
      <c r="BR151" s="132">
        <f t="shared" si="22"/>
        <v>0</v>
      </c>
      <c r="BS151" s="132">
        <f t="shared" si="23"/>
        <v>0</v>
      </c>
      <c r="BT151" s="132">
        <f t="shared" si="24"/>
        <v>0</v>
      </c>
      <c r="BU151" s="132">
        <f t="shared" si="25"/>
        <v>0</v>
      </c>
      <c r="BV151" s="132">
        <f t="shared" si="26"/>
        <v>0</v>
      </c>
      <c r="BW151" s="132">
        <f t="shared" si="27"/>
        <v>0</v>
      </c>
      <c r="BX151" s="132">
        <f t="shared" si="28"/>
        <v>0</v>
      </c>
      <c r="BY151" s="132">
        <f t="shared" si="29"/>
        <v>0</v>
      </c>
      <c r="BZ151" s="132"/>
      <c r="CA151" s="132"/>
      <c r="CB151" s="5"/>
      <c r="CC151" s="92">
        <v>1</v>
      </c>
      <c r="CD151" s="241" t="str">
        <f t="shared" si="37"/>
        <v/>
      </c>
      <c r="CE151" s="235" t="str">
        <f t="shared" si="38"/>
        <v/>
      </c>
      <c r="CF151" s="5"/>
    </row>
    <row r="152" spans="1:84" ht="10.5" hidden="1" customHeight="1">
      <c r="A152" s="111" t="str">
        <f>IF(B152="","","Control 20")</f>
        <v/>
      </c>
      <c r="B152" s="379"/>
      <c r="C152" s="379"/>
      <c r="D152" s="379"/>
      <c r="E152" s="424"/>
      <c r="F152" s="424"/>
      <c r="G152" s="379"/>
      <c r="H152" s="379"/>
      <c r="I152" s="379"/>
      <c r="J152" s="379"/>
      <c r="K152" s="425"/>
      <c r="L152" s="425"/>
      <c r="M152" s="425"/>
      <c r="N152" s="425"/>
      <c r="O152" s="425"/>
      <c r="P152" s="426"/>
      <c r="Q152" s="426"/>
      <c r="R152" s="426"/>
      <c r="S152" s="426"/>
      <c r="T152" s="426"/>
      <c r="U152" s="426"/>
      <c r="V152" s="426"/>
      <c r="W152" s="426"/>
      <c r="X152" s="237">
        <f t="shared" si="14"/>
        <v>2</v>
      </c>
      <c r="Y152" s="238">
        <f t="shared" si="32"/>
        <v>0.31999999999999995</v>
      </c>
      <c r="Z152" s="237">
        <f t="shared" si="15"/>
        <v>2</v>
      </c>
      <c r="AA152" s="238">
        <f t="shared" si="34"/>
        <v>0.40000000000000008</v>
      </c>
      <c r="AB152" s="357"/>
      <c r="AC152" s="357"/>
      <c r="AD152" s="357"/>
      <c r="AE152" s="357"/>
      <c r="AF152" s="357"/>
      <c r="AG152" s="357"/>
      <c r="AH152" s="357"/>
      <c r="AI152" s="357"/>
      <c r="AJ152" s="357"/>
      <c r="AK152" s="357"/>
      <c r="AL152" s="357"/>
      <c r="AM152" s="357"/>
      <c r="AN152" s="357"/>
      <c r="AO152" s="357"/>
      <c r="AP152" s="357"/>
      <c r="AQ152" s="357"/>
      <c r="AR152" s="357"/>
      <c r="AS152" s="357"/>
      <c r="AT152" s="239"/>
      <c r="AU152" s="87">
        <v>1</v>
      </c>
      <c r="AW152" s="242">
        <f t="shared" si="16"/>
        <v>0</v>
      </c>
      <c r="AX152" s="242">
        <f t="shared" si="35"/>
        <v>0</v>
      </c>
      <c r="AY152" s="242">
        <f t="shared" si="36"/>
        <v>0</v>
      </c>
      <c r="AZ152" s="109"/>
      <c r="BA152" s="109"/>
      <c r="BB152" s="109"/>
      <c r="BC152" s="109"/>
      <c r="BD152" s="109"/>
      <c r="BE152" s="109"/>
      <c r="BF152" s="109"/>
      <c r="BG152" s="109"/>
      <c r="BH152" s="243"/>
      <c r="BL152" s="5"/>
      <c r="BM152" s="5"/>
      <c r="BN152" s="5"/>
      <c r="BO152" s="132">
        <f t="shared" si="19"/>
        <v>0</v>
      </c>
      <c r="BP152" s="132">
        <f t="shared" si="20"/>
        <v>0</v>
      </c>
      <c r="BQ152" s="132">
        <f t="shared" si="21"/>
        <v>0</v>
      </c>
      <c r="BR152" s="132">
        <f t="shared" si="22"/>
        <v>0</v>
      </c>
      <c r="BS152" s="132">
        <f t="shared" si="23"/>
        <v>0</v>
      </c>
      <c r="BT152" s="132">
        <f t="shared" si="24"/>
        <v>0</v>
      </c>
      <c r="BU152" s="132">
        <f t="shared" si="25"/>
        <v>0</v>
      </c>
      <c r="BV152" s="132">
        <f t="shared" si="26"/>
        <v>0</v>
      </c>
      <c r="BW152" s="132">
        <f t="shared" si="27"/>
        <v>0</v>
      </c>
      <c r="BX152" s="132">
        <f t="shared" si="28"/>
        <v>0</v>
      </c>
      <c r="BY152" s="132">
        <f t="shared" si="29"/>
        <v>0</v>
      </c>
      <c r="BZ152" s="132"/>
      <c r="CA152" s="132"/>
      <c r="CB152" s="5"/>
      <c r="CC152" s="92">
        <v>1</v>
      </c>
      <c r="CD152" s="241" t="str">
        <f t="shared" si="37"/>
        <v/>
      </c>
      <c r="CE152" s="235" t="str">
        <f t="shared" si="38"/>
        <v/>
      </c>
      <c r="CF152" s="5"/>
    </row>
    <row r="153" spans="1:84" ht="10.5" hidden="1" customHeight="1">
      <c r="A153" s="111" t="str">
        <f>IF(B153="","","Control 21")</f>
        <v/>
      </c>
      <c r="B153" s="379"/>
      <c r="C153" s="379"/>
      <c r="D153" s="379"/>
      <c r="E153" s="424"/>
      <c r="F153" s="424"/>
      <c r="G153" s="379"/>
      <c r="H153" s="379"/>
      <c r="I153" s="379"/>
      <c r="J153" s="379"/>
      <c r="K153" s="425"/>
      <c r="L153" s="425"/>
      <c r="M153" s="425"/>
      <c r="N153" s="425"/>
      <c r="O153" s="425"/>
      <c r="P153" s="426"/>
      <c r="Q153" s="426"/>
      <c r="R153" s="426"/>
      <c r="S153" s="426"/>
      <c r="T153" s="426"/>
      <c r="U153" s="426"/>
      <c r="V153" s="426"/>
      <c r="W153" s="426"/>
      <c r="X153" s="237">
        <f t="shared" si="14"/>
        <v>2</v>
      </c>
      <c r="Y153" s="238">
        <f t="shared" si="32"/>
        <v>0.31999999999999995</v>
      </c>
      <c r="Z153" s="237">
        <f t="shared" si="15"/>
        <v>2</v>
      </c>
      <c r="AA153" s="238">
        <f t="shared" si="34"/>
        <v>0.40000000000000008</v>
      </c>
      <c r="AB153" s="357"/>
      <c r="AC153" s="357"/>
      <c r="AD153" s="357"/>
      <c r="AE153" s="357"/>
      <c r="AF153" s="357"/>
      <c r="AG153" s="357"/>
      <c r="AH153" s="357"/>
      <c r="AI153" s="357"/>
      <c r="AJ153" s="357"/>
      <c r="AK153" s="357"/>
      <c r="AL153" s="357"/>
      <c r="AM153" s="357"/>
      <c r="AN153" s="357"/>
      <c r="AO153" s="357"/>
      <c r="AP153" s="357"/>
      <c r="AQ153" s="357"/>
      <c r="AR153" s="357"/>
      <c r="AS153" s="357"/>
      <c r="AT153" s="239"/>
      <c r="AU153" s="87">
        <v>1</v>
      </c>
      <c r="AW153" s="242">
        <f t="shared" si="16"/>
        <v>0</v>
      </c>
      <c r="AX153" s="242">
        <f t="shared" si="35"/>
        <v>0</v>
      </c>
      <c r="AY153" s="242">
        <f t="shared" si="36"/>
        <v>0</v>
      </c>
      <c r="AZ153" s="109"/>
      <c r="BA153" s="109"/>
      <c r="BB153" s="109"/>
      <c r="BC153" s="109"/>
      <c r="BD153" s="109"/>
      <c r="BE153" s="109"/>
      <c r="BF153" s="109"/>
      <c r="BG153" s="109"/>
      <c r="BH153" s="243"/>
      <c r="BL153" s="5"/>
      <c r="BM153" s="5"/>
      <c r="BN153" s="5"/>
      <c r="BO153" s="132">
        <f t="shared" si="19"/>
        <v>0</v>
      </c>
      <c r="BP153" s="132">
        <f t="shared" si="20"/>
        <v>0</v>
      </c>
      <c r="BQ153" s="132">
        <f t="shared" si="21"/>
        <v>0</v>
      </c>
      <c r="BR153" s="132">
        <f t="shared" si="22"/>
        <v>0</v>
      </c>
      <c r="BS153" s="132">
        <f t="shared" si="23"/>
        <v>0</v>
      </c>
      <c r="BT153" s="132">
        <f t="shared" si="24"/>
        <v>0</v>
      </c>
      <c r="BU153" s="132">
        <f t="shared" si="25"/>
        <v>0</v>
      </c>
      <c r="BV153" s="132">
        <f t="shared" si="26"/>
        <v>0</v>
      </c>
      <c r="BW153" s="132">
        <f t="shared" si="27"/>
        <v>0</v>
      </c>
      <c r="BX153" s="132">
        <f t="shared" si="28"/>
        <v>0</v>
      </c>
      <c r="BY153" s="132">
        <f t="shared" si="29"/>
        <v>0</v>
      </c>
      <c r="BZ153" s="132"/>
      <c r="CA153" s="132"/>
      <c r="CB153" s="5"/>
      <c r="CC153" s="92">
        <v>1</v>
      </c>
      <c r="CD153" s="241"/>
      <c r="CE153" s="235"/>
      <c r="CF153" s="5"/>
    </row>
    <row r="154" spans="1:84" ht="10.5" hidden="1" customHeight="1">
      <c r="A154" s="111" t="str">
        <f>IF(B154="","","Control 22")</f>
        <v/>
      </c>
      <c r="B154" s="379"/>
      <c r="C154" s="379"/>
      <c r="D154" s="379"/>
      <c r="E154" s="424"/>
      <c r="F154" s="424"/>
      <c r="G154" s="379"/>
      <c r="H154" s="379"/>
      <c r="I154" s="379"/>
      <c r="J154" s="379"/>
      <c r="K154" s="425"/>
      <c r="L154" s="425"/>
      <c r="M154" s="425"/>
      <c r="N154" s="425"/>
      <c r="O154" s="425"/>
      <c r="P154" s="426"/>
      <c r="Q154" s="426"/>
      <c r="R154" s="426"/>
      <c r="S154" s="426"/>
      <c r="T154" s="426"/>
      <c r="U154" s="426"/>
      <c r="V154" s="426"/>
      <c r="W154" s="426"/>
      <c r="X154" s="237">
        <f t="shared" si="14"/>
        <v>2</v>
      </c>
      <c r="Y154" s="238">
        <f t="shared" si="32"/>
        <v>0.31999999999999995</v>
      </c>
      <c r="Z154" s="237">
        <f t="shared" si="15"/>
        <v>2</v>
      </c>
      <c r="AA154" s="238">
        <f t="shared" si="34"/>
        <v>0.40000000000000008</v>
      </c>
      <c r="AB154" s="357"/>
      <c r="AC154" s="357"/>
      <c r="AD154" s="357"/>
      <c r="AE154" s="357"/>
      <c r="AF154" s="357"/>
      <c r="AG154" s="357"/>
      <c r="AH154" s="357"/>
      <c r="AI154" s="357"/>
      <c r="AJ154" s="357"/>
      <c r="AK154" s="357"/>
      <c r="AL154" s="357"/>
      <c r="AM154" s="357"/>
      <c r="AN154" s="357"/>
      <c r="AO154" s="357"/>
      <c r="AP154" s="357"/>
      <c r="AQ154" s="357"/>
      <c r="AR154" s="357"/>
      <c r="AS154" s="357"/>
      <c r="AT154" s="239"/>
      <c r="AU154" s="87">
        <v>1</v>
      </c>
      <c r="AW154" s="242">
        <f t="shared" si="16"/>
        <v>0</v>
      </c>
      <c r="AX154" s="242">
        <f t="shared" si="35"/>
        <v>0</v>
      </c>
      <c r="AY154" s="242">
        <f t="shared" si="36"/>
        <v>0</v>
      </c>
      <c r="AZ154" s="109"/>
      <c r="BA154" s="109"/>
      <c r="BB154" s="109"/>
      <c r="BC154" s="109"/>
      <c r="BD154" s="109"/>
      <c r="BE154" s="109"/>
      <c r="BF154" s="109"/>
      <c r="BG154" s="109"/>
      <c r="BH154" s="243"/>
      <c r="BL154" s="5"/>
      <c r="BM154" s="5"/>
      <c r="BN154" s="5"/>
      <c r="BO154" s="132">
        <f t="shared" si="19"/>
        <v>0</v>
      </c>
      <c r="BP154" s="132">
        <f t="shared" si="20"/>
        <v>0</v>
      </c>
      <c r="BQ154" s="132">
        <f t="shared" si="21"/>
        <v>0</v>
      </c>
      <c r="BR154" s="132">
        <f t="shared" si="22"/>
        <v>0</v>
      </c>
      <c r="BS154" s="132">
        <f t="shared" si="23"/>
        <v>0</v>
      </c>
      <c r="BT154" s="132">
        <f t="shared" si="24"/>
        <v>0</v>
      </c>
      <c r="BU154" s="132">
        <f t="shared" si="25"/>
        <v>0</v>
      </c>
      <c r="BV154" s="132">
        <f t="shared" si="26"/>
        <v>0</v>
      </c>
      <c r="BW154" s="132">
        <f t="shared" si="27"/>
        <v>0</v>
      </c>
      <c r="BX154" s="132">
        <f t="shared" si="28"/>
        <v>0</v>
      </c>
      <c r="BY154" s="132">
        <f t="shared" si="29"/>
        <v>0</v>
      </c>
      <c r="BZ154" s="132"/>
      <c r="CA154" s="132"/>
      <c r="CB154" s="5"/>
      <c r="CC154" s="92">
        <v>1</v>
      </c>
      <c r="CD154" s="241"/>
      <c r="CE154" s="235"/>
      <c r="CF154" s="5"/>
    </row>
    <row r="155" spans="1:84" ht="10.5" hidden="1" customHeight="1">
      <c r="A155" s="111" t="str">
        <f>IF(B155="","","Control 23")</f>
        <v/>
      </c>
      <c r="B155" s="379"/>
      <c r="C155" s="379"/>
      <c r="D155" s="379"/>
      <c r="E155" s="424"/>
      <c r="F155" s="424"/>
      <c r="G155" s="379"/>
      <c r="H155" s="379"/>
      <c r="I155" s="379"/>
      <c r="J155" s="379"/>
      <c r="K155" s="425"/>
      <c r="L155" s="425"/>
      <c r="M155" s="425"/>
      <c r="N155" s="425"/>
      <c r="O155" s="425"/>
      <c r="P155" s="426"/>
      <c r="Q155" s="426"/>
      <c r="R155" s="426"/>
      <c r="S155" s="426"/>
      <c r="T155" s="426"/>
      <c r="U155" s="426"/>
      <c r="V155" s="426"/>
      <c r="W155" s="426"/>
      <c r="X155" s="237">
        <f t="shared" si="14"/>
        <v>2</v>
      </c>
      <c r="Y155" s="238">
        <f t="shared" si="32"/>
        <v>0.31999999999999995</v>
      </c>
      <c r="Z155" s="237">
        <f t="shared" si="15"/>
        <v>2</v>
      </c>
      <c r="AA155" s="238">
        <f t="shared" si="34"/>
        <v>0.40000000000000008</v>
      </c>
      <c r="AB155" s="357"/>
      <c r="AC155" s="357"/>
      <c r="AD155" s="357"/>
      <c r="AE155" s="357"/>
      <c r="AF155" s="357"/>
      <c r="AG155" s="357"/>
      <c r="AH155" s="357"/>
      <c r="AI155" s="357"/>
      <c r="AJ155" s="357"/>
      <c r="AK155" s="357"/>
      <c r="AL155" s="357"/>
      <c r="AM155" s="357"/>
      <c r="AN155" s="357"/>
      <c r="AO155" s="357"/>
      <c r="AP155" s="357"/>
      <c r="AQ155" s="357"/>
      <c r="AR155" s="357"/>
      <c r="AS155" s="357"/>
      <c r="AT155" s="239"/>
      <c r="AU155" s="87">
        <v>1</v>
      </c>
      <c r="AW155" s="242">
        <f t="shared" si="16"/>
        <v>0</v>
      </c>
      <c r="AX155" s="242">
        <f t="shared" si="35"/>
        <v>0</v>
      </c>
      <c r="AY155" s="242">
        <f t="shared" si="36"/>
        <v>0</v>
      </c>
      <c r="AZ155" s="109"/>
      <c r="BA155" s="109"/>
      <c r="BB155" s="109"/>
      <c r="BC155" s="109"/>
      <c r="BD155" s="109"/>
      <c r="BE155" s="109"/>
      <c r="BF155" s="109"/>
      <c r="BG155" s="109"/>
      <c r="BH155" s="243"/>
      <c r="BL155" s="5"/>
      <c r="BM155" s="5"/>
      <c r="BN155" s="5"/>
      <c r="BO155" s="132">
        <f t="shared" si="19"/>
        <v>0</v>
      </c>
      <c r="BP155" s="132">
        <f t="shared" si="20"/>
        <v>0</v>
      </c>
      <c r="BQ155" s="132">
        <f t="shared" si="21"/>
        <v>0</v>
      </c>
      <c r="BR155" s="132">
        <f t="shared" si="22"/>
        <v>0</v>
      </c>
      <c r="BS155" s="132">
        <f t="shared" si="23"/>
        <v>0</v>
      </c>
      <c r="BT155" s="132">
        <f t="shared" si="24"/>
        <v>0</v>
      </c>
      <c r="BU155" s="132">
        <f t="shared" si="25"/>
        <v>0</v>
      </c>
      <c r="BV155" s="132">
        <f t="shared" si="26"/>
        <v>0</v>
      </c>
      <c r="BW155" s="132">
        <f t="shared" si="27"/>
        <v>0</v>
      </c>
      <c r="BX155" s="132">
        <f t="shared" si="28"/>
        <v>0</v>
      </c>
      <c r="BY155" s="132">
        <f t="shared" si="29"/>
        <v>0</v>
      </c>
      <c r="BZ155" s="132"/>
      <c r="CA155" s="132"/>
      <c r="CB155" s="5"/>
      <c r="CC155" s="92">
        <v>1</v>
      </c>
      <c r="CD155" s="241"/>
      <c r="CE155" s="235"/>
      <c r="CF155" s="5"/>
    </row>
    <row r="156" spans="1:84" ht="10.5" hidden="1" customHeight="1">
      <c r="A156" s="111" t="str">
        <f>IF(B156="","","Control 24")</f>
        <v/>
      </c>
      <c r="B156" s="379"/>
      <c r="C156" s="379"/>
      <c r="D156" s="379"/>
      <c r="E156" s="424"/>
      <c r="F156" s="424"/>
      <c r="G156" s="379"/>
      <c r="H156" s="379"/>
      <c r="I156" s="379"/>
      <c r="J156" s="379"/>
      <c r="K156" s="425"/>
      <c r="L156" s="425"/>
      <c r="M156" s="425"/>
      <c r="N156" s="425"/>
      <c r="O156" s="425"/>
      <c r="P156" s="426"/>
      <c r="Q156" s="426"/>
      <c r="R156" s="426"/>
      <c r="S156" s="426"/>
      <c r="T156" s="426"/>
      <c r="U156" s="426"/>
      <c r="V156" s="426"/>
      <c r="W156" s="426"/>
      <c r="X156" s="237">
        <f t="shared" si="14"/>
        <v>2</v>
      </c>
      <c r="Y156" s="238">
        <f t="shared" si="32"/>
        <v>0.31999999999999995</v>
      </c>
      <c r="Z156" s="237">
        <f t="shared" si="15"/>
        <v>2</v>
      </c>
      <c r="AA156" s="238">
        <f t="shared" si="34"/>
        <v>0.40000000000000008</v>
      </c>
      <c r="AB156" s="357"/>
      <c r="AC156" s="357"/>
      <c r="AD156" s="357"/>
      <c r="AE156" s="357"/>
      <c r="AF156" s="357"/>
      <c r="AG156" s="357"/>
      <c r="AH156" s="357"/>
      <c r="AI156" s="357"/>
      <c r="AJ156" s="357"/>
      <c r="AK156" s="357"/>
      <c r="AL156" s="357"/>
      <c r="AM156" s="357"/>
      <c r="AN156" s="357"/>
      <c r="AO156" s="357"/>
      <c r="AP156" s="357"/>
      <c r="AQ156" s="357"/>
      <c r="AR156" s="357"/>
      <c r="AS156" s="357"/>
      <c r="AT156" s="239"/>
      <c r="AU156" s="87">
        <v>1</v>
      </c>
      <c r="AW156" s="242">
        <f t="shared" si="16"/>
        <v>0</v>
      </c>
      <c r="AX156" s="242">
        <f t="shared" si="35"/>
        <v>0</v>
      </c>
      <c r="AY156" s="242">
        <f t="shared" si="36"/>
        <v>0</v>
      </c>
      <c r="AZ156" s="109"/>
      <c r="BA156" s="109"/>
      <c r="BB156" s="109"/>
      <c r="BC156" s="109"/>
      <c r="BD156" s="109"/>
      <c r="BE156" s="109"/>
      <c r="BF156" s="109"/>
      <c r="BG156" s="109"/>
      <c r="BH156" s="243"/>
      <c r="BL156" s="5"/>
      <c r="BM156" s="5"/>
      <c r="BN156" s="5"/>
      <c r="BO156" s="132">
        <f t="shared" si="19"/>
        <v>0</v>
      </c>
      <c r="BP156" s="132">
        <f t="shared" si="20"/>
        <v>0</v>
      </c>
      <c r="BQ156" s="132">
        <f t="shared" si="21"/>
        <v>0</v>
      </c>
      <c r="BR156" s="132">
        <f t="shared" si="22"/>
        <v>0</v>
      </c>
      <c r="BS156" s="132">
        <f t="shared" si="23"/>
        <v>0</v>
      </c>
      <c r="BT156" s="132">
        <f t="shared" si="24"/>
        <v>0</v>
      </c>
      <c r="BU156" s="132">
        <f t="shared" si="25"/>
        <v>0</v>
      </c>
      <c r="BV156" s="132">
        <f t="shared" si="26"/>
        <v>0</v>
      </c>
      <c r="BW156" s="132">
        <f t="shared" si="27"/>
        <v>0</v>
      </c>
      <c r="BX156" s="132">
        <f t="shared" si="28"/>
        <v>0</v>
      </c>
      <c r="BY156" s="132">
        <f t="shared" si="29"/>
        <v>0</v>
      </c>
      <c r="BZ156" s="132"/>
      <c r="CA156" s="132"/>
      <c r="CB156" s="5"/>
      <c r="CC156" s="92">
        <v>1</v>
      </c>
      <c r="CD156" s="241"/>
      <c r="CE156" s="235"/>
      <c r="CF156" s="5"/>
    </row>
    <row r="157" spans="1:84" ht="10.5" hidden="1" customHeight="1">
      <c r="A157" s="111" t="str">
        <f>IF(B157="","","Control 25")</f>
        <v/>
      </c>
      <c r="B157" s="379"/>
      <c r="C157" s="379"/>
      <c r="D157" s="379"/>
      <c r="E157" s="424"/>
      <c r="F157" s="424"/>
      <c r="G157" s="379"/>
      <c r="H157" s="379"/>
      <c r="I157" s="379"/>
      <c r="J157" s="379"/>
      <c r="K157" s="425"/>
      <c r="L157" s="425"/>
      <c r="M157" s="425"/>
      <c r="N157" s="425"/>
      <c r="O157" s="425"/>
      <c r="P157" s="426"/>
      <c r="Q157" s="426"/>
      <c r="R157" s="426"/>
      <c r="S157" s="426"/>
      <c r="T157" s="426"/>
      <c r="U157" s="426"/>
      <c r="V157" s="426"/>
      <c r="W157" s="426"/>
      <c r="X157" s="237">
        <f t="shared" si="14"/>
        <v>2</v>
      </c>
      <c r="Y157" s="238">
        <f t="shared" si="32"/>
        <v>0.31999999999999995</v>
      </c>
      <c r="Z157" s="237">
        <f t="shared" si="15"/>
        <v>2</v>
      </c>
      <c r="AA157" s="238">
        <f t="shared" si="34"/>
        <v>0.40000000000000008</v>
      </c>
      <c r="AB157" s="357"/>
      <c r="AC157" s="357"/>
      <c r="AD157" s="357"/>
      <c r="AE157" s="357"/>
      <c r="AF157" s="357"/>
      <c r="AG157" s="357"/>
      <c r="AH157" s="357"/>
      <c r="AI157" s="357"/>
      <c r="AJ157" s="357"/>
      <c r="AK157" s="357"/>
      <c r="AL157" s="357"/>
      <c r="AM157" s="357"/>
      <c r="AN157" s="357"/>
      <c r="AO157" s="357"/>
      <c r="AP157" s="357"/>
      <c r="AQ157" s="357"/>
      <c r="AR157" s="357"/>
      <c r="AS157" s="357"/>
      <c r="AT157" s="239"/>
      <c r="AU157" s="87">
        <v>1</v>
      </c>
      <c r="AW157" s="242">
        <f t="shared" si="16"/>
        <v>0</v>
      </c>
      <c r="AX157" s="242">
        <f t="shared" si="35"/>
        <v>0</v>
      </c>
      <c r="AY157" s="242">
        <f t="shared" si="36"/>
        <v>0</v>
      </c>
      <c r="AZ157" s="109"/>
      <c r="BA157" s="109"/>
      <c r="BB157" s="109"/>
      <c r="BC157" s="109"/>
      <c r="BD157" s="109"/>
      <c r="BE157" s="109"/>
      <c r="BF157" s="109"/>
      <c r="BG157" s="109"/>
      <c r="BH157" s="243"/>
      <c r="BL157" s="5"/>
      <c r="BM157" s="5"/>
      <c r="BN157" s="5"/>
      <c r="BO157" s="132">
        <f t="shared" si="19"/>
        <v>0</v>
      </c>
      <c r="BP157" s="132">
        <f t="shared" si="20"/>
        <v>0</v>
      </c>
      <c r="BQ157" s="132">
        <f t="shared" si="21"/>
        <v>0</v>
      </c>
      <c r="BR157" s="132">
        <f t="shared" si="22"/>
        <v>0</v>
      </c>
      <c r="BS157" s="132">
        <f t="shared" si="23"/>
        <v>0</v>
      </c>
      <c r="BT157" s="132">
        <f t="shared" si="24"/>
        <v>0</v>
      </c>
      <c r="BU157" s="132">
        <f t="shared" si="25"/>
        <v>0</v>
      </c>
      <c r="BV157" s="132">
        <f t="shared" si="26"/>
        <v>0</v>
      </c>
      <c r="BW157" s="132">
        <f t="shared" si="27"/>
        <v>0</v>
      </c>
      <c r="BX157" s="132">
        <f t="shared" si="28"/>
        <v>0</v>
      </c>
      <c r="BY157" s="132">
        <f t="shared" si="29"/>
        <v>0</v>
      </c>
      <c r="BZ157" s="132"/>
      <c r="CA157" s="132"/>
      <c r="CB157" s="5"/>
      <c r="CC157" s="92">
        <v>1</v>
      </c>
      <c r="CD157" s="241"/>
      <c r="CE157" s="235"/>
    </row>
    <row r="158" spans="1:84" ht="10.5" hidden="1" customHeight="1">
      <c r="A158" s="111" t="str">
        <f>IF(B158="","","Control 26")</f>
        <v/>
      </c>
      <c r="B158" s="379"/>
      <c r="C158" s="379"/>
      <c r="D158" s="379"/>
      <c r="E158" s="424"/>
      <c r="F158" s="424"/>
      <c r="G158" s="379"/>
      <c r="H158" s="379"/>
      <c r="I158" s="379"/>
      <c r="J158" s="379"/>
      <c r="K158" s="425"/>
      <c r="L158" s="425"/>
      <c r="M158" s="425"/>
      <c r="N158" s="425"/>
      <c r="O158" s="425"/>
      <c r="P158" s="426"/>
      <c r="Q158" s="426"/>
      <c r="R158" s="426"/>
      <c r="S158" s="426"/>
      <c r="T158" s="426"/>
      <c r="U158" s="426"/>
      <c r="V158" s="426"/>
      <c r="W158" s="426"/>
      <c r="X158" s="237">
        <f t="shared" si="14"/>
        <v>2</v>
      </c>
      <c r="Y158" s="238">
        <f t="shared" si="32"/>
        <v>0.31999999999999995</v>
      </c>
      <c r="Z158" s="237">
        <f t="shared" si="15"/>
        <v>2</v>
      </c>
      <c r="AA158" s="238">
        <f t="shared" si="34"/>
        <v>0.40000000000000008</v>
      </c>
      <c r="AB158" s="357"/>
      <c r="AC158" s="357"/>
      <c r="AD158" s="357"/>
      <c r="AE158" s="357"/>
      <c r="AF158" s="357"/>
      <c r="AG158" s="357"/>
      <c r="AH158" s="357"/>
      <c r="AI158" s="357"/>
      <c r="AJ158" s="357"/>
      <c r="AK158" s="357"/>
      <c r="AL158" s="357"/>
      <c r="AM158" s="357"/>
      <c r="AN158" s="357"/>
      <c r="AO158" s="357"/>
      <c r="AP158" s="357"/>
      <c r="AQ158" s="357"/>
      <c r="AR158" s="357"/>
      <c r="AS158" s="357"/>
      <c r="AT158" s="239"/>
      <c r="AU158" s="87">
        <v>1</v>
      </c>
      <c r="AW158" s="242">
        <f t="shared" si="16"/>
        <v>0</v>
      </c>
      <c r="AX158" s="242">
        <f t="shared" si="35"/>
        <v>0</v>
      </c>
      <c r="AY158" s="242">
        <f t="shared" si="36"/>
        <v>0</v>
      </c>
      <c r="AZ158" s="109"/>
      <c r="BA158" s="109"/>
      <c r="BB158" s="109"/>
      <c r="BC158" s="109"/>
      <c r="BD158" s="109"/>
      <c r="BE158" s="109"/>
      <c r="BF158" s="109"/>
      <c r="BG158" s="109"/>
      <c r="BH158" s="243"/>
      <c r="BL158" s="5"/>
      <c r="BM158" s="5"/>
      <c r="BN158" s="5"/>
      <c r="BO158" s="132">
        <f t="shared" si="19"/>
        <v>0</v>
      </c>
      <c r="BP158" s="132">
        <f t="shared" si="20"/>
        <v>0</v>
      </c>
      <c r="BQ158" s="132">
        <f t="shared" si="21"/>
        <v>0</v>
      </c>
      <c r="BR158" s="132">
        <f t="shared" si="22"/>
        <v>0</v>
      </c>
      <c r="BS158" s="132">
        <f t="shared" si="23"/>
        <v>0</v>
      </c>
      <c r="BT158" s="132">
        <f t="shared" si="24"/>
        <v>0</v>
      </c>
      <c r="BU158" s="132">
        <f t="shared" si="25"/>
        <v>0</v>
      </c>
      <c r="BV158" s="132">
        <f t="shared" si="26"/>
        <v>0</v>
      </c>
      <c r="BW158" s="132">
        <f t="shared" si="27"/>
        <v>0</v>
      </c>
      <c r="BX158" s="132">
        <f t="shared" si="28"/>
        <v>0</v>
      </c>
      <c r="BY158" s="132">
        <f t="shared" si="29"/>
        <v>0</v>
      </c>
      <c r="BZ158" s="132"/>
      <c r="CA158" s="132"/>
      <c r="CB158" s="5"/>
      <c r="CC158" s="92">
        <v>1</v>
      </c>
      <c r="CD158" s="241"/>
      <c r="CE158" s="235"/>
    </row>
    <row r="159" spans="1:84" ht="10.5" hidden="1" customHeight="1">
      <c r="A159" s="111" t="str">
        <f>IF(B159="","","Control 27")</f>
        <v/>
      </c>
      <c r="B159" s="379"/>
      <c r="C159" s="379"/>
      <c r="D159" s="379"/>
      <c r="E159" s="424"/>
      <c r="F159" s="424"/>
      <c r="G159" s="379"/>
      <c r="H159" s="379"/>
      <c r="I159" s="379"/>
      <c r="J159" s="379"/>
      <c r="K159" s="425"/>
      <c r="L159" s="425"/>
      <c r="M159" s="425"/>
      <c r="N159" s="425"/>
      <c r="O159" s="425"/>
      <c r="P159" s="426"/>
      <c r="Q159" s="426"/>
      <c r="R159" s="426"/>
      <c r="S159" s="426"/>
      <c r="T159" s="426"/>
      <c r="U159" s="426"/>
      <c r="V159" s="426"/>
      <c r="W159" s="426"/>
      <c r="X159" s="237">
        <f t="shared" si="14"/>
        <v>2</v>
      </c>
      <c r="Y159" s="238">
        <f t="shared" si="32"/>
        <v>0.31999999999999995</v>
      </c>
      <c r="Z159" s="237">
        <f t="shared" si="15"/>
        <v>2</v>
      </c>
      <c r="AA159" s="238">
        <f t="shared" si="34"/>
        <v>0.40000000000000008</v>
      </c>
      <c r="AB159" s="357"/>
      <c r="AC159" s="357"/>
      <c r="AD159" s="357"/>
      <c r="AE159" s="357"/>
      <c r="AF159" s="357"/>
      <c r="AG159" s="357"/>
      <c r="AH159" s="357"/>
      <c r="AI159" s="357"/>
      <c r="AJ159" s="357"/>
      <c r="AK159" s="357"/>
      <c r="AL159" s="357"/>
      <c r="AM159" s="357"/>
      <c r="AN159" s="357"/>
      <c r="AO159" s="357"/>
      <c r="AP159" s="357"/>
      <c r="AQ159" s="357"/>
      <c r="AR159" s="357"/>
      <c r="AS159" s="357"/>
      <c r="AT159" s="239"/>
      <c r="AU159" s="87">
        <v>1</v>
      </c>
      <c r="AW159" s="242">
        <f t="shared" si="16"/>
        <v>0</v>
      </c>
      <c r="AX159" s="242">
        <f t="shared" si="35"/>
        <v>0</v>
      </c>
      <c r="AY159" s="242">
        <f t="shared" si="36"/>
        <v>0</v>
      </c>
      <c r="AZ159" s="109"/>
      <c r="BA159" s="109"/>
      <c r="BB159" s="109"/>
      <c r="BC159" s="109"/>
      <c r="BD159" s="109"/>
      <c r="BE159" s="109"/>
      <c r="BF159" s="109"/>
      <c r="BG159" s="109"/>
      <c r="BH159" s="243"/>
      <c r="BL159" s="5"/>
      <c r="BM159" s="5"/>
      <c r="BN159" s="5"/>
      <c r="BO159" s="132">
        <f t="shared" si="19"/>
        <v>0</v>
      </c>
      <c r="BP159" s="132">
        <f t="shared" si="20"/>
        <v>0</v>
      </c>
      <c r="BQ159" s="132">
        <f t="shared" si="21"/>
        <v>0</v>
      </c>
      <c r="BR159" s="132">
        <f t="shared" si="22"/>
        <v>0</v>
      </c>
      <c r="BS159" s="132">
        <f t="shared" si="23"/>
        <v>0</v>
      </c>
      <c r="BT159" s="132">
        <f t="shared" si="24"/>
        <v>0</v>
      </c>
      <c r="BU159" s="132">
        <f t="shared" si="25"/>
        <v>0</v>
      </c>
      <c r="BV159" s="132">
        <f t="shared" si="26"/>
        <v>0</v>
      </c>
      <c r="BW159" s="132">
        <f t="shared" si="27"/>
        <v>0</v>
      </c>
      <c r="BX159" s="132">
        <f t="shared" si="28"/>
        <v>0</v>
      </c>
      <c r="BY159" s="132">
        <f t="shared" si="29"/>
        <v>0</v>
      </c>
      <c r="BZ159" s="132"/>
      <c r="CA159" s="132"/>
      <c r="CB159" s="5"/>
      <c r="CC159" s="92">
        <v>1</v>
      </c>
      <c r="CD159" s="241">
        <f>A38</f>
        <v>4</v>
      </c>
      <c r="CE159" s="235" t="str">
        <f>IF(C38="","",C38)</f>
        <v/>
      </c>
    </row>
    <row r="160" spans="1:84" ht="10.5" hidden="1" customHeight="1">
      <c r="A160" s="111" t="str">
        <f>IF(B160="","","Control 28")</f>
        <v/>
      </c>
      <c r="B160" s="379"/>
      <c r="C160" s="379"/>
      <c r="D160" s="379"/>
      <c r="E160" s="424"/>
      <c r="F160" s="424"/>
      <c r="G160" s="379"/>
      <c r="H160" s="379"/>
      <c r="I160" s="379"/>
      <c r="J160" s="379"/>
      <c r="K160" s="425"/>
      <c r="L160" s="425"/>
      <c r="M160" s="425"/>
      <c r="N160" s="425"/>
      <c r="O160" s="425"/>
      <c r="P160" s="426"/>
      <c r="Q160" s="426"/>
      <c r="R160" s="426"/>
      <c r="S160" s="426"/>
      <c r="T160" s="426"/>
      <c r="U160" s="426"/>
      <c r="V160" s="426"/>
      <c r="W160" s="426"/>
      <c r="X160" s="237">
        <f t="shared" si="14"/>
        <v>2</v>
      </c>
      <c r="Y160" s="238">
        <f t="shared" si="32"/>
        <v>0.31999999999999995</v>
      </c>
      <c r="Z160" s="237">
        <f t="shared" si="15"/>
        <v>2</v>
      </c>
      <c r="AA160" s="238">
        <f t="shared" si="34"/>
        <v>0.40000000000000008</v>
      </c>
      <c r="AB160" s="357"/>
      <c r="AC160" s="357"/>
      <c r="AD160" s="357"/>
      <c r="AE160" s="357"/>
      <c r="AF160" s="357"/>
      <c r="AG160" s="357"/>
      <c r="AH160" s="357"/>
      <c r="AI160" s="357"/>
      <c r="AJ160" s="357"/>
      <c r="AK160" s="357"/>
      <c r="AL160" s="357"/>
      <c r="AM160" s="357"/>
      <c r="AN160" s="357"/>
      <c r="AO160" s="357"/>
      <c r="AP160" s="357"/>
      <c r="AQ160" s="357"/>
      <c r="AR160" s="357"/>
      <c r="AS160" s="357"/>
      <c r="AT160" s="239"/>
      <c r="AU160" s="87">
        <v>1</v>
      </c>
      <c r="AW160" s="242">
        <f t="shared" si="16"/>
        <v>0</v>
      </c>
      <c r="AX160" s="242">
        <f t="shared" si="35"/>
        <v>0</v>
      </c>
      <c r="AY160" s="242">
        <f t="shared" si="36"/>
        <v>0</v>
      </c>
      <c r="AZ160" s="109"/>
      <c r="BA160" s="109"/>
      <c r="BB160" s="109"/>
      <c r="BC160" s="109"/>
      <c r="BD160" s="109"/>
      <c r="BE160" s="109"/>
      <c r="BF160" s="109"/>
      <c r="BG160" s="109"/>
      <c r="BH160" s="243"/>
      <c r="BL160" s="5"/>
      <c r="BM160" s="5"/>
      <c r="BN160" s="5"/>
      <c r="BO160" s="132">
        <f t="shared" si="19"/>
        <v>0</v>
      </c>
      <c r="BP160" s="132">
        <f t="shared" si="20"/>
        <v>0</v>
      </c>
      <c r="BQ160" s="132">
        <f t="shared" si="21"/>
        <v>0</v>
      </c>
      <c r="BR160" s="132">
        <f t="shared" si="22"/>
        <v>0</v>
      </c>
      <c r="BS160" s="132">
        <f t="shared" si="23"/>
        <v>0</v>
      </c>
      <c r="BT160" s="132">
        <f t="shared" si="24"/>
        <v>0</v>
      </c>
      <c r="BU160" s="132">
        <f t="shared" si="25"/>
        <v>0</v>
      </c>
      <c r="BV160" s="132">
        <f t="shared" si="26"/>
        <v>0</v>
      </c>
      <c r="BW160" s="132">
        <f t="shared" si="27"/>
        <v>0</v>
      </c>
      <c r="BX160" s="132">
        <f t="shared" si="28"/>
        <v>0</v>
      </c>
      <c r="BY160" s="132">
        <f t="shared" si="29"/>
        <v>0</v>
      </c>
      <c r="BZ160" s="132"/>
      <c r="CA160" s="132"/>
      <c r="CB160" s="5"/>
      <c r="CC160" s="92">
        <v>1</v>
      </c>
      <c r="CD160" s="241">
        <f>A39</f>
        <v>5</v>
      </c>
      <c r="CE160" s="235" t="str">
        <f>IF(C39="","",C39)</f>
        <v>Sin efecto fiscal</v>
      </c>
    </row>
    <row r="161" spans="1:83" ht="10.5" hidden="1" customHeight="1">
      <c r="A161" s="111" t="str">
        <f>IF(B161="","","Control 29")</f>
        <v/>
      </c>
      <c r="B161" s="379"/>
      <c r="C161" s="379"/>
      <c r="D161" s="379"/>
      <c r="E161" s="424"/>
      <c r="F161" s="424"/>
      <c r="G161" s="379"/>
      <c r="H161" s="379"/>
      <c r="I161" s="379"/>
      <c r="J161" s="379"/>
      <c r="K161" s="425"/>
      <c r="L161" s="425"/>
      <c r="M161" s="425"/>
      <c r="N161" s="425"/>
      <c r="O161" s="425"/>
      <c r="P161" s="426"/>
      <c r="Q161" s="426"/>
      <c r="R161" s="426"/>
      <c r="S161" s="426"/>
      <c r="T161" s="426"/>
      <c r="U161" s="426"/>
      <c r="V161" s="426"/>
      <c r="W161" s="426"/>
      <c r="X161" s="237">
        <f t="shared" si="14"/>
        <v>2</v>
      </c>
      <c r="Y161" s="238">
        <f t="shared" si="32"/>
        <v>0.31999999999999995</v>
      </c>
      <c r="Z161" s="237">
        <f t="shared" si="15"/>
        <v>2</v>
      </c>
      <c r="AA161" s="238">
        <f t="shared" si="34"/>
        <v>0.40000000000000008</v>
      </c>
      <c r="AB161" s="357"/>
      <c r="AC161" s="357"/>
      <c r="AD161" s="357"/>
      <c r="AE161" s="357"/>
      <c r="AF161" s="357"/>
      <c r="AG161" s="357"/>
      <c r="AH161" s="357"/>
      <c r="AI161" s="357"/>
      <c r="AJ161" s="357"/>
      <c r="AK161" s="357"/>
      <c r="AL161" s="357"/>
      <c r="AM161" s="357"/>
      <c r="AN161" s="357"/>
      <c r="AO161" s="357"/>
      <c r="AP161" s="357"/>
      <c r="AQ161" s="357"/>
      <c r="AR161" s="357"/>
      <c r="AS161" s="357"/>
      <c r="AT161" s="239"/>
      <c r="AU161" s="87">
        <v>1</v>
      </c>
      <c r="AW161" s="242">
        <f t="shared" si="16"/>
        <v>0</v>
      </c>
      <c r="AX161" s="242">
        <f t="shared" si="35"/>
        <v>0</v>
      </c>
      <c r="AY161" s="242">
        <f t="shared" si="36"/>
        <v>0</v>
      </c>
      <c r="AZ161" s="109"/>
      <c r="BA161" s="109"/>
      <c r="BB161" s="109"/>
      <c r="BC161" s="109"/>
      <c r="BD161" s="109"/>
      <c r="BE161" s="109"/>
      <c r="BF161" s="109"/>
      <c r="BG161" s="109"/>
      <c r="BH161" s="243"/>
      <c r="BL161" s="5"/>
      <c r="BM161" s="5"/>
      <c r="BN161" s="5"/>
      <c r="BO161" s="132">
        <f t="shared" si="19"/>
        <v>0</v>
      </c>
      <c r="BP161" s="132">
        <f t="shared" si="20"/>
        <v>0</v>
      </c>
      <c r="BQ161" s="132">
        <f t="shared" si="21"/>
        <v>0</v>
      </c>
      <c r="BR161" s="132">
        <f t="shared" si="22"/>
        <v>0</v>
      </c>
      <c r="BS161" s="132">
        <f t="shared" si="23"/>
        <v>0</v>
      </c>
      <c r="BT161" s="132">
        <f t="shared" si="24"/>
        <v>0</v>
      </c>
      <c r="BU161" s="132">
        <f t="shared" si="25"/>
        <v>0</v>
      </c>
      <c r="BV161" s="132">
        <f t="shared" si="26"/>
        <v>0</v>
      </c>
      <c r="BW161" s="132">
        <f t="shared" si="27"/>
        <v>0</v>
      </c>
      <c r="BX161" s="132">
        <f t="shared" si="28"/>
        <v>0</v>
      </c>
      <c r="BY161" s="132">
        <f t="shared" si="29"/>
        <v>0</v>
      </c>
      <c r="BZ161" s="132"/>
      <c r="CA161" s="132"/>
      <c r="CB161" s="5"/>
      <c r="CC161" s="92">
        <v>1</v>
      </c>
      <c r="CD161" s="241">
        <f>A40</f>
        <v>6</v>
      </c>
      <c r="CE161" s="235" t="str">
        <f>IF(C40="","",C40)</f>
        <v>No afecta Derecehos</v>
      </c>
    </row>
    <row r="162" spans="1:83" ht="10.5" hidden="1" customHeight="1">
      <c r="A162" s="111" t="str">
        <f>IF(B162="","","Control 30")</f>
        <v/>
      </c>
      <c r="B162" s="379"/>
      <c r="C162" s="379"/>
      <c r="D162" s="379"/>
      <c r="E162" s="424"/>
      <c r="F162" s="424"/>
      <c r="G162" s="427"/>
      <c r="H162" s="427"/>
      <c r="I162" s="427"/>
      <c r="J162" s="427"/>
      <c r="K162" s="379"/>
      <c r="L162" s="379"/>
      <c r="M162" s="379"/>
      <c r="N162" s="379"/>
      <c r="O162" s="379"/>
      <c r="P162" s="426"/>
      <c r="Q162" s="426"/>
      <c r="R162" s="426"/>
      <c r="S162" s="426"/>
      <c r="T162" s="426"/>
      <c r="U162" s="426"/>
      <c r="V162" s="426"/>
      <c r="W162" s="426"/>
      <c r="X162" s="237">
        <f t="shared" si="14"/>
        <v>2</v>
      </c>
      <c r="Y162" s="238">
        <f t="shared" si="32"/>
        <v>0.31999999999999995</v>
      </c>
      <c r="Z162" s="237">
        <f t="shared" si="15"/>
        <v>2</v>
      </c>
      <c r="AA162" s="238">
        <f t="shared" si="34"/>
        <v>0.40000000000000008</v>
      </c>
      <c r="AB162" s="357"/>
      <c r="AC162" s="357"/>
      <c r="AD162" s="357"/>
      <c r="AE162" s="357"/>
      <c r="AF162" s="357"/>
      <c r="AG162" s="357"/>
      <c r="AH162" s="357"/>
      <c r="AI162" s="357"/>
      <c r="AJ162" s="357"/>
      <c r="AK162" s="357"/>
      <c r="AL162" s="357"/>
      <c r="AM162" s="357"/>
      <c r="AN162" s="357"/>
      <c r="AO162" s="357"/>
      <c r="AP162" s="357"/>
      <c r="AQ162" s="357"/>
      <c r="AR162" s="357"/>
      <c r="AS162" s="357"/>
      <c r="AT162" s="239"/>
      <c r="AU162" s="87">
        <v>1</v>
      </c>
      <c r="AW162" s="242">
        <f t="shared" si="16"/>
        <v>0</v>
      </c>
      <c r="AX162" s="242">
        <f t="shared" si="35"/>
        <v>0</v>
      </c>
      <c r="AY162" s="242">
        <f t="shared" si="36"/>
        <v>0</v>
      </c>
      <c r="AZ162" s="109"/>
      <c r="BA162" s="109"/>
      <c r="BB162" s="109"/>
      <c r="BC162" s="109"/>
      <c r="BD162" s="109"/>
      <c r="BE162" s="109"/>
      <c r="BF162" s="109"/>
      <c r="BG162" s="109"/>
      <c r="BH162" s="243"/>
      <c r="BL162" s="5"/>
      <c r="BM162" s="5"/>
      <c r="BN162" s="5"/>
      <c r="BO162" s="132">
        <f t="shared" si="19"/>
        <v>0</v>
      </c>
      <c r="BP162" s="132">
        <f t="shared" si="20"/>
        <v>0</v>
      </c>
      <c r="BQ162" s="132">
        <f t="shared" si="21"/>
        <v>0</v>
      </c>
      <c r="BR162" s="132">
        <f t="shared" si="22"/>
        <v>0</v>
      </c>
      <c r="BS162" s="132">
        <f t="shared" si="23"/>
        <v>0</v>
      </c>
      <c r="BT162" s="132">
        <f t="shared" si="24"/>
        <v>0</v>
      </c>
      <c r="BU162" s="132">
        <f t="shared" si="25"/>
        <v>0</v>
      </c>
      <c r="BV162" s="132">
        <f t="shared" si="26"/>
        <v>0</v>
      </c>
      <c r="BW162" s="132">
        <f t="shared" si="27"/>
        <v>0</v>
      </c>
      <c r="BX162" s="132">
        <f t="shared" si="28"/>
        <v>0</v>
      </c>
      <c r="BY162" s="132">
        <f t="shared" si="29"/>
        <v>0</v>
      </c>
      <c r="BZ162" s="132"/>
      <c r="CA162" s="132"/>
      <c r="CB162" s="5"/>
      <c r="CC162" s="92">
        <v>1</v>
      </c>
      <c r="CD162" s="241">
        <f>A41</f>
        <v>7</v>
      </c>
      <c r="CE162" s="235" t="str">
        <f>IF(C41="","",C41)</f>
        <v/>
      </c>
    </row>
    <row r="163" spans="1:83" ht="6" customHeight="1">
      <c r="A163" s="244"/>
      <c r="B163" s="199"/>
      <c r="C163" s="199"/>
      <c r="D163" s="199"/>
      <c r="E163" s="199"/>
      <c r="F163" s="199"/>
      <c r="G163" s="199"/>
      <c r="H163" s="199"/>
      <c r="I163" s="199"/>
      <c r="J163" s="199"/>
      <c r="K163" s="199"/>
      <c r="L163" s="199"/>
      <c r="M163" s="199"/>
      <c r="N163" s="101"/>
      <c r="O163" s="25"/>
      <c r="P163" s="25"/>
      <c r="Q163" s="25"/>
      <c r="R163" s="25"/>
      <c r="S163" s="25"/>
      <c r="T163" s="25"/>
      <c r="U163" s="25"/>
      <c r="V163" s="25"/>
      <c r="W163" s="25"/>
      <c r="X163" s="25"/>
      <c r="Y163" s="25"/>
      <c r="Z163" s="25"/>
      <c r="AA163" s="25"/>
      <c r="AB163" s="5"/>
      <c r="AC163" s="5"/>
      <c r="AD163" s="5"/>
      <c r="AE163" s="5"/>
      <c r="AF163" s="5"/>
      <c r="AG163" s="5"/>
      <c r="AH163" s="5"/>
      <c r="AI163" s="5"/>
      <c r="AJ163" s="5"/>
      <c r="AK163" s="5"/>
      <c r="AL163" s="5"/>
      <c r="AM163" s="5"/>
      <c r="AN163" s="5"/>
      <c r="AO163" s="5"/>
      <c r="AP163" s="5"/>
      <c r="AQ163" s="5"/>
      <c r="AR163" s="5"/>
      <c r="AS163" s="5"/>
      <c r="AT163" s="5"/>
      <c r="AU163" s="87">
        <v>1</v>
      </c>
      <c r="AW163" s="25"/>
      <c r="AX163" s="25"/>
      <c r="AY163" s="25"/>
      <c r="AZ163" s="25"/>
      <c r="BA163" s="25"/>
      <c r="BB163" s="25"/>
      <c r="BC163" s="25"/>
      <c r="BD163" s="25"/>
      <c r="BE163" s="25"/>
      <c r="BF163" s="25"/>
      <c r="BG163" s="25"/>
      <c r="BH163" s="25"/>
      <c r="BL163" s="5"/>
      <c r="BM163" s="5"/>
      <c r="BN163" s="5"/>
      <c r="BO163" s="56"/>
      <c r="BP163" s="56"/>
      <c r="BQ163" s="56"/>
      <c r="BR163" s="56"/>
      <c r="BS163" s="56"/>
      <c r="BT163" s="56"/>
      <c r="BU163" s="56"/>
      <c r="BV163" s="56"/>
      <c r="BW163" s="56"/>
      <c r="BX163" s="56"/>
      <c r="BY163" s="56"/>
      <c r="BZ163" s="56"/>
      <c r="CA163" s="56"/>
      <c r="CB163" s="5"/>
      <c r="CC163" s="92">
        <v>1</v>
      </c>
      <c r="CD163" s="56"/>
      <c r="CE163" s="5"/>
    </row>
    <row r="164" spans="1:83" ht="22.5" customHeight="1">
      <c r="A164" s="245"/>
      <c r="B164" s="414" t="s">
        <v>465</v>
      </c>
      <c r="C164" s="414"/>
      <c r="D164" s="414"/>
      <c r="E164" s="246">
        <f>X162</f>
        <v>2</v>
      </c>
      <c r="F164" s="415" t="str">
        <f>VLOOKUP(E164,A95:B99,2,1)</f>
        <v>Baja</v>
      </c>
      <c r="G164" s="415"/>
      <c r="H164" s="415"/>
      <c r="I164" s="416">
        <f>IF(Y162&lt;0.01,0.01,Y162)</f>
        <v>0.31999999999999995</v>
      </c>
      <c r="J164" s="416"/>
      <c r="K164" s="417" t="s">
        <v>466</v>
      </c>
      <c r="L164" s="417"/>
      <c r="M164" s="417"/>
      <c r="N164" s="417"/>
      <c r="O164" s="417"/>
      <c r="P164" s="417"/>
      <c r="Q164" s="247">
        <f>Z162</f>
        <v>2</v>
      </c>
      <c r="R164" s="418" t="str">
        <f>VLOOKUP(Q164,A119:B123,2,1)</f>
        <v>Menor</v>
      </c>
      <c r="S164" s="418"/>
      <c r="T164" s="418"/>
      <c r="U164" s="418"/>
      <c r="V164" s="419">
        <f>IF(AA162&lt;0.01,0.01,AA162)</f>
        <v>0.40000000000000008</v>
      </c>
      <c r="W164" s="419"/>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87">
        <v>1</v>
      </c>
      <c r="AW164" s="108" t="str">
        <f>CONCATENATE(E164," - ",F164)</f>
        <v>2 - Baja</v>
      </c>
      <c r="AX164" s="108" t="str">
        <f>CONCATENATE(Q164," - ",R164)</f>
        <v>2 - Menor</v>
      </c>
      <c r="AY164" s="25"/>
      <c r="AZ164" s="88" t="s">
        <v>467</v>
      </c>
      <c r="BA164" s="25"/>
      <c r="BB164" s="25"/>
      <c r="BC164" s="25"/>
      <c r="BD164" s="25"/>
      <c r="BE164" s="25"/>
      <c r="BF164" s="25"/>
      <c r="BG164" s="25"/>
      <c r="BH164" s="25"/>
      <c r="BL164" s="5"/>
      <c r="BM164" s="5"/>
      <c r="BN164" s="5"/>
      <c r="BO164" s="56">
        <f t="shared" ref="BO164:BY164" si="39">SUM(BO133:BO162)</f>
        <v>2</v>
      </c>
      <c r="BP164" s="56">
        <f t="shared" si="39"/>
        <v>0</v>
      </c>
      <c r="BQ164" s="56">
        <f t="shared" si="39"/>
        <v>2</v>
      </c>
      <c r="BR164" s="56">
        <f t="shared" si="39"/>
        <v>0</v>
      </c>
      <c r="BS164" s="56">
        <f t="shared" si="39"/>
        <v>2</v>
      </c>
      <c r="BT164" s="56">
        <f t="shared" si="39"/>
        <v>0</v>
      </c>
      <c r="BU164" s="56">
        <f t="shared" si="39"/>
        <v>0</v>
      </c>
      <c r="BV164" s="56">
        <f t="shared" si="39"/>
        <v>1</v>
      </c>
      <c r="BW164" s="56">
        <f t="shared" si="39"/>
        <v>0</v>
      </c>
      <c r="BX164" s="56">
        <f t="shared" si="39"/>
        <v>0</v>
      </c>
      <c r="BY164" s="56">
        <f t="shared" si="39"/>
        <v>1</v>
      </c>
      <c r="BZ164" s="56"/>
      <c r="CA164" s="56"/>
      <c r="CB164" s="5"/>
      <c r="CC164" s="92">
        <v>1</v>
      </c>
      <c r="CD164" s="56"/>
      <c r="CE164" s="5"/>
    </row>
    <row r="165" spans="1:83" ht="6" customHeight="1">
      <c r="A165" s="245"/>
      <c r="B165" s="199"/>
      <c r="C165" s="199"/>
      <c r="D165" s="199"/>
      <c r="E165" s="94"/>
      <c r="F165" s="25"/>
      <c r="G165" s="25"/>
      <c r="H165" s="25"/>
      <c r="I165" s="25"/>
      <c r="J165" s="25"/>
      <c r="K165" s="25"/>
      <c r="L165" s="25"/>
      <c r="M165" s="25"/>
      <c r="N165" s="25"/>
      <c r="O165" s="25"/>
      <c r="P165" s="25"/>
      <c r="Q165" s="25"/>
      <c r="R165" s="25"/>
      <c r="S165" s="25"/>
      <c r="T165" s="25"/>
      <c r="U165" s="25"/>
      <c r="V165" s="25"/>
      <c r="W165" s="25"/>
      <c r="X165" s="25"/>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87">
        <v>1</v>
      </c>
      <c r="AV165" s="25"/>
      <c r="AW165" s="25"/>
      <c r="AX165" s="25"/>
      <c r="AY165" s="25"/>
      <c r="AZ165" s="108">
        <f>COUNTA(V133:W162)</f>
        <v>2</v>
      </c>
      <c r="BA165" s="25"/>
      <c r="BB165" s="25"/>
      <c r="BC165" s="25"/>
      <c r="BD165" s="25"/>
      <c r="BE165" s="25"/>
      <c r="BF165" s="25"/>
      <c r="BG165" s="25"/>
      <c r="BH165" s="25"/>
      <c r="BI165" s="25"/>
      <c r="BJ165" s="25"/>
      <c r="BK165" s="94"/>
      <c r="BL165" s="94"/>
      <c r="BM165" s="94"/>
      <c r="BN165" s="94"/>
      <c r="BO165" s="94"/>
      <c r="BP165" s="94"/>
      <c r="BQ165" s="94"/>
      <c r="BR165" s="94"/>
      <c r="BS165" s="94"/>
      <c r="BT165" s="94"/>
      <c r="BU165" s="94"/>
      <c r="BV165" s="94"/>
      <c r="BW165" s="94"/>
      <c r="BX165" s="94"/>
      <c r="BY165" s="94"/>
      <c r="BZ165" s="94"/>
      <c r="CA165" s="94"/>
      <c r="CB165" s="25"/>
      <c r="CC165" s="92">
        <v>1</v>
      </c>
      <c r="CD165" s="56"/>
      <c r="CE165" s="5"/>
    </row>
    <row r="166" spans="1:83" ht="28.5" customHeight="1">
      <c r="A166" s="245"/>
      <c r="B166" s="199"/>
      <c r="C166" s="199"/>
      <c r="D166" s="199"/>
      <c r="E166" s="199"/>
      <c r="F166" s="403" t="s">
        <v>468</v>
      </c>
      <c r="G166" s="403"/>
      <c r="H166" s="403"/>
      <c r="I166" s="403"/>
      <c r="J166" s="403"/>
      <c r="K166" s="403"/>
      <c r="L166" s="403"/>
      <c r="M166" s="403"/>
      <c r="N166" s="404" t="str">
        <f>IFERROR(INDEX(ADU1218:ADY1222,MATCH(E164,ADP1218:ADP1222,0),MATCH(Q164,ADU1214:ADY1214,0)),"")</f>
        <v>MODERADO</v>
      </c>
      <c r="O166" s="404"/>
      <c r="P166" s="404"/>
      <c r="Q166" s="404"/>
      <c r="R166" s="404"/>
      <c r="S166" s="404"/>
      <c r="T166" s="405">
        <f>IF(AV166&lt;0.01,0.01,AV166)</f>
        <v>0.128</v>
      </c>
      <c r="U166" s="405"/>
      <c r="V166" s="405"/>
      <c r="W166" s="405"/>
      <c r="Y166" s="406" t="s">
        <v>433</v>
      </c>
      <c r="Z166" s="406"/>
      <c r="AA166" s="406"/>
      <c r="AB166" s="248"/>
      <c r="AC166" s="248"/>
      <c r="AD166" s="248"/>
      <c r="AE166" s="248"/>
      <c r="AF166" s="248"/>
      <c r="AG166" s="248"/>
      <c r="AH166" s="248"/>
      <c r="AI166" s="248"/>
      <c r="AJ166" s="248"/>
      <c r="AK166" s="248"/>
      <c r="AL166" s="248"/>
      <c r="AM166" s="248"/>
      <c r="AN166" s="248"/>
      <c r="AO166" s="248"/>
      <c r="AP166" s="248"/>
      <c r="AQ166" s="248"/>
      <c r="AR166" s="248"/>
      <c r="AS166" s="248"/>
      <c r="AT166" s="248"/>
      <c r="AU166" s="87">
        <v>1</v>
      </c>
      <c r="AV166" s="249">
        <f>I164*V164</f>
        <v>0.128</v>
      </c>
      <c r="AW166" s="25"/>
      <c r="AX166" s="25"/>
      <c r="AY166" s="25"/>
      <c r="AZ166" s="25"/>
      <c r="BA166" s="25"/>
      <c r="BB166" s="25"/>
      <c r="BC166" s="25"/>
      <c r="BD166" s="25"/>
      <c r="BE166" s="25"/>
      <c r="BF166" s="25"/>
      <c r="BG166" s="25"/>
      <c r="BH166" s="25"/>
      <c r="BI166" s="25"/>
      <c r="BJ166" s="25"/>
      <c r="BK166" s="94"/>
      <c r="BL166" s="94"/>
      <c r="BM166" s="94"/>
      <c r="BN166" s="94"/>
      <c r="BO166" s="94"/>
      <c r="BP166" s="94"/>
      <c r="BQ166" s="94"/>
      <c r="BR166" s="94"/>
      <c r="BS166" s="94"/>
      <c r="BT166" s="94"/>
      <c r="BU166" s="94"/>
      <c r="BV166" s="94"/>
      <c r="BW166" s="94"/>
      <c r="BX166" s="94"/>
      <c r="BY166" s="94"/>
      <c r="BZ166" s="94"/>
      <c r="CA166" s="94"/>
      <c r="CB166" s="25"/>
      <c r="CC166" s="92">
        <v>1</v>
      </c>
      <c r="CD166" s="56"/>
      <c r="CE166" s="5"/>
    </row>
    <row r="167" spans="1:83" ht="12.75" customHeight="1">
      <c r="A167" s="245"/>
      <c r="B167" s="199"/>
      <c r="C167" s="199"/>
      <c r="D167" s="199"/>
      <c r="E167" s="199"/>
      <c r="F167" s="199"/>
      <c r="G167" s="250"/>
      <c r="H167" s="250"/>
      <c r="I167" s="250"/>
      <c r="J167" s="250"/>
      <c r="K167" s="250"/>
      <c r="L167" s="250"/>
      <c r="M167" s="250"/>
      <c r="N167" s="250"/>
      <c r="O167" s="251"/>
      <c r="P167" s="251"/>
      <c r="Q167" s="251"/>
      <c r="R167" s="251"/>
      <c r="S167" s="251"/>
      <c r="T167" s="251"/>
      <c r="U167" s="252"/>
      <c r="V167" s="252"/>
      <c r="W167" s="252"/>
      <c r="X167" s="252"/>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87">
        <v>1</v>
      </c>
      <c r="AV167" s="25"/>
      <c r="AW167" s="25"/>
      <c r="AX167" s="25"/>
      <c r="AY167" s="25"/>
      <c r="AZ167" s="25"/>
      <c r="BA167" s="25"/>
      <c r="BB167" s="25"/>
      <c r="BC167" s="25"/>
      <c r="BD167" s="25"/>
      <c r="BE167" s="25"/>
      <c r="BF167" s="25"/>
      <c r="BG167" s="25"/>
      <c r="BH167" s="25"/>
      <c r="BI167" s="25"/>
      <c r="BJ167" s="25"/>
      <c r="BK167" s="94"/>
      <c r="BL167" s="94"/>
      <c r="BM167" s="94"/>
      <c r="BN167" s="94"/>
      <c r="BO167" s="94"/>
      <c r="BP167" s="94"/>
      <c r="BQ167" s="94"/>
      <c r="BR167" s="94"/>
      <c r="BS167" s="94"/>
      <c r="BT167" s="94"/>
      <c r="BU167" s="94"/>
      <c r="BV167" s="94"/>
      <c r="BW167" s="94"/>
      <c r="BX167" s="94"/>
      <c r="BY167" s="94"/>
      <c r="BZ167" s="94"/>
      <c r="CA167" s="94"/>
      <c r="CB167" s="25"/>
      <c r="CC167" s="92">
        <v>1</v>
      </c>
      <c r="CD167" s="56"/>
      <c r="CE167" s="5"/>
    </row>
    <row r="168" spans="1:83" ht="28.5" customHeight="1">
      <c r="A168" s="86"/>
      <c r="B168" s="420" t="s">
        <v>469</v>
      </c>
      <c r="C168" s="420"/>
      <c r="D168" s="420"/>
      <c r="E168" s="420"/>
      <c r="F168" s="420"/>
      <c r="G168" s="421" t="s">
        <v>212</v>
      </c>
      <c r="H168" s="421"/>
      <c r="I168" s="421"/>
      <c r="J168" s="421"/>
      <c r="K168" s="421"/>
      <c r="L168" s="421"/>
      <c r="M168" s="421"/>
      <c r="N168" s="421"/>
      <c r="O168" s="251"/>
      <c r="AN168" s="248"/>
      <c r="AO168" s="248"/>
      <c r="AP168" s="248"/>
      <c r="AQ168" s="248"/>
      <c r="AR168" s="248"/>
      <c r="AS168" s="248"/>
      <c r="AT168" s="248"/>
      <c r="AU168" s="87">
        <v>1</v>
      </c>
      <c r="AV168" s="231"/>
      <c r="AW168" s="25"/>
      <c r="AX168" s="25"/>
      <c r="AY168" s="25"/>
      <c r="AZ168" s="25"/>
      <c r="BA168" s="25"/>
      <c r="BB168" s="25"/>
      <c r="BC168" s="25"/>
      <c r="BD168" s="25"/>
      <c r="BE168" s="25"/>
      <c r="BF168" s="25"/>
      <c r="BG168" s="25"/>
      <c r="BH168" s="25"/>
      <c r="BI168" s="25"/>
      <c r="BJ168" s="25"/>
      <c r="BK168" s="94"/>
      <c r="BL168" s="94"/>
      <c r="BM168" s="94"/>
      <c r="BN168" s="94"/>
      <c r="BO168" s="94"/>
      <c r="BP168" s="94"/>
      <c r="BQ168" s="94"/>
      <c r="BR168" s="94"/>
      <c r="BS168" s="94"/>
      <c r="BT168" s="94"/>
      <c r="BU168" s="94"/>
      <c r="BV168" s="94"/>
      <c r="BW168" s="94"/>
      <c r="BX168" s="94"/>
      <c r="BY168" s="94"/>
      <c r="BZ168" s="94"/>
      <c r="CA168" s="94"/>
      <c r="CB168" s="25"/>
      <c r="CC168" s="92">
        <v>1</v>
      </c>
      <c r="CD168" s="56"/>
      <c r="CE168" s="5"/>
    </row>
    <row r="169" spans="1:83" ht="5.25" customHeight="1">
      <c r="A169" s="86"/>
      <c r="B169" s="25"/>
      <c r="C169" s="94"/>
      <c r="D169" s="94"/>
      <c r="E169" s="94"/>
      <c r="F169" s="94"/>
      <c r="G169" s="94"/>
      <c r="H169" s="25"/>
      <c r="I169" s="250"/>
      <c r="J169" s="250"/>
      <c r="K169" s="250"/>
      <c r="L169" s="250"/>
      <c r="M169" s="250"/>
      <c r="N169" s="250"/>
      <c r="O169" s="251"/>
      <c r="P169" s="251"/>
      <c r="Q169" s="251"/>
      <c r="R169" s="251"/>
      <c r="S169" s="251"/>
      <c r="T169" s="251"/>
      <c r="U169" s="252"/>
      <c r="V169" s="252"/>
      <c r="W169" s="252"/>
      <c r="X169" s="252"/>
      <c r="Y169" s="25"/>
      <c r="Z169" s="25"/>
      <c r="AA169" s="25"/>
      <c r="AB169" s="5"/>
      <c r="AC169" s="5"/>
      <c r="AD169" s="5"/>
      <c r="AE169" s="5"/>
      <c r="AF169" s="5"/>
      <c r="AG169" s="5"/>
      <c r="AH169" s="5"/>
      <c r="AI169" s="5"/>
      <c r="AJ169" s="5"/>
      <c r="AK169" s="5"/>
      <c r="AL169" s="5"/>
      <c r="AM169" s="5"/>
      <c r="AN169" s="5"/>
      <c r="AO169" s="5"/>
      <c r="AP169" s="5"/>
      <c r="AQ169" s="5"/>
      <c r="AR169" s="5"/>
      <c r="AS169" s="5"/>
      <c r="AT169" s="5"/>
      <c r="AU169" s="87">
        <v>1</v>
      </c>
      <c r="AV169" s="25"/>
      <c r="AW169" s="25"/>
      <c r="AX169" s="25"/>
      <c r="AY169" s="25"/>
      <c r="AZ169" s="25"/>
      <c r="BA169" s="25"/>
      <c r="BB169" s="25"/>
      <c r="BC169" s="25"/>
      <c r="BD169" s="25"/>
      <c r="BE169" s="25"/>
      <c r="BF169" s="25"/>
      <c r="BG169" s="25"/>
      <c r="BH169" s="25"/>
      <c r="BI169" s="25"/>
      <c r="BJ169" s="25"/>
      <c r="BK169" s="94"/>
      <c r="BL169" s="94"/>
      <c r="BM169" s="94"/>
      <c r="BN169" s="94"/>
      <c r="BO169" s="94"/>
      <c r="BP169" s="94"/>
      <c r="BQ169" s="94"/>
      <c r="BR169" s="94"/>
      <c r="BS169" s="94"/>
      <c r="BT169" s="94"/>
      <c r="BU169" s="94"/>
      <c r="BV169" s="94"/>
      <c r="BW169" s="94"/>
      <c r="BX169" s="94"/>
      <c r="BY169" s="94"/>
      <c r="BZ169" s="94"/>
      <c r="CA169" s="94"/>
      <c r="CB169" s="25"/>
      <c r="CC169" s="92">
        <v>1</v>
      </c>
      <c r="CD169" s="56"/>
      <c r="CE169" s="5"/>
    </row>
    <row r="170" spans="1:83" ht="30" customHeight="1">
      <c r="A170" s="86"/>
      <c r="B170" s="422" t="s">
        <v>17</v>
      </c>
      <c r="C170" s="422"/>
      <c r="D170" s="422"/>
      <c r="E170" s="422"/>
      <c r="F170" s="422"/>
      <c r="G170" s="422"/>
      <c r="H170" s="422"/>
      <c r="I170" s="422"/>
      <c r="J170" s="422"/>
      <c r="K170" s="422"/>
      <c r="L170" s="422"/>
      <c r="M170" s="422"/>
      <c r="N170" s="422"/>
      <c r="O170" s="422"/>
      <c r="P170" s="422"/>
      <c r="Q170" s="422"/>
      <c r="R170" s="422"/>
      <c r="S170" s="422"/>
      <c r="T170" s="422"/>
      <c r="U170" s="422"/>
      <c r="V170" s="422"/>
      <c r="W170" s="422"/>
      <c r="X170" s="422"/>
      <c r="Y170" s="422"/>
      <c r="Z170" s="422"/>
      <c r="AA170" s="422"/>
      <c r="AB170" s="423" t="s">
        <v>470</v>
      </c>
      <c r="AC170" s="423"/>
      <c r="AD170" s="423"/>
      <c r="AE170" s="423"/>
      <c r="AF170" s="423"/>
      <c r="AG170" s="423"/>
      <c r="AH170" s="423"/>
      <c r="AI170" s="423"/>
      <c r="AJ170" s="423"/>
      <c r="AK170" s="423"/>
      <c r="AL170" s="423"/>
      <c r="AM170" s="423"/>
      <c r="AN170" s="423"/>
      <c r="AO170" s="423"/>
      <c r="AP170" s="423"/>
      <c r="AQ170" s="423"/>
      <c r="AR170" s="423"/>
      <c r="AS170" s="423"/>
      <c r="AT170" s="86"/>
      <c r="AU170" s="87">
        <v>1</v>
      </c>
      <c r="AV170" s="25"/>
      <c r="AW170" s="25"/>
      <c r="AX170" s="25"/>
      <c r="AY170" s="25"/>
      <c r="AZ170" s="25"/>
      <c r="BA170" s="25"/>
      <c r="BB170" s="25"/>
      <c r="BC170" s="25"/>
      <c r="BD170" s="25"/>
      <c r="BE170" s="25"/>
      <c r="BF170" s="25"/>
      <c r="BG170" s="25"/>
      <c r="BH170" s="25"/>
      <c r="BI170" s="25"/>
      <c r="BJ170" s="25"/>
      <c r="BK170" s="94"/>
      <c r="BL170" s="94"/>
      <c r="BM170" s="94"/>
      <c r="BN170" s="94"/>
      <c r="BO170" s="94"/>
      <c r="BP170" s="94"/>
      <c r="BQ170" s="94"/>
      <c r="BR170" s="94"/>
      <c r="BS170" s="94"/>
      <c r="BT170" s="94"/>
      <c r="BU170" s="94"/>
      <c r="BV170" s="94"/>
      <c r="BW170" s="94"/>
      <c r="BX170" s="94"/>
      <c r="BY170" s="94"/>
      <c r="BZ170" s="94"/>
      <c r="CA170" s="94"/>
      <c r="CB170" s="25"/>
      <c r="CC170" s="92">
        <v>1</v>
      </c>
      <c r="CD170" s="56"/>
      <c r="CE170" s="5"/>
    </row>
    <row r="171" spans="1:83" ht="54.75" customHeight="1">
      <c r="A171" s="86"/>
      <c r="B171" s="338" t="s">
        <v>72</v>
      </c>
      <c r="C171" s="338"/>
      <c r="D171" s="338"/>
      <c r="E171" s="338" t="s">
        <v>45</v>
      </c>
      <c r="F171" s="338"/>
      <c r="G171" s="338" t="s">
        <v>73</v>
      </c>
      <c r="H171" s="338"/>
      <c r="I171" s="338"/>
      <c r="J171" s="338" t="s">
        <v>74</v>
      </c>
      <c r="K171" s="338"/>
      <c r="L171" s="338" t="s">
        <v>75</v>
      </c>
      <c r="M171" s="338"/>
      <c r="N171" s="338" t="s">
        <v>76</v>
      </c>
      <c r="O171" s="338"/>
      <c r="P171" s="338" t="s">
        <v>77</v>
      </c>
      <c r="Q171" s="338"/>
      <c r="R171" s="388" t="s">
        <v>78</v>
      </c>
      <c r="S171" s="388"/>
      <c r="T171" s="388" t="s">
        <v>54</v>
      </c>
      <c r="U171" s="388"/>
      <c r="V171" s="338" t="s">
        <v>79</v>
      </c>
      <c r="W171" s="338"/>
      <c r="X171" s="338" t="s">
        <v>471</v>
      </c>
      <c r="Y171" s="338"/>
      <c r="Z171" s="338" t="s">
        <v>122</v>
      </c>
      <c r="AA171" s="338"/>
      <c r="AB171" s="411" t="s">
        <v>472</v>
      </c>
      <c r="AC171" s="411"/>
      <c r="AD171" s="411"/>
      <c r="AE171" s="411"/>
      <c r="AF171" s="411"/>
      <c r="AG171" s="411"/>
      <c r="AH171" s="411" t="s">
        <v>473</v>
      </c>
      <c r="AI171" s="411"/>
      <c r="AJ171" s="411"/>
      <c r="AK171" s="411"/>
      <c r="AL171" s="411"/>
      <c r="AM171" s="411"/>
      <c r="AN171" s="411" t="s">
        <v>474</v>
      </c>
      <c r="AO171" s="411"/>
      <c r="AP171" s="411"/>
      <c r="AQ171" s="411"/>
      <c r="AR171" s="411"/>
      <c r="AS171" s="411"/>
      <c r="AT171" s="253"/>
      <c r="AU171" s="87">
        <v>1</v>
      </c>
      <c r="AV171" s="24" t="s">
        <v>475</v>
      </c>
      <c r="AW171" s="233" t="s">
        <v>440</v>
      </c>
      <c r="AX171" s="233" t="s">
        <v>441</v>
      </c>
      <c r="AY171" s="233" t="s">
        <v>442</v>
      </c>
      <c r="AZ171" s="254" t="s">
        <v>476</v>
      </c>
      <c r="BA171" s="254" t="s">
        <v>444</v>
      </c>
      <c r="BB171" s="254" t="s">
        <v>477</v>
      </c>
      <c r="BC171" s="254" t="s">
        <v>478</v>
      </c>
      <c r="BD171" s="254" t="s">
        <v>479</v>
      </c>
      <c r="BE171" s="254" t="s">
        <v>480</v>
      </c>
      <c r="BF171" s="254" t="s">
        <v>447</v>
      </c>
      <c r="BG171" s="254" t="s">
        <v>481</v>
      </c>
      <c r="BH171" s="254" t="s">
        <v>54</v>
      </c>
      <c r="BI171" s="6" t="s">
        <v>482</v>
      </c>
      <c r="BJ171" s="6" t="s">
        <v>449</v>
      </c>
      <c r="BK171" s="234" t="s">
        <v>450</v>
      </c>
      <c r="BL171" s="6" t="s">
        <v>451</v>
      </c>
      <c r="BM171" s="6" t="s">
        <v>452</v>
      </c>
      <c r="BN171" s="6" t="s">
        <v>483</v>
      </c>
      <c r="BO171" s="6" t="s">
        <v>484</v>
      </c>
      <c r="BP171" s="6" t="s">
        <v>485</v>
      </c>
      <c r="BQ171" s="217" t="s">
        <v>456</v>
      </c>
      <c r="BR171" s="217" t="s">
        <v>457</v>
      </c>
      <c r="BS171" s="217" t="s">
        <v>458</v>
      </c>
      <c r="BT171" s="217" t="s">
        <v>459</v>
      </c>
      <c r="BU171" s="217" t="s">
        <v>55</v>
      </c>
      <c r="BV171" s="217" t="s">
        <v>460</v>
      </c>
      <c r="BW171" s="217" t="s">
        <v>461</v>
      </c>
      <c r="BX171" s="217" t="s">
        <v>59</v>
      </c>
      <c r="BY171" s="217" t="s">
        <v>60</v>
      </c>
      <c r="BZ171" s="217" t="s">
        <v>61</v>
      </c>
      <c r="CA171" s="217" t="s">
        <v>462</v>
      </c>
      <c r="CB171" s="25"/>
      <c r="CC171" s="92">
        <v>1</v>
      </c>
      <c r="CD171" s="56"/>
      <c r="CE171" s="5"/>
    </row>
    <row r="172" spans="1:83" ht="71.25" customHeight="1">
      <c r="A172" s="111" t="s">
        <v>486</v>
      </c>
      <c r="B172" s="379" t="s">
        <v>814</v>
      </c>
      <c r="C172" s="379"/>
      <c r="D172" s="379"/>
      <c r="E172" s="357"/>
      <c r="F172" s="357"/>
      <c r="G172" s="412"/>
      <c r="H172" s="412"/>
      <c r="I172" s="412"/>
      <c r="J172" s="380"/>
      <c r="K172" s="380"/>
      <c r="L172" s="380"/>
      <c r="M172" s="380"/>
      <c r="N172" s="413"/>
      <c r="O172" s="413"/>
      <c r="P172" s="357"/>
      <c r="Q172" s="357"/>
      <c r="R172" s="357"/>
      <c r="S172" s="357"/>
      <c r="T172" s="357"/>
      <c r="U172" s="357"/>
      <c r="V172" s="357"/>
      <c r="W172" s="357"/>
      <c r="X172" s="237">
        <f>IF(Y172&gt;0.8,5,IF(Y172&gt;0.6,4,IF(Y172&gt;0.4,3,IF(Y172&gt;0.2,2,1))))</f>
        <v>2</v>
      </c>
      <c r="Y172" s="238">
        <f>IF(OR(V172="Ambos",V172="Probabilidad"),I164-(I164*AY172),I164)</f>
        <v>0.31999999999999995</v>
      </c>
      <c r="Z172" s="237">
        <f>IF(AA172&gt;0.8,5,IF(AA172&gt;0.6,4,IF(AA172&gt;0.4,3,IF(AA172&gt;0.2,2,1))))</f>
        <v>2</v>
      </c>
      <c r="AA172" s="238">
        <f>IF(OR(V172="Ambos",V172="Impacto"),V164-(V164*AY172),V164)</f>
        <v>0.40000000000000008</v>
      </c>
      <c r="AB172" s="357"/>
      <c r="AC172" s="357"/>
      <c r="AD172" s="357"/>
      <c r="AE172" s="357"/>
      <c r="AF172" s="357"/>
      <c r="AG172" s="357"/>
      <c r="AH172" s="357"/>
      <c r="AI172" s="357"/>
      <c r="AJ172" s="357"/>
      <c r="AK172" s="357"/>
      <c r="AL172" s="357"/>
      <c r="AM172" s="357"/>
      <c r="AN172" s="357"/>
      <c r="AO172" s="357"/>
      <c r="AP172" s="357"/>
      <c r="AQ172" s="357"/>
      <c r="AR172" s="357"/>
      <c r="AS172" s="357"/>
      <c r="AT172" s="239"/>
      <c r="AU172" s="87">
        <v>1</v>
      </c>
      <c r="AV172" s="240">
        <f>IF(N172="SI",1,0)</f>
        <v>0</v>
      </c>
      <c r="AW172" s="240">
        <f>IF(T172="",0,IF(R172="Automático",0.25,IF(C172="Manual",0.15,0)))</f>
        <v>0</v>
      </c>
      <c r="AX172" s="240">
        <f>IF(R172="",0,IF(T172="Preventivo",0.25,IF(T172="Detectivo",0.15,IF(T172="Correctivo",0.1,0))))</f>
        <v>0</v>
      </c>
      <c r="AY172" s="240">
        <f>IF(OR(R172=0,T172=0),0,AV172*(AW172+AX172))</f>
        <v>0</v>
      </c>
      <c r="AZ172" s="109" t="str">
        <f>CONCATENATE(A172,". ",B172," 
",A173,". ",B173," 
",A174,""".",B174,)</f>
        <v>TTO 1. No Aplica 
.  
".</v>
      </c>
      <c r="BA172" s="109" t="str">
        <f>CONCATENATE(A172,". ",E172," 
",A173,". ",E173," 
",A174,". ",E174,)</f>
        <v xml:space="preserve">TTO 1.  
.  
. </v>
      </c>
      <c r="BB172" s="109" t="str">
        <f>CONCATENATE(A172,". ",G172," 
",A173,". ",G173," 
",A174,". ",G174,)</f>
        <v xml:space="preserve">TTO 1.  
.  
. </v>
      </c>
      <c r="BC172" s="109" t="str">
        <f>CONCATENATE(A172,". ",J172," 
",A173,". ",J173," 
",A174,". ",J174,)</f>
        <v xml:space="preserve">TTO 1.  
.  
. </v>
      </c>
      <c r="BD172" s="109" t="str">
        <f>CONCATENATE(A172,". ",L172," 
",A173,". ",L173," 
",A174,". ",L174,)</f>
        <v xml:space="preserve">TTO 1.  
.  
. </v>
      </c>
      <c r="BE172" s="109" t="str">
        <f>CONCATENATE(A172,". ",N172," 
",A173,". ",N173," 
",A174,". ",N174,)</f>
        <v xml:space="preserve">TTO 1.  
.  
. </v>
      </c>
      <c r="BF172" s="109" t="str">
        <f>CONCATENATE(A172,". ",P172," 
",A173,". ",P173," 
",A174,". ",P174,)</f>
        <v xml:space="preserve">TTO 1.  
.  
. </v>
      </c>
      <c r="BG172" s="109" t="str">
        <f>CONCATENATE(A172,". ",R172," 
",A173,". ",R173," 
",A174,". ",R174,)</f>
        <v xml:space="preserve">TTO 1.  
.  
. </v>
      </c>
      <c r="BH172" s="109" t="str">
        <f>CONCATENATE(A172,". ",T172," 
",A173,". ",T173," 
",A174,". ",T174,)</f>
        <v xml:space="preserve">TTO 1.  
.  
. </v>
      </c>
      <c r="BI172" s="109" t="str">
        <f>CONCATENATE(A172,". ",V172," 
",A173,". ",V173," 
",A174,". ",V174,)</f>
        <v xml:space="preserve">TTO 1.  
.  
. </v>
      </c>
      <c r="BJ172" s="109" t="str">
        <f>CONCATENATE(A172,". ",X172," 
",A173,". ",X173," 
",A174,". ",X174,)</f>
        <v>TTO 1. 2 
. 2 
. 2</v>
      </c>
      <c r="BK172" s="109" t="str">
        <f>CONCATENATE(A172,". ",Y172," 
",A173,". ",Y173," 
",A174,". ",Y174,)</f>
        <v>TTO 1. 0,32 
. 0,32 
. 0,32</v>
      </c>
      <c r="BL172" s="109" t="str">
        <f>CONCATENATE(A172,". ",Z172," 
",A173,". ",Z173," 
",A174,". ",Z174,)</f>
        <v>TTO 1. 2 
. 2 
. 2</v>
      </c>
      <c r="BM172" s="109" t="str">
        <f>CONCATENATE(A172,". ",AA172," 
",A173,". ",AA173," 
",A174,". ",AA174,)</f>
        <v>TTO 1. 0,4 
. 0,4 
. 0,4</v>
      </c>
      <c r="BN172" s="109" t="str">
        <f>CONCATENATE(A172,". ",AB172," 
",A173,". ",AB173," 
",A174,". ",AB174,)</f>
        <v xml:space="preserve">TTO 1.  
.  
. </v>
      </c>
      <c r="BO172" s="109" t="str">
        <f>CONCATENATE(A172,". ",AH172," 
",A173,". ",AH173," 
",A174,". ",AH174,)</f>
        <v xml:space="preserve">TTO 1.  
.  
. </v>
      </c>
      <c r="BP172" s="109" t="str">
        <f>CONCATENATE(A172,". ",AN172," 
",A173,". ",AN173," 
",A174,". ",AN174,)</f>
        <v xml:space="preserve">TTO 1.  
.  
. </v>
      </c>
      <c r="BQ172" s="132">
        <f>IF(P172="Continua",1,0)</f>
        <v>0</v>
      </c>
      <c r="BR172" s="132">
        <f>IF(P172="Aleatoria",1,0)</f>
        <v>0</v>
      </c>
      <c r="BS172" s="132">
        <f>IF(R172="manual",1,0)</f>
        <v>0</v>
      </c>
      <c r="BT172" s="132">
        <f>IF(R172="automático",1,0)</f>
        <v>0</v>
      </c>
      <c r="BU172" s="132">
        <f>IF(T172="preventivo",1,0)</f>
        <v>0</v>
      </c>
      <c r="BV172" s="132">
        <f>IF(T172="detectivo",1,0)</f>
        <v>0</v>
      </c>
      <c r="BW172" s="132">
        <f>IF(T172="correctivo",1,0)</f>
        <v>0</v>
      </c>
      <c r="BX172" s="132">
        <f>IF(V172="probabilidad",1,0)</f>
        <v>0</v>
      </c>
      <c r="BY172" s="132">
        <f>IF(V172="impacto",1,0)</f>
        <v>0</v>
      </c>
      <c r="BZ172" s="132">
        <f>IF(V172="ambos",1,0)</f>
        <v>0</v>
      </c>
      <c r="CA172" s="132">
        <f>IF(V172="ninguno",1,0)</f>
        <v>0</v>
      </c>
      <c r="CB172" s="25"/>
      <c r="CC172" s="92">
        <v>1</v>
      </c>
      <c r="CD172" s="56"/>
      <c r="CE172" s="5"/>
    </row>
    <row r="173" spans="1:83" ht="71.25" hidden="1" customHeight="1">
      <c r="A173" s="256" t="str">
        <f>IF(B173="","","TTO 2")</f>
        <v/>
      </c>
      <c r="B173" s="379"/>
      <c r="C173" s="379"/>
      <c r="D173" s="379"/>
      <c r="E173" s="357"/>
      <c r="F173" s="357"/>
      <c r="G173" s="412"/>
      <c r="H173" s="412"/>
      <c r="I173" s="412"/>
      <c r="J173" s="380"/>
      <c r="K173" s="380"/>
      <c r="L173" s="380"/>
      <c r="M173" s="380"/>
      <c r="N173" s="413"/>
      <c r="O173" s="413"/>
      <c r="P173" s="357"/>
      <c r="Q173" s="357"/>
      <c r="R173" s="357"/>
      <c r="S173" s="357"/>
      <c r="T173" s="357"/>
      <c r="U173" s="357"/>
      <c r="V173" s="357"/>
      <c r="W173" s="357"/>
      <c r="X173" s="237">
        <f>IF(Y173&gt;0.8,5,IF(Y173&gt;0.6,4,IF(Y173&gt;0.4,3,IF(Y173&gt;0.2,2,1))))</f>
        <v>2</v>
      </c>
      <c r="Y173" s="238">
        <f>IF(OR(V173="Ambos",V173="Probabilidad"),Y172-(Y172*AY173),Y172)</f>
        <v>0.31999999999999995</v>
      </c>
      <c r="Z173" s="237">
        <f>IF(AA173&gt;0.8,5,IF(AA173&gt;0.6,4,IF(AA173&gt;0.4,3,IF(AA173&gt;0.2,2,1))))</f>
        <v>2</v>
      </c>
      <c r="AA173" s="238">
        <f>IF(OR(V173="Ambos",V173="Impacto"),AA172-(AA172*AZ173),AA172)</f>
        <v>0.40000000000000008</v>
      </c>
      <c r="AB173" s="357"/>
      <c r="AC173" s="357"/>
      <c r="AD173" s="357"/>
      <c r="AE173" s="357"/>
      <c r="AF173" s="357"/>
      <c r="AG173" s="357"/>
      <c r="AH173" s="357"/>
      <c r="AI173" s="357"/>
      <c r="AJ173" s="357"/>
      <c r="AK173" s="357"/>
      <c r="AL173" s="357"/>
      <c r="AM173" s="357"/>
      <c r="AN173" s="357"/>
      <c r="AO173" s="357"/>
      <c r="AP173" s="357"/>
      <c r="AQ173" s="357"/>
      <c r="AR173" s="357"/>
      <c r="AS173" s="357"/>
      <c r="AT173" s="239"/>
      <c r="AU173" s="87">
        <v>1</v>
      </c>
      <c r="AV173" s="240">
        <f>IF(N173="SI",1,0)</f>
        <v>0</v>
      </c>
      <c r="AW173" s="240">
        <f>IF(T173="",0,IF(R173="Automático",0.25,IF(C173="Manual",0.15,0)))</f>
        <v>0</v>
      </c>
      <c r="AX173" s="240">
        <f>IF(R173="",0,IF(T173="Preventivo",0.25,IF(T173="Detectivo",0.15,IF(T173="Correctivo",0.1,0))))</f>
        <v>0</v>
      </c>
      <c r="AY173" s="240">
        <f>IF(OR(R173=0,T173=0),0,AV173*(AW173+AX173))</f>
        <v>0</v>
      </c>
      <c r="AZ173" s="257"/>
      <c r="BA173" s="257"/>
      <c r="BB173" s="257"/>
      <c r="BC173" s="257"/>
      <c r="BD173" s="257"/>
      <c r="BE173" s="257"/>
      <c r="BF173" s="257"/>
      <c r="BG173" s="257"/>
      <c r="BH173" s="257"/>
      <c r="BI173" s="258"/>
      <c r="BJ173" s="258"/>
      <c r="BK173" s="258"/>
      <c r="BL173" s="258"/>
      <c r="BM173" s="258"/>
      <c r="BN173" s="258"/>
      <c r="BO173" s="258"/>
      <c r="BP173" s="94"/>
      <c r="BQ173" s="132">
        <f>IF(P173="Continua",1,0)</f>
        <v>0</v>
      </c>
      <c r="BR173" s="132">
        <f>IF(P173="Aleatoria",1,0)</f>
        <v>0</v>
      </c>
      <c r="BS173" s="132">
        <f>IF(R173="manual",1,0)</f>
        <v>0</v>
      </c>
      <c r="BT173" s="132">
        <f>IF(R173="automático",1,0)</f>
        <v>0</v>
      </c>
      <c r="BU173" s="132">
        <f>IF(T173="preventivo",1,0)</f>
        <v>0</v>
      </c>
      <c r="BV173" s="132">
        <f>IF(T173="detectivo",1,0)</f>
        <v>0</v>
      </c>
      <c r="BW173" s="132">
        <f>IF(T173="correctivo",1,0)</f>
        <v>0</v>
      </c>
      <c r="BX173" s="132">
        <f>IF(V173="probabilidad",1,0)</f>
        <v>0</v>
      </c>
      <c r="BY173" s="132">
        <f>IF(V173="impacto",1,0)</f>
        <v>0</v>
      </c>
      <c r="BZ173" s="132">
        <f>IF(V173="ambos",1,0)</f>
        <v>0</v>
      </c>
      <c r="CA173" s="132">
        <f>IF(V173="ninguno",1,0)</f>
        <v>0</v>
      </c>
      <c r="CC173" s="92">
        <v>1</v>
      </c>
    </row>
    <row r="174" spans="1:83" ht="71.25" hidden="1" customHeight="1">
      <c r="A174" s="256" t="str">
        <f>IF(B174="","","TTO 3")</f>
        <v/>
      </c>
      <c r="B174" s="379"/>
      <c r="C174" s="379"/>
      <c r="D174" s="379"/>
      <c r="E174" s="357"/>
      <c r="F174" s="357"/>
      <c r="G174" s="412"/>
      <c r="H174" s="412"/>
      <c r="I174" s="412"/>
      <c r="J174" s="380"/>
      <c r="K174" s="380"/>
      <c r="L174" s="380"/>
      <c r="M174" s="380"/>
      <c r="N174" s="413"/>
      <c r="O174" s="413"/>
      <c r="P174" s="357"/>
      <c r="Q174" s="357"/>
      <c r="R174" s="357"/>
      <c r="S174" s="357"/>
      <c r="T174" s="357"/>
      <c r="U174" s="357"/>
      <c r="V174" s="357"/>
      <c r="W174" s="357"/>
      <c r="X174" s="237">
        <f>IF(Y174&gt;0.8,5,IF(Y174&gt;0.6,4,IF(Y174&gt;0.4,3,IF(Y174&gt;0.2,2,1))))</f>
        <v>2</v>
      </c>
      <c r="Y174" s="238">
        <f>IF(OR(V174="Ambos",V174="Probabilidad"),Y173-(Y173*AY174),Y173)</f>
        <v>0.31999999999999995</v>
      </c>
      <c r="Z174" s="237">
        <f>IF(AA174&gt;0.8,5,IF(AA174&gt;0.6,4,IF(AA174&gt;0.4,3,IF(AA174&gt;0.2,2,1))))</f>
        <v>2</v>
      </c>
      <c r="AA174" s="238">
        <f>IF(OR(V174="Ambos",V174="Impacto"),AA173-(AA173*AZ174),AA173)</f>
        <v>0.40000000000000008</v>
      </c>
      <c r="AB174" s="357"/>
      <c r="AC174" s="357"/>
      <c r="AD174" s="357"/>
      <c r="AE174" s="357"/>
      <c r="AF174" s="357"/>
      <c r="AG174" s="357"/>
      <c r="AH174" s="357"/>
      <c r="AI174" s="357"/>
      <c r="AJ174" s="357"/>
      <c r="AK174" s="357"/>
      <c r="AL174" s="357"/>
      <c r="AM174" s="357"/>
      <c r="AN174" s="357"/>
      <c r="AO174" s="357"/>
      <c r="AP174" s="357"/>
      <c r="AQ174" s="357"/>
      <c r="AR174" s="357"/>
      <c r="AS174" s="357"/>
      <c r="AT174" s="239"/>
      <c r="AU174" s="87">
        <v>1</v>
      </c>
      <c r="AV174" s="240">
        <f>IF(N174="SI",1,0)</f>
        <v>0</v>
      </c>
      <c r="AW174" s="240">
        <f>IF(T174="",0,IF(R174="Automático",0.25,IF(C174="Manual",0.15,0)))</f>
        <v>0</v>
      </c>
      <c r="AX174" s="240">
        <f>IF(R174="",0,IF(T174="Preventivo",0.25,IF(T174="Detectivo",0.15,IF(T174="Correctivo",0.1,0))))</f>
        <v>0</v>
      </c>
      <c r="AY174" s="240">
        <f>IF(OR(R174=0,T174=0),0,AV174*(AW174+AX174))</f>
        <v>0</v>
      </c>
      <c r="AZ174" s="257"/>
      <c r="BA174" s="257"/>
      <c r="BB174" s="257"/>
      <c r="BC174" s="257"/>
      <c r="BD174" s="257"/>
      <c r="BE174" s="257"/>
      <c r="BF174" s="257"/>
      <c r="BG174" s="257"/>
      <c r="BH174" s="257"/>
      <c r="BI174" s="258"/>
      <c r="BJ174" s="258"/>
      <c r="BK174" s="258"/>
      <c r="BL174" s="258"/>
      <c r="BM174" s="258"/>
      <c r="BN174" s="258"/>
      <c r="BO174" s="258"/>
      <c r="BP174" s="94"/>
      <c r="BQ174" s="132">
        <f>IF(P174="Continua",1,0)</f>
        <v>0</v>
      </c>
      <c r="BR174" s="132">
        <f>IF(P174="Aleatoria",1,0)</f>
        <v>0</v>
      </c>
      <c r="BS174" s="132">
        <f>IF(R174="manual",1,0)</f>
        <v>0</v>
      </c>
      <c r="BT174" s="132">
        <f>IF(R174="automático",1,0)</f>
        <v>0</v>
      </c>
      <c r="BU174" s="132">
        <f>IF(T174="preventivo",1,0)</f>
        <v>0</v>
      </c>
      <c r="BV174" s="132">
        <f>IF(T174="detectivo",1,0)</f>
        <v>0</v>
      </c>
      <c r="BW174" s="132">
        <f>IF(T174="correctivo",1,0)</f>
        <v>0</v>
      </c>
      <c r="BX174" s="132">
        <f>IF(V174="probabilidad",1,0)</f>
        <v>0</v>
      </c>
      <c r="BY174" s="132">
        <f>IF(V174="impacto",1,0)</f>
        <v>0</v>
      </c>
      <c r="BZ174" s="132">
        <f>IF(V174="ambos",1,0)</f>
        <v>0</v>
      </c>
      <c r="CA174" s="132">
        <f>IF(V174="ninguno",1,0)</f>
        <v>0</v>
      </c>
      <c r="CC174" s="92">
        <v>1</v>
      </c>
    </row>
    <row r="175" spans="1:83" ht="8.25" customHeight="1">
      <c r="A175" s="86"/>
      <c r="B175" s="199"/>
      <c r="C175" s="199"/>
      <c r="D175" s="199"/>
      <c r="E175" s="199"/>
      <c r="F175" s="199"/>
      <c r="J175" s="250"/>
      <c r="K175" s="250"/>
      <c r="L175" s="250"/>
      <c r="M175" s="250"/>
      <c r="N175" s="250"/>
      <c r="O175" s="251"/>
      <c r="P175" s="251"/>
      <c r="Q175" s="251"/>
      <c r="R175" s="251"/>
      <c r="S175" s="251"/>
      <c r="T175" s="251"/>
      <c r="U175" s="252"/>
      <c r="V175" s="252"/>
      <c r="W175" s="252"/>
      <c r="X175" s="252"/>
      <c r="Y175" s="25"/>
      <c r="Z175" s="25"/>
      <c r="AA175" s="25"/>
      <c r="AB175" s="5"/>
      <c r="AC175" s="5"/>
      <c r="AD175" s="5"/>
      <c r="AE175" s="5"/>
      <c r="AF175" s="5"/>
      <c r="AG175" s="5"/>
      <c r="AH175" s="5"/>
      <c r="AI175" s="5"/>
      <c r="AJ175" s="5"/>
      <c r="AK175" s="5"/>
      <c r="AL175" s="5"/>
      <c r="AM175" s="5"/>
      <c r="AN175" s="5"/>
      <c r="AO175" s="5"/>
      <c r="AP175" s="5"/>
      <c r="AQ175" s="5"/>
      <c r="AR175" s="5"/>
      <c r="AS175" s="5"/>
      <c r="AT175" s="5"/>
      <c r="AU175" s="87">
        <v>1</v>
      </c>
      <c r="AV175" s="259"/>
      <c r="AW175" s="260"/>
      <c r="AX175" s="260"/>
      <c r="AY175" s="25"/>
      <c r="AZ175" s="6"/>
      <c r="BA175" s="6"/>
      <c r="BB175" s="6"/>
      <c r="BC175" s="6"/>
      <c r="BD175" s="6"/>
      <c r="BE175" s="6"/>
      <c r="BF175" s="6"/>
      <c r="BG175" s="6"/>
      <c r="BH175" s="6"/>
      <c r="BI175" s="6"/>
      <c r="BJ175" s="6"/>
      <c r="BK175" s="94"/>
      <c r="BL175" s="94"/>
      <c r="BM175" s="94"/>
      <c r="BN175" s="94"/>
      <c r="BO175" s="94"/>
      <c r="BP175" s="94"/>
      <c r="BQ175" s="94"/>
      <c r="BR175" s="94"/>
      <c r="BS175" s="94"/>
      <c r="BT175" s="94"/>
      <c r="BU175" s="94"/>
      <c r="BV175" s="94"/>
      <c r="BW175" s="94"/>
      <c r="BX175" s="94"/>
      <c r="BY175" s="94"/>
      <c r="BZ175" s="94"/>
      <c r="CA175" s="94"/>
      <c r="CC175" s="92">
        <v>1</v>
      </c>
    </row>
    <row r="176" spans="1:83" ht="30" customHeight="1">
      <c r="A176" s="86"/>
      <c r="B176" s="414" t="s">
        <v>487</v>
      </c>
      <c r="C176" s="414"/>
      <c r="D176" s="414"/>
      <c r="E176" s="246">
        <f>X174</f>
        <v>2</v>
      </c>
      <c r="F176" s="415" t="str">
        <f>VLOOKUP(E176,A95:B99,2,1)</f>
        <v>Baja</v>
      </c>
      <c r="G176" s="415"/>
      <c r="H176" s="415"/>
      <c r="I176" s="416">
        <f>IF(Y174&lt;0.01,0.01,Y174)</f>
        <v>0.31999999999999995</v>
      </c>
      <c r="J176" s="416"/>
      <c r="K176" s="417" t="s">
        <v>488</v>
      </c>
      <c r="L176" s="417"/>
      <c r="M176" s="417"/>
      <c r="N176" s="417"/>
      <c r="O176" s="417"/>
      <c r="P176" s="417"/>
      <c r="Q176" s="247">
        <f>Z174</f>
        <v>2</v>
      </c>
      <c r="R176" s="418" t="str">
        <f>VLOOKUP(Q176,A119:B123,2,1)</f>
        <v>Menor</v>
      </c>
      <c r="S176" s="418"/>
      <c r="T176" s="418"/>
      <c r="U176" s="418"/>
      <c r="V176" s="261">
        <f>IF(AA174&lt;0.01,0.01,AA174)</f>
        <v>0.40000000000000008</v>
      </c>
      <c r="W176" s="262"/>
      <c r="Y176" s="25"/>
      <c r="Z176" s="25"/>
      <c r="AA176" s="25"/>
      <c r="AB176" s="5"/>
      <c r="AC176" s="5"/>
      <c r="AD176" s="5"/>
      <c r="AE176" s="5"/>
      <c r="AF176" s="5"/>
      <c r="AG176" s="5"/>
      <c r="AH176" s="5"/>
      <c r="AI176" s="5"/>
      <c r="AJ176" s="5"/>
      <c r="AK176" s="5"/>
      <c r="AL176" s="5"/>
      <c r="AM176" s="5"/>
      <c r="AN176" s="5"/>
      <c r="AO176" s="5"/>
      <c r="AP176" s="5"/>
      <c r="AQ176" s="5"/>
      <c r="AR176" s="5"/>
      <c r="AS176" s="5"/>
      <c r="AT176" s="5"/>
      <c r="AU176" s="87">
        <v>1</v>
      </c>
      <c r="AW176" s="108" t="str">
        <f>CONCATENATE(E176," - ",F176)</f>
        <v>2 - Baja</v>
      </c>
      <c r="AX176" s="108" t="str">
        <f>CONCATENATE(Q176," - ",R176)</f>
        <v>2 - Menor</v>
      </c>
      <c r="AY176" s="25"/>
      <c r="AZ176" s="25"/>
      <c r="BA176" s="25"/>
      <c r="BB176" s="25"/>
      <c r="BC176" s="25"/>
      <c r="BD176" s="25"/>
      <c r="BE176" s="25"/>
      <c r="BF176" s="25"/>
      <c r="BG176" s="25"/>
      <c r="BH176" s="25"/>
      <c r="BI176" s="25"/>
      <c r="BJ176" s="25"/>
      <c r="BK176" s="94"/>
      <c r="BL176" s="94"/>
      <c r="BM176" s="94"/>
      <c r="BN176" s="94"/>
      <c r="BO176" s="94"/>
      <c r="BP176" s="94"/>
      <c r="BQ176" s="56">
        <f t="shared" ref="BQ176:CA176" si="40">SUM(BQ172:BQ174)</f>
        <v>0</v>
      </c>
      <c r="BR176" s="56">
        <f t="shared" si="40"/>
        <v>0</v>
      </c>
      <c r="BS176" s="56">
        <f t="shared" si="40"/>
        <v>0</v>
      </c>
      <c r="BT176" s="56">
        <f t="shared" si="40"/>
        <v>0</v>
      </c>
      <c r="BU176" s="56">
        <f t="shared" si="40"/>
        <v>0</v>
      </c>
      <c r="BV176" s="56">
        <f t="shared" si="40"/>
        <v>0</v>
      </c>
      <c r="BW176" s="56">
        <f t="shared" si="40"/>
        <v>0</v>
      </c>
      <c r="BX176" s="56">
        <f t="shared" si="40"/>
        <v>0</v>
      </c>
      <c r="BY176" s="56">
        <f t="shared" si="40"/>
        <v>0</v>
      </c>
      <c r="BZ176" s="56">
        <f t="shared" si="40"/>
        <v>0</v>
      </c>
      <c r="CA176" s="56">
        <f t="shared" si="40"/>
        <v>0</v>
      </c>
      <c r="CC176" s="92">
        <v>1</v>
      </c>
    </row>
    <row r="177" spans="1:81" ht="12.75" customHeight="1">
      <c r="A177" s="86"/>
      <c r="B177" s="199"/>
      <c r="C177" s="199"/>
      <c r="D177" s="94"/>
      <c r="E177" s="25"/>
      <c r="F177" s="25"/>
      <c r="G177" s="25"/>
      <c r="H177" s="25"/>
      <c r="I177" s="25"/>
      <c r="J177" s="25"/>
      <c r="K177" s="25"/>
      <c r="L177" s="25"/>
      <c r="M177" s="25"/>
      <c r="N177" s="25"/>
      <c r="O177" s="25"/>
      <c r="P177" s="25"/>
      <c r="Q177" s="25"/>
      <c r="R177" s="25"/>
      <c r="S177" s="25"/>
      <c r="T177" s="25"/>
      <c r="U177" s="25"/>
      <c r="V177" s="25"/>
      <c r="W177" s="25"/>
      <c r="X177" s="252"/>
      <c r="Y177" s="25"/>
      <c r="Z177" s="25"/>
      <c r="AA177" s="25"/>
      <c r="AB177" s="5"/>
      <c r="AC177" s="5"/>
      <c r="AD177" s="5"/>
      <c r="AE177" s="5"/>
      <c r="AF177" s="5"/>
      <c r="AG177" s="5"/>
      <c r="AH177" s="5"/>
      <c r="AI177" s="5"/>
      <c r="AJ177" s="5"/>
      <c r="AK177" s="5"/>
      <c r="AL177" s="5"/>
      <c r="AM177" s="5"/>
      <c r="AN177" s="5"/>
      <c r="AO177" s="5"/>
      <c r="AP177" s="5"/>
      <c r="AQ177" s="5"/>
      <c r="AR177" s="5"/>
      <c r="AS177" s="5"/>
      <c r="AT177" s="5"/>
      <c r="AU177" s="87">
        <v>1</v>
      </c>
      <c r="AV177" s="259"/>
      <c r="AW177" s="260"/>
      <c r="AX177" s="260"/>
      <c r="AY177" s="25"/>
      <c r="AZ177" s="25"/>
      <c r="BA177" s="25"/>
      <c r="BB177" s="25"/>
      <c r="BC177" s="25"/>
      <c r="BD177" s="25"/>
      <c r="BE177" s="25"/>
      <c r="BF177" s="25"/>
      <c r="BG177" s="25"/>
      <c r="BH177" s="25"/>
      <c r="BI177" s="25"/>
      <c r="BJ177" s="25"/>
      <c r="BK177" s="94"/>
      <c r="BL177" s="94"/>
      <c r="BM177" s="94"/>
      <c r="BN177" s="94"/>
      <c r="BO177" s="94"/>
      <c r="BP177" s="94"/>
      <c r="BQ177" s="94"/>
      <c r="BR177" s="94"/>
      <c r="BS177" s="94"/>
      <c r="BT177" s="94"/>
      <c r="BU177" s="94"/>
      <c r="BV177" s="94"/>
      <c r="BW177" s="94"/>
      <c r="BX177" s="94"/>
      <c r="BY177" s="94"/>
      <c r="BZ177" s="94"/>
      <c r="CA177" s="94"/>
      <c r="CC177" s="92">
        <v>1</v>
      </c>
    </row>
    <row r="178" spans="1:81" ht="25.5" customHeight="1">
      <c r="A178" s="86"/>
      <c r="B178" s="199"/>
      <c r="C178" s="199"/>
      <c r="D178" s="199"/>
      <c r="E178" s="199"/>
      <c r="F178" s="403" t="s">
        <v>489</v>
      </c>
      <c r="G178" s="403"/>
      <c r="H178" s="403"/>
      <c r="I178" s="403"/>
      <c r="J178" s="403"/>
      <c r="K178" s="403"/>
      <c r="L178" s="403"/>
      <c r="M178" s="403"/>
      <c r="N178" s="404" t="str">
        <f>IFERROR(INDEX(ADU1218:ADY1222,MATCH(E176,ADP1218:ADP1222,0),MATCH(Q176,ADU1214:ADY1214,0)),"")</f>
        <v>MODERADO</v>
      </c>
      <c r="O178" s="404"/>
      <c r="P178" s="404"/>
      <c r="Q178" s="404"/>
      <c r="R178" s="404"/>
      <c r="S178" s="404"/>
      <c r="T178" s="405">
        <f>IF(AV178&lt;0.01,0.01,AV178)</f>
        <v>0.128</v>
      </c>
      <c r="U178" s="405"/>
      <c r="V178" s="405"/>
      <c r="W178" s="405"/>
      <c r="X178" s="252"/>
      <c r="Y178" s="406" t="s">
        <v>433</v>
      </c>
      <c r="Z178" s="406"/>
      <c r="AA178" s="406"/>
      <c r="AB178" s="5"/>
      <c r="AC178" s="5"/>
      <c r="AD178" s="5"/>
      <c r="AE178" s="5"/>
      <c r="AF178" s="5"/>
      <c r="AG178" s="5"/>
      <c r="AH178" s="5"/>
      <c r="AI178" s="5"/>
      <c r="AJ178" s="5"/>
      <c r="AK178" s="5"/>
      <c r="AL178" s="5"/>
      <c r="AM178" s="5"/>
      <c r="AN178" s="5"/>
      <c r="AO178" s="5" t="s">
        <v>490</v>
      </c>
      <c r="AP178" s="5"/>
      <c r="AQ178" s="5"/>
      <c r="AR178" s="5"/>
      <c r="AS178" s="5"/>
      <c r="AT178" s="5"/>
      <c r="AU178" s="87">
        <v>1</v>
      </c>
      <c r="AV178" s="249">
        <f>I176*V176</f>
        <v>0.128</v>
      </c>
      <c r="AW178" s="260"/>
      <c r="AX178" s="260"/>
      <c r="AY178" s="25"/>
      <c r="AZ178" s="25"/>
      <c r="BA178" s="25"/>
      <c r="BB178" s="25"/>
      <c r="BC178" s="25"/>
      <c r="BD178" s="25"/>
      <c r="BE178" s="25"/>
      <c r="BF178" s="25"/>
      <c r="BG178" s="25"/>
      <c r="BH178" s="25"/>
      <c r="BI178" s="25"/>
      <c r="BJ178" s="25"/>
      <c r="BK178" s="94"/>
      <c r="BL178" s="94"/>
      <c r="BM178" s="94"/>
      <c r="BN178" s="94"/>
      <c r="BO178" s="94"/>
      <c r="BP178" s="94"/>
      <c r="BQ178" s="94"/>
      <c r="BR178" s="94"/>
      <c r="BS178" s="94"/>
      <c r="BT178" s="94"/>
      <c r="BU178" s="94"/>
      <c r="BV178" s="94"/>
      <c r="BW178" s="94"/>
      <c r="BX178" s="94"/>
      <c r="BY178" s="94"/>
      <c r="BZ178" s="94"/>
      <c r="CA178" s="94"/>
      <c r="CC178" s="92">
        <v>1</v>
      </c>
    </row>
    <row r="179" spans="1:81" ht="16.5" customHeight="1">
      <c r="A179" s="86"/>
      <c r="B179" s="199"/>
      <c r="C179" s="199"/>
      <c r="D179" s="199"/>
      <c r="E179" s="199"/>
      <c r="F179" s="199"/>
      <c r="G179" s="250"/>
      <c r="H179" s="250"/>
      <c r="I179" s="250"/>
      <c r="J179" s="250"/>
      <c r="K179" s="250"/>
      <c r="L179" s="250"/>
      <c r="M179" s="250"/>
      <c r="N179" s="250"/>
      <c r="O179" s="251"/>
      <c r="P179" s="251"/>
      <c r="Q179" s="251"/>
      <c r="R179" s="251"/>
      <c r="S179" s="251"/>
      <c r="T179" s="251"/>
      <c r="U179" s="252"/>
      <c r="V179" s="252"/>
      <c r="W179" s="252"/>
      <c r="X179" s="252"/>
      <c r="Y179" s="25"/>
      <c r="Z179" s="25"/>
      <c r="AA179" s="25"/>
      <c r="AB179" s="5"/>
      <c r="AC179" s="5"/>
      <c r="AD179" s="5"/>
      <c r="AE179" s="5"/>
      <c r="AF179" s="5"/>
      <c r="AG179" s="5"/>
      <c r="AH179" s="5"/>
      <c r="AI179" s="5"/>
      <c r="AJ179" s="5"/>
      <c r="AK179" s="5"/>
      <c r="AL179" s="5"/>
      <c r="AM179" s="5"/>
      <c r="AN179" s="5"/>
      <c r="AO179" s="5"/>
      <c r="AP179" s="5"/>
      <c r="AQ179" s="5"/>
      <c r="AR179" s="5"/>
      <c r="AS179" s="5"/>
      <c r="AT179" s="5"/>
      <c r="AU179" s="87">
        <v>1</v>
      </c>
      <c r="AV179" s="259"/>
      <c r="AW179" s="260"/>
      <c r="AX179" s="260"/>
      <c r="AY179" s="25"/>
      <c r="AZ179" s="25"/>
      <c r="BA179" s="25"/>
      <c r="BB179" s="25"/>
      <c r="BC179" s="25"/>
      <c r="BD179" s="25"/>
      <c r="BE179" s="25"/>
      <c r="BF179" s="25"/>
      <c r="BG179" s="25"/>
      <c r="BH179" s="25"/>
      <c r="BI179" s="25"/>
      <c r="BJ179" s="25"/>
      <c r="BK179" s="94"/>
      <c r="BL179" s="94"/>
      <c r="BM179" s="94"/>
      <c r="BN179" s="94"/>
      <c r="BO179" s="94"/>
      <c r="BP179" s="94"/>
      <c r="BQ179" s="94"/>
      <c r="BR179" s="94"/>
      <c r="BS179" s="94"/>
      <c r="BT179" s="94"/>
      <c r="BU179" s="94"/>
      <c r="BV179" s="94"/>
      <c r="BW179" s="94"/>
      <c r="BX179" s="94"/>
      <c r="BY179" s="94"/>
      <c r="BZ179" s="94"/>
      <c r="CA179" s="94"/>
      <c r="CC179" s="92">
        <v>1</v>
      </c>
    </row>
    <row r="180" spans="1:81" ht="30" customHeight="1">
      <c r="A180" s="86"/>
      <c r="B180" s="407" t="s">
        <v>491</v>
      </c>
      <c r="C180" s="407"/>
      <c r="D180" s="407"/>
      <c r="E180" s="407"/>
      <c r="F180" s="407"/>
      <c r="G180" s="407"/>
      <c r="H180" s="407"/>
      <c r="I180" s="407"/>
      <c r="J180" s="407"/>
      <c r="K180" s="407"/>
      <c r="L180" s="407"/>
      <c r="M180" s="407"/>
      <c r="N180" s="407"/>
      <c r="O180" s="407"/>
      <c r="P180" s="407"/>
      <c r="Q180" s="407"/>
      <c r="R180" s="407"/>
      <c r="S180" s="407"/>
      <c r="T180" s="407"/>
      <c r="U180" s="407"/>
      <c r="V180" s="408" t="s">
        <v>492</v>
      </c>
      <c r="W180" s="408"/>
      <c r="X180" s="408"/>
      <c r="Y180" s="408"/>
      <c r="Z180" s="408"/>
      <c r="AA180" s="408"/>
      <c r="AB180" s="408"/>
      <c r="AC180" s="408"/>
      <c r="AD180" s="408"/>
      <c r="AE180" s="408"/>
      <c r="AF180" s="408"/>
      <c r="AG180" s="408"/>
      <c r="AH180" s="408"/>
      <c r="AI180" s="408"/>
      <c r="AJ180" s="408"/>
      <c r="AK180" s="408"/>
      <c r="AL180" s="408"/>
      <c r="AM180" s="408"/>
      <c r="AN180" s="408"/>
      <c r="AO180" s="408"/>
      <c r="AP180" s="408"/>
      <c r="AQ180" s="408"/>
      <c r="AR180" s="408"/>
      <c r="AS180" s="408"/>
      <c r="AT180" s="263"/>
      <c r="AU180" s="87">
        <v>1</v>
      </c>
      <c r="AV180" s="109" t="s">
        <v>493</v>
      </c>
      <c r="AW180" s="264" t="s">
        <v>494</v>
      </c>
      <c r="AX180" s="254" t="s">
        <v>495</v>
      </c>
      <c r="AY180" s="254" t="s">
        <v>496</v>
      </c>
      <c r="AZ180" s="254" t="s">
        <v>497</v>
      </c>
      <c r="BA180" s="254" t="s">
        <v>4</v>
      </c>
      <c r="BB180" s="265" t="s">
        <v>498</v>
      </c>
      <c r="BC180" s="265" t="s">
        <v>499</v>
      </c>
      <c r="BD180" s="265" t="s">
        <v>500</v>
      </c>
      <c r="BE180" s="25"/>
      <c r="BF180" s="25"/>
      <c r="BG180" s="25"/>
      <c r="BH180" s="25"/>
      <c r="BI180" s="25"/>
      <c r="BJ180" s="25"/>
      <c r="BK180" s="94"/>
      <c r="BL180" s="94"/>
      <c r="BM180" s="94"/>
      <c r="BN180" s="94"/>
      <c r="BO180" s="94"/>
      <c r="BP180" s="94"/>
      <c r="BQ180" s="94"/>
      <c r="BR180" s="94"/>
      <c r="BS180" s="94"/>
      <c r="BT180" s="94"/>
      <c r="BU180" s="94"/>
      <c r="BV180" s="94"/>
      <c r="BW180" s="94"/>
      <c r="BX180" s="94"/>
      <c r="BY180" s="94"/>
      <c r="BZ180" s="94"/>
      <c r="CA180" s="94"/>
      <c r="CC180" s="92">
        <v>1</v>
      </c>
    </row>
    <row r="181" spans="1:81" ht="14.25" customHeight="1">
      <c r="A181" s="86"/>
      <c r="B181" s="409" t="s">
        <v>112</v>
      </c>
      <c r="C181" s="409" t="s">
        <v>494</v>
      </c>
      <c r="D181" s="409"/>
      <c r="E181" s="409"/>
      <c r="F181" s="409"/>
      <c r="G181" s="388" t="s">
        <v>501</v>
      </c>
      <c r="H181" s="388" t="s">
        <v>502</v>
      </c>
      <c r="I181" s="388"/>
      <c r="J181" s="388"/>
      <c r="K181" s="388"/>
      <c r="L181" s="388" t="s">
        <v>503</v>
      </c>
      <c r="M181" s="388"/>
      <c r="N181" s="388"/>
      <c r="O181" s="388"/>
      <c r="P181" s="388" t="s">
        <v>504</v>
      </c>
      <c r="Q181" s="388"/>
      <c r="R181" s="388"/>
      <c r="S181" s="388"/>
      <c r="T181" s="410" t="s">
        <v>4</v>
      </c>
      <c r="U181" s="410"/>
      <c r="V181" s="411" t="s">
        <v>505</v>
      </c>
      <c r="W181" s="411"/>
      <c r="X181" s="411"/>
      <c r="Y181" s="411"/>
      <c r="Z181" s="411"/>
      <c r="AA181" s="411"/>
      <c r="AB181" s="411"/>
      <c r="AC181" s="411"/>
      <c r="AD181" s="411" t="s">
        <v>506</v>
      </c>
      <c r="AE181" s="411"/>
      <c r="AF181" s="411"/>
      <c r="AG181" s="411"/>
      <c r="AH181" s="411"/>
      <c r="AI181" s="411"/>
      <c r="AJ181" s="411"/>
      <c r="AK181" s="411"/>
      <c r="AL181" s="411" t="s">
        <v>507</v>
      </c>
      <c r="AM181" s="411"/>
      <c r="AN181" s="411"/>
      <c r="AO181" s="411"/>
      <c r="AP181" s="411"/>
      <c r="AQ181" s="411"/>
      <c r="AR181" s="411"/>
      <c r="AS181" s="411"/>
      <c r="AT181" s="253"/>
      <c r="AU181" s="87">
        <v>1</v>
      </c>
      <c r="AV181" s="112" t="str">
        <f>CONCATENATE(A183,". ",B183," 
",A185,". ",B185," 
",A187,". ",B187," 
",A189,". ",B189)</f>
        <v xml:space="preserve">Indicador 1. EFICACIA DE
CONTROLES: 
Indicador 2. EFECTIVIDAD
(Alarmas - materialización): 
IND3.  
IND4. </v>
      </c>
      <c r="AW181" s="112" t="str">
        <f>CONCATENATE("IND ",A183,". ",C183," 
",A185,". ",C185," 
",A187,". ",C187," 
",A189,". ",C189)</f>
        <v xml:space="preserve">IND Indicador 1. Controles ejecutados en el periodo  / Controles programados a ejecutar en el periodo X 100% 
Indicador 2. % de Recursos económicos asignados para la ejecución de las medidas efr en el período /%  Recursos económicos requeridos para la ejecución de las medidas efr en el período  x 100 
IND3.  
IND4. </v>
      </c>
      <c r="AX181" s="112" t="str">
        <f>CONCATENATE("IND ",A183,". 
",J183," 
",A185,". 
",J185," 
",A187,". 
",J187," 
",A189,". 
",J189)</f>
        <v xml:space="preserve">IND Indicador 1. 
1 
Indicador 2. 
1 
IND3. 
IND4. 
</v>
      </c>
      <c r="AY181" s="112" t="str">
        <f>CONCATENATE("IND ",A183,". 
",N183," 
",A185,". 
",N185," 
",A187,". 
",N187," 
",A189,". 
",N189)</f>
        <v xml:space="preserve">IND Indicador 1. 
1 
Indicador 2. 
1 
IND3. 
IND4. 
</v>
      </c>
      <c r="AZ181" s="112" t="str">
        <f>CONCATENATE("IND ",A183,". 
",R183," 
",A185,". 
",R185," 
",A187,". 
",R187," 
",A189,". 
",R189)</f>
        <v xml:space="preserve">IND Indicador 1. 
1 
Indicador 2. 
1 
IND3. 
IND4. 
</v>
      </c>
      <c r="BA181" s="112" t="str">
        <f>CONCATENATE("IND ",A183,". 
",R183," 
",A185,". 
",R185," 
",A187,". 
",R187," 
",A189,". 
",R189)</f>
        <v xml:space="preserve">IND Indicador 1. 
1 
Indicador 2. 
1 
IND3. 
IND4. 
</v>
      </c>
      <c r="BB181" s="112" t="str">
        <f>CONCATENATE(A183,". 
",V183," 
",A185,". 
",V185," 
",A187,". 
",V187," 
",A189,". 
",V189)</f>
        <v xml:space="preserve">Indicador 1. 
Se mantienen los controles de incluir efr en la inducción y vincular el modelo a la plataforma estratégica 
Indicador 2. 
Se ejecuto el presupuesto definido para bienestar, salud y capacitación en cabeza de la STRH 
IND3. 
IND4. 
</v>
      </c>
      <c r="BC181" s="112" t="str">
        <f>CONCATENATE(A183,". 
",AD183," 
",A185,". 
",AD185," 
",A187,". 
",AD187," 
",A189,". 
",AD189)</f>
        <v xml:space="preserve">Indicador 1. 
Se mantienen los controles de incluir efr en la inducción y vincular el modelo a la plataforma estratégica 
Indicador 2. 
Se ejecuto el presupuesto definido para bienestar, salud y capacitación en cabeza de la STRH 
IND3. 
IND4. 
</v>
      </c>
      <c r="BD181" s="112" t="str">
        <f>CONCATENATE(A183,". 
",AL183," 
",A185,". 
",AL185," 
",A187,". 
",AL187," 
",A189,". 
",AL189)</f>
        <v xml:space="preserve">Indicador 1. 
Se mantienen los controles de incluir efr en la inducción y vincular el modelo a la plataforma estratégica 
Indicador 2. 
Se ejecuto el presupuesto definido para bienestar, salud y capacitación en cabeza de la STRH 
IND3. 
IND4. 
</v>
      </c>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C181" s="92">
        <v>1</v>
      </c>
    </row>
    <row r="182" spans="1:81" ht="12.75" customHeight="1">
      <c r="A182" s="86"/>
      <c r="B182" s="409"/>
      <c r="C182" s="409"/>
      <c r="D182" s="409"/>
      <c r="E182" s="409"/>
      <c r="F182" s="409"/>
      <c r="G182" s="388"/>
      <c r="H182" s="388" t="s">
        <v>508</v>
      </c>
      <c r="I182" s="388"/>
      <c r="J182" s="388" t="s">
        <v>509</v>
      </c>
      <c r="K182" s="388"/>
      <c r="L182" s="388" t="s">
        <v>508</v>
      </c>
      <c r="M182" s="388"/>
      <c r="N182" s="388" t="s">
        <v>509</v>
      </c>
      <c r="O182" s="388"/>
      <c r="P182" s="388"/>
      <c r="Q182" s="388"/>
      <c r="R182" s="388" t="s">
        <v>509</v>
      </c>
      <c r="S182" s="388"/>
      <c r="T182" s="410"/>
      <c r="U182" s="410"/>
      <c r="V182" s="411"/>
      <c r="W182" s="411"/>
      <c r="X182" s="411"/>
      <c r="Y182" s="411"/>
      <c r="Z182" s="411"/>
      <c r="AA182" s="411"/>
      <c r="AB182" s="411"/>
      <c r="AC182" s="411"/>
      <c r="AD182" s="411"/>
      <c r="AE182" s="411"/>
      <c r="AF182" s="411"/>
      <c r="AG182" s="411"/>
      <c r="AH182" s="411"/>
      <c r="AI182" s="411"/>
      <c r="AJ182" s="411"/>
      <c r="AK182" s="411"/>
      <c r="AL182" s="411"/>
      <c r="AM182" s="411"/>
      <c r="AN182" s="411"/>
      <c r="AO182" s="411"/>
      <c r="AP182" s="411"/>
      <c r="AQ182" s="411"/>
      <c r="AR182" s="411"/>
      <c r="AS182" s="411"/>
      <c r="AT182" s="253"/>
      <c r="AU182" s="87">
        <v>1</v>
      </c>
      <c r="BE182" s="25"/>
      <c r="BF182" s="25"/>
      <c r="BG182" s="25"/>
      <c r="BH182" s="25"/>
      <c r="BI182" s="25"/>
      <c r="BJ182" s="25"/>
      <c r="BK182" s="94"/>
      <c r="BL182" s="94"/>
      <c r="BM182" s="94"/>
      <c r="BN182" s="94"/>
      <c r="BO182" s="94"/>
      <c r="BP182" s="94"/>
      <c r="BQ182" s="94"/>
      <c r="BR182" s="94"/>
      <c r="BS182" s="94"/>
      <c r="BT182" s="94"/>
      <c r="BU182" s="94"/>
      <c r="BV182" s="94"/>
      <c r="BW182" s="94"/>
      <c r="BX182" s="94"/>
      <c r="BY182" s="94"/>
      <c r="BZ182" s="94"/>
      <c r="CA182" s="94"/>
      <c r="CC182" s="92">
        <v>1</v>
      </c>
    </row>
    <row r="183" spans="1:81" ht="42" customHeight="1">
      <c r="A183" s="396" t="s">
        <v>510</v>
      </c>
      <c r="B183" s="397" t="s">
        <v>511</v>
      </c>
      <c r="C183" s="397" t="s">
        <v>830</v>
      </c>
      <c r="D183" s="397"/>
      <c r="E183" s="397"/>
      <c r="F183" s="397"/>
      <c r="G183" s="266" t="s">
        <v>512</v>
      </c>
      <c r="H183" s="401">
        <v>2</v>
      </c>
      <c r="I183" s="401"/>
      <c r="J183" s="402">
        <f>IFERROR(ROUND(H183/H184,1),"")</f>
        <v>1</v>
      </c>
      <c r="K183" s="402"/>
      <c r="L183" s="401">
        <v>2</v>
      </c>
      <c r="M183" s="401"/>
      <c r="N183" s="402">
        <f>IFERROR(ROUND(L183/L184,1),"")</f>
        <v>1</v>
      </c>
      <c r="O183" s="402"/>
      <c r="P183" s="401">
        <v>2</v>
      </c>
      <c r="Q183" s="401"/>
      <c r="R183" s="402">
        <f>IFERROR(ROUND(P183/P184,1),"")</f>
        <v>1</v>
      </c>
      <c r="S183" s="402"/>
      <c r="T183" s="399"/>
      <c r="U183" s="399"/>
      <c r="V183" s="400" t="s">
        <v>895</v>
      </c>
      <c r="W183" s="400"/>
      <c r="X183" s="400"/>
      <c r="Y183" s="400"/>
      <c r="Z183" s="400"/>
      <c r="AA183" s="400"/>
      <c r="AB183" s="400"/>
      <c r="AC183" s="400"/>
      <c r="AD183" s="400" t="s">
        <v>895</v>
      </c>
      <c r="AE183" s="400"/>
      <c r="AF183" s="400"/>
      <c r="AG183" s="400"/>
      <c r="AH183" s="400"/>
      <c r="AI183" s="400"/>
      <c r="AJ183" s="400"/>
      <c r="AK183" s="400"/>
      <c r="AL183" s="400" t="s">
        <v>895</v>
      </c>
      <c r="AM183" s="400"/>
      <c r="AN183" s="400"/>
      <c r="AO183" s="400"/>
      <c r="AP183" s="400"/>
      <c r="AQ183" s="400"/>
      <c r="AR183" s="400"/>
      <c r="AS183" s="400"/>
      <c r="AT183" s="267"/>
      <c r="AU183" s="87">
        <v>1</v>
      </c>
      <c r="AV183" s="112" t="str">
        <f>CONCATENATE(A183,".  
",C183," 
",$H$181,": ",J183," 
",$L$181,": ",N183," 
",$P$181,": ",R183," 
",$T$181,": ",T183)</f>
        <v xml:space="preserve">Indicador 1.  
Controles ejecutados en el periodo  / Controles programados a ejecutar en el periodo X 100% 
DATOS PERIODO 1: 1 
DATOS PERIODO 2: 1 
DATOS PERIODO 3: 1 
AÑO: </v>
      </c>
      <c r="AW183" s="112" t="str">
        <f>CONCATENATE(A183,".   
",$V$181,": ",V183," 
",$AD$181,": ",AD183," 
",$AL$181,": ",AL183)</f>
        <v>Indicador 1.   
ANÁLISIS PERIODO 1: Se mantienen los controles de incluir efr en la inducción y vincular el modelo a la plataforma estratégica 
ANÁLISIS PERIODO 2: Se mantienen los controles de incluir efr en la inducción y vincular el modelo a la plataforma estratégica 
ANÁLISIS PERIODO 3: Se mantienen los controles de incluir efr en la inducción y vincular el modelo a la plataforma estratégica</v>
      </c>
      <c r="BE183" s="25"/>
      <c r="BF183" s="25"/>
      <c r="BG183" s="25"/>
      <c r="BH183" s="25"/>
      <c r="BI183" s="25"/>
      <c r="BJ183" s="25"/>
      <c r="BK183" s="94"/>
      <c r="BL183" s="94"/>
      <c r="BM183" s="94"/>
      <c r="BN183" s="94"/>
      <c r="BO183" s="94"/>
      <c r="BP183" s="94"/>
      <c r="BQ183" s="94"/>
      <c r="BR183" s="94"/>
      <c r="BS183" s="94"/>
      <c r="BT183" s="94"/>
      <c r="BU183" s="94"/>
      <c r="BV183" s="94"/>
      <c r="BW183" s="94"/>
      <c r="BX183" s="94"/>
      <c r="BY183" s="94"/>
      <c r="BZ183" s="94"/>
      <c r="CA183" s="94"/>
      <c r="CC183" s="92">
        <v>1</v>
      </c>
    </row>
    <row r="184" spans="1:81" ht="42" customHeight="1">
      <c r="A184" s="396"/>
      <c r="B184" s="397"/>
      <c r="C184" s="397"/>
      <c r="D184" s="397"/>
      <c r="E184" s="397"/>
      <c r="F184" s="397"/>
      <c r="G184" s="266" t="s">
        <v>513</v>
      </c>
      <c r="H184" s="401">
        <v>2</v>
      </c>
      <c r="I184" s="401"/>
      <c r="J184" s="402"/>
      <c r="K184" s="402"/>
      <c r="L184" s="401">
        <v>2</v>
      </c>
      <c r="M184" s="401"/>
      <c r="N184" s="402"/>
      <c r="O184" s="402"/>
      <c r="P184" s="401">
        <v>2</v>
      </c>
      <c r="Q184" s="401"/>
      <c r="R184" s="402"/>
      <c r="S184" s="402"/>
      <c r="T184" s="399"/>
      <c r="U184" s="399"/>
      <c r="V184" s="400"/>
      <c r="W184" s="400"/>
      <c r="X184" s="400"/>
      <c r="Y184" s="400"/>
      <c r="Z184" s="400"/>
      <c r="AA184" s="400"/>
      <c r="AB184" s="400"/>
      <c r="AC184" s="400"/>
      <c r="AD184" s="400"/>
      <c r="AE184" s="400"/>
      <c r="AF184" s="400"/>
      <c r="AG184" s="400"/>
      <c r="AH184" s="400"/>
      <c r="AI184" s="400"/>
      <c r="AJ184" s="400"/>
      <c r="AK184" s="400"/>
      <c r="AL184" s="400"/>
      <c r="AM184" s="400"/>
      <c r="AN184" s="400"/>
      <c r="AO184" s="400"/>
      <c r="AP184" s="400"/>
      <c r="AQ184" s="400"/>
      <c r="AR184" s="400"/>
      <c r="AS184" s="400"/>
      <c r="AT184" s="267"/>
      <c r="AU184" s="87">
        <v>1</v>
      </c>
      <c r="AV184" s="112"/>
      <c r="AW184" s="112"/>
      <c r="AX184" s="112"/>
      <c r="AY184" s="25"/>
      <c r="AZ184" s="25"/>
      <c r="BA184" s="25"/>
      <c r="BB184" s="25"/>
      <c r="BC184" s="25"/>
      <c r="BD184" s="25"/>
      <c r="BE184" s="25"/>
      <c r="BF184" s="25"/>
      <c r="BG184" s="25"/>
      <c r="BH184" s="25"/>
      <c r="BI184" s="25"/>
      <c r="BJ184" s="25"/>
      <c r="BK184" s="94"/>
      <c r="BL184" s="94"/>
      <c r="BM184" s="94"/>
      <c r="BN184" s="94"/>
      <c r="BO184" s="94"/>
      <c r="BP184" s="94"/>
      <c r="BQ184" s="94"/>
      <c r="BR184" s="94"/>
      <c r="BS184" s="94"/>
      <c r="BT184" s="94"/>
      <c r="BU184" s="94"/>
      <c r="BV184" s="94"/>
      <c r="BW184" s="94"/>
      <c r="BX184" s="94"/>
      <c r="BY184" s="94"/>
      <c r="BZ184" s="94"/>
      <c r="CA184" s="94"/>
      <c r="CC184" s="92">
        <v>1</v>
      </c>
    </row>
    <row r="185" spans="1:81" ht="42" customHeight="1">
      <c r="A185" s="396" t="str">
        <f>IF(B185="","","Indicador 2")</f>
        <v>Indicador 2</v>
      </c>
      <c r="B185" s="397" t="s">
        <v>514</v>
      </c>
      <c r="C185" s="397" t="s">
        <v>870</v>
      </c>
      <c r="D185" s="397"/>
      <c r="E185" s="397"/>
      <c r="F185" s="397"/>
      <c r="G185" s="266" t="s">
        <v>512</v>
      </c>
      <c r="H185" s="401">
        <v>100</v>
      </c>
      <c r="I185" s="401"/>
      <c r="J185" s="402">
        <f>IFERROR(ROUND(H185/H186,1),"")</f>
        <v>1</v>
      </c>
      <c r="K185" s="402"/>
      <c r="L185" s="401">
        <v>100</v>
      </c>
      <c r="M185" s="401"/>
      <c r="N185" s="402">
        <f>IFERROR(ROUND(L185/L186,1),"")</f>
        <v>1</v>
      </c>
      <c r="O185" s="402"/>
      <c r="P185" s="401">
        <v>100</v>
      </c>
      <c r="Q185" s="401"/>
      <c r="R185" s="402">
        <f>IFERROR(ROUND(P185/P186,1),"")</f>
        <v>1</v>
      </c>
      <c r="S185" s="402"/>
      <c r="T185" s="399"/>
      <c r="U185" s="399"/>
      <c r="V185" s="400" t="s">
        <v>896</v>
      </c>
      <c r="W185" s="400"/>
      <c r="X185" s="400"/>
      <c r="Y185" s="400"/>
      <c r="Z185" s="400"/>
      <c r="AA185" s="400"/>
      <c r="AB185" s="400"/>
      <c r="AC185" s="400"/>
      <c r="AD185" s="400" t="s">
        <v>896</v>
      </c>
      <c r="AE185" s="400"/>
      <c r="AF185" s="400"/>
      <c r="AG185" s="400"/>
      <c r="AH185" s="400"/>
      <c r="AI185" s="400"/>
      <c r="AJ185" s="400"/>
      <c r="AK185" s="400"/>
      <c r="AL185" s="400" t="s">
        <v>896</v>
      </c>
      <c r="AM185" s="400"/>
      <c r="AN185" s="400"/>
      <c r="AO185" s="400"/>
      <c r="AP185" s="400"/>
      <c r="AQ185" s="400"/>
      <c r="AR185" s="400"/>
      <c r="AS185" s="400"/>
      <c r="AT185" s="267"/>
      <c r="AU185" s="87">
        <v>1</v>
      </c>
      <c r="AV185" s="112" t="str">
        <f>CONCATENATE(A185,".  
",C185," 
",$H$181,": ",J185," 
",$L$181,": ",N185," 
",$P$181,": ",R185," 
",$T$181,": ",T185)</f>
        <v xml:space="preserve">Indicador 2.  
% de Recursos económicos asignados para la ejecución de las medidas efr en el período /%  Recursos económicos requeridos para la ejecución de las medidas efr en el período  x 100 
DATOS PERIODO 1: 1 
DATOS PERIODO 2: 1 
DATOS PERIODO 3: 1 
AÑO: </v>
      </c>
      <c r="AW185" s="112" t="str">
        <f>CONCATENATE(A185,".   
",$V$181,": ",V185," 
",$AD$181,": ",AD185," 
",$AL$181,": ",AL185)</f>
        <v>Indicador 2.   
ANÁLISIS PERIODO 1: Se ejecuto el presupuesto definido para bienestar, salud y capacitación en cabeza de la STRH 
ANÁLISIS PERIODO 2: Se ejecuto el presupuesto definido para bienestar, salud y capacitación en cabeza de la STRH 
ANÁLISIS PERIODO 3: Se ejecuto el presupuesto definido para bienestar, salud y capacitación en cabeza de la STRH</v>
      </c>
      <c r="AX185" s="112"/>
      <c r="AY185" s="5"/>
      <c r="AZ185" s="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C185" s="92">
        <v>1</v>
      </c>
    </row>
    <row r="186" spans="1:81" ht="42" customHeight="1">
      <c r="A186" s="396"/>
      <c r="B186" s="397"/>
      <c r="C186" s="397"/>
      <c r="D186" s="397"/>
      <c r="E186" s="397"/>
      <c r="F186" s="397"/>
      <c r="G186" s="266" t="s">
        <v>513</v>
      </c>
      <c r="H186" s="401">
        <v>100</v>
      </c>
      <c r="I186" s="401"/>
      <c r="J186" s="402"/>
      <c r="K186" s="402"/>
      <c r="L186" s="401">
        <v>100</v>
      </c>
      <c r="M186" s="401"/>
      <c r="N186" s="402"/>
      <c r="O186" s="402"/>
      <c r="P186" s="401">
        <v>100</v>
      </c>
      <c r="Q186" s="401"/>
      <c r="R186" s="402"/>
      <c r="S186" s="402"/>
      <c r="T186" s="399"/>
      <c r="U186" s="399"/>
      <c r="V186" s="400"/>
      <c r="W186" s="400"/>
      <c r="X186" s="400"/>
      <c r="Y186" s="400"/>
      <c r="Z186" s="400"/>
      <c r="AA186" s="400"/>
      <c r="AB186" s="400"/>
      <c r="AC186" s="400"/>
      <c r="AD186" s="400"/>
      <c r="AE186" s="400"/>
      <c r="AF186" s="400"/>
      <c r="AG186" s="400"/>
      <c r="AH186" s="400"/>
      <c r="AI186" s="400"/>
      <c r="AJ186" s="400"/>
      <c r="AK186" s="400"/>
      <c r="AL186" s="400"/>
      <c r="AM186" s="400"/>
      <c r="AN186" s="400"/>
      <c r="AO186" s="400"/>
      <c r="AP186" s="400"/>
      <c r="AQ186" s="400"/>
      <c r="AR186" s="400"/>
      <c r="AS186" s="400"/>
      <c r="AT186" s="267"/>
      <c r="AU186" s="87">
        <v>1</v>
      </c>
      <c r="AV186" s="112"/>
      <c r="AW186" s="112"/>
      <c r="AX186" s="112"/>
      <c r="AY186" s="5"/>
      <c r="AZ186" s="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C186" s="92">
        <v>1</v>
      </c>
    </row>
    <row r="187" spans="1:81" ht="42" customHeight="1">
      <c r="A187" s="396" t="s">
        <v>515</v>
      </c>
      <c r="B187" s="397"/>
      <c r="C187" s="397"/>
      <c r="D187" s="397"/>
      <c r="E187" s="397"/>
      <c r="F187" s="397"/>
      <c r="G187" s="266" t="s">
        <v>512</v>
      </c>
      <c r="H187" s="398"/>
      <c r="I187" s="398"/>
      <c r="J187" s="399" t="str">
        <f>IFERROR(ROUND(H187/H188,1),"")</f>
        <v/>
      </c>
      <c r="K187" s="399"/>
      <c r="L187" s="398"/>
      <c r="M187" s="398"/>
      <c r="N187" s="399" t="str">
        <f>IFERROR(ROUND(L187/L188,1),"")</f>
        <v/>
      </c>
      <c r="O187" s="399"/>
      <c r="P187" s="398"/>
      <c r="Q187" s="398"/>
      <c r="R187" s="399" t="str">
        <f>IFERROR(ROUND(P187/P188,1),"")</f>
        <v/>
      </c>
      <c r="S187" s="399"/>
      <c r="T187" s="399"/>
      <c r="U187" s="399"/>
      <c r="V187" s="400"/>
      <c r="W187" s="400"/>
      <c r="X187" s="400"/>
      <c r="Y187" s="400"/>
      <c r="Z187" s="400"/>
      <c r="AA187" s="400"/>
      <c r="AB187" s="400"/>
      <c r="AC187" s="400"/>
      <c r="AD187" s="400"/>
      <c r="AE187" s="400"/>
      <c r="AF187" s="400"/>
      <c r="AG187" s="400"/>
      <c r="AH187" s="400"/>
      <c r="AI187" s="400"/>
      <c r="AJ187" s="400"/>
      <c r="AK187" s="400"/>
      <c r="AL187" s="400"/>
      <c r="AM187" s="400"/>
      <c r="AN187" s="400"/>
      <c r="AO187" s="400"/>
      <c r="AP187" s="400"/>
      <c r="AQ187" s="400"/>
      <c r="AR187" s="400"/>
      <c r="AS187" s="400"/>
      <c r="AT187" s="267"/>
      <c r="AU187" s="87">
        <v>1</v>
      </c>
      <c r="AV187" s="112" t="str">
        <f>CONCATENATE(A187,".  
",C187," 
",$H$181,": ",J187," 
",$L$181,": ",N187," 
",$P$181,": ",R187," 
",$T$181,": ",T187)</f>
        <v xml:space="preserve">IND3.  
DATOS PERIODO 1:  
DATOS PERIODO 2:  
DATOS PERIODO 3:  
AÑO: </v>
      </c>
      <c r="AW187" s="112" t="str">
        <f>CONCATENATE(A187,".   
",$V$181,": ",V187," 
",$AD$181,": ",AD187," 
",$AL$181,": ",AL187)</f>
        <v xml:space="preserve">IND3.   
ANÁLISIS PERIODO 1:  
ANÁLISIS PERIODO 2:  
ANÁLISIS PERIODO 3: </v>
      </c>
      <c r="AX187" s="112"/>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C187" s="92">
        <v>1</v>
      </c>
    </row>
    <row r="188" spans="1:81" ht="42" customHeight="1">
      <c r="A188" s="396"/>
      <c r="B188" s="397"/>
      <c r="C188" s="397"/>
      <c r="D188" s="397"/>
      <c r="E188" s="397"/>
      <c r="F188" s="397"/>
      <c r="G188" s="266" t="s">
        <v>513</v>
      </c>
      <c r="H188" s="398"/>
      <c r="I188" s="398"/>
      <c r="J188" s="399"/>
      <c r="K188" s="399"/>
      <c r="L188" s="398"/>
      <c r="M188" s="398"/>
      <c r="N188" s="399"/>
      <c r="O188" s="399"/>
      <c r="P188" s="398"/>
      <c r="Q188" s="398"/>
      <c r="R188" s="399"/>
      <c r="S188" s="399"/>
      <c r="T188" s="399"/>
      <c r="U188" s="399"/>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267"/>
      <c r="AU188" s="87">
        <v>1</v>
      </c>
      <c r="AV188" s="112"/>
      <c r="AW188" s="112"/>
      <c r="AX188" s="112"/>
      <c r="AY188" s="25"/>
      <c r="AZ188" s="25"/>
      <c r="BA188" s="25"/>
      <c r="BB188" s="25"/>
      <c r="BC188" s="25"/>
      <c r="BD188" s="25"/>
      <c r="BE188" s="25"/>
      <c r="BF188" s="25"/>
      <c r="BG188" s="25"/>
      <c r="BH188" s="25"/>
      <c r="BI188" s="25"/>
      <c r="BJ188" s="25"/>
      <c r="BK188" s="94"/>
      <c r="BL188" s="94"/>
      <c r="BM188" s="94"/>
      <c r="BN188" s="94"/>
      <c r="BO188" s="94"/>
      <c r="BP188" s="94"/>
      <c r="BQ188" s="94"/>
      <c r="BR188" s="94"/>
      <c r="BS188" s="94"/>
      <c r="BT188" s="94"/>
      <c r="BU188" s="94"/>
      <c r="BV188" s="94"/>
      <c r="BW188" s="94"/>
      <c r="BX188" s="94"/>
      <c r="BY188" s="94"/>
      <c r="BZ188" s="94"/>
      <c r="CA188" s="94"/>
      <c r="CC188" s="92">
        <v>1</v>
      </c>
    </row>
    <row r="189" spans="1:81" ht="42" hidden="1" customHeight="1">
      <c r="A189" s="396" t="s">
        <v>516</v>
      </c>
      <c r="B189" s="397"/>
      <c r="C189" s="397"/>
      <c r="D189" s="397"/>
      <c r="E189" s="397"/>
      <c r="F189" s="397"/>
      <c r="G189" s="266" t="s">
        <v>512</v>
      </c>
      <c r="H189" s="398"/>
      <c r="I189" s="398"/>
      <c r="J189" s="399" t="str">
        <f>IFERROR(ROUND(H189/H190,1),"")</f>
        <v/>
      </c>
      <c r="K189" s="399"/>
      <c r="L189" s="398"/>
      <c r="M189" s="398"/>
      <c r="N189" s="399" t="str">
        <f>IFERROR(ROUND(L189/L190,1),"")</f>
        <v/>
      </c>
      <c r="O189" s="399"/>
      <c r="P189" s="398"/>
      <c r="Q189" s="398"/>
      <c r="R189" s="399" t="str">
        <f>IFERROR(ROUND(P189/P190,1),"")</f>
        <v/>
      </c>
      <c r="S189" s="399"/>
      <c r="T189" s="399"/>
      <c r="U189" s="399"/>
      <c r="V189" s="400"/>
      <c r="W189" s="400"/>
      <c r="X189" s="400"/>
      <c r="Y189" s="400"/>
      <c r="Z189" s="400"/>
      <c r="AA189" s="400"/>
      <c r="AB189" s="400"/>
      <c r="AC189" s="400"/>
      <c r="AD189" s="400"/>
      <c r="AE189" s="400"/>
      <c r="AF189" s="400"/>
      <c r="AG189" s="400"/>
      <c r="AH189" s="400"/>
      <c r="AI189" s="400"/>
      <c r="AJ189" s="400"/>
      <c r="AK189" s="400"/>
      <c r="AL189" s="400"/>
      <c r="AM189" s="400"/>
      <c r="AN189" s="400"/>
      <c r="AO189" s="400"/>
      <c r="AP189" s="400"/>
      <c r="AQ189" s="400"/>
      <c r="AR189" s="400"/>
      <c r="AS189" s="400"/>
      <c r="AT189" s="267"/>
      <c r="AU189" s="87">
        <v>1</v>
      </c>
      <c r="AV189" s="112" t="str">
        <f>CONCATENATE(A189,".  
",C189," 
",$H$181,": ",J189," 
",$L$181,": ",N189," 
",$P$181,": ",R189," 
",$T$181,": ",T189)</f>
        <v xml:space="preserve">IND4.  
DATOS PERIODO 1:  
DATOS PERIODO 2:  
DATOS PERIODO 3:  
AÑO: </v>
      </c>
      <c r="AW189" s="112" t="str">
        <f>CONCATENATE(A189,".   
",$V$181,": ",V189," 
",$AD$181,": ",AD189," 
",$AL$181,": ",AL189)</f>
        <v xml:space="preserve">IND4.   
ANÁLISIS PERIODO 1:  
ANÁLISIS PERIODO 2:  
ANÁLISIS PERIODO 3: </v>
      </c>
      <c r="AX189" s="112"/>
      <c r="AY189" s="25"/>
      <c r="AZ189" s="25"/>
      <c r="BA189" s="25"/>
      <c r="BB189" s="25"/>
      <c r="BC189" s="25"/>
      <c r="BD189" s="25"/>
      <c r="BE189" s="25"/>
      <c r="BF189" s="25"/>
      <c r="CC189" s="92">
        <v>1</v>
      </c>
    </row>
    <row r="190" spans="1:81" ht="42" hidden="1" customHeight="1">
      <c r="A190" s="396"/>
      <c r="B190" s="397"/>
      <c r="C190" s="397"/>
      <c r="D190" s="397"/>
      <c r="E190" s="397"/>
      <c r="F190" s="397"/>
      <c r="G190" s="266" t="s">
        <v>513</v>
      </c>
      <c r="H190" s="398"/>
      <c r="I190" s="398"/>
      <c r="J190" s="399"/>
      <c r="K190" s="399"/>
      <c r="L190" s="398"/>
      <c r="M190" s="398"/>
      <c r="N190" s="399"/>
      <c r="O190" s="399"/>
      <c r="P190" s="398"/>
      <c r="Q190" s="398"/>
      <c r="R190" s="399"/>
      <c r="S190" s="399"/>
      <c r="T190" s="399"/>
      <c r="U190" s="399"/>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267"/>
      <c r="AU190" s="87">
        <v>1</v>
      </c>
      <c r="AV190" s="112"/>
      <c r="AW190" s="112"/>
      <c r="AX190" s="112"/>
      <c r="AY190" s="25"/>
      <c r="AZ190" s="25"/>
      <c r="BA190" s="25"/>
      <c r="BB190" s="25"/>
      <c r="BC190" s="25"/>
      <c r="BD190" s="25"/>
      <c r="BE190" s="25"/>
      <c r="BF190" s="25"/>
      <c r="CC190" s="92">
        <v>1</v>
      </c>
    </row>
    <row r="191" spans="1:81" ht="10.5" customHeight="1">
      <c r="A191" s="86"/>
      <c r="B191" s="199"/>
      <c r="C191" s="199"/>
      <c r="D191" s="199"/>
      <c r="E191" s="199"/>
      <c r="F191" s="199"/>
      <c r="G191" s="250"/>
      <c r="H191" s="250"/>
      <c r="I191" s="250"/>
      <c r="J191" s="250"/>
      <c r="K191" s="250"/>
      <c r="L191" s="250"/>
      <c r="M191" s="250"/>
      <c r="N191" s="250"/>
      <c r="O191" s="251"/>
      <c r="P191" s="251"/>
      <c r="Q191" s="251"/>
      <c r="R191" s="251"/>
      <c r="S191" s="251"/>
      <c r="T191" s="251"/>
      <c r="U191" s="252"/>
      <c r="V191" s="252"/>
      <c r="W191" s="252"/>
      <c r="X191" s="252"/>
      <c r="Y191" s="25"/>
      <c r="Z191" s="25"/>
      <c r="AA191" s="25"/>
      <c r="AB191" s="5"/>
      <c r="AI191" s="5"/>
      <c r="AJ191" s="5"/>
      <c r="AK191" s="5"/>
      <c r="AL191" s="5"/>
      <c r="AM191" s="5"/>
      <c r="AN191" s="5"/>
      <c r="AO191" s="5"/>
      <c r="AP191" s="5"/>
      <c r="AQ191" s="5"/>
      <c r="AR191" s="5"/>
      <c r="AS191" s="5"/>
      <c r="AT191" s="5"/>
      <c r="AU191" s="87">
        <v>1</v>
      </c>
      <c r="AV191" s="259"/>
      <c r="AW191" s="25"/>
      <c r="AX191" s="25"/>
      <c r="AY191" s="25"/>
      <c r="AZ191" s="25"/>
      <c r="BA191" s="25"/>
      <c r="BB191" s="25"/>
      <c r="BC191" s="25"/>
      <c r="BD191" s="25"/>
      <c r="BE191" s="25"/>
      <c r="BF191" s="25"/>
      <c r="CC191" s="92">
        <v>1</v>
      </c>
    </row>
    <row r="192" spans="1:81" ht="30" customHeight="1">
      <c r="A192" s="86"/>
      <c r="B192" s="378" t="s">
        <v>517</v>
      </c>
      <c r="C192" s="378"/>
      <c r="D192" s="378"/>
      <c r="E192" s="378"/>
      <c r="F192" s="378"/>
      <c r="G192" s="378"/>
      <c r="H192" s="378"/>
      <c r="I192" s="378"/>
      <c r="J192" s="378"/>
      <c r="K192" s="378"/>
      <c r="L192" s="378"/>
      <c r="M192" s="378"/>
      <c r="N192" s="378"/>
      <c r="O192" s="378"/>
      <c r="P192" s="378"/>
      <c r="Q192" s="378"/>
      <c r="R192" s="378"/>
      <c r="S192" s="378"/>
      <c r="T192" s="378"/>
      <c r="U192" s="378"/>
      <c r="V192" s="378"/>
      <c r="W192" s="378"/>
      <c r="X192" s="378"/>
      <c r="Y192" s="378"/>
      <c r="Z192" s="378"/>
      <c r="AA192" s="378"/>
      <c r="AB192" s="378"/>
      <c r="AC192" s="378"/>
      <c r="AD192" s="378"/>
      <c r="AE192" s="378"/>
      <c r="AF192" s="378"/>
      <c r="AG192" s="378"/>
      <c r="AH192" s="378"/>
      <c r="AI192" s="378"/>
      <c r="AJ192" s="378"/>
      <c r="AK192" s="378"/>
      <c r="AL192" s="378"/>
      <c r="AM192" s="378"/>
      <c r="AN192" s="378"/>
      <c r="AO192" s="378"/>
      <c r="AP192" s="378"/>
      <c r="AQ192" s="378"/>
      <c r="AR192" s="378"/>
      <c r="AS192" s="378"/>
      <c r="AT192" s="248"/>
      <c r="AU192" s="87">
        <v>1</v>
      </c>
      <c r="AV192" s="259"/>
      <c r="AW192" s="25"/>
      <c r="AX192" s="25"/>
      <c r="AY192" s="25"/>
      <c r="AZ192" s="25"/>
      <c r="BA192" s="25"/>
      <c r="BB192" s="25"/>
      <c r="BC192" s="25"/>
      <c r="BD192" s="25"/>
      <c r="BE192" s="25"/>
      <c r="BF192" s="25"/>
      <c r="CC192" s="92">
        <v>1</v>
      </c>
    </row>
    <row r="193" spans="1:81" ht="45" customHeight="1">
      <c r="A193" s="86"/>
      <c r="B193" s="389" t="s">
        <v>518</v>
      </c>
      <c r="C193" s="389"/>
      <c r="D193" s="389"/>
      <c r="E193" s="389"/>
      <c r="F193" s="389"/>
      <c r="G193" s="360" t="s">
        <v>831</v>
      </c>
      <c r="H193" s="360"/>
      <c r="I193" s="360"/>
      <c r="J193" s="360"/>
      <c r="K193" s="360"/>
      <c r="L193" s="360"/>
      <c r="M193" s="360"/>
      <c r="N193" s="360"/>
      <c r="O193" s="360"/>
      <c r="P193" s="360"/>
      <c r="Q193" s="360"/>
      <c r="R193" s="360"/>
      <c r="S193" s="360"/>
      <c r="T193" s="360"/>
      <c r="U193" s="360"/>
      <c r="V193" s="360"/>
      <c r="W193" s="360"/>
      <c r="X193" s="360"/>
      <c r="Y193" s="360"/>
      <c r="Z193" s="360"/>
      <c r="AA193" s="360"/>
      <c r="AB193" s="360"/>
      <c r="AC193" s="360"/>
      <c r="AD193" s="360"/>
      <c r="AE193" s="360"/>
      <c r="AF193" s="360"/>
      <c r="AG193" s="360"/>
      <c r="AH193" s="360"/>
      <c r="AI193" s="360"/>
      <c r="AJ193" s="360"/>
      <c r="AK193" s="360"/>
      <c r="AL193" s="360"/>
      <c r="AM193" s="360"/>
      <c r="AN193" s="360"/>
      <c r="AO193" s="360"/>
      <c r="AP193" s="360"/>
      <c r="AQ193" s="360"/>
      <c r="AR193" s="360"/>
      <c r="AS193" s="360"/>
      <c r="AT193" s="268"/>
      <c r="AU193" s="87">
        <v>1</v>
      </c>
      <c r="AV193" s="259"/>
      <c r="AW193" s="25"/>
      <c r="AX193" s="25"/>
      <c r="AY193" s="25"/>
      <c r="AZ193" s="25"/>
      <c r="BA193" s="25"/>
      <c r="BB193" s="25"/>
      <c r="BC193" s="25"/>
      <c r="BD193" s="25"/>
      <c r="BE193" s="25"/>
      <c r="BF193" s="25"/>
      <c r="CC193" s="92">
        <v>1</v>
      </c>
    </row>
    <row r="194" spans="1:81" ht="8.25" customHeight="1">
      <c r="A194" s="86"/>
      <c r="B194" s="25"/>
      <c r="C194" s="94"/>
      <c r="D194" s="94"/>
      <c r="E194" s="94"/>
      <c r="F194" s="94"/>
      <c r="G194" s="94"/>
      <c r="H194" s="25"/>
      <c r="I194" s="25"/>
      <c r="J194" s="25"/>
      <c r="K194" s="25"/>
      <c r="L194" s="250"/>
      <c r="M194" s="250"/>
      <c r="N194" s="250"/>
      <c r="O194" s="251"/>
      <c r="P194" s="251"/>
      <c r="Q194" s="251"/>
      <c r="R194" s="251"/>
      <c r="S194" s="251"/>
      <c r="T194" s="251"/>
      <c r="U194" s="252"/>
      <c r="V194" s="252"/>
      <c r="W194" s="252"/>
      <c r="X194" s="252"/>
      <c r="Y194" s="25"/>
      <c r="Z194" s="25"/>
      <c r="AA194" s="25"/>
      <c r="AB194" s="5"/>
      <c r="AC194" s="5"/>
      <c r="AD194" s="5"/>
      <c r="AE194" s="5"/>
      <c r="AF194" s="5"/>
      <c r="AG194" s="5"/>
      <c r="AH194" s="5"/>
      <c r="AI194" s="5"/>
      <c r="AJ194" s="5"/>
      <c r="AK194" s="5"/>
      <c r="AL194" s="5"/>
      <c r="AM194" s="5"/>
      <c r="AN194" s="5"/>
      <c r="AO194" s="5"/>
      <c r="AP194" s="5"/>
      <c r="AQ194" s="5"/>
      <c r="AR194" s="5"/>
      <c r="AS194" s="5"/>
      <c r="AT194" s="5"/>
      <c r="AU194" s="87">
        <v>1</v>
      </c>
      <c r="AV194" s="259"/>
      <c r="AW194" s="25"/>
      <c r="AX194" s="25"/>
      <c r="AY194" s="25"/>
      <c r="AZ194" s="25"/>
      <c r="BA194" s="25"/>
      <c r="BB194" s="25"/>
      <c r="BC194" s="25"/>
      <c r="BD194" s="25"/>
      <c r="BE194" s="25"/>
      <c r="BF194" s="25"/>
      <c r="CC194" s="92">
        <v>1</v>
      </c>
    </row>
    <row r="195" spans="1:81" ht="28.5" customHeight="1">
      <c r="A195" s="86"/>
      <c r="B195" s="390" t="s">
        <v>519</v>
      </c>
      <c r="C195" s="390"/>
      <c r="D195" s="390"/>
      <c r="E195" s="390"/>
      <c r="F195" s="390"/>
      <c r="G195" s="390"/>
      <c r="H195" s="390"/>
      <c r="I195" s="390"/>
      <c r="J195" s="390"/>
      <c r="K195" s="390"/>
      <c r="L195" s="390"/>
      <c r="M195" s="390"/>
      <c r="N195" s="390"/>
      <c r="O195" s="391" t="s">
        <v>211</v>
      </c>
      <c r="P195" s="391"/>
      <c r="Q195" s="391"/>
      <c r="R195" s="391"/>
      <c r="S195" s="391"/>
      <c r="T195" s="25"/>
      <c r="U195" s="25"/>
      <c r="V195" s="392" t="s">
        <v>520</v>
      </c>
      <c r="W195" s="392"/>
      <c r="X195" s="392"/>
      <c r="Y195" s="392"/>
      <c r="Z195" s="392"/>
      <c r="AA195" s="392"/>
      <c r="AB195" s="5"/>
      <c r="AC195" s="5"/>
      <c r="AD195" s="5"/>
      <c r="AE195" s="5"/>
      <c r="AF195" s="5"/>
      <c r="AG195" s="5"/>
      <c r="AH195" s="5"/>
      <c r="AI195" s="5"/>
      <c r="AJ195" s="5"/>
      <c r="AK195" s="5"/>
      <c r="AL195" s="5"/>
      <c r="AM195" s="5"/>
      <c r="AN195" s="5"/>
      <c r="AO195" s="5"/>
      <c r="AP195" s="5"/>
      <c r="AQ195" s="5"/>
      <c r="AR195" s="5"/>
      <c r="AS195" s="5"/>
      <c r="AT195" s="5"/>
      <c r="AU195" s="87">
        <v>1</v>
      </c>
      <c r="AV195" s="259"/>
      <c r="AW195" s="25"/>
      <c r="AX195" s="25"/>
      <c r="AY195" s="25"/>
      <c r="AZ195" s="25"/>
      <c r="BA195" s="25"/>
      <c r="BB195" s="25"/>
      <c r="BC195" s="25"/>
      <c r="BD195" s="25"/>
      <c r="BE195" s="25"/>
      <c r="BF195" s="25"/>
      <c r="CC195" s="92">
        <v>1</v>
      </c>
    </row>
    <row r="196" spans="1:81" ht="8.25" customHeight="1">
      <c r="A196" s="86"/>
      <c r="B196" s="25"/>
      <c r="C196" s="94"/>
      <c r="D196" s="94"/>
      <c r="E196" s="94"/>
      <c r="F196" s="94"/>
      <c r="G196" s="94"/>
      <c r="H196" s="25"/>
      <c r="I196" s="25"/>
      <c r="J196" s="25"/>
      <c r="K196" s="25"/>
      <c r="L196" s="250"/>
      <c r="M196" s="250"/>
      <c r="N196" s="250"/>
      <c r="O196" s="251"/>
      <c r="P196" s="251"/>
      <c r="Q196" s="251"/>
      <c r="R196" s="251"/>
      <c r="S196" s="251"/>
      <c r="T196" s="251"/>
      <c r="U196" s="252"/>
      <c r="V196" s="252"/>
      <c r="W196" s="252"/>
      <c r="X196" s="252"/>
      <c r="Y196" s="25"/>
      <c r="Z196" s="25"/>
      <c r="AA196" s="25"/>
      <c r="AB196" s="5"/>
      <c r="AC196" s="5"/>
      <c r="AD196" s="5"/>
      <c r="AE196" s="5"/>
      <c r="AF196" s="5"/>
      <c r="AG196" s="5"/>
      <c r="AH196" s="5"/>
      <c r="AJ196" s="5"/>
      <c r="AK196" s="5"/>
      <c r="AL196" s="5"/>
      <c r="AM196" s="5"/>
      <c r="AN196" s="5"/>
      <c r="AO196" s="5"/>
      <c r="AP196" s="5"/>
      <c r="AQ196" s="5"/>
      <c r="AR196" s="5"/>
      <c r="AS196" s="5"/>
      <c r="AT196" s="5"/>
      <c r="AU196" s="87">
        <v>1</v>
      </c>
      <c r="AV196" s="259"/>
      <c r="AW196" s="25"/>
      <c r="AX196" s="25"/>
      <c r="AY196" s="25"/>
      <c r="AZ196" s="25"/>
      <c r="BA196" s="25"/>
      <c r="BB196" s="25"/>
      <c r="BC196" s="25"/>
      <c r="BD196" s="25"/>
      <c r="BE196" s="25"/>
      <c r="BF196" s="25"/>
      <c r="CC196" s="92">
        <v>1</v>
      </c>
    </row>
    <row r="197" spans="1:81" ht="32.25" customHeight="1">
      <c r="A197" s="86"/>
      <c r="B197" s="393" t="s">
        <v>22</v>
      </c>
      <c r="C197" s="393"/>
      <c r="D197" s="393"/>
      <c r="E197" s="393"/>
      <c r="F197" s="393"/>
      <c r="G197" s="393"/>
      <c r="H197" s="393"/>
      <c r="I197" s="393"/>
      <c r="J197" s="393"/>
      <c r="K197" s="393"/>
      <c r="L197" s="393"/>
      <c r="M197" s="393"/>
      <c r="N197" s="393"/>
      <c r="O197" s="393"/>
      <c r="P197" s="393"/>
      <c r="Q197" s="393"/>
      <c r="R197" s="393"/>
      <c r="S197" s="393"/>
      <c r="T197" s="393"/>
      <c r="U197" s="393"/>
      <c r="V197" s="393"/>
      <c r="W197" s="393"/>
      <c r="X197" s="393"/>
      <c r="Y197" s="394" t="s">
        <v>521</v>
      </c>
      <c r="Z197" s="394"/>
      <c r="AA197" s="394"/>
      <c r="AB197" s="394"/>
      <c r="AC197" s="394"/>
      <c r="AD197" s="394"/>
      <c r="AE197" s="394"/>
      <c r="AF197" s="394"/>
      <c r="AG197" s="394"/>
      <c r="AH197" s="394"/>
      <c r="AI197" s="394"/>
      <c r="AJ197" s="394"/>
      <c r="AK197" s="394"/>
      <c r="AL197" s="394"/>
      <c r="AM197" s="394"/>
      <c r="AN197" s="394"/>
      <c r="AO197" s="394"/>
      <c r="AP197" s="394"/>
      <c r="AQ197" s="394"/>
      <c r="AR197" s="394"/>
      <c r="AS197" s="394"/>
      <c r="AT197" s="104"/>
      <c r="AU197" s="87">
        <v>1</v>
      </c>
      <c r="AV197" s="259"/>
      <c r="AW197" s="25"/>
      <c r="AX197" s="25"/>
      <c r="AY197" s="25"/>
      <c r="AZ197" s="25"/>
      <c r="BA197" s="25"/>
      <c r="BB197" s="25"/>
      <c r="BC197" s="25"/>
      <c r="BD197" s="25"/>
      <c r="BE197" s="25"/>
      <c r="BF197" s="25"/>
      <c r="CC197" s="92">
        <v>1</v>
      </c>
    </row>
    <row r="198" spans="1:81" ht="41.25" customHeight="1">
      <c r="A198" s="86"/>
      <c r="B198" s="388" t="s">
        <v>97</v>
      </c>
      <c r="C198" s="388"/>
      <c r="D198" s="388"/>
      <c r="E198" s="388"/>
      <c r="F198" s="388" t="s">
        <v>98</v>
      </c>
      <c r="G198" s="388"/>
      <c r="H198" s="388" t="s">
        <v>99</v>
      </c>
      <c r="I198" s="388"/>
      <c r="J198" s="388"/>
      <c r="K198" s="388" t="s">
        <v>100</v>
      </c>
      <c r="L198" s="388"/>
      <c r="M198" s="388"/>
      <c r="N198" s="388"/>
      <c r="O198" s="388" t="s">
        <v>101</v>
      </c>
      <c r="P198" s="388"/>
      <c r="Q198" s="388"/>
      <c r="R198" s="388"/>
      <c r="S198" s="388"/>
      <c r="T198" s="388" t="s">
        <v>102</v>
      </c>
      <c r="U198" s="388"/>
      <c r="V198" s="388"/>
      <c r="W198" s="388"/>
      <c r="X198" s="388"/>
      <c r="Y198" s="388" t="s">
        <v>103</v>
      </c>
      <c r="Z198" s="388"/>
      <c r="AA198" s="388"/>
      <c r="AB198" s="388"/>
      <c r="AC198" s="388"/>
      <c r="AD198" s="388"/>
      <c r="AE198" s="388"/>
      <c r="AF198" s="395" t="s">
        <v>104</v>
      </c>
      <c r="AG198" s="395"/>
      <c r="AH198" s="395"/>
      <c r="AI198" s="388" t="s">
        <v>45</v>
      </c>
      <c r="AJ198" s="388"/>
      <c r="AK198" s="388"/>
      <c r="AL198" s="388" t="s">
        <v>105</v>
      </c>
      <c r="AM198" s="388"/>
      <c r="AN198" s="388" t="s">
        <v>106</v>
      </c>
      <c r="AO198" s="388"/>
      <c r="AP198" s="388"/>
      <c r="AQ198" s="388"/>
      <c r="AR198" s="388"/>
      <c r="AS198" s="388"/>
      <c r="AT198" s="111"/>
      <c r="AU198" s="87">
        <v>1</v>
      </c>
      <c r="AV198" s="269" t="s">
        <v>97</v>
      </c>
      <c r="AW198" s="269" t="s">
        <v>98</v>
      </c>
      <c r="AX198" s="269" t="s">
        <v>99</v>
      </c>
      <c r="AY198" s="269" t="s">
        <v>100</v>
      </c>
      <c r="AZ198" s="269" t="s">
        <v>101</v>
      </c>
      <c r="BA198" s="270" t="s">
        <v>102</v>
      </c>
      <c r="BB198" s="270" t="s">
        <v>103</v>
      </c>
      <c r="BC198" s="271" t="s">
        <v>104</v>
      </c>
      <c r="BD198" s="269" t="s">
        <v>45</v>
      </c>
      <c r="BE198" s="269" t="s">
        <v>105</v>
      </c>
      <c r="BF198" s="269" t="s">
        <v>106</v>
      </c>
      <c r="CC198" s="92">
        <v>1</v>
      </c>
    </row>
    <row r="199" spans="1:81" ht="44.25" customHeight="1">
      <c r="A199" s="106" t="s">
        <v>522</v>
      </c>
      <c r="B199" s="379"/>
      <c r="C199" s="379"/>
      <c r="D199" s="379"/>
      <c r="E199" s="379"/>
      <c r="F199" s="380"/>
      <c r="G199" s="380"/>
      <c r="H199" s="381"/>
      <c r="I199" s="381"/>
      <c r="J199" s="381"/>
      <c r="K199" s="357"/>
      <c r="L199" s="357"/>
      <c r="M199" s="357"/>
      <c r="N199" s="357"/>
      <c r="O199" s="382"/>
      <c r="P199" s="382"/>
      <c r="Q199" s="382"/>
      <c r="R199" s="382"/>
      <c r="S199" s="382"/>
      <c r="T199" s="382"/>
      <c r="U199" s="382"/>
      <c r="V199" s="382"/>
      <c r="W199" s="382"/>
      <c r="X199" s="382"/>
      <c r="Y199" s="379"/>
      <c r="Z199" s="379"/>
      <c r="AA199" s="379"/>
      <c r="AB199" s="379"/>
      <c r="AC199" s="379"/>
      <c r="AD199" s="379"/>
      <c r="AE199" s="379"/>
      <c r="AF199" s="381"/>
      <c r="AG199" s="381"/>
      <c r="AH199" s="381"/>
      <c r="AI199" s="383"/>
      <c r="AJ199" s="383"/>
      <c r="AK199" s="383"/>
      <c r="AL199" s="357"/>
      <c r="AM199" s="357"/>
      <c r="AN199" s="379"/>
      <c r="AO199" s="379"/>
      <c r="AP199" s="379"/>
      <c r="AQ199" s="379"/>
      <c r="AR199" s="379"/>
      <c r="AS199" s="379"/>
      <c r="AT199" s="268"/>
      <c r="AU199" s="87">
        <v>1</v>
      </c>
      <c r="AV199" s="109" t="str">
        <f>CONCATENATE(A199,". ",B199," 
",A200,". ",B200," 
",A201,". ",B201," 
",A202,". ",B202," 
",A203,". ",B203," 
",A204,". ",B204," 
",A205,". ",B205,)</f>
        <v xml:space="preserve">Evento 1.  
.  
.  
.  
.  
.  
. </v>
      </c>
      <c r="AW199" s="272" t="str">
        <f>CONCATENATE(A199,". ",F199," 
",A200,". ",F200," 
",A201,". ",F201," 
",A202,". ",F202," 
",A203,". ",F203," 
",A204,". ",F204," 
",A205,". ",F205,)</f>
        <v xml:space="preserve">Evento 1.  
.  
.  
.  
.  
.  
. </v>
      </c>
      <c r="AX199" s="112" t="str">
        <f>CONCATENATE(A199,". ",H199," 
",A200,". ",H200," 
",A201,". ",H201," 
",A202,". ",H202," 
",A203,". ",H203," 
",A204,". ",H204," 
",A205,". ",H205,)</f>
        <v xml:space="preserve">Evento 1.  
.  
.  
.  
.  
.  
. </v>
      </c>
      <c r="AY199" s="112" t="str">
        <f>CONCATENATE(A199,". ",K199," 
",A200,". ",K200," 
",A201,". ",K201," 
",A202,". ",K202," 
",A203,". ",K203," 
",A204,". ",K204," 
",A205,". ",K205,)</f>
        <v xml:space="preserve">Evento 1.  
.  
.  
.  
.  
.  
. </v>
      </c>
      <c r="AZ199" s="112" t="str">
        <f>CONCATENATE(A199,". ",O199," 
",A200,". ",O200," 
",A201,". ",O201," 
",A202,". ",O202," 
",A203,". ",O203," 
",A204,". ",O204," 
",A205,". ",O205,)</f>
        <v xml:space="preserve">Evento 1.  
.  
.  
.  
.  
.  
. </v>
      </c>
      <c r="BA199" s="112" t="str">
        <f>CONCATENATE(A199,". ",T199," 
",A200,". ",T200," 
",A201,". ",T201," 
",A202,". ",T202," 
",A203,". ",T203," 
",A204,". ",T204," 
",A205,". ",T205,)</f>
        <v xml:space="preserve">Evento 1.  
.  
.  
.  
.  
.  
. </v>
      </c>
      <c r="BB199" s="112" t="str">
        <f>CONCATENATE(A199,". ",Y199," 
",A200,". ",Y200," 
",A201,". ",Y201," 
",A202,". ",Y202," 
",A203,". ",Y203," 
",A204,". ",Y204," 
",A205,". ",Y205,)</f>
        <v xml:space="preserve">Evento 1.  
.  
.  
.  
.  
.  
. </v>
      </c>
      <c r="BC199" s="109" t="str">
        <f>CONCATENATE(A199,". ",AF199," 
",A200,". ",AF200," 
",A201,". ",AF201," 
",A202,". ",AF202," 
",A203,". ",AF203," 
",A204,". ",AF204," 
",A205,". ",AF205,)</f>
        <v xml:space="preserve">Evento 1.  
.  
.  
.  
.  
.  
. </v>
      </c>
      <c r="BD199" s="112" t="str">
        <f>CONCATENATE(A199,". ",AI199," 
",A200,". ",AI200," 
",A201,". ",AI201," 
",A202,". ",AI202," 
",A203,". ",AI203," 
",A204,". ",AI204," 
",A205,". ",AI205,)</f>
        <v xml:space="preserve">Evento 1.  
.  
.  
.  
.  
.  
. </v>
      </c>
      <c r="BE199" s="112" t="str">
        <f>CONCATENATE(A199,". ",AL199," 
",A200,". ",AL200," 
",A201,". ",AL201," 
",A202,". ",AL202," 
",A203,". ",AL203," 
",A204,". ",AL204," 
",A205,". ",AL205,)</f>
        <v xml:space="preserve">Evento 1.  
.  
.  
.  
.  
.  
. </v>
      </c>
      <c r="BF199" s="112" t="str">
        <f>CONCATENATE(A199,". ",AN199," 
",A200,". ",AN200," 
",A201,". ",AN201," 
",A202,". ",AN202," 
",A203,". ",AN203," 
",A204,". ",AN204," 
",A205,". ",AN205,)</f>
        <v xml:space="preserve">Evento 1.  
.  
.  
.  
.  
.  
. </v>
      </c>
      <c r="CC199" s="92">
        <v>1</v>
      </c>
    </row>
    <row r="200" spans="1:81" ht="32.25" hidden="1" customHeight="1">
      <c r="A200" s="111" t="str">
        <f>IF(B200="","","Evento 2")</f>
        <v/>
      </c>
      <c r="B200" s="379"/>
      <c r="C200" s="379"/>
      <c r="D200" s="379"/>
      <c r="E200" s="379"/>
      <c r="F200" s="380"/>
      <c r="G200" s="380"/>
      <c r="H200" s="381"/>
      <c r="I200" s="381"/>
      <c r="J200" s="381"/>
      <c r="K200" s="357"/>
      <c r="L200" s="357"/>
      <c r="M200" s="357"/>
      <c r="N200" s="357"/>
      <c r="O200" s="382"/>
      <c r="P200" s="382"/>
      <c r="Q200" s="382"/>
      <c r="R200" s="382"/>
      <c r="S200" s="382"/>
      <c r="T200" s="382"/>
      <c r="U200" s="382"/>
      <c r="V200" s="382"/>
      <c r="W200" s="382"/>
      <c r="X200" s="382"/>
      <c r="Y200" s="379"/>
      <c r="Z200" s="379"/>
      <c r="AA200" s="379"/>
      <c r="AB200" s="379"/>
      <c r="AC200" s="379"/>
      <c r="AD200" s="379"/>
      <c r="AE200" s="379"/>
      <c r="AF200" s="381"/>
      <c r="AG200" s="381"/>
      <c r="AH200" s="381"/>
      <c r="AI200" s="383"/>
      <c r="AJ200" s="383"/>
      <c r="AK200" s="383"/>
      <c r="AL200" s="357"/>
      <c r="AM200" s="357"/>
      <c r="AN200" s="379"/>
      <c r="AO200" s="379"/>
      <c r="AP200" s="379"/>
      <c r="AQ200" s="379"/>
      <c r="AR200" s="379"/>
      <c r="AS200" s="379"/>
      <c r="AT200" s="268"/>
      <c r="AU200" s="87">
        <v>1</v>
      </c>
      <c r="AV200" s="109"/>
      <c r="AW200" s="112"/>
      <c r="AX200" s="25"/>
      <c r="AY200" s="25"/>
      <c r="AZ200" s="25"/>
      <c r="BA200" s="25"/>
      <c r="BB200" s="25"/>
      <c r="BC200" s="25"/>
      <c r="BD200" s="25"/>
      <c r="BE200" s="25"/>
      <c r="BF200" s="25"/>
      <c r="CC200" s="92">
        <v>1</v>
      </c>
    </row>
    <row r="201" spans="1:81" ht="32.25" hidden="1" customHeight="1">
      <c r="A201" s="111" t="str">
        <f>IF(B201="","","Evento 3")</f>
        <v/>
      </c>
      <c r="B201" s="379"/>
      <c r="C201" s="379"/>
      <c r="D201" s="379"/>
      <c r="E201" s="379"/>
      <c r="F201" s="380"/>
      <c r="G201" s="380"/>
      <c r="H201" s="381"/>
      <c r="I201" s="381"/>
      <c r="J201" s="381"/>
      <c r="K201" s="357"/>
      <c r="L201" s="357"/>
      <c r="M201" s="357"/>
      <c r="N201" s="357"/>
      <c r="O201" s="382"/>
      <c r="P201" s="382"/>
      <c r="Q201" s="382"/>
      <c r="R201" s="382"/>
      <c r="S201" s="382"/>
      <c r="T201" s="382"/>
      <c r="U201" s="382"/>
      <c r="V201" s="382"/>
      <c r="W201" s="382"/>
      <c r="X201" s="382"/>
      <c r="Y201" s="379"/>
      <c r="Z201" s="379"/>
      <c r="AA201" s="379"/>
      <c r="AB201" s="379"/>
      <c r="AC201" s="379"/>
      <c r="AD201" s="379"/>
      <c r="AE201" s="379"/>
      <c r="AF201" s="381"/>
      <c r="AG201" s="381"/>
      <c r="AH201" s="381"/>
      <c r="AI201" s="383"/>
      <c r="AJ201" s="383"/>
      <c r="AK201" s="383"/>
      <c r="AL201" s="357"/>
      <c r="AM201" s="357"/>
      <c r="AN201" s="379"/>
      <c r="AO201" s="379"/>
      <c r="AP201" s="379"/>
      <c r="AQ201" s="379"/>
      <c r="AR201" s="379"/>
      <c r="AS201" s="379"/>
      <c r="AT201" s="268"/>
      <c r="AU201" s="87">
        <v>1</v>
      </c>
      <c r="AV201" s="109"/>
      <c r="AW201" s="112"/>
      <c r="AX201" s="5"/>
      <c r="AY201" s="5"/>
      <c r="AZ201" s="5"/>
      <c r="BA201" s="5"/>
      <c r="BB201" s="5"/>
      <c r="BC201" s="5"/>
      <c r="BD201" s="5"/>
      <c r="BE201" s="5"/>
      <c r="BF201" s="5"/>
      <c r="CC201" s="92">
        <v>1</v>
      </c>
    </row>
    <row r="202" spans="1:81" ht="32.25" hidden="1" customHeight="1">
      <c r="A202" s="111" t="str">
        <f>IF(B202="","","Evento 4")</f>
        <v/>
      </c>
      <c r="B202" s="379"/>
      <c r="C202" s="379"/>
      <c r="D202" s="379"/>
      <c r="E202" s="379"/>
      <c r="F202" s="380"/>
      <c r="G202" s="380"/>
      <c r="H202" s="381"/>
      <c r="I202" s="381"/>
      <c r="J202" s="381"/>
      <c r="K202" s="357"/>
      <c r="L202" s="357"/>
      <c r="M202" s="357"/>
      <c r="N202" s="357"/>
      <c r="O202" s="382"/>
      <c r="P202" s="382"/>
      <c r="Q202" s="382"/>
      <c r="R202" s="382"/>
      <c r="S202" s="382"/>
      <c r="T202" s="382"/>
      <c r="U202" s="382"/>
      <c r="V202" s="382"/>
      <c r="W202" s="382"/>
      <c r="X202" s="382"/>
      <c r="Y202" s="379"/>
      <c r="Z202" s="379"/>
      <c r="AA202" s="379"/>
      <c r="AB202" s="379"/>
      <c r="AC202" s="379"/>
      <c r="AD202" s="379"/>
      <c r="AE202" s="379"/>
      <c r="AF202" s="381"/>
      <c r="AG202" s="381"/>
      <c r="AH202" s="381"/>
      <c r="AI202" s="383"/>
      <c r="AJ202" s="383"/>
      <c r="AK202" s="383"/>
      <c r="AL202" s="357"/>
      <c r="AM202" s="357"/>
      <c r="AN202" s="379"/>
      <c r="AO202" s="379"/>
      <c r="AP202" s="379"/>
      <c r="AQ202" s="379"/>
      <c r="AR202" s="379"/>
      <c r="AS202" s="379"/>
      <c r="AT202" s="268"/>
      <c r="AU202" s="87">
        <v>1</v>
      </c>
      <c r="AV202" s="109"/>
      <c r="AW202" s="112"/>
      <c r="AX202" s="5"/>
      <c r="AY202" s="5"/>
      <c r="AZ202" s="5"/>
      <c r="BA202" s="5"/>
      <c r="BB202" s="5"/>
      <c r="BC202" s="5"/>
      <c r="BD202" s="5"/>
      <c r="BE202" s="5"/>
      <c r="BF202" s="5"/>
      <c r="CC202" s="92">
        <v>1</v>
      </c>
    </row>
    <row r="203" spans="1:81" ht="32.25" hidden="1" customHeight="1">
      <c r="A203" s="111" t="str">
        <f>IF(B203="","","Evento 5")</f>
        <v/>
      </c>
      <c r="B203" s="379"/>
      <c r="C203" s="379"/>
      <c r="D203" s="379"/>
      <c r="E203" s="379"/>
      <c r="F203" s="380"/>
      <c r="G203" s="380"/>
      <c r="H203" s="381"/>
      <c r="I203" s="381"/>
      <c r="J203" s="381"/>
      <c r="K203" s="357"/>
      <c r="L203" s="357"/>
      <c r="M203" s="357"/>
      <c r="N203" s="357"/>
      <c r="O203" s="382"/>
      <c r="P203" s="382"/>
      <c r="Q203" s="382"/>
      <c r="R203" s="382"/>
      <c r="S203" s="382"/>
      <c r="T203" s="382"/>
      <c r="U203" s="382"/>
      <c r="V203" s="382"/>
      <c r="W203" s="382"/>
      <c r="X203" s="382"/>
      <c r="Y203" s="379"/>
      <c r="Z203" s="379"/>
      <c r="AA203" s="379"/>
      <c r="AB203" s="379"/>
      <c r="AC203" s="379"/>
      <c r="AD203" s="379"/>
      <c r="AE203" s="379"/>
      <c r="AF203" s="381"/>
      <c r="AG203" s="381"/>
      <c r="AH203" s="381"/>
      <c r="AI203" s="383"/>
      <c r="AJ203" s="383"/>
      <c r="AK203" s="383"/>
      <c r="AL203" s="357"/>
      <c r="AM203" s="357"/>
      <c r="AN203" s="379"/>
      <c r="AO203" s="379"/>
      <c r="AP203" s="379"/>
      <c r="AQ203" s="379"/>
      <c r="AR203" s="379"/>
      <c r="AS203" s="379"/>
      <c r="AT203" s="268"/>
      <c r="AU203" s="87">
        <v>1</v>
      </c>
      <c r="AV203" s="109"/>
      <c r="AW203" s="112"/>
      <c r="AX203" s="5"/>
      <c r="AY203" s="5"/>
      <c r="AZ203" s="5"/>
      <c r="BA203" s="5"/>
      <c r="BB203" s="5"/>
      <c r="BC203" s="5"/>
      <c r="BD203" s="5"/>
      <c r="BE203" s="5"/>
      <c r="BF203" s="5"/>
      <c r="CC203" s="92">
        <v>1</v>
      </c>
    </row>
    <row r="204" spans="1:81" ht="32.25" hidden="1" customHeight="1">
      <c r="A204" s="111" t="str">
        <f>IF(B204="","","Evento 6")</f>
        <v/>
      </c>
      <c r="B204" s="379"/>
      <c r="C204" s="379"/>
      <c r="D204" s="379"/>
      <c r="E204" s="379"/>
      <c r="F204" s="380"/>
      <c r="G204" s="380"/>
      <c r="H204" s="381"/>
      <c r="I204" s="381"/>
      <c r="J204" s="381"/>
      <c r="K204" s="357"/>
      <c r="L204" s="357"/>
      <c r="M204" s="357"/>
      <c r="N204" s="357"/>
      <c r="O204" s="382"/>
      <c r="P204" s="382"/>
      <c r="Q204" s="382"/>
      <c r="R204" s="382"/>
      <c r="S204" s="382"/>
      <c r="T204" s="382"/>
      <c r="U204" s="382"/>
      <c r="V204" s="382"/>
      <c r="W204" s="382"/>
      <c r="X204" s="382"/>
      <c r="Y204" s="379"/>
      <c r="Z204" s="379"/>
      <c r="AA204" s="379"/>
      <c r="AB204" s="379"/>
      <c r="AC204" s="379"/>
      <c r="AD204" s="379"/>
      <c r="AE204" s="379"/>
      <c r="AF204" s="381"/>
      <c r="AG204" s="381"/>
      <c r="AH204" s="381"/>
      <c r="AI204" s="383"/>
      <c r="AJ204" s="383"/>
      <c r="AK204" s="383"/>
      <c r="AL204" s="357"/>
      <c r="AM204" s="357"/>
      <c r="AN204" s="379"/>
      <c r="AO204" s="379"/>
      <c r="AP204" s="379"/>
      <c r="AQ204" s="379"/>
      <c r="AR204" s="379"/>
      <c r="AS204" s="379"/>
      <c r="AT204" s="268"/>
      <c r="AU204" s="87">
        <v>1</v>
      </c>
      <c r="AV204" s="109"/>
      <c r="AW204" s="112"/>
      <c r="AX204" s="25"/>
      <c r="AY204" s="25"/>
      <c r="AZ204" s="25"/>
      <c r="BA204" s="25"/>
      <c r="BB204" s="25"/>
      <c r="BC204" s="25"/>
      <c r="BD204" s="25"/>
      <c r="BE204" s="25"/>
      <c r="BF204" s="25"/>
      <c r="CC204" s="92">
        <v>1</v>
      </c>
    </row>
    <row r="205" spans="1:81" ht="32.25" hidden="1" customHeight="1">
      <c r="A205" s="111" t="str">
        <f>IF(B205="","","Evento 7")</f>
        <v/>
      </c>
      <c r="B205" s="379"/>
      <c r="C205" s="379"/>
      <c r="D205" s="379"/>
      <c r="E205" s="379"/>
      <c r="F205" s="380"/>
      <c r="G205" s="380"/>
      <c r="H205" s="381"/>
      <c r="I205" s="381"/>
      <c r="J205" s="381"/>
      <c r="K205" s="357"/>
      <c r="L205" s="357"/>
      <c r="M205" s="357"/>
      <c r="N205" s="357"/>
      <c r="O205" s="382"/>
      <c r="P205" s="382"/>
      <c r="Q205" s="382"/>
      <c r="R205" s="382"/>
      <c r="S205" s="382"/>
      <c r="T205" s="382"/>
      <c r="U205" s="382"/>
      <c r="V205" s="382"/>
      <c r="W205" s="382"/>
      <c r="X205" s="382"/>
      <c r="Y205" s="379"/>
      <c r="Z205" s="379"/>
      <c r="AA205" s="379"/>
      <c r="AB205" s="379"/>
      <c r="AC205" s="379"/>
      <c r="AD205" s="379"/>
      <c r="AE205" s="379"/>
      <c r="AF205" s="381"/>
      <c r="AG205" s="381"/>
      <c r="AH205" s="381"/>
      <c r="AI205" s="383"/>
      <c r="AJ205" s="383"/>
      <c r="AK205" s="383"/>
      <c r="AL205" s="357"/>
      <c r="AM205" s="357"/>
      <c r="AN205" s="379"/>
      <c r="AO205" s="379"/>
      <c r="AP205" s="379"/>
      <c r="AQ205" s="379"/>
      <c r="AR205" s="379"/>
      <c r="AS205" s="379"/>
      <c r="AT205" s="268"/>
      <c r="AU205" s="87">
        <v>1</v>
      </c>
      <c r="AV205" s="109"/>
      <c r="AW205" s="112"/>
      <c r="AX205" s="25"/>
      <c r="AY205" s="25"/>
      <c r="AZ205" s="25"/>
      <c r="BA205" s="25"/>
      <c r="BB205" s="25"/>
      <c r="BC205" s="25"/>
      <c r="CC205" s="92">
        <v>1</v>
      </c>
    </row>
    <row r="206" spans="1:81" ht="9" customHeight="1">
      <c r="A206" s="86"/>
      <c r="B206" s="199"/>
      <c r="C206" s="199"/>
      <c r="D206" s="199"/>
      <c r="E206" s="199"/>
      <c r="F206" s="199"/>
      <c r="G206" s="250"/>
      <c r="H206" s="250"/>
      <c r="I206" s="250"/>
      <c r="J206" s="250"/>
      <c r="K206" s="250"/>
      <c r="L206" s="250"/>
      <c r="M206" s="250"/>
      <c r="N206" s="250"/>
      <c r="O206" s="251"/>
      <c r="P206" s="251"/>
      <c r="Q206" s="251"/>
      <c r="R206" s="251"/>
      <c r="S206" s="251"/>
      <c r="T206" s="251"/>
      <c r="U206" s="252"/>
      <c r="V206" s="252"/>
      <c r="W206" s="252"/>
      <c r="X206" s="252"/>
      <c r="Y206" s="25"/>
      <c r="Z206" s="25"/>
      <c r="AA206" s="25"/>
      <c r="AB206" s="5"/>
      <c r="AC206" s="5"/>
      <c r="AD206" s="5"/>
      <c r="AE206" s="5"/>
      <c r="AF206" s="5"/>
      <c r="AK206" s="5"/>
      <c r="AL206" s="5"/>
      <c r="AM206" s="5"/>
      <c r="AN206" s="5"/>
      <c r="AO206" s="5"/>
      <c r="AP206" s="5"/>
      <c r="AQ206" s="5"/>
      <c r="AR206" s="5"/>
      <c r="AS206" s="5"/>
      <c r="AT206" s="5"/>
      <c r="AU206" s="87">
        <v>1</v>
      </c>
      <c r="AV206" s="25"/>
      <c r="AW206" s="25"/>
      <c r="AX206" s="25"/>
      <c r="AY206" s="25"/>
      <c r="AZ206" s="25"/>
      <c r="BA206" s="25"/>
      <c r="BB206" s="25"/>
      <c r="BC206" s="25"/>
      <c r="CC206" s="92">
        <v>1</v>
      </c>
    </row>
    <row r="207" spans="1:81" ht="30" customHeight="1">
      <c r="A207" s="86"/>
      <c r="B207" s="384" t="s">
        <v>523</v>
      </c>
      <c r="C207" s="384"/>
      <c r="D207" s="384"/>
      <c r="E207" s="384"/>
      <c r="F207" s="384"/>
      <c r="G207" s="384"/>
      <c r="H207" s="384"/>
      <c r="I207" s="384"/>
      <c r="J207" s="384"/>
      <c r="K207" s="384"/>
      <c r="L207" s="384"/>
      <c r="M207" s="384"/>
      <c r="N207" s="384"/>
      <c r="O207" s="384"/>
      <c r="P207" s="384"/>
      <c r="Q207" s="384"/>
      <c r="R207" s="384"/>
      <c r="S207" s="384"/>
      <c r="T207" s="384"/>
      <c r="U207" s="384"/>
      <c r="V207" s="384"/>
      <c r="W207" s="384"/>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c r="AS207" s="384"/>
      <c r="AT207" s="273"/>
      <c r="AU207" s="87">
        <v>1</v>
      </c>
      <c r="AV207" s="25"/>
      <c r="AW207" s="25"/>
      <c r="AX207" s="25"/>
      <c r="AY207" s="25"/>
      <c r="AZ207" s="25"/>
      <c r="BA207" s="25"/>
      <c r="BB207" s="25"/>
      <c r="BC207" s="25"/>
      <c r="CC207" s="92">
        <v>1</v>
      </c>
    </row>
    <row r="208" spans="1:81" ht="26.25" customHeight="1">
      <c r="A208" s="86"/>
      <c r="B208" s="385"/>
      <c r="C208" s="385"/>
      <c r="D208" s="386" t="s">
        <v>524</v>
      </c>
      <c r="E208" s="386"/>
      <c r="F208" s="386"/>
      <c r="G208" s="386"/>
      <c r="H208" s="386"/>
      <c r="I208" s="386"/>
      <c r="J208" s="386"/>
      <c r="K208" s="386"/>
      <c r="L208" s="386"/>
      <c r="M208" s="386"/>
      <c r="N208" s="386"/>
      <c r="O208" s="386"/>
      <c r="P208" s="386"/>
      <c r="Q208" s="386"/>
      <c r="R208" s="386"/>
      <c r="S208" s="386"/>
      <c r="T208" s="386"/>
      <c r="U208" s="387"/>
      <c r="V208" s="387"/>
      <c r="W208" s="387"/>
      <c r="X208" s="387"/>
      <c r="Y208" s="387"/>
      <c r="Z208" s="388" t="s">
        <v>524</v>
      </c>
      <c r="AA208" s="388"/>
      <c r="AB208" s="388"/>
      <c r="AC208" s="388"/>
      <c r="AD208" s="388"/>
      <c r="AE208" s="388"/>
      <c r="AF208" s="388"/>
      <c r="AG208" s="388"/>
      <c r="AH208" s="388"/>
      <c r="AI208" s="388"/>
      <c r="AJ208" s="388"/>
      <c r="AK208" s="388"/>
      <c r="AL208" s="388"/>
      <c r="AM208" s="388"/>
      <c r="AN208" s="388"/>
      <c r="AO208" s="388"/>
      <c r="AP208" s="388"/>
      <c r="AQ208" s="388"/>
      <c r="AR208" s="388"/>
      <c r="AS208" s="388"/>
      <c r="AT208" s="111"/>
      <c r="AU208" s="87">
        <v>1</v>
      </c>
      <c r="AV208" s="25" t="s">
        <v>525</v>
      </c>
      <c r="AW208" s="25"/>
      <c r="AX208" s="25"/>
      <c r="AY208" s="25"/>
      <c r="AZ208" s="25"/>
      <c r="BA208" s="25"/>
      <c r="BB208" s="25"/>
      <c r="BC208" s="25"/>
      <c r="CC208" s="92">
        <v>1</v>
      </c>
    </row>
    <row r="209" spans="1:81" ht="33.75" customHeight="1">
      <c r="A209" s="86"/>
      <c r="B209" s="374" t="s">
        <v>526</v>
      </c>
      <c r="C209" s="374"/>
      <c r="D209" s="360" t="s">
        <v>908</v>
      </c>
      <c r="E209" s="360"/>
      <c r="F209" s="360"/>
      <c r="G209" s="360"/>
      <c r="H209" s="360"/>
      <c r="I209" s="360"/>
      <c r="J209" s="360"/>
      <c r="K209" s="360"/>
      <c r="L209" s="360"/>
      <c r="M209" s="360"/>
      <c r="N209" s="360"/>
      <c r="O209" s="360"/>
      <c r="P209" s="360"/>
      <c r="Q209" s="360"/>
      <c r="R209" s="360"/>
      <c r="S209" s="360"/>
      <c r="T209" s="360"/>
      <c r="U209" s="375" t="s">
        <v>527</v>
      </c>
      <c r="V209" s="375"/>
      <c r="W209" s="375"/>
      <c r="X209" s="375"/>
      <c r="Y209" s="375"/>
      <c r="Z209" s="376"/>
      <c r="AA209" s="376"/>
      <c r="AB209" s="376"/>
      <c r="AC209" s="376"/>
      <c r="AD209" s="376"/>
      <c r="AE209" s="376"/>
      <c r="AF209" s="376"/>
      <c r="AG209" s="376"/>
      <c r="AH209" s="376"/>
      <c r="AI209" s="376"/>
      <c r="AJ209" s="376"/>
      <c r="AK209" s="376"/>
      <c r="AL209" s="376"/>
      <c r="AM209" s="376"/>
      <c r="AN209" s="376"/>
      <c r="AO209" s="376"/>
      <c r="AP209" s="376"/>
      <c r="AQ209" s="376"/>
      <c r="AR209" s="376"/>
      <c r="AS209" s="376"/>
      <c r="AT209" s="274"/>
      <c r="AU209" s="87">
        <v>1</v>
      </c>
      <c r="AV209" s="109" t="str">
        <f>CONCATENATE(B209," 
",D209,". 
",B210," 
",D210,". 
",B211," 
",D211,". 
",U209," 
",Z209,". 
",U210," 
",Z210,". 
",B212," 
",D212,".
",B213,"
",D213,".
",U211,"
",Z211,".
",U212,"
",Z212,".
",U213,"
",Z213,".")</f>
        <v>1. DESCRIPCIÓN DEL RIESGO: 
Traslado del riesgos a la nueva plantilla. . 
2. CAUSAS: 
. 
3. CONSECUENCIAS: 
. 
4. PROBABILIDAD: 
. 
5. IMPACTO: 
. 
6. CONTROLES: 
Registro de seguimiento a controles.
7. PLAN DE TRATAMIENTO:
.
8. INDICADORES:
Registro de indicadores y análisis.
9. OTRO:
.
.</v>
      </c>
      <c r="AW209" s="25"/>
      <c r="AX209" s="25"/>
      <c r="AY209" s="25"/>
      <c r="AZ209" s="25"/>
      <c r="BA209" s="25"/>
      <c r="BB209" s="25"/>
      <c r="BC209" s="25"/>
      <c r="CC209" s="92">
        <v>1</v>
      </c>
    </row>
    <row r="210" spans="1:81" ht="33.75" customHeight="1">
      <c r="A210" s="86"/>
      <c r="B210" s="374" t="s">
        <v>528</v>
      </c>
      <c r="C210" s="374"/>
      <c r="D210" s="360"/>
      <c r="E210" s="360"/>
      <c r="F210" s="360"/>
      <c r="G210" s="360"/>
      <c r="H210" s="360"/>
      <c r="I210" s="360"/>
      <c r="J210" s="360"/>
      <c r="K210" s="360"/>
      <c r="L210" s="360"/>
      <c r="M210" s="360"/>
      <c r="N210" s="360"/>
      <c r="O210" s="360"/>
      <c r="P210" s="360"/>
      <c r="Q210" s="360"/>
      <c r="R210" s="360"/>
      <c r="S210" s="360"/>
      <c r="T210" s="360"/>
      <c r="U210" s="375" t="s">
        <v>529</v>
      </c>
      <c r="V210" s="375"/>
      <c r="W210" s="375"/>
      <c r="X210" s="375"/>
      <c r="Y210" s="375"/>
      <c r="Z210" s="376"/>
      <c r="AA210" s="376"/>
      <c r="AB210" s="376"/>
      <c r="AC210" s="376"/>
      <c r="AD210" s="376"/>
      <c r="AE210" s="376"/>
      <c r="AF210" s="376"/>
      <c r="AG210" s="376"/>
      <c r="AH210" s="376"/>
      <c r="AI210" s="376"/>
      <c r="AJ210" s="376"/>
      <c r="AK210" s="376"/>
      <c r="AL210" s="376"/>
      <c r="AM210" s="376"/>
      <c r="AN210" s="376"/>
      <c r="AO210" s="376"/>
      <c r="AP210" s="376"/>
      <c r="AQ210" s="376"/>
      <c r="AR210" s="376"/>
      <c r="AS210" s="376"/>
      <c r="AT210" s="274"/>
      <c r="AU210" s="87">
        <v>1</v>
      </c>
      <c r="AV210" s="109"/>
      <c r="AW210" s="25"/>
      <c r="AX210" s="25"/>
      <c r="AY210" s="25"/>
      <c r="AZ210" s="25"/>
      <c r="BA210" s="25"/>
      <c r="BB210" s="25"/>
      <c r="BC210" s="25"/>
      <c r="CC210" s="92">
        <v>1</v>
      </c>
    </row>
    <row r="211" spans="1:81" ht="33.75" customHeight="1">
      <c r="A211" s="86"/>
      <c r="B211" s="374" t="s">
        <v>530</v>
      </c>
      <c r="C211" s="374"/>
      <c r="D211" s="360"/>
      <c r="E211" s="360"/>
      <c r="F211" s="360"/>
      <c r="G211" s="360"/>
      <c r="H211" s="360"/>
      <c r="I211" s="360"/>
      <c r="J211" s="360"/>
      <c r="K211" s="360"/>
      <c r="L211" s="360"/>
      <c r="M211" s="360"/>
      <c r="N211" s="360"/>
      <c r="O211" s="360"/>
      <c r="P211" s="360"/>
      <c r="Q211" s="360"/>
      <c r="R211" s="360"/>
      <c r="S211" s="360"/>
      <c r="T211" s="360"/>
      <c r="U211" s="375" t="s">
        <v>531</v>
      </c>
      <c r="V211" s="375"/>
      <c r="W211" s="375"/>
      <c r="X211" s="375"/>
      <c r="Y211" s="375"/>
      <c r="Z211" s="376" t="s">
        <v>909</v>
      </c>
      <c r="AA211" s="376"/>
      <c r="AB211" s="376"/>
      <c r="AC211" s="376"/>
      <c r="AD211" s="376"/>
      <c r="AE211" s="376"/>
      <c r="AF211" s="376"/>
      <c r="AG211" s="376"/>
      <c r="AH211" s="376"/>
      <c r="AI211" s="376"/>
      <c r="AJ211" s="376"/>
      <c r="AK211" s="376"/>
      <c r="AL211" s="376"/>
      <c r="AM211" s="376"/>
      <c r="AN211" s="376"/>
      <c r="AO211" s="376"/>
      <c r="AP211" s="376"/>
      <c r="AQ211" s="376"/>
      <c r="AR211" s="376"/>
      <c r="AS211" s="376"/>
      <c r="AT211" s="274"/>
      <c r="AU211" s="87">
        <v>1</v>
      </c>
      <c r="AV211" s="109"/>
      <c r="AW211" s="25"/>
      <c r="AX211" s="25"/>
      <c r="AY211" s="25"/>
      <c r="AZ211" s="25"/>
      <c r="BA211" s="25"/>
      <c r="BB211" s="25"/>
      <c r="BC211" s="25"/>
      <c r="CC211" s="92">
        <v>1</v>
      </c>
    </row>
    <row r="212" spans="1:81" ht="33.75" customHeight="1">
      <c r="A212" s="86"/>
      <c r="B212" s="374" t="s">
        <v>532</v>
      </c>
      <c r="C212" s="374"/>
      <c r="D212" s="360" t="s">
        <v>910</v>
      </c>
      <c r="E212" s="360"/>
      <c r="F212" s="360"/>
      <c r="G212" s="360"/>
      <c r="H212" s="360"/>
      <c r="I212" s="360"/>
      <c r="J212" s="360"/>
      <c r="K212" s="360"/>
      <c r="L212" s="360"/>
      <c r="M212" s="360"/>
      <c r="N212" s="360"/>
      <c r="O212" s="360"/>
      <c r="P212" s="360"/>
      <c r="Q212" s="360"/>
      <c r="R212" s="360"/>
      <c r="S212" s="360"/>
      <c r="T212" s="360"/>
      <c r="U212" s="375" t="s">
        <v>533</v>
      </c>
      <c r="V212" s="375"/>
      <c r="W212" s="375"/>
      <c r="X212" s="375"/>
      <c r="Y212" s="375"/>
      <c r="Z212" s="376"/>
      <c r="AA212" s="376"/>
      <c r="AB212" s="376"/>
      <c r="AC212" s="376"/>
      <c r="AD212" s="376"/>
      <c r="AE212" s="376"/>
      <c r="AF212" s="376"/>
      <c r="AG212" s="376"/>
      <c r="AH212" s="376"/>
      <c r="AI212" s="376"/>
      <c r="AJ212" s="376"/>
      <c r="AK212" s="376"/>
      <c r="AL212" s="376"/>
      <c r="AM212" s="376"/>
      <c r="AN212" s="376"/>
      <c r="AO212" s="376"/>
      <c r="AP212" s="376"/>
      <c r="AQ212" s="376"/>
      <c r="AR212" s="376"/>
      <c r="AS212" s="376"/>
      <c r="AT212" s="274"/>
      <c r="AU212" s="87">
        <v>1</v>
      </c>
      <c r="AV212" s="109"/>
      <c r="AW212" s="25"/>
      <c r="AX212" s="25"/>
      <c r="AY212" s="25"/>
      <c r="AZ212" s="25"/>
      <c r="BA212" s="25"/>
      <c r="BB212" s="25"/>
      <c r="BC212" s="25"/>
      <c r="CC212" s="92">
        <v>1</v>
      </c>
    </row>
    <row r="213" spans="1:81" ht="33.75" customHeight="1">
      <c r="A213" s="86"/>
      <c r="B213" s="374" t="s">
        <v>534</v>
      </c>
      <c r="C213" s="374"/>
      <c r="D213" s="360"/>
      <c r="E213" s="360"/>
      <c r="F213" s="360"/>
      <c r="G213" s="360"/>
      <c r="H213" s="360"/>
      <c r="I213" s="360"/>
      <c r="J213" s="360"/>
      <c r="K213" s="360"/>
      <c r="L213" s="360"/>
      <c r="M213" s="360"/>
      <c r="N213" s="360"/>
      <c r="O213" s="360"/>
      <c r="P213" s="360"/>
      <c r="Q213" s="360"/>
      <c r="R213" s="360"/>
      <c r="S213" s="360"/>
      <c r="T213" s="360"/>
      <c r="U213" s="377"/>
      <c r="V213" s="377"/>
      <c r="W213" s="377"/>
      <c r="X213" s="377"/>
      <c r="Y213" s="377"/>
      <c r="Z213" s="376"/>
      <c r="AA213" s="376"/>
      <c r="AB213" s="376"/>
      <c r="AC213" s="376"/>
      <c r="AD213" s="376"/>
      <c r="AE213" s="376"/>
      <c r="AF213" s="376"/>
      <c r="AG213" s="376"/>
      <c r="AH213" s="376"/>
      <c r="AI213" s="376"/>
      <c r="AJ213" s="376"/>
      <c r="AK213" s="376"/>
      <c r="AL213" s="376"/>
      <c r="AM213" s="376"/>
      <c r="AN213" s="376"/>
      <c r="AO213" s="376"/>
      <c r="AP213" s="376"/>
      <c r="AQ213" s="376"/>
      <c r="AR213" s="376"/>
      <c r="AS213" s="376"/>
      <c r="AT213" s="274"/>
      <c r="AU213" s="87">
        <v>1</v>
      </c>
      <c r="AV213" s="109"/>
      <c r="AW213" s="25"/>
      <c r="AX213" s="25"/>
      <c r="AY213" s="25"/>
      <c r="AZ213" s="25"/>
      <c r="BA213" s="25"/>
      <c r="BB213" s="25"/>
      <c r="BC213" s="25"/>
      <c r="CC213" s="92">
        <v>1</v>
      </c>
    </row>
    <row r="214" spans="1:81" ht="9" customHeight="1">
      <c r="A214" s="86"/>
      <c r="B214" s="199"/>
      <c r="C214" s="199"/>
      <c r="D214" s="199"/>
      <c r="E214" s="199"/>
      <c r="F214" s="199"/>
      <c r="G214" s="250"/>
      <c r="H214" s="250"/>
      <c r="I214" s="250"/>
      <c r="J214" s="250"/>
      <c r="K214" s="250"/>
      <c r="L214" s="250"/>
      <c r="M214" s="250"/>
      <c r="N214" s="250"/>
      <c r="O214" s="251"/>
      <c r="P214" s="251"/>
      <c r="Q214" s="251"/>
      <c r="R214" s="251"/>
      <c r="S214" s="251"/>
      <c r="T214" s="251"/>
      <c r="U214" s="252"/>
      <c r="V214" s="252"/>
      <c r="W214" s="252"/>
      <c r="X214" s="252"/>
      <c r="Y214" s="25"/>
      <c r="Z214" s="25"/>
      <c r="AA214" s="25"/>
      <c r="AB214" s="5"/>
      <c r="AC214" s="5"/>
      <c r="AD214" s="5"/>
      <c r="AE214" s="5"/>
      <c r="AF214" s="5"/>
      <c r="AG214" s="5"/>
      <c r="AH214" s="5"/>
      <c r="AI214" s="5"/>
      <c r="AJ214" s="5"/>
      <c r="AK214" s="5"/>
      <c r="AL214" s="5"/>
      <c r="AM214" s="5"/>
      <c r="AN214" s="5"/>
      <c r="AO214" s="5"/>
      <c r="AP214" s="5"/>
      <c r="AQ214" s="5"/>
      <c r="AR214" s="5"/>
      <c r="AS214" s="5"/>
      <c r="AT214" s="5"/>
      <c r="AU214" s="87">
        <v>1</v>
      </c>
      <c r="AV214" s="25"/>
      <c r="AW214" s="25"/>
      <c r="AX214" s="25"/>
      <c r="AY214" s="25"/>
      <c r="AZ214" s="25"/>
      <c r="BA214" s="25"/>
      <c r="BB214" s="25"/>
      <c r="BC214" s="25"/>
      <c r="CC214" s="92">
        <v>1</v>
      </c>
    </row>
    <row r="215" spans="1:81" ht="30" customHeight="1">
      <c r="A215" s="86"/>
      <c r="B215" s="378" t="s">
        <v>535</v>
      </c>
      <c r="C215" s="378"/>
      <c r="D215" s="378"/>
      <c r="E215" s="378"/>
      <c r="F215" s="378"/>
      <c r="G215" s="378"/>
      <c r="H215" s="378"/>
      <c r="I215" s="378"/>
      <c r="J215" s="378"/>
      <c r="K215" s="378"/>
      <c r="L215" s="378"/>
      <c r="M215" s="378"/>
      <c r="N215" s="378"/>
      <c r="O215" s="378"/>
      <c r="P215" s="378"/>
      <c r="Q215" s="378"/>
      <c r="R215" s="378"/>
      <c r="S215" s="378"/>
      <c r="T215" s="378"/>
      <c r="U215" s="378"/>
      <c r="V215" s="378"/>
      <c r="W215" s="378"/>
      <c r="X215" s="378"/>
      <c r="Y215" s="378"/>
      <c r="Z215" s="378"/>
      <c r="AA215" s="378"/>
      <c r="AB215" s="378"/>
      <c r="AC215" s="378"/>
      <c r="AD215" s="378"/>
      <c r="AE215" s="378"/>
      <c r="AF215" s="378"/>
      <c r="AG215" s="378"/>
      <c r="AH215" s="378"/>
      <c r="AI215" s="378"/>
      <c r="AJ215" s="378"/>
      <c r="AK215" s="378"/>
      <c r="AL215" s="378"/>
      <c r="AM215" s="378"/>
      <c r="AN215" s="378"/>
      <c r="AO215" s="378"/>
      <c r="AP215" s="378"/>
      <c r="AQ215" s="378"/>
      <c r="AR215" s="378"/>
      <c r="AS215" s="378"/>
      <c r="AT215" s="248"/>
      <c r="AU215" s="87">
        <v>1</v>
      </c>
      <c r="AV215" s="25"/>
      <c r="AW215" s="25"/>
      <c r="AX215" s="25"/>
      <c r="AY215" s="25"/>
      <c r="AZ215" s="25"/>
      <c r="BA215" s="25"/>
      <c r="BB215" s="25"/>
      <c r="BC215" s="25"/>
      <c r="CC215" s="92">
        <v>1</v>
      </c>
    </row>
    <row r="216" spans="1:81" ht="28.5" customHeight="1">
      <c r="A216" s="86"/>
      <c r="B216" s="368" t="s">
        <v>536</v>
      </c>
      <c r="C216" s="368"/>
      <c r="D216" s="368"/>
      <c r="E216" s="368"/>
      <c r="F216" s="368"/>
      <c r="G216" s="368"/>
      <c r="H216" s="368"/>
      <c r="I216" s="368"/>
      <c r="J216" s="368"/>
      <c r="K216" s="368"/>
      <c r="L216" s="368"/>
      <c r="M216" s="368"/>
      <c r="N216" s="368"/>
      <c r="O216" s="368"/>
      <c r="P216" s="368"/>
      <c r="Q216" s="368"/>
      <c r="R216" s="368"/>
      <c r="S216" s="368"/>
      <c r="T216" s="368"/>
      <c r="U216" s="369" t="s">
        <v>537</v>
      </c>
      <c r="V216" s="369"/>
      <c r="W216" s="369"/>
      <c r="X216" s="369"/>
      <c r="Y216" s="369"/>
      <c r="Z216" s="369"/>
      <c r="AA216" s="369"/>
      <c r="AB216" s="369"/>
      <c r="AC216" s="369"/>
      <c r="AD216" s="369"/>
      <c r="AE216" s="369"/>
      <c r="AF216" s="369"/>
      <c r="AG216" s="369"/>
      <c r="AH216" s="369"/>
      <c r="AI216" s="369"/>
      <c r="AJ216" s="369"/>
      <c r="AK216" s="369"/>
      <c r="AL216" s="369"/>
      <c r="AM216" s="369"/>
      <c r="AN216" s="369"/>
      <c r="AO216" s="369"/>
      <c r="AP216" s="369"/>
      <c r="AQ216" s="369"/>
      <c r="AR216" s="369"/>
      <c r="AS216" s="369"/>
      <c r="AT216" s="275"/>
      <c r="AU216" s="87">
        <v>1</v>
      </c>
      <c r="AV216" s="25"/>
      <c r="AW216" s="25"/>
      <c r="AX216" s="25"/>
      <c r="AY216" s="25"/>
      <c r="AZ216" s="25"/>
      <c r="BA216" s="25"/>
      <c r="BB216" s="25"/>
      <c r="BC216" s="25"/>
      <c r="BK216"/>
      <c r="BL216"/>
      <c r="BM216"/>
      <c r="BN216"/>
      <c r="BO216"/>
      <c r="BP216"/>
      <c r="BQ216"/>
      <c r="BR216"/>
      <c r="BS216"/>
      <c r="BT216"/>
      <c r="BU216"/>
      <c r="BV216"/>
      <c r="BW216"/>
      <c r="BX216"/>
      <c r="BY216"/>
      <c r="BZ216"/>
      <c r="CA216"/>
      <c r="CC216" s="92">
        <v>1</v>
      </c>
    </row>
    <row r="217" spans="1:81" ht="28.5" customHeight="1">
      <c r="A217" s="86"/>
      <c r="B217" s="276" t="s">
        <v>5</v>
      </c>
      <c r="C217" s="276" t="s">
        <v>107</v>
      </c>
      <c r="D217" s="103" t="s">
        <v>538</v>
      </c>
      <c r="E217" s="370" t="s">
        <v>539</v>
      </c>
      <c r="F217" s="370"/>
      <c r="G217" s="370"/>
      <c r="H217" s="370"/>
      <c r="I217" s="370"/>
      <c r="J217" s="370"/>
      <c r="K217" s="370"/>
      <c r="L217" s="370"/>
      <c r="M217" s="370"/>
      <c r="N217" s="370"/>
      <c r="O217" s="370"/>
      <c r="P217" s="370"/>
      <c r="Q217" s="370"/>
      <c r="R217" s="370"/>
      <c r="S217" s="370"/>
      <c r="T217" s="370"/>
      <c r="U217" s="371" t="s">
        <v>5</v>
      </c>
      <c r="V217" s="371"/>
      <c r="W217" s="371"/>
      <c r="X217" s="370" t="s">
        <v>107</v>
      </c>
      <c r="Y217" s="370"/>
      <c r="Z217" s="372" t="s">
        <v>540</v>
      </c>
      <c r="AA217" s="372"/>
      <c r="AB217" s="372"/>
      <c r="AC217" s="373" t="s">
        <v>541</v>
      </c>
      <c r="AD217" s="373"/>
      <c r="AE217" s="373"/>
      <c r="AF217" s="373"/>
      <c r="AG217" s="373"/>
      <c r="AH217" s="373"/>
      <c r="AI217" s="373"/>
      <c r="AJ217" s="373"/>
      <c r="AK217" s="373"/>
      <c r="AL217" s="373"/>
      <c r="AM217" s="373"/>
      <c r="AN217" s="373"/>
      <c r="AO217" s="373"/>
      <c r="AP217" s="373"/>
      <c r="AQ217" s="373"/>
      <c r="AR217" s="373"/>
      <c r="AS217" s="373"/>
      <c r="AT217" s="104"/>
      <c r="AU217" s="87">
        <v>1</v>
      </c>
      <c r="AV217" s="277" t="s">
        <v>5</v>
      </c>
      <c r="AW217" s="277" t="s">
        <v>542</v>
      </c>
      <c r="AX217" s="277" t="s">
        <v>112</v>
      </c>
      <c r="AY217" s="277" t="s">
        <v>543</v>
      </c>
      <c r="AZ217" s="277" t="s">
        <v>544</v>
      </c>
      <c r="BA217" s="277" t="s">
        <v>545</v>
      </c>
      <c r="BB217" s="277" t="s">
        <v>546</v>
      </c>
      <c r="BC217" s="277" t="s">
        <v>547</v>
      </c>
      <c r="CC217" s="92">
        <v>1</v>
      </c>
    </row>
    <row r="218" spans="1:81" ht="24" customHeight="1">
      <c r="A218" s="111" t="s">
        <v>548</v>
      </c>
      <c r="B218" s="255" t="s">
        <v>888</v>
      </c>
      <c r="C218" s="255" t="s">
        <v>379</v>
      </c>
      <c r="D218" s="255" t="s">
        <v>883</v>
      </c>
      <c r="E218" s="365" t="s">
        <v>829</v>
      </c>
      <c r="F218" s="365"/>
      <c r="G218" s="365"/>
      <c r="H218" s="365"/>
      <c r="I218" s="365"/>
      <c r="J218" s="365"/>
      <c r="K218" s="365"/>
      <c r="L218" s="365"/>
      <c r="M218" s="365"/>
      <c r="N218" s="365"/>
      <c r="O218" s="365"/>
      <c r="P218" s="365"/>
      <c r="Q218" s="365"/>
      <c r="R218" s="365"/>
      <c r="S218" s="365"/>
      <c r="T218" s="365"/>
      <c r="U218" s="359" t="s">
        <v>884</v>
      </c>
      <c r="V218" s="366"/>
      <c r="W218" s="367"/>
      <c r="X218" s="359" t="s">
        <v>379</v>
      </c>
      <c r="Y218" s="367"/>
      <c r="Z218" s="359" t="s">
        <v>887</v>
      </c>
      <c r="AA218" s="366"/>
      <c r="AB218" s="367"/>
      <c r="AC218" s="360" t="s">
        <v>889</v>
      </c>
      <c r="AD218" s="360"/>
      <c r="AE218" s="360"/>
      <c r="AF218" s="360"/>
      <c r="AG218" s="360"/>
      <c r="AH218" s="360"/>
      <c r="AI218" s="360"/>
      <c r="AJ218" s="360"/>
      <c r="AK218" s="360"/>
      <c r="AL218" s="360"/>
      <c r="AM218" s="360"/>
      <c r="AN218" s="360"/>
      <c r="AO218" s="360"/>
      <c r="AP218" s="360"/>
      <c r="AQ218" s="360"/>
      <c r="AR218" s="360"/>
      <c r="AS218" s="360"/>
      <c r="AT218" s="268"/>
      <c r="AU218" s="87">
        <v>1</v>
      </c>
      <c r="AV218" s="112" t="str">
        <f>CONCATENATE(A218,". ",B218," 
",A219,". ",B219," 
",A220,". ",B220," 
",A221,". ",B221," 
",A222,". ",B222," 
",A223,". ",B223," 
",A224,". ",B224,)</f>
        <v xml:space="preserve">Ob. 1. 5-feb-2025 
Ob. 2. 5-feb-2025 
Ob. 3. 5-feb-2025 
Ob. 4. 5-feb-2025 
.  
.  
. </v>
      </c>
      <c r="AW218" s="112" t="str">
        <f>CONCATENATE(A218,". ",C218," 
",A219,". ",C219," 
",A220,". ",C220," 
",A221,". ",C221," 
",A222,". ",C222," 
",A223,". ",C223," 
",A224,". ",C224,)</f>
        <v xml:space="preserve">Ob. 1. OAP 
Ob. 2. OAP 
Ob. 3. OAP 
Ob. 4. OAP 
.  
.  
. </v>
      </c>
      <c r="AX218" s="112" t="str">
        <f>CONCATENATE(A218,". ",D218," 
",A219,". ",D219," 
",A220,". ",D220," 
",A221,". ",D221," 
",A222,". ",D222," 
",A223,". ",D223," 
",A224,". ",D224,)</f>
        <v xml:space="preserve">Ob. 1. JOHN Q. 
Ob. 2. JOHN Q. 
Ob. 3. JOHN Q. 
Ob. 4. JOHN Q. 
.  
.  
. </v>
      </c>
      <c r="AY218" s="112" t="str">
        <f>CONCATENATE(A218,". ",E218," 
",A219,". ",E219," 
",A220,". ",E220," 
",A221,". ",E221," 
",A222,". ",E222," 
",A223,". ",E223," 
",A224,". ",E224,)</f>
        <v xml:space="preserve">Ob. 1. Validar si el control 1 es vigente en la nueva plataforma estratégica del IDU. 
Ob. 2. Diligenciar Documentación del control, es decir, en qué documento ese control está formalizado. 
Ob. 3. Diligenciar Causas Raiz 
Ob. 4. Estas matrices ya debería tener reporte de los datos de los indicadores  por ejemplo respecto del 2024 
.  
.  
. </v>
      </c>
      <c r="AZ218" s="112" t="str">
        <f>CONCATENATE(A218,". ",U218," 
",A219,". ",U219," 
",A220,". ",U220," 
",A221,". ",U221," 
",A222,". ",U222," 
",A223,". ",U223," 
",A224,". ",U224,)</f>
        <v xml:space="preserve">Ob. 1. 10-FEB-2025 
Ob. 2. 10-FEB-2025 
Ob. 3. 10-FEB-2025 
Ob. 4. 10-FEB-2025 
.  
.  
. </v>
      </c>
      <c r="BA218" s="112" t="str">
        <f>CONCATENATE(A218,". ",X218," 
",A219,". ",X219," 
",A220,". ",X220," 
",A221,". ",X221," 
",A222,". ",X222," 
",A223,". ",X223," 
",A224,". ",X224,)</f>
        <v xml:space="preserve">Ob. 1. OAP 
Ob. 2. OAP 
Ob. 3. OAP 
Ob. 4. OAP 
.  
.  
. </v>
      </c>
      <c r="BB218" s="112" t="str">
        <f>CONCATENATE(A218,". ",Z218," 
",A219,". ",Z219," 
",A220,". ",Z220," 
",A221,". ",Z221," 
",A222,". ",Z222," 
",A223,". ",Z223," 
",A224,". ",Z224,)</f>
        <v xml:space="preserve">Ob. 1. Carlos Campos 
Ob. 2. Carlos Campos 
Ob. 3. Carlos Campos 
Ob. 4. Carlos Campos 
.  
.  
. </v>
      </c>
      <c r="BC218" s="112" t="str">
        <f>CONCATENATE(A218,". ",AC218," 
",A219,". ",AC219," 
",A220,". ",AC220," 
",A221,". ",AC221," 
",A222,". ",AC222," 
",A223,". ",AC223," 
",A224,". ",AC224,)</f>
        <v xml:space="preserve">Ob. 1. EFR alineado en la plataforma estratégica 
Ob. 2. Registrado 
Ob. 3. Registrado 
Ob. 4. Indicadores registrados 
.  
.  
. </v>
      </c>
      <c r="CC218" s="92">
        <v>1</v>
      </c>
    </row>
    <row r="219" spans="1:81" ht="20.25" customHeight="1">
      <c r="A219" s="256" t="str">
        <f>IF(B219="","","Ob. 2")</f>
        <v>Ob. 2</v>
      </c>
      <c r="B219" s="255" t="s">
        <v>888</v>
      </c>
      <c r="C219" s="255" t="s">
        <v>379</v>
      </c>
      <c r="D219" s="255" t="s">
        <v>883</v>
      </c>
      <c r="E219" s="365" t="s">
        <v>864</v>
      </c>
      <c r="F219" s="365"/>
      <c r="G219" s="365"/>
      <c r="H219" s="365"/>
      <c r="I219" s="365"/>
      <c r="J219" s="365"/>
      <c r="K219" s="365"/>
      <c r="L219" s="365"/>
      <c r="M219" s="365"/>
      <c r="N219" s="365"/>
      <c r="O219" s="365"/>
      <c r="P219" s="365"/>
      <c r="Q219" s="365"/>
      <c r="R219" s="365"/>
      <c r="S219" s="365"/>
      <c r="T219" s="365"/>
      <c r="U219" s="359" t="s">
        <v>884</v>
      </c>
      <c r="V219" s="366"/>
      <c r="W219" s="367"/>
      <c r="X219" s="359" t="s">
        <v>379</v>
      </c>
      <c r="Y219" s="367"/>
      <c r="Z219" s="359" t="s">
        <v>887</v>
      </c>
      <c r="AA219" s="366"/>
      <c r="AB219" s="367"/>
      <c r="AC219" s="360" t="s">
        <v>886</v>
      </c>
      <c r="AD219" s="360"/>
      <c r="AE219" s="360"/>
      <c r="AF219" s="360"/>
      <c r="AG219" s="360"/>
      <c r="AH219" s="360"/>
      <c r="AI219" s="360"/>
      <c r="AJ219" s="360"/>
      <c r="AK219" s="360"/>
      <c r="AL219" s="360"/>
      <c r="AM219" s="360"/>
      <c r="AN219" s="360"/>
      <c r="AO219" s="360"/>
      <c r="AP219" s="360"/>
      <c r="AQ219" s="360"/>
      <c r="AR219" s="360"/>
      <c r="AS219" s="360"/>
      <c r="AT219" s="268"/>
      <c r="AU219" s="87">
        <v>1</v>
      </c>
      <c r="AV219" s="109"/>
      <c r="AW219" s="112"/>
      <c r="AX219" s="112"/>
      <c r="AY219" s="112"/>
      <c r="AZ219" s="112"/>
      <c r="BA219" s="25"/>
      <c r="BB219" s="25"/>
      <c r="BC219" s="25"/>
      <c r="CC219" s="92">
        <v>1</v>
      </c>
    </row>
    <row r="220" spans="1:81" ht="20.25" customHeight="1">
      <c r="A220" s="256" t="str">
        <f>IF(B220="","","Ob. 3")</f>
        <v>Ob. 3</v>
      </c>
      <c r="B220" s="255" t="s">
        <v>888</v>
      </c>
      <c r="C220" s="255" t="s">
        <v>379</v>
      </c>
      <c r="D220" s="255" t="s">
        <v>883</v>
      </c>
      <c r="E220" s="365" t="s">
        <v>832</v>
      </c>
      <c r="F220" s="365"/>
      <c r="G220" s="365"/>
      <c r="H220" s="365"/>
      <c r="I220" s="365"/>
      <c r="J220" s="365"/>
      <c r="K220" s="365"/>
      <c r="L220" s="365"/>
      <c r="M220" s="365"/>
      <c r="N220" s="365"/>
      <c r="O220" s="365"/>
      <c r="P220" s="365"/>
      <c r="Q220" s="365"/>
      <c r="R220" s="365"/>
      <c r="S220" s="365"/>
      <c r="T220" s="365"/>
      <c r="U220" s="359" t="s">
        <v>884</v>
      </c>
      <c r="V220" s="366"/>
      <c r="W220" s="367"/>
      <c r="X220" s="359" t="s">
        <v>379</v>
      </c>
      <c r="Y220" s="367"/>
      <c r="Z220" s="359" t="s">
        <v>887</v>
      </c>
      <c r="AA220" s="366"/>
      <c r="AB220" s="367"/>
      <c r="AC220" s="360" t="s">
        <v>886</v>
      </c>
      <c r="AD220" s="360"/>
      <c r="AE220" s="360"/>
      <c r="AF220" s="360"/>
      <c r="AG220" s="360"/>
      <c r="AH220" s="360"/>
      <c r="AI220" s="360"/>
      <c r="AJ220" s="360"/>
      <c r="AK220" s="360"/>
      <c r="AL220" s="360"/>
      <c r="AM220" s="360"/>
      <c r="AN220" s="360"/>
      <c r="AO220" s="360"/>
      <c r="AP220" s="360"/>
      <c r="AQ220" s="360"/>
      <c r="AR220" s="360"/>
      <c r="AS220" s="360"/>
      <c r="AT220" s="268"/>
      <c r="AU220" s="87">
        <v>1</v>
      </c>
      <c r="AV220" s="109"/>
      <c r="AW220" s="112"/>
      <c r="AX220" s="112"/>
      <c r="AY220" s="112"/>
      <c r="AZ220" s="112"/>
      <c r="BA220" s="25"/>
      <c r="BB220" s="25"/>
      <c r="BC220" s="25"/>
      <c r="CC220" s="92">
        <v>1</v>
      </c>
    </row>
    <row r="221" spans="1:81" ht="20.25" customHeight="1">
      <c r="A221" s="256" t="str">
        <f>IF(B221="","","Ob. 4")</f>
        <v>Ob. 4</v>
      </c>
      <c r="B221" s="255" t="s">
        <v>888</v>
      </c>
      <c r="C221" s="255" t="s">
        <v>379</v>
      </c>
      <c r="D221" s="255" t="s">
        <v>883</v>
      </c>
      <c r="E221" s="365" t="s">
        <v>865</v>
      </c>
      <c r="F221" s="365"/>
      <c r="G221" s="365"/>
      <c r="H221" s="365"/>
      <c r="I221" s="365"/>
      <c r="J221" s="365"/>
      <c r="K221" s="365"/>
      <c r="L221" s="365"/>
      <c r="M221" s="365"/>
      <c r="N221" s="365"/>
      <c r="O221" s="365"/>
      <c r="P221" s="365"/>
      <c r="Q221" s="365"/>
      <c r="R221" s="365"/>
      <c r="S221" s="365"/>
      <c r="T221" s="365"/>
      <c r="U221" s="359" t="s">
        <v>884</v>
      </c>
      <c r="V221" s="366"/>
      <c r="W221" s="367"/>
      <c r="X221" s="359" t="s">
        <v>379</v>
      </c>
      <c r="Y221" s="367"/>
      <c r="Z221" s="359" t="s">
        <v>887</v>
      </c>
      <c r="AA221" s="366"/>
      <c r="AB221" s="367"/>
      <c r="AC221" s="360" t="s">
        <v>890</v>
      </c>
      <c r="AD221" s="360"/>
      <c r="AE221" s="360"/>
      <c r="AF221" s="360"/>
      <c r="AG221" s="360"/>
      <c r="AH221" s="360"/>
      <c r="AI221" s="360"/>
      <c r="AJ221" s="360"/>
      <c r="AK221" s="360"/>
      <c r="AL221" s="360"/>
      <c r="AM221" s="360"/>
      <c r="AN221" s="360"/>
      <c r="AO221" s="360"/>
      <c r="AP221" s="360"/>
      <c r="AQ221" s="360"/>
      <c r="AR221" s="360"/>
      <c r="AS221" s="360"/>
      <c r="AT221" s="268"/>
      <c r="AU221" s="87">
        <v>1</v>
      </c>
      <c r="CC221" s="92">
        <v>1</v>
      </c>
    </row>
    <row r="222" spans="1:81" ht="20.25" customHeight="1">
      <c r="A222" s="256" t="str">
        <f>IF(B222="","","Ob. 5")</f>
        <v/>
      </c>
      <c r="B222" s="255"/>
      <c r="C222" s="278"/>
      <c r="D222" s="278"/>
      <c r="E222" s="358"/>
      <c r="F222" s="358"/>
      <c r="G222" s="358"/>
      <c r="H222" s="358"/>
      <c r="I222" s="358"/>
      <c r="J222" s="358"/>
      <c r="K222" s="358"/>
      <c r="L222" s="358"/>
      <c r="M222" s="358"/>
      <c r="N222" s="358"/>
      <c r="O222" s="358"/>
      <c r="P222" s="358"/>
      <c r="Q222" s="358"/>
      <c r="R222" s="358"/>
      <c r="S222" s="358"/>
      <c r="T222" s="358"/>
      <c r="U222" s="359"/>
      <c r="V222" s="359"/>
      <c r="W222" s="359"/>
      <c r="X222" s="359"/>
      <c r="Y222" s="359"/>
      <c r="Z222" s="359"/>
      <c r="AA222" s="359"/>
      <c r="AB222" s="359"/>
      <c r="AC222" s="360"/>
      <c r="AD222" s="360"/>
      <c r="AE222" s="360"/>
      <c r="AF222" s="360"/>
      <c r="AG222" s="360"/>
      <c r="AH222" s="360"/>
      <c r="AI222" s="360"/>
      <c r="AJ222" s="360"/>
      <c r="AK222" s="360"/>
      <c r="AL222" s="360"/>
      <c r="AM222" s="360"/>
      <c r="AN222" s="360"/>
      <c r="AO222" s="360"/>
      <c r="AP222" s="360"/>
      <c r="AQ222" s="360"/>
      <c r="AR222" s="360"/>
      <c r="AS222" s="360"/>
      <c r="AT222" s="268"/>
      <c r="AU222" s="87">
        <v>1</v>
      </c>
      <c r="CC222" s="92">
        <v>1</v>
      </c>
    </row>
    <row r="223" spans="1:81" ht="20.25" customHeight="1">
      <c r="A223" s="256" t="str">
        <f>IF(B223="","","Ob. 6")</f>
        <v/>
      </c>
      <c r="B223" s="255"/>
      <c r="C223" s="278"/>
      <c r="D223" s="278"/>
      <c r="E223" s="358"/>
      <c r="F223" s="358"/>
      <c r="G223" s="358"/>
      <c r="H223" s="358"/>
      <c r="I223" s="358"/>
      <c r="J223" s="358"/>
      <c r="K223" s="358"/>
      <c r="L223" s="358"/>
      <c r="M223" s="358"/>
      <c r="N223" s="358"/>
      <c r="O223" s="358"/>
      <c r="P223" s="358"/>
      <c r="Q223" s="358"/>
      <c r="R223" s="358"/>
      <c r="S223" s="358"/>
      <c r="T223" s="358"/>
      <c r="U223" s="359"/>
      <c r="V223" s="359"/>
      <c r="W223" s="359"/>
      <c r="X223" s="359"/>
      <c r="Y223" s="359"/>
      <c r="Z223" s="359"/>
      <c r="AA223" s="359"/>
      <c r="AB223" s="359"/>
      <c r="AC223" s="360"/>
      <c r="AD223" s="360"/>
      <c r="AE223" s="360"/>
      <c r="AF223" s="360"/>
      <c r="AG223" s="360"/>
      <c r="AH223" s="360"/>
      <c r="AI223" s="360"/>
      <c r="AJ223" s="360"/>
      <c r="AK223" s="360"/>
      <c r="AL223" s="360"/>
      <c r="AM223" s="360"/>
      <c r="AN223" s="360"/>
      <c r="AO223" s="360"/>
      <c r="AP223" s="360"/>
      <c r="AQ223" s="360"/>
      <c r="AR223" s="360"/>
      <c r="AS223" s="360"/>
      <c r="AT223" s="268"/>
      <c r="AU223" s="87">
        <v>1</v>
      </c>
      <c r="CC223" s="92">
        <v>1</v>
      </c>
    </row>
    <row r="224" spans="1:81" ht="20.25" customHeight="1">
      <c r="A224" s="256" t="str">
        <f>IF(B224="","","Ob. 7")</f>
        <v/>
      </c>
      <c r="B224" s="255"/>
      <c r="C224" s="278"/>
      <c r="D224" s="278"/>
      <c r="E224" s="358"/>
      <c r="F224" s="358"/>
      <c r="G224" s="358"/>
      <c r="H224" s="358"/>
      <c r="I224" s="358"/>
      <c r="J224" s="358"/>
      <c r="K224" s="358"/>
      <c r="L224" s="358"/>
      <c r="M224" s="358"/>
      <c r="N224" s="358"/>
      <c r="O224" s="358"/>
      <c r="P224" s="358"/>
      <c r="Q224" s="358"/>
      <c r="R224" s="358"/>
      <c r="S224" s="358"/>
      <c r="T224" s="358"/>
      <c r="U224" s="359"/>
      <c r="V224" s="359"/>
      <c r="W224" s="359"/>
      <c r="X224" s="359"/>
      <c r="Y224" s="359"/>
      <c r="Z224" s="359"/>
      <c r="AA224" s="359"/>
      <c r="AB224" s="359"/>
      <c r="AC224" s="360"/>
      <c r="AD224" s="360"/>
      <c r="AE224" s="360"/>
      <c r="AF224" s="360"/>
      <c r="AG224" s="360"/>
      <c r="AH224" s="360"/>
      <c r="AI224" s="360"/>
      <c r="AJ224" s="360"/>
      <c r="AK224" s="360"/>
      <c r="AL224" s="360"/>
      <c r="AM224" s="360"/>
      <c r="AN224" s="360"/>
      <c r="AO224" s="360"/>
      <c r="AP224" s="360"/>
      <c r="AQ224" s="360"/>
      <c r="AR224" s="360"/>
      <c r="AS224" s="360"/>
      <c r="AT224" s="268"/>
      <c r="AU224" s="87">
        <v>1</v>
      </c>
      <c r="CC224" s="92">
        <v>1</v>
      </c>
    </row>
    <row r="225" spans="1:81" ht="27" customHeight="1">
      <c r="A225" s="279" t="s">
        <v>549</v>
      </c>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199"/>
      <c r="AA225" s="199"/>
      <c r="AB225" s="231"/>
      <c r="AC225" s="231"/>
      <c r="AD225" s="231"/>
      <c r="AE225" s="231"/>
      <c r="AF225" s="231"/>
      <c r="AG225" s="231"/>
      <c r="AH225" s="231"/>
      <c r="AI225" s="231"/>
      <c r="AJ225" s="231"/>
      <c r="AK225" s="231"/>
      <c r="AL225" s="231"/>
      <c r="AM225" s="231"/>
      <c r="AN225" s="231"/>
      <c r="AO225" s="231"/>
      <c r="AP225" s="231"/>
      <c r="AQ225" s="231"/>
      <c r="AR225" s="231"/>
      <c r="AS225" s="231"/>
      <c r="AT225" s="231"/>
      <c r="AU225" s="87">
        <v>1</v>
      </c>
      <c r="CC225" s="92">
        <v>1</v>
      </c>
    </row>
    <row r="226" spans="1:81" s="281" customFormat="1" ht="19.5" customHeight="1">
      <c r="A226" s="280" t="s">
        <v>550</v>
      </c>
      <c r="B226" s="280" t="s">
        <v>551</v>
      </c>
      <c r="C226" s="361" t="s">
        <v>493</v>
      </c>
      <c r="D226" s="361"/>
      <c r="E226" s="361"/>
      <c r="F226" s="361" t="s">
        <v>552</v>
      </c>
      <c r="G226" s="361"/>
      <c r="H226" s="361"/>
      <c r="I226" s="280" t="s">
        <v>550</v>
      </c>
      <c r="J226" s="361" t="s">
        <v>551</v>
      </c>
      <c r="K226" s="361"/>
      <c r="L226" s="361"/>
      <c r="M226" s="361" t="s">
        <v>493</v>
      </c>
      <c r="N226" s="361"/>
      <c r="O226" s="361"/>
      <c r="P226" s="361"/>
      <c r="Q226" s="361"/>
      <c r="R226" s="361"/>
      <c r="S226" s="361"/>
      <c r="T226" s="361"/>
      <c r="U226" s="361"/>
      <c r="V226" s="361"/>
      <c r="W226" s="361" t="s">
        <v>552</v>
      </c>
      <c r="X226" s="361"/>
      <c r="Y226" s="361"/>
      <c r="Z226" s="361"/>
      <c r="AA226" s="361"/>
      <c r="AB226" s="215"/>
      <c r="AC226" s="215"/>
      <c r="AD226" s="215"/>
      <c r="AE226" s="215"/>
      <c r="AF226" s="215"/>
      <c r="AG226" s="215"/>
      <c r="AH226" s="215"/>
      <c r="AI226" s="215"/>
      <c r="AJ226" s="215"/>
      <c r="AK226" s="215"/>
      <c r="AL226" s="215"/>
      <c r="AM226" s="215"/>
      <c r="AN226" s="215"/>
      <c r="AO226" s="215"/>
      <c r="AP226" s="215"/>
      <c r="AQ226" s="215"/>
      <c r="AR226" s="215"/>
      <c r="AS226" s="215"/>
      <c r="AT226" s="215"/>
      <c r="AU226" s="87">
        <v>1</v>
      </c>
      <c r="CC226" s="92">
        <v>1</v>
      </c>
    </row>
    <row r="227" spans="1:81" ht="16.5" customHeight="1">
      <c r="A227" s="44" t="s">
        <v>362</v>
      </c>
      <c r="B227" s="45" t="s">
        <v>379</v>
      </c>
      <c r="C227" s="362" t="s">
        <v>818</v>
      </c>
      <c r="D227" s="363"/>
      <c r="E227" s="364"/>
      <c r="F227" s="362" t="s">
        <v>819</v>
      </c>
      <c r="G227" s="363"/>
      <c r="H227" s="364"/>
      <c r="I227" s="44" t="s">
        <v>371</v>
      </c>
      <c r="J227" s="357"/>
      <c r="K227" s="357"/>
      <c r="L227" s="357"/>
      <c r="M227" s="357"/>
      <c r="N227" s="357"/>
      <c r="O227" s="357"/>
      <c r="P227" s="357"/>
      <c r="Q227" s="357"/>
      <c r="R227" s="357"/>
      <c r="S227" s="357"/>
      <c r="T227" s="357"/>
      <c r="U227" s="357"/>
      <c r="V227" s="357"/>
      <c r="W227" s="357"/>
      <c r="X227" s="357"/>
      <c r="Y227" s="357"/>
      <c r="Z227" s="357"/>
      <c r="AA227" s="357"/>
      <c r="AB227" s="56"/>
      <c r="AC227" s="56"/>
      <c r="AD227" s="56"/>
      <c r="AE227" s="56"/>
      <c r="AF227" s="56"/>
      <c r="AG227" s="56"/>
      <c r="AH227" s="56"/>
      <c r="AI227" s="56"/>
      <c r="AJ227" s="56"/>
      <c r="AK227" s="56"/>
      <c r="AL227" s="56"/>
      <c r="AM227" s="56"/>
      <c r="AN227" s="56"/>
      <c r="AO227" s="56"/>
      <c r="AP227" s="56"/>
      <c r="AQ227" s="56"/>
      <c r="AR227" s="56"/>
      <c r="AS227" s="56"/>
      <c r="AT227" s="56"/>
      <c r="AU227" s="87">
        <v>1</v>
      </c>
      <c r="CC227" s="92">
        <v>1</v>
      </c>
    </row>
    <row r="228" spans="1:81" ht="16.5" customHeight="1">
      <c r="A228" s="44" t="s">
        <v>363</v>
      </c>
      <c r="B228" s="45" t="s">
        <v>805</v>
      </c>
      <c r="C228" s="362" t="s">
        <v>820</v>
      </c>
      <c r="D228" s="363"/>
      <c r="E228" s="364"/>
      <c r="F228" s="362" t="s">
        <v>817</v>
      </c>
      <c r="G228" s="363"/>
      <c r="H228" s="364"/>
      <c r="I228" s="44" t="s">
        <v>372</v>
      </c>
      <c r="J228" s="357"/>
      <c r="K228" s="357"/>
      <c r="L228" s="357"/>
      <c r="M228" s="357"/>
      <c r="N228" s="357"/>
      <c r="O228" s="357"/>
      <c r="P228" s="357"/>
      <c r="Q228" s="357"/>
      <c r="R228" s="357"/>
      <c r="S228" s="357"/>
      <c r="T228" s="357"/>
      <c r="U228" s="357"/>
      <c r="V228" s="357"/>
      <c r="W228" s="357"/>
      <c r="X228" s="357"/>
      <c r="Y228" s="357"/>
      <c r="Z228" s="357"/>
      <c r="AA228" s="357"/>
      <c r="AB228" s="56"/>
      <c r="AC228" s="56"/>
      <c r="AD228" s="56"/>
      <c r="AE228" s="56"/>
      <c r="AF228" s="56"/>
      <c r="AG228" s="56"/>
      <c r="AH228" s="56"/>
      <c r="AI228" s="56"/>
      <c r="AJ228" s="56"/>
      <c r="AK228" s="56"/>
      <c r="AL228" s="56"/>
      <c r="AM228" s="56"/>
      <c r="AN228" s="56"/>
      <c r="AO228" s="56"/>
      <c r="AP228" s="56"/>
      <c r="AQ228" s="56"/>
      <c r="AR228" s="56"/>
      <c r="AS228" s="56"/>
      <c r="AT228" s="56"/>
      <c r="AU228" s="87">
        <v>1</v>
      </c>
      <c r="CC228" s="92">
        <v>1</v>
      </c>
    </row>
    <row r="229" spans="1:81" ht="16.5" customHeight="1">
      <c r="A229" s="44" t="s">
        <v>364</v>
      </c>
      <c r="B229" s="45" t="s">
        <v>805</v>
      </c>
      <c r="C229" s="357" t="s">
        <v>821</v>
      </c>
      <c r="D229" s="357"/>
      <c r="E229" s="357"/>
      <c r="F229" s="357" t="s">
        <v>822</v>
      </c>
      <c r="G229" s="357"/>
      <c r="H229" s="357"/>
      <c r="I229" s="44" t="s">
        <v>373</v>
      </c>
      <c r="J229" s="357"/>
      <c r="K229" s="357"/>
      <c r="L229" s="357"/>
      <c r="M229" s="357"/>
      <c r="N229" s="357"/>
      <c r="O229" s="357"/>
      <c r="P229" s="357"/>
      <c r="Q229" s="357"/>
      <c r="R229" s="357"/>
      <c r="S229" s="357"/>
      <c r="T229" s="357"/>
      <c r="U229" s="357"/>
      <c r="V229" s="357"/>
      <c r="W229" s="357"/>
      <c r="X229" s="357"/>
      <c r="Y229" s="357"/>
      <c r="Z229" s="357"/>
      <c r="AA229" s="357"/>
      <c r="AB229" s="56"/>
      <c r="AC229" s="56"/>
      <c r="AD229" s="56"/>
      <c r="AE229" s="56"/>
      <c r="AF229" s="56"/>
      <c r="AG229" s="56"/>
      <c r="AH229" s="56"/>
      <c r="AI229" s="56"/>
      <c r="AJ229" s="56"/>
      <c r="AK229" s="56"/>
      <c r="AL229" s="56"/>
      <c r="AM229" s="56"/>
      <c r="AN229" s="56"/>
      <c r="AO229" s="56"/>
      <c r="AP229" s="56"/>
      <c r="AQ229" s="56"/>
      <c r="AR229" s="56"/>
      <c r="AS229" s="56"/>
      <c r="AT229" s="56"/>
      <c r="AU229" s="87">
        <v>1</v>
      </c>
      <c r="CC229" s="92">
        <v>1</v>
      </c>
    </row>
    <row r="230" spans="1:81" ht="16.5" customHeight="1">
      <c r="A230" s="44" t="s">
        <v>365</v>
      </c>
      <c r="B230" s="45"/>
      <c r="C230" s="357"/>
      <c r="D230" s="357"/>
      <c r="E230" s="357"/>
      <c r="F230" s="357"/>
      <c r="G230" s="357"/>
      <c r="H230" s="357"/>
      <c r="I230" s="44" t="s">
        <v>374</v>
      </c>
      <c r="J230" s="357"/>
      <c r="K230" s="357"/>
      <c r="L230" s="357"/>
      <c r="M230" s="357"/>
      <c r="N230" s="357"/>
      <c r="O230" s="357"/>
      <c r="P230" s="357"/>
      <c r="Q230" s="357"/>
      <c r="R230" s="357"/>
      <c r="S230" s="357"/>
      <c r="T230" s="357"/>
      <c r="U230" s="357"/>
      <c r="V230" s="357"/>
      <c r="W230" s="357"/>
      <c r="X230" s="357"/>
      <c r="Y230" s="357"/>
      <c r="Z230" s="357"/>
      <c r="AA230" s="357"/>
      <c r="AB230" s="56"/>
      <c r="AC230" s="56"/>
      <c r="AD230" s="56"/>
      <c r="AE230" s="56"/>
      <c r="AF230" s="56"/>
      <c r="AG230" s="56"/>
      <c r="AH230" s="56"/>
      <c r="AI230" s="56"/>
      <c r="AJ230" s="56"/>
      <c r="AK230" s="56"/>
      <c r="AL230" s="56"/>
      <c r="AM230" s="56"/>
      <c r="AN230" s="56"/>
      <c r="AO230" s="56"/>
      <c r="AP230" s="56"/>
      <c r="AQ230" s="56"/>
      <c r="AR230" s="56"/>
      <c r="AS230" s="56"/>
      <c r="AT230" s="56"/>
      <c r="AU230" s="87">
        <v>1</v>
      </c>
      <c r="CC230" s="92">
        <v>1</v>
      </c>
    </row>
    <row r="231" spans="1:81" ht="16.5" customHeight="1">
      <c r="A231" s="44" t="s">
        <v>366</v>
      </c>
      <c r="B231" s="45"/>
      <c r="C231" s="357"/>
      <c r="D231" s="357"/>
      <c r="E231" s="357"/>
      <c r="F231" s="357"/>
      <c r="G231" s="357"/>
      <c r="H231" s="357"/>
      <c r="I231" s="44" t="s">
        <v>375</v>
      </c>
      <c r="J231" s="357"/>
      <c r="K231" s="357"/>
      <c r="L231" s="357"/>
      <c r="M231" s="357"/>
      <c r="N231" s="357"/>
      <c r="O231" s="357"/>
      <c r="P231" s="357"/>
      <c r="Q231" s="357"/>
      <c r="R231" s="357"/>
      <c r="S231" s="357"/>
      <c r="T231" s="357"/>
      <c r="U231" s="357"/>
      <c r="V231" s="357"/>
      <c r="W231" s="357"/>
      <c r="X231" s="357"/>
      <c r="Y231" s="357"/>
      <c r="Z231" s="357"/>
      <c r="AA231" s="357"/>
      <c r="AB231" s="56"/>
      <c r="AC231" s="56"/>
      <c r="AD231" s="56"/>
      <c r="AE231" s="56"/>
      <c r="AF231" s="56"/>
      <c r="AG231" s="56"/>
      <c r="AH231" s="56"/>
      <c r="AI231" s="56"/>
      <c r="AJ231" s="56"/>
      <c r="AK231" s="56"/>
      <c r="AL231" s="56"/>
      <c r="AM231" s="56"/>
      <c r="AN231" s="56"/>
      <c r="AO231" s="56"/>
      <c r="AP231" s="56"/>
      <c r="AQ231" s="56"/>
      <c r="AR231" s="56"/>
      <c r="AS231" s="56"/>
      <c r="AT231" s="56"/>
      <c r="AU231" s="87">
        <v>1</v>
      </c>
      <c r="CC231" s="92">
        <v>1</v>
      </c>
    </row>
    <row r="232" spans="1:81" ht="16.5" customHeight="1">
      <c r="A232" s="44" t="s">
        <v>367</v>
      </c>
      <c r="B232" s="45"/>
      <c r="C232" s="357"/>
      <c r="D232" s="357"/>
      <c r="E232" s="357"/>
      <c r="F232" s="357"/>
      <c r="G232" s="357"/>
      <c r="H232" s="357"/>
      <c r="I232" s="44" t="s">
        <v>553</v>
      </c>
      <c r="J232" s="357"/>
      <c r="K232" s="357"/>
      <c r="L232" s="357"/>
      <c r="M232" s="357"/>
      <c r="N232" s="357"/>
      <c r="O232" s="357"/>
      <c r="P232" s="357"/>
      <c r="Q232" s="357"/>
      <c r="R232" s="357"/>
      <c r="S232" s="357"/>
      <c r="T232" s="357"/>
      <c r="U232" s="357"/>
      <c r="V232" s="357"/>
      <c r="W232" s="357"/>
      <c r="X232" s="357"/>
      <c r="Y232" s="357"/>
      <c r="Z232" s="357"/>
      <c r="AA232" s="357"/>
      <c r="AB232" s="56"/>
      <c r="AC232" s="56"/>
      <c r="AD232" s="56"/>
      <c r="AE232" s="56"/>
      <c r="AF232" s="56"/>
      <c r="AG232" s="56"/>
      <c r="AH232" s="56"/>
      <c r="AI232" s="56"/>
      <c r="AJ232" s="56"/>
      <c r="AK232" s="56"/>
      <c r="AL232" s="56"/>
      <c r="AM232" s="56"/>
      <c r="AN232" s="56"/>
      <c r="AO232" s="56"/>
      <c r="AP232" s="56"/>
      <c r="AQ232" s="56"/>
      <c r="AR232" s="56"/>
      <c r="AS232" s="56"/>
      <c r="AT232" s="56"/>
      <c r="AU232" s="87">
        <v>1</v>
      </c>
      <c r="CC232" s="92">
        <v>1</v>
      </c>
    </row>
    <row r="233" spans="1:81" ht="16.5" customHeight="1">
      <c r="A233" s="44" t="s">
        <v>368</v>
      </c>
      <c r="B233" s="45"/>
      <c r="C233" s="357"/>
      <c r="D233" s="357"/>
      <c r="E233" s="357"/>
      <c r="F233" s="357"/>
      <c r="G233" s="357"/>
      <c r="H233" s="357"/>
      <c r="I233" s="44" t="s">
        <v>554</v>
      </c>
      <c r="J233" s="357"/>
      <c r="K233" s="357"/>
      <c r="L233" s="357"/>
      <c r="M233" s="357"/>
      <c r="N233" s="357"/>
      <c r="O233" s="357"/>
      <c r="P233" s="357"/>
      <c r="Q233" s="357"/>
      <c r="R233" s="357"/>
      <c r="S233" s="357"/>
      <c r="T233" s="357"/>
      <c r="U233" s="357"/>
      <c r="V233" s="357"/>
      <c r="W233" s="357"/>
      <c r="X233" s="357"/>
      <c r="Y233" s="357"/>
      <c r="Z233" s="357"/>
      <c r="AA233" s="357"/>
      <c r="AB233" s="56"/>
      <c r="AC233" s="56"/>
      <c r="AD233" s="56"/>
      <c r="AE233" s="56"/>
      <c r="AF233" s="56"/>
      <c r="AG233" s="56"/>
      <c r="AH233" s="56"/>
      <c r="AI233" s="56"/>
      <c r="AJ233" s="56"/>
      <c r="AK233" s="56"/>
      <c r="AL233" s="56"/>
      <c r="AM233" s="56"/>
      <c r="AN233" s="56"/>
      <c r="AO233" s="56"/>
      <c r="AP233" s="56"/>
      <c r="AQ233" s="56"/>
      <c r="AR233" s="56"/>
      <c r="AS233" s="56"/>
      <c r="AT233" s="56"/>
      <c r="AU233" s="87">
        <v>1</v>
      </c>
      <c r="CC233" s="92">
        <v>1</v>
      </c>
    </row>
    <row r="234" spans="1:81" ht="16.5" customHeight="1">
      <c r="A234" s="44" t="s">
        <v>369</v>
      </c>
      <c r="B234" s="45"/>
      <c r="C234" s="357"/>
      <c r="D234" s="357"/>
      <c r="E234" s="357"/>
      <c r="F234" s="357"/>
      <c r="G234" s="357"/>
      <c r="H234" s="357"/>
      <c r="I234" s="44" t="s">
        <v>555</v>
      </c>
      <c r="J234" s="357"/>
      <c r="K234" s="357"/>
      <c r="L234" s="357"/>
      <c r="M234" s="357"/>
      <c r="N234" s="357"/>
      <c r="O234" s="357"/>
      <c r="P234" s="357"/>
      <c r="Q234" s="357"/>
      <c r="R234" s="357"/>
      <c r="S234" s="357"/>
      <c r="T234" s="357"/>
      <c r="U234" s="357"/>
      <c r="V234" s="357"/>
      <c r="W234" s="357"/>
      <c r="X234" s="357"/>
      <c r="Y234" s="357"/>
      <c r="Z234" s="357"/>
      <c r="AA234" s="357"/>
      <c r="AB234" s="56"/>
      <c r="AC234" s="56"/>
      <c r="AD234" s="56"/>
      <c r="AE234" s="56"/>
      <c r="AF234" s="56"/>
      <c r="AG234" s="56"/>
      <c r="AH234" s="56"/>
      <c r="AI234" s="56"/>
      <c r="AJ234" s="56"/>
      <c r="AK234" s="56"/>
      <c r="AL234" s="56"/>
      <c r="AM234" s="56"/>
      <c r="AN234" s="56"/>
      <c r="AO234" s="56"/>
      <c r="AP234" s="56"/>
      <c r="AQ234" s="56"/>
      <c r="AR234" s="56"/>
      <c r="AS234" s="56"/>
      <c r="AT234" s="56"/>
      <c r="AU234" s="87">
        <v>1</v>
      </c>
      <c r="CC234" s="92">
        <v>1</v>
      </c>
    </row>
    <row r="235" spans="1:81" ht="16.5" customHeight="1">
      <c r="A235" s="44" t="s">
        <v>370</v>
      </c>
      <c r="B235" s="45"/>
      <c r="C235" s="357"/>
      <c r="D235" s="357"/>
      <c r="E235" s="357"/>
      <c r="F235" s="357"/>
      <c r="G235" s="357"/>
      <c r="H235" s="357"/>
      <c r="I235" s="44" t="s">
        <v>556</v>
      </c>
      <c r="J235" s="357"/>
      <c r="K235" s="357"/>
      <c r="L235" s="357"/>
      <c r="M235" s="357"/>
      <c r="N235" s="357"/>
      <c r="O235" s="357"/>
      <c r="P235" s="357"/>
      <c r="Q235" s="357"/>
      <c r="R235" s="357"/>
      <c r="S235" s="357"/>
      <c r="T235" s="357"/>
      <c r="U235" s="357"/>
      <c r="V235" s="357"/>
      <c r="W235" s="357"/>
      <c r="X235" s="357"/>
      <c r="Y235" s="357"/>
      <c r="Z235" s="357"/>
      <c r="AA235" s="357"/>
      <c r="AB235" s="56"/>
      <c r="AC235" s="56"/>
      <c r="AD235" s="56"/>
      <c r="AE235" s="56"/>
      <c r="AF235" s="56"/>
      <c r="AG235" s="56"/>
      <c r="AH235" s="56"/>
      <c r="AI235" s="56"/>
      <c r="AJ235" s="56"/>
      <c r="AK235" s="56"/>
      <c r="AL235" s="56"/>
      <c r="AM235" s="56"/>
      <c r="AN235" s="56"/>
      <c r="AO235" s="56"/>
      <c r="AP235" s="56"/>
      <c r="AQ235" s="56"/>
      <c r="AR235" s="56"/>
      <c r="AS235" s="56"/>
      <c r="AT235" s="56"/>
      <c r="AU235" s="87">
        <v>1</v>
      </c>
      <c r="CC235" s="92">
        <v>1</v>
      </c>
    </row>
    <row r="236" spans="1:81" ht="15" customHeight="1">
      <c r="A236" s="82"/>
      <c r="AU236" s="87">
        <v>1</v>
      </c>
      <c r="AV236" s="87">
        <v>1</v>
      </c>
      <c r="AW236" s="87">
        <v>1</v>
      </c>
      <c r="AX236" s="87">
        <v>1</v>
      </c>
      <c r="AY236" s="87">
        <v>1</v>
      </c>
      <c r="AZ236" s="87">
        <v>1</v>
      </c>
      <c r="BA236" s="87">
        <v>1</v>
      </c>
      <c r="BB236" s="87">
        <v>1</v>
      </c>
      <c r="BC236" s="87">
        <v>1</v>
      </c>
      <c r="BD236" s="87">
        <v>1</v>
      </c>
      <c r="BE236" s="87">
        <v>1</v>
      </c>
      <c r="BF236" s="87">
        <v>1</v>
      </c>
      <c r="BG236" s="87">
        <v>1</v>
      </c>
      <c r="BH236" s="87">
        <v>1</v>
      </c>
      <c r="BI236" s="87">
        <v>1</v>
      </c>
      <c r="BJ236" s="87">
        <v>1</v>
      </c>
      <c r="BK236" s="87">
        <v>1</v>
      </c>
      <c r="BL236" s="87">
        <v>1</v>
      </c>
      <c r="BM236" s="87">
        <v>1</v>
      </c>
      <c r="BN236" s="87">
        <v>1</v>
      </c>
      <c r="BO236" s="87">
        <v>1</v>
      </c>
      <c r="BP236" s="87">
        <v>1</v>
      </c>
      <c r="BQ236" s="87">
        <v>1</v>
      </c>
      <c r="BR236" s="87">
        <v>1</v>
      </c>
      <c r="BS236" s="87">
        <v>1</v>
      </c>
      <c r="BT236" s="87">
        <v>1</v>
      </c>
      <c r="BU236" s="87">
        <v>1</v>
      </c>
      <c r="BV236" s="87">
        <v>1</v>
      </c>
      <c r="BW236" s="87">
        <v>1</v>
      </c>
      <c r="BX236" s="87">
        <v>1</v>
      </c>
      <c r="BY236" s="87">
        <v>1</v>
      </c>
      <c r="BZ236" s="87">
        <v>1</v>
      </c>
      <c r="CA236" s="87">
        <v>1</v>
      </c>
      <c r="CB236" s="87">
        <v>1</v>
      </c>
      <c r="CC236" s="87">
        <v>1</v>
      </c>
    </row>
    <row r="1126" spans="1:773" ht="11.25" customHeight="1">
      <c r="A1126" s="89" t="s">
        <v>115</v>
      </c>
      <c r="B1126" s="93"/>
      <c r="C1126" s="282"/>
      <c r="D1126" s="282"/>
      <c r="E1126" s="282"/>
      <c r="F1126" s="282"/>
      <c r="G1126" s="282"/>
      <c r="H1126" s="93"/>
      <c r="I1126" s="93"/>
      <c r="J1126" s="93"/>
      <c r="K1126" s="93"/>
      <c r="L1126" s="93"/>
      <c r="M1126" s="93"/>
      <c r="N1126" s="93"/>
      <c r="O1126" s="93"/>
      <c r="P1126" s="93"/>
      <c r="Q1126" s="93"/>
      <c r="R1126" s="93"/>
      <c r="S1126" s="93"/>
      <c r="T1126" s="93"/>
      <c r="U1126" s="93"/>
      <c r="V1126" s="93"/>
      <c r="W1126" s="93"/>
      <c r="X1126" s="93"/>
      <c r="Y1126" s="93"/>
      <c r="Z1126" s="93"/>
      <c r="AA1126" s="93"/>
      <c r="AB1126" s="93"/>
      <c r="AC1126" s="93"/>
      <c r="AD1126" s="93"/>
      <c r="AE1126" s="93"/>
      <c r="AF1126" s="93"/>
      <c r="AG1126" s="93"/>
      <c r="AH1126" s="93"/>
      <c r="AI1126" s="93"/>
      <c r="AJ1126" s="93"/>
      <c r="AK1126" s="93"/>
      <c r="AL1126" s="93"/>
      <c r="AM1126" s="93"/>
      <c r="AN1126" s="93"/>
      <c r="AO1126" s="93"/>
      <c r="AP1126" s="93"/>
      <c r="AQ1126" s="93"/>
      <c r="AR1126" s="93"/>
      <c r="AS1126" s="93"/>
      <c r="AT1126" s="93"/>
      <c r="AU1126" s="93"/>
      <c r="AV1126" s="93"/>
      <c r="AW1126" s="93"/>
      <c r="AX1126" s="93"/>
      <c r="AY1126" s="93"/>
      <c r="AZ1126" s="93"/>
      <c r="BA1126" s="93"/>
      <c r="BB1126" s="93"/>
      <c r="BC1126" s="93"/>
      <c r="BD1126" s="93"/>
      <c r="BE1126" s="93"/>
      <c r="BF1126" s="93"/>
      <c r="BG1126" s="93"/>
      <c r="BH1126" s="93"/>
      <c r="BI1126" s="93"/>
      <c r="BJ1126" s="93"/>
      <c r="BK1126" s="282"/>
      <c r="BL1126" s="282"/>
      <c r="BM1126" s="282"/>
      <c r="BN1126" s="282"/>
      <c r="BO1126" s="282"/>
      <c r="BP1126" s="282"/>
      <c r="BQ1126" s="282"/>
      <c r="BR1126" s="282"/>
      <c r="BS1126" s="282"/>
      <c r="BT1126" s="282"/>
      <c r="BU1126" s="282"/>
      <c r="BV1126" s="282"/>
      <c r="BW1126" s="282"/>
      <c r="BX1126" s="282"/>
      <c r="BY1126" s="282"/>
      <c r="BZ1126" s="282"/>
      <c r="CA1126" s="282"/>
      <c r="CB1126" s="93"/>
      <c r="CC1126" s="93"/>
      <c r="CD1126" s="282"/>
      <c r="CE1126" s="93"/>
      <c r="CF1126" s="93"/>
      <c r="CG1126" s="93"/>
      <c r="CH1126" s="93"/>
      <c r="CI1126" s="93"/>
      <c r="CJ1126" s="93"/>
      <c r="CK1126" s="93"/>
      <c r="CL1126" s="93"/>
      <c r="CM1126" s="93"/>
      <c r="CN1126" s="93"/>
      <c r="CO1126" s="93"/>
      <c r="CP1126" s="93"/>
      <c r="CQ1126" s="93"/>
      <c r="CR1126" s="93"/>
      <c r="CS1126" s="93"/>
      <c r="CT1126" s="93"/>
      <c r="CU1126" s="93"/>
      <c r="CV1126" s="93"/>
      <c r="CW1126" s="93"/>
      <c r="CX1126" s="93"/>
      <c r="CY1126" s="93"/>
      <c r="CZ1126" s="93"/>
      <c r="DA1126" s="93"/>
      <c r="DB1126" s="93"/>
      <c r="DC1126" s="93"/>
      <c r="DD1126" s="93"/>
      <c r="DE1126" s="93"/>
      <c r="DF1126" s="93"/>
      <c r="DG1126" s="93"/>
      <c r="DH1126" s="93"/>
      <c r="DI1126" s="93"/>
      <c r="DJ1126" s="93"/>
      <c r="DK1126" s="93"/>
      <c r="DL1126" s="93"/>
      <c r="DM1126" s="93"/>
      <c r="DN1126" s="93"/>
      <c r="DO1126" s="93"/>
      <c r="DP1126" s="93"/>
      <c r="DQ1126" s="93"/>
      <c r="DR1126" s="93"/>
      <c r="DS1126" s="93"/>
      <c r="DT1126" s="93"/>
      <c r="DU1126" s="93"/>
      <c r="DV1126" s="93"/>
      <c r="DW1126" s="93"/>
      <c r="DX1126" s="93"/>
      <c r="DY1126" s="93"/>
      <c r="DZ1126" s="93"/>
      <c r="EA1126" s="93"/>
      <c r="EB1126" s="93"/>
      <c r="EC1126" s="93"/>
      <c r="ED1126" s="93"/>
      <c r="EE1126" s="93"/>
      <c r="EF1126" s="93"/>
      <c r="EG1126" s="93"/>
      <c r="EH1126" s="93"/>
      <c r="EI1126" s="93"/>
      <c r="EJ1126" s="93"/>
      <c r="EK1126" s="93"/>
      <c r="EL1126" s="93"/>
      <c r="EM1126" s="93"/>
      <c r="EN1126" s="93"/>
      <c r="EO1126" s="93"/>
      <c r="EP1126" s="93"/>
      <c r="EQ1126" s="93"/>
      <c r="ER1126" s="93"/>
      <c r="ES1126" s="93"/>
      <c r="ET1126" s="93"/>
      <c r="EU1126" s="93"/>
      <c r="EV1126" s="93"/>
      <c r="EW1126" s="93"/>
      <c r="EX1126" s="93"/>
      <c r="EY1126" s="93"/>
      <c r="EZ1126" s="93"/>
      <c r="FA1126" s="93"/>
      <c r="FB1126" s="93"/>
      <c r="FC1126" s="93"/>
      <c r="FD1126" s="93"/>
      <c r="FE1126" s="93"/>
      <c r="FF1126" s="93"/>
      <c r="FG1126" s="93"/>
      <c r="FH1126" s="93"/>
      <c r="FI1126" s="93"/>
      <c r="FJ1126" s="93"/>
      <c r="FK1126" s="93"/>
      <c r="FL1126" s="93"/>
      <c r="FM1126" s="93"/>
      <c r="FN1126" s="93"/>
      <c r="FO1126" s="93"/>
      <c r="FP1126" s="93"/>
      <c r="FQ1126" s="93"/>
      <c r="FR1126" s="93"/>
      <c r="FS1126" s="93"/>
      <c r="FT1126" s="93"/>
      <c r="FU1126" s="93"/>
      <c r="FV1126" s="93"/>
      <c r="FW1126" s="93"/>
      <c r="FX1126" s="93"/>
      <c r="FY1126" s="93"/>
      <c r="FZ1126" s="93"/>
      <c r="GA1126" s="93"/>
      <c r="GB1126" s="93"/>
      <c r="GC1126" s="93"/>
      <c r="GD1126" s="93"/>
      <c r="GE1126" s="93"/>
      <c r="GF1126" s="93"/>
      <c r="GG1126" s="93"/>
      <c r="GH1126" s="93"/>
      <c r="GI1126" s="93"/>
      <c r="GJ1126" s="93"/>
      <c r="GK1126" s="93"/>
      <c r="GL1126" s="93"/>
      <c r="GM1126" s="93"/>
      <c r="GN1126" s="93"/>
      <c r="GO1126" s="93"/>
      <c r="GP1126" s="93"/>
      <c r="GQ1126" s="93"/>
      <c r="GR1126" s="93"/>
      <c r="GS1126" s="93"/>
      <c r="GT1126" s="93"/>
      <c r="GU1126" s="93"/>
      <c r="GV1126" s="93"/>
      <c r="GW1126" s="93"/>
      <c r="GX1126" s="93"/>
      <c r="GY1126" s="93"/>
      <c r="GZ1126" s="93"/>
      <c r="HA1126" s="93"/>
      <c r="HB1126" s="93"/>
      <c r="HC1126" s="93"/>
      <c r="HD1126" s="93"/>
      <c r="HE1126" s="93"/>
      <c r="HF1126" s="93"/>
      <c r="HG1126" s="93"/>
      <c r="HH1126" s="93"/>
      <c r="HI1126" s="93"/>
      <c r="HJ1126" s="93"/>
      <c r="HK1126" s="93"/>
      <c r="HL1126" s="93"/>
      <c r="HM1126" s="93"/>
      <c r="HN1126" s="93"/>
      <c r="HO1126" s="93"/>
      <c r="HP1126" s="93"/>
      <c r="HQ1126" s="93"/>
      <c r="HR1126" s="93"/>
      <c r="HS1126" s="93"/>
      <c r="HT1126" s="93"/>
      <c r="HU1126" s="93"/>
      <c r="HV1126" s="93"/>
      <c r="HW1126" s="93"/>
      <c r="HX1126" s="93"/>
      <c r="HY1126" s="93"/>
      <c r="HZ1126" s="93"/>
      <c r="IA1126" s="93"/>
      <c r="IB1126" s="93"/>
      <c r="IC1126" s="93"/>
      <c r="ID1126" s="93"/>
      <c r="IE1126" s="93"/>
      <c r="IF1126" s="93"/>
      <c r="IG1126" s="93"/>
      <c r="IH1126" s="93"/>
      <c r="II1126" s="93"/>
      <c r="IJ1126" s="93"/>
      <c r="IK1126" s="93"/>
      <c r="IL1126" s="93"/>
      <c r="IM1126" s="93"/>
      <c r="IN1126" s="93"/>
      <c r="IO1126" s="93"/>
      <c r="IP1126" s="93"/>
      <c r="IQ1126" s="93"/>
      <c r="IR1126" s="93"/>
      <c r="IS1126" s="93"/>
      <c r="IT1126" s="93"/>
      <c r="IU1126" s="93"/>
      <c r="IV1126" s="93"/>
      <c r="IW1126" s="93"/>
      <c r="IX1126" s="93"/>
      <c r="IY1126" s="93"/>
      <c r="IZ1126" s="93"/>
      <c r="JA1126" s="93"/>
      <c r="JB1126" s="93"/>
      <c r="JC1126" s="93"/>
      <c r="JD1126" s="93"/>
      <c r="JE1126" s="93"/>
      <c r="JF1126" s="93"/>
      <c r="JG1126" s="93"/>
      <c r="JH1126" s="93"/>
      <c r="JI1126" s="93"/>
      <c r="JJ1126" s="93"/>
      <c r="JK1126" s="93"/>
      <c r="JL1126" s="93"/>
      <c r="JM1126" s="93"/>
      <c r="JN1126" s="93"/>
      <c r="JO1126" s="93"/>
      <c r="JP1126" s="93"/>
      <c r="JQ1126" s="93"/>
      <c r="JR1126" s="93"/>
      <c r="JS1126" s="93"/>
      <c r="JT1126" s="93"/>
      <c r="JU1126" s="93"/>
      <c r="JV1126" s="93"/>
      <c r="JW1126" s="93"/>
      <c r="JX1126" s="93"/>
      <c r="JY1126" s="93"/>
      <c r="JZ1126" s="93"/>
      <c r="KA1126" s="93"/>
      <c r="KB1126" s="93"/>
      <c r="KC1126" s="93"/>
      <c r="KD1126" s="93"/>
      <c r="KE1126" s="93"/>
      <c r="KF1126" s="93"/>
      <c r="KG1126" s="93"/>
      <c r="KH1126" s="93"/>
      <c r="KI1126" s="93"/>
      <c r="KJ1126" s="93"/>
      <c r="KK1126" s="93"/>
      <c r="KL1126" s="93"/>
      <c r="KM1126" s="93"/>
      <c r="KN1126" s="93"/>
      <c r="KO1126" s="93"/>
      <c r="KP1126" s="93"/>
      <c r="KQ1126" s="93"/>
      <c r="KR1126" s="93"/>
      <c r="KS1126" s="93"/>
      <c r="KT1126" s="93"/>
      <c r="KU1126" s="93"/>
      <c r="KV1126" s="93"/>
      <c r="KW1126" s="93"/>
      <c r="KX1126" s="93"/>
      <c r="KY1126" s="93"/>
      <c r="KZ1126" s="93"/>
      <c r="LA1126" s="93"/>
      <c r="LB1126" s="93"/>
      <c r="LC1126" s="93"/>
      <c r="LD1126" s="93"/>
      <c r="LE1126" s="93"/>
      <c r="LF1126" s="93"/>
      <c r="LG1126" s="93"/>
      <c r="LH1126" s="93"/>
      <c r="LI1126" s="93"/>
      <c r="LJ1126" s="93"/>
      <c r="LK1126" s="93"/>
      <c r="LL1126" s="93"/>
      <c r="LM1126" s="93"/>
      <c r="LN1126" s="93"/>
      <c r="LO1126" s="93"/>
      <c r="LP1126" s="93"/>
      <c r="LQ1126" s="93"/>
      <c r="LR1126" s="93"/>
      <c r="LS1126" s="93"/>
      <c r="LT1126" s="93"/>
      <c r="LU1126" s="93"/>
      <c r="LV1126" s="93"/>
      <c r="LW1126" s="93"/>
      <c r="LX1126" s="93"/>
      <c r="LY1126" s="93"/>
      <c r="LZ1126" s="93"/>
      <c r="MA1126" s="93"/>
      <c r="MB1126" s="93"/>
      <c r="MC1126" s="93"/>
      <c r="MD1126" s="93"/>
      <c r="ME1126" s="93"/>
      <c r="MF1126" s="93"/>
      <c r="MG1126" s="93"/>
      <c r="MH1126" s="93"/>
      <c r="MI1126" s="93"/>
      <c r="MJ1126" s="93"/>
      <c r="MK1126" s="93"/>
      <c r="ML1126" s="93"/>
      <c r="MM1126" s="93"/>
      <c r="MN1126" s="93"/>
      <c r="MO1126" s="93"/>
      <c r="MP1126" s="93"/>
      <c r="MQ1126" s="93"/>
      <c r="MR1126" s="93"/>
      <c r="MS1126" s="93"/>
      <c r="MT1126" s="93"/>
      <c r="MU1126" s="93"/>
      <c r="MV1126" s="93"/>
      <c r="MW1126" s="93"/>
      <c r="MX1126" s="93"/>
      <c r="MY1126" s="93"/>
      <c r="MZ1126" s="93"/>
      <c r="NA1126" s="93"/>
      <c r="NB1126" s="93"/>
      <c r="NC1126" s="93"/>
      <c r="ND1126" s="93"/>
      <c r="NE1126" s="93"/>
      <c r="NF1126" s="93"/>
      <c r="NG1126" s="93"/>
      <c r="NH1126" s="93"/>
      <c r="NI1126" s="93"/>
      <c r="NJ1126" s="93"/>
      <c r="NK1126" s="93"/>
      <c r="NL1126" s="93"/>
      <c r="NM1126" s="93"/>
      <c r="NN1126" s="93"/>
      <c r="NO1126" s="93"/>
      <c r="NP1126" s="93"/>
      <c r="NQ1126" s="93"/>
      <c r="NR1126" s="93"/>
      <c r="NS1126" s="93"/>
      <c r="NT1126" s="93"/>
      <c r="NU1126" s="93"/>
      <c r="NV1126" s="93"/>
      <c r="NW1126" s="93"/>
      <c r="NX1126" s="93"/>
      <c r="NY1126" s="93"/>
      <c r="NZ1126" s="93"/>
      <c r="OA1126" s="93"/>
      <c r="OB1126" s="93"/>
      <c r="OC1126" s="93"/>
      <c r="OD1126" s="93"/>
      <c r="OE1126" s="93"/>
      <c r="OF1126" s="93"/>
      <c r="OG1126" s="93"/>
      <c r="OH1126" s="93"/>
      <c r="OI1126" s="93"/>
      <c r="OJ1126" s="93"/>
      <c r="OK1126" s="93"/>
      <c r="OL1126" s="93"/>
      <c r="OM1126" s="93"/>
      <c r="ON1126" s="93"/>
      <c r="OO1126" s="93"/>
      <c r="OP1126" s="93"/>
      <c r="OQ1126" s="93"/>
      <c r="OR1126" s="93"/>
      <c r="OS1126" s="93"/>
      <c r="OT1126" s="93"/>
      <c r="OU1126" s="93"/>
      <c r="OV1126" s="93"/>
      <c r="OW1126" s="93"/>
      <c r="OX1126" s="93"/>
      <c r="OY1126" s="93"/>
      <c r="OZ1126" s="93"/>
      <c r="PA1126" s="93"/>
      <c r="PB1126" s="93"/>
      <c r="PC1126" s="93"/>
      <c r="PD1126" s="93"/>
      <c r="PE1126" s="93"/>
      <c r="PF1126" s="93"/>
      <c r="PG1126" s="93"/>
      <c r="PH1126" s="93"/>
      <c r="PI1126" s="93"/>
      <c r="PJ1126" s="93"/>
      <c r="PK1126" s="93"/>
      <c r="PL1126" s="93"/>
      <c r="PM1126" s="93"/>
      <c r="PN1126" s="93"/>
      <c r="PO1126" s="93"/>
      <c r="PP1126" s="93"/>
      <c r="PQ1126" s="93"/>
      <c r="PR1126" s="93"/>
      <c r="PS1126" s="93"/>
      <c r="PT1126" s="93"/>
      <c r="PU1126" s="93"/>
      <c r="PV1126" s="93"/>
      <c r="PW1126" s="93"/>
      <c r="PX1126" s="93"/>
      <c r="PY1126" s="93"/>
      <c r="PZ1126" s="93"/>
      <c r="QA1126" s="93"/>
      <c r="QB1126" s="93"/>
      <c r="QC1126" s="93"/>
      <c r="QD1126" s="93"/>
      <c r="QE1126" s="93"/>
      <c r="QF1126" s="93"/>
      <c r="QG1126" s="93"/>
      <c r="QH1126" s="93"/>
      <c r="QI1126" s="93"/>
      <c r="QJ1126" s="93"/>
      <c r="QK1126" s="93"/>
      <c r="QL1126" s="93"/>
      <c r="QM1126" s="93"/>
      <c r="QN1126" s="93"/>
      <c r="QO1126" s="93"/>
      <c r="QP1126" s="93"/>
      <c r="QQ1126" s="93"/>
      <c r="QR1126" s="93"/>
      <c r="QS1126" s="93"/>
      <c r="QT1126" s="93"/>
      <c r="QU1126" s="93"/>
      <c r="QV1126" s="93"/>
      <c r="QW1126" s="93"/>
      <c r="QX1126" s="93"/>
      <c r="QY1126" s="93"/>
      <c r="QZ1126" s="93"/>
      <c r="RA1126" s="93"/>
      <c r="RB1126" s="93"/>
      <c r="RC1126" s="93"/>
      <c r="RD1126" s="93"/>
      <c r="RE1126" s="93"/>
      <c r="RF1126" s="93"/>
      <c r="RG1126" s="93"/>
      <c r="RH1126" s="93"/>
      <c r="RI1126" s="93"/>
      <c r="RJ1126" s="93"/>
      <c r="RK1126" s="93"/>
      <c r="RL1126" s="93"/>
      <c r="RM1126" s="93"/>
      <c r="RN1126" s="93"/>
      <c r="RO1126" s="93"/>
      <c r="RP1126" s="93"/>
      <c r="RQ1126" s="93"/>
      <c r="RR1126" s="93"/>
      <c r="RS1126" s="93"/>
      <c r="RT1126" s="93"/>
      <c r="RU1126" s="93"/>
      <c r="RV1126" s="93"/>
      <c r="RW1126" s="93"/>
      <c r="RX1126" s="93"/>
      <c r="RY1126" s="93"/>
      <c r="RZ1126" s="93"/>
      <c r="SA1126" s="93"/>
      <c r="SB1126" s="93"/>
      <c r="SC1126" s="93"/>
      <c r="SD1126" s="93"/>
      <c r="SE1126" s="93"/>
      <c r="SF1126" s="93"/>
      <c r="SG1126" s="93"/>
      <c r="SH1126" s="93"/>
      <c r="SI1126" s="93"/>
      <c r="SJ1126" s="93"/>
      <c r="SK1126" s="93"/>
      <c r="SL1126" s="93"/>
      <c r="SM1126" s="93"/>
      <c r="SN1126" s="93"/>
      <c r="SO1126" s="93"/>
      <c r="SP1126" s="93"/>
      <c r="SQ1126" s="93"/>
      <c r="SR1126" s="93"/>
      <c r="SS1126" s="93"/>
      <c r="ST1126" s="93"/>
      <c r="SU1126" s="93"/>
      <c r="SV1126" s="93"/>
      <c r="SW1126" s="93"/>
      <c r="SX1126" s="93"/>
      <c r="SY1126" s="93"/>
      <c r="SZ1126" s="93"/>
      <c r="TA1126" s="93"/>
      <c r="TB1126" s="93"/>
      <c r="TC1126" s="93"/>
      <c r="TD1126" s="93"/>
      <c r="TE1126" s="93"/>
      <c r="TF1126" s="93"/>
      <c r="TG1126" s="93"/>
      <c r="TH1126" s="93"/>
      <c r="TI1126" s="93"/>
      <c r="TJ1126" s="93"/>
      <c r="TK1126" s="93"/>
      <c r="TL1126" s="93"/>
      <c r="TM1126" s="93"/>
      <c r="TN1126" s="93"/>
      <c r="TO1126" s="93"/>
      <c r="TP1126" s="93"/>
      <c r="TQ1126" s="93"/>
      <c r="TR1126" s="93"/>
      <c r="TS1126" s="93"/>
      <c r="TT1126" s="93"/>
      <c r="TU1126" s="93"/>
      <c r="TV1126" s="93"/>
      <c r="TW1126" s="93"/>
      <c r="TX1126" s="93"/>
      <c r="TY1126" s="93"/>
      <c r="TZ1126" s="93"/>
      <c r="UA1126" s="93"/>
      <c r="UB1126" s="93"/>
      <c r="UC1126" s="93"/>
      <c r="UD1126" s="93"/>
      <c r="UE1126" s="93"/>
      <c r="UF1126" s="93"/>
      <c r="UG1126" s="93"/>
      <c r="UH1126" s="93"/>
      <c r="UI1126" s="93"/>
      <c r="UJ1126" s="93"/>
      <c r="UK1126" s="93"/>
      <c r="UL1126" s="93"/>
      <c r="UM1126" s="93"/>
      <c r="UN1126" s="93"/>
      <c r="UO1126" s="93"/>
      <c r="UP1126" s="93"/>
      <c r="UQ1126" s="93"/>
      <c r="UR1126" s="93"/>
      <c r="US1126" s="93"/>
      <c r="UT1126" s="93"/>
      <c r="UU1126" s="93"/>
      <c r="UV1126" s="93"/>
      <c r="UW1126" s="93"/>
      <c r="UX1126" s="93"/>
      <c r="UY1126" s="93"/>
      <c r="UZ1126" s="93"/>
      <c r="VA1126" s="93"/>
      <c r="VB1126" s="93"/>
      <c r="VC1126" s="93"/>
      <c r="VD1126" s="93"/>
      <c r="VE1126" s="93"/>
      <c r="VF1126" s="93"/>
      <c r="VG1126" s="93"/>
      <c r="VH1126" s="93"/>
      <c r="VI1126" s="93"/>
      <c r="VJ1126" s="93"/>
      <c r="VK1126" s="93"/>
      <c r="VL1126" s="93"/>
      <c r="VM1126" s="93"/>
      <c r="VN1126" s="93"/>
      <c r="VO1126" s="93"/>
      <c r="VP1126" s="93"/>
      <c r="VQ1126" s="93"/>
      <c r="VR1126" s="93"/>
      <c r="VS1126" s="93"/>
      <c r="VT1126" s="93"/>
      <c r="VU1126" s="93"/>
      <c r="VV1126" s="93"/>
      <c r="VW1126" s="93"/>
      <c r="VX1126" s="93"/>
      <c r="VY1126" s="93"/>
      <c r="VZ1126" s="93"/>
      <c r="WA1126" s="93"/>
      <c r="WB1126" s="93"/>
      <c r="WC1126" s="93"/>
      <c r="WD1126" s="93"/>
      <c r="WE1126" s="93"/>
      <c r="WF1126" s="93"/>
      <c r="WG1126" s="93"/>
      <c r="WH1126" s="93"/>
      <c r="WI1126" s="93"/>
      <c r="WJ1126" s="93"/>
      <c r="WK1126" s="93"/>
      <c r="WL1126" s="93"/>
      <c r="WM1126" s="93"/>
      <c r="WN1126" s="93"/>
      <c r="WO1126" s="93"/>
      <c r="WP1126" s="93"/>
      <c r="WQ1126" s="93"/>
      <c r="WR1126" s="93"/>
      <c r="WS1126" s="93"/>
      <c r="WT1126" s="93"/>
      <c r="WU1126" s="93"/>
      <c r="WV1126" s="93"/>
      <c r="WW1126" s="93"/>
      <c r="WX1126" s="93"/>
      <c r="WY1126" s="93"/>
      <c r="WZ1126" s="93"/>
      <c r="XA1126" s="93"/>
      <c r="XB1126" s="93"/>
      <c r="XC1126" s="93"/>
      <c r="XD1126" s="93"/>
      <c r="XE1126" s="93"/>
      <c r="XF1126" s="93"/>
      <c r="XG1126" s="93"/>
      <c r="XH1126" s="93"/>
      <c r="XI1126" s="93"/>
      <c r="XJ1126" s="93"/>
      <c r="XK1126" s="93"/>
      <c r="XL1126" s="93"/>
      <c r="XM1126" s="93"/>
      <c r="XN1126" s="93"/>
      <c r="XO1126" s="93"/>
      <c r="XP1126" s="93"/>
      <c r="XQ1126" s="93"/>
      <c r="XR1126" s="93"/>
      <c r="XS1126" s="93"/>
      <c r="XT1126" s="93"/>
      <c r="XU1126" s="93"/>
      <c r="XV1126" s="93"/>
      <c r="XW1126" s="93"/>
      <c r="XX1126" s="93"/>
      <c r="XY1126" s="93"/>
      <c r="XZ1126" s="93"/>
      <c r="YA1126" s="93"/>
      <c r="YB1126" s="93"/>
      <c r="YC1126" s="93"/>
      <c r="YD1126" s="93"/>
      <c r="YE1126" s="93"/>
      <c r="YF1126" s="93"/>
      <c r="YG1126" s="93"/>
      <c r="YH1126" s="93"/>
      <c r="YI1126" s="93"/>
      <c r="YJ1126" s="93"/>
      <c r="YK1126" s="93"/>
      <c r="YL1126" s="93"/>
      <c r="YM1126" s="93"/>
      <c r="YN1126" s="93"/>
      <c r="YO1126" s="93"/>
      <c r="YP1126" s="93"/>
      <c r="YQ1126" s="93"/>
      <c r="YR1126" s="93"/>
      <c r="YS1126" s="93"/>
      <c r="YT1126" s="93"/>
      <c r="YU1126" s="93"/>
      <c r="YV1126" s="93"/>
      <c r="YW1126" s="93"/>
      <c r="YX1126" s="93"/>
      <c r="YY1126" s="93"/>
      <c r="YZ1126" s="93"/>
      <c r="ZA1126" s="93"/>
      <c r="ZB1126" s="93"/>
      <c r="ZC1126" s="93"/>
      <c r="ZD1126" s="93"/>
      <c r="ZE1126" s="93"/>
      <c r="ZF1126" s="93"/>
      <c r="ZG1126" s="93"/>
      <c r="ZH1126" s="93"/>
      <c r="ZI1126" s="93"/>
      <c r="ZJ1126" s="93"/>
      <c r="ZK1126" s="93"/>
      <c r="ZL1126" s="93"/>
      <c r="ZM1126" s="93"/>
      <c r="ZN1126" s="93"/>
      <c r="ZO1126" s="93"/>
      <c r="ZP1126" s="93"/>
      <c r="ZQ1126" s="93"/>
      <c r="ZR1126" s="93"/>
      <c r="ZS1126" s="93"/>
      <c r="ZT1126" s="93"/>
      <c r="ZU1126" s="93"/>
      <c r="ZV1126" s="93"/>
      <c r="ZW1126" s="93"/>
      <c r="ZX1126" s="93"/>
      <c r="ZY1126" s="93"/>
      <c r="ZZ1126" s="93"/>
      <c r="AAA1126" s="93"/>
      <c r="AAB1126" s="93"/>
      <c r="AAC1126" s="93"/>
      <c r="AAD1126" s="93"/>
      <c r="AAE1126" s="93"/>
      <c r="AAF1126" s="93"/>
      <c r="AAG1126" s="93"/>
      <c r="AAH1126" s="93"/>
      <c r="AAI1126" s="93"/>
      <c r="AAJ1126" s="93"/>
      <c r="AAK1126" s="93"/>
      <c r="AAL1126" s="93"/>
      <c r="AAM1126" s="93"/>
      <c r="AAN1126" s="93"/>
      <c r="AAO1126" s="93"/>
      <c r="AAP1126" s="93"/>
      <c r="AAQ1126" s="93"/>
      <c r="AAR1126" s="93"/>
      <c r="AAS1126" s="93"/>
      <c r="AAT1126" s="93"/>
      <c r="AAU1126" s="93"/>
      <c r="AAV1126" s="93"/>
      <c r="AAW1126" s="93"/>
      <c r="AAX1126" s="93"/>
      <c r="AAY1126" s="93"/>
      <c r="AAZ1126" s="93"/>
      <c r="ABA1126" s="93"/>
      <c r="ABB1126" s="93"/>
      <c r="ABC1126" s="93"/>
      <c r="ABD1126" s="93"/>
      <c r="ABE1126" s="93"/>
      <c r="ABF1126" s="93"/>
      <c r="ABG1126" s="93"/>
      <c r="ABH1126" s="93"/>
      <c r="ABI1126" s="93"/>
      <c r="ABJ1126" s="93"/>
      <c r="ABK1126" s="93"/>
      <c r="ABL1126" s="93"/>
      <c r="ABM1126" s="93"/>
      <c r="ABN1126" s="93"/>
      <c r="ABO1126" s="93"/>
      <c r="ABP1126" s="93"/>
      <c r="ABQ1126" s="93"/>
      <c r="ABR1126" s="93"/>
      <c r="ABS1126" s="93"/>
      <c r="ABT1126" s="93"/>
      <c r="ABU1126" s="93"/>
      <c r="ABV1126" s="93"/>
      <c r="ABW1126" s="93"/>
      <c r="ABX1126" s="93"/>
      <c r="ABY1126" s="93"/>
      <c r="ABZ1126" s="93"/>
      <c r="ACA1126" s="93"/>
      <c r="ACB1126" s="93"/>
      <c r="ACC1126" s="93"/>
      <c r="ACD1126" s="93"/>
      <c r="ACE1126" s="93"/>
      <c r="ACF1126" s="93"/>
      <c r="ACG1126" s="93"/>
      <c r="ACH1126" s="93"/>
      <c r="ACI1126" s="93"/>
      <c r="ACJ1126" s="93"/>
      <c r="ACK1126" s="93"/>
      <c r="ACL1126" s="93"/>
      <c r="ACM1126" s="93"/>
      <c r="ACN1126" s="93"/>
      <c r="ACO1126" s="93"/>
      <c r="ACP1126" s="93"/>
      <c r="ACQ1126" s="89" t="s">
        <v>115</v>
      </c>
      <c r="ACR1126" s="89"/>
      <c r="ACS1126" s="89"/>
    </row>
    <row r="1127" spans="1:773" ht="11.25" customHeight="1">
      <c r="A1127" s="89"/>
      <c r="B1127" s="283"/>
      <c r="C1127" s="284"/>
      <c r="D1127" s="284"/>
      <c r="E1127" s="284"/>
      <c r="F1127" s="284"/>
      <c r="G1127" s="284"/>
      <c r="H1127" s="283"/>
      <c r="I1127" s="283"/>
      <c r="J1127" s="283"/>
      <c r="K1127" s="283"/>
      <c r="L1127" s="283"/>
      <c r="M1127" s="283"/>
      <c r="N1127" s="283"/>
      <c r="O1127" s="283"/>
      <c r="P1127" s="283"/>
      <c r="Q1127" s="283"/>
      <c r="R1127" s="283"/>
      <c r="S1127" s="283"/>
      <c r="T1127" s="283"/>
      <c r="U1127" s="283"/>
      <c r="V1127" s="283"/>
      <c r="W1127" s="283"/>
      <c r="X1127" s="283"/>
      <c r="Y1127" s="283"/>
      <c r="Z1127" s="283"/>
      <c r="AA1127" s="283"/>
      <c r="AB1127" s="93"/>
      <c r="AC1127" s="93"/>
      <c r="AD1127" s="93"/>
      <c r="AE1127" s="93"/>
      <c r="AF1127" s="93"/>
      <c r="AG1127" s="93"/>
      <c r="AH1127" s="93"/>
      <c r="AI1127" s="93"/>
      <c r="AJ1127" s="93"/>
      <c r="AK1127" s="93"/>
      <c r="AL1127" s="93"/>
      <c r="AM1127" s="93"/>
      <c r="AN1127" s="93"/>
      <c r="AO1127" s="93"/>
      <c r="AP1127" s="93"/>
      <c r="AQ1127" s="93"/>
      <c r="AR1127" s="93"/>
      <c r="AS1127" s="93"/>
      <c r="AT1127" s="93"/>
      <c r="AU1127" s="93"/>
      <c r="AV1127" s="283"/>
      <c r="AW1127" s="283"/>
      <c r="AX1127" s="283"/>
      <c r="AY1127" s="283"/>
      <c r="AZ1127" s="283"/>
      <c r="BA1127" s="283"/>
      <c r="BB1127" s="283"/>
      <c r="BC1127" s="283"/>
      <c r="BD1127" s="283"/>
      <c r="BE1127" s="283"/>
      <c r="BF1127" s="283"/>
      <c r="BG1127" s="283"/>
      <c r="BH1127" s="283"/>
      <c r="BI1127" s="283"/>
      <c r="BJ1127" s="283"/>
      <c r="BK1127" s="284"/>
      <c r="BL1127" s="284"/>
      <c r="BM1127" s="284"/>
      <c r="BN1127" s="284"/>
      <c r="BO1127" s="284"/>
      <c r="BP1127" s="284"/>
      <c r="BQ1127" s="284"/>
      <c r="BR1127" s="284"/>
      <c r="BS1127" s="284"/>
      <c r="BT1127" s="284"/>
      <c r="BU1127" s="284"/>
      <c r="BV1127" s="284"/>
      <c r="BW1127" s="284"/>
      <c r="BX1127" s="284"/>
      <c r="BY1127" s="284"/>
      <c r="BZ1127" s="284"/>
      <c r="CA1127" s="284"/>
      <c r="CB1127" s="283"/>
      <c r="CC1127" s="93"/>
      <c r="CD1127" s="282"/>
      <c r="CE1127" s="93"/>
      <c r="CF1127" s="93"/>
      <c r="CG1127" s="93"/>
      <c r="CH1127" s="93"/>
      <c r="CI1127" s="93"/>
      <c r="CJ1127" s="93"/>
      <c r="CK1127" s="93"/>
      <c r="CL1127" s="93"/>
      <c r="CM1127" s="93"/>
      <c r="CN1127" s="93"/>
      <c r="CO1127" s="93"/>
      <c r="CP1127" s="93"/>
      <c r="CQ1127" s="93"/>
      <c r="CR1127" s="93"/>
      <c r="CS1127" s="93"/>
      <c r="CT1127" s="93"/>
      <c r="CU1127" s="93"/>
      <c r="CV1127" s="93"/>
      <c r="CW1127" s="93"/>
      <c r="CX1127" s="93"/>
      <c r="CY1127" s="93"/>
      <c r="CZ1127" s="93"/>
      <c r="DA1127" s="93"/>
      <c r="DB1127" s="93"/>
      <c r="DC1127" s="93"/>
      <c r="DD1127" s="93"/>
      <c r="DE1127" s="93"/>
      <c r="DF1127" s="93"/>
      <c r="DG1127" s="93"/>
      <c r="DH1127" s="93"/>
      <c r="DI1127" s="93"/>
      <c r="DJ1127" s="93"/>
      <c r="DK1127" s="93"/>
      <c r="DL1127" s="93"/>
      <c r="DM1127" s="93"/>
      <c r="DN1127" s="93"/>
      <c r="DO1127" s="93"/>
      <c r="DP1127" s="93"/>
      <c r="DQ1127" s="93"/>
      <c r="DR1127" s="93"/>
      <c r="DS1127" s="93"/>
      <c r="DT1127" s="93"/>
      <c r="DU1127" s="93"/>
      <c r="DV1127" s="93"/>
      <c r="DW1127" s="93"/>
      <c r="DX1127" s="93"/>
      <c r="DY1127" s="93"/>
      <c r="DZ1127" s="93"/>
      <c r="EA1127" s="93"/>
      <c r="EB1127" s="93"/>
      <c r="EC1127" s="93"/>
      <c r="ED1127" s="93"/>
      <c r="EE1127" s="93"/>
      <c r="EF1127" s="93"/>
      <c r="EG1127" s="93"/>
      <c r="EH1127" s="93"/>
      <c r="EI1127" s="93"/>
      <c r="EJ1127" s="93"/>
      <c r="EK1127" s="93"/>
      <c r="EL1127" s="93"/>
      <c r="EM1127" s="93"/>
      <c r="EN1127" s="93"/>
      <c r="EO1127" s="93"/>
      <c r="EP1127" s="93"/>
      <c r="EQ1127" s="93"/>
      <c r="ER1127" s="93"/>
      <c r="ES1127" s="93"/>
      <c r="ET1127" s="93"/>
      <c r="EU1127" s="93"/>
      <c r="EV1127" s="93"/>
      <c r="EW1127" s="93"/>
      <c r="EX1127" s="93"/>
      <c r="EY1127" s="93"/>
      <c r="EZ1127" s="93"/>
      <c r="FA1127" s="93"/>
      <c r="FB1127" s="93"/>
      <c r="FC1127" s="93"/>
      <c r="FD1127" s="93"/>
      <c r="FE1127" s="93"/>
      <c r="FF1127" s="93"/>
      <c r="FG1127" s="93"/>
      <c r="FH1127" s="93"/>
      <c r="FI1127" s="93"/>
      <c r="FJ1127" s="93"/>
      <c r="FK1127" s="93"/>
      <c r="FL1127" s="93"/>
      <c r="FM1127" s="93"/>
      <c r="FN1127" s="93"/>
      <c r="FO1127" s="93"/>
      <c r="FP1127" s="93"/>
      <c r="FQ1127" s="93"/>
      <c r="FR1127" s="93"/>
      <c r="FS1127" s="93"/>
      <c r="FT1127" s="93"/>
      <c r="FU1127" s="93"/>
      <c r="FV1127" s="93"/>
      <c r="FW1127" s="93"/>
      <c r="FX1127" s="93"/>
      <c r="FY1127" s="93"/>
      <c r="FZ1127" s="93"/>
      <c r="GA1127" s="93"/>
      <c r="GB1127" s="93"/>
      <c r="GC1127" s="93"/>
      <c r="GD1127" s="93"/>
      <c r="GE1127" s="93"/>
      <c r="GF1127" s="93"/>
      <c r="GG1127" s="93"/>
      <c r="GH1127" s="93"/>
      <c r="GI1127" s="93"/>
      <c r="GJ1127" s="93"/>
      <c r="GK1127" s="93"/>
      <c r="GL1127" s="93"/>
      <c r="GM1127" s="93"/>
      <c r="GN1127" s="93"/>
      <c r="GO1127" s="93"/>
      <c r="GP1127" s="93"/>
      <c r="GQ1127" s="93"/>
      <c r="GR1127" s="93"/>
      <c r="GS1127" s="93"/>
      <c r="GT1127" s="93"/>
      <c r="GU1127" s="93"/>
      <c r="GV1127" s="93"/>
      <c r="GW1127" s="93"/>
      <c r="GX1127" s="93"/>
      <c r="GY1127" s="93"/>
      <c r="GZ1127" s="93"/>
      <c r="HA1127" s="93"/>
      <c r="HB1127" s="93"/>
      <c r="HC1127" s="93"/>
      <c r="HD1127" s="93"/>
      <c r="HE1127" s="93"/>
      <c r="HF1127" s="93"/>
      <c r="HG1127" s="93"/>
      <c r="HH1127" s="93"/>
      <c r="HI1127" s="93"/>
      <c r="HJ1127" s="93"/>
      <c r="HK1127" s="93"/>
      <c r="HL1127" s="93"/>
      <c r="HM1127" s="93"/>
      <c r="HN1127" s="93"/>
      <c r="HO1127" s="93"/>
      <c r="HP1127" s="93"/>
      <c r="HQ1127" s="93"/>
      <c r="HR1127" s="93"/>
      <c r="HS1127" s="93"/>
      <c r="HT1127" s="93"/>
      <c r="HU1127" s="93"/>
      <c r="HV1127" s="93"/>
      <c r="HW1127" s="93"/>
      <c r="HX1127" s="93"/>
      <c r="HY1127" s="93"/>
      <c r="HZ1127" s="93"/>
      <c r="IA1127" s="93"/>
      <c r="IB1127" s="93"/>
      <c r="IC1127" s="93"/>
      <c r="ID1127" s="93"/>
      <c r="IE1127" s="93"/>
      <c r="IF1127" s="93"/>
      <c r="IG1127" s="93"/>
      <c r="IH1127" s="93"/>
      <c r="II1127" s="93"/>
      <c r="IJ1127" s="93"/>
      <c r="IK1127" s="93"/>
      <c r="IL1127" s="93"/>
      <c r="IM1127" s="93"/>
      <c r="IN1127" s="93"/>
      <c r="IO1127" s="93"/>
      <c r="IP1127" s="93"/>
      <c r="IQ1127" s="93"/>
      <c r="IR1127" s="93"/>
      <c r="IS1127" s="93"/>
      <c r="IT1127" s="93"/>
      <c r="IU1127" s="93"/>
      <c r="IV1127" s="93"/>
      <c r="IW1127" s="93"/>
      <c r="IX1127" s="93"/>
      <c r="IY1127" s="93"/>
      <c r="IZ1127" s="93"/>
      <c r="JA1127" s="93"/>
      <c r="JB1127" s="93"/>
      <c r="JC1127" s="93"/>
      <c r="JD1127" s="93"/>
      <c r="JE1127" s="93"/>
      <c r="JF1127" s="93"/>
      <c r="JG1127" s="93"/>
      <c r="JH1127" s="93"/>
      <c r="JI1127" s="93"/>
      <c r="JJ1127" s="93"/>
      <c r="JK1127" s="93"/>
      <c r="JL1127" s="93"/>
      <c r="JM1127" s="93"/>
      <c r="JN1127" s="93"/>
      <c r="JO1127" s="93"/>
      <c r="JP1127" s="93"/>
      <c r="JQ1127" s="93"/>
      <c r="JR1127" s="93"/>
      <c r="JS1127" s="93"/>
      <c r="JT1127" s="93"/>
      <c r="JU1127" s="93"/>
      <c r="JV1127" s="93"/>
      <c r="JW1127" s="93"/>
      <c r="JX1127" s="93"/>
      <c r="JY1127" s="93"/>
      <c r="JZ1127" s="93"/>
      <c r="KA1127" s="93"/>
      <c r="KB1127" s="93"/>
      <c r="KC1127" s="93"/>
      <c r="KD1127" s="93"/>
      <c r="KE1127" s="93"/>
      <c r="KF1127" s="93"/>
      <c r="KG1127" s="93"/>
      <c r="KH1127" s="93"/>
      <c r="KI1127" s="93"/>
      <c r="KJ1127" s="93"/>
      <c r="KK1127" s="93"/>
      <c r="KL1127" s="93"/>
      <c r="KM1127" s="93"/>
      <c r="KN1127" s="93"/>
      <c r="KO1127" s="93"/>
      <c r="KP1127" s="93"/>
      <c r="KQ1127" s="93"/>
      <c r="KR1127" s="93"/>
      <c r="KS1127" s="93"/>
      <c r="KT1127" s="93"/>
      <c r="KU1127" s="93"/>
      <c r="KV1127" s="93"/>
      <c r="KW1127" s="93"/>
      <c r="KX1127" s="93"/>
      <c r="KY1127" s="93"/>
      <c r="KZ1127" s="93"/>
      <c r="LA1127" s="93"/>
      <c r="LB1127" s="93"/>
      <c r="LC1127" s="93"/>
      <c r="LD1127" s="93"/>
      <c r="LE1127" s="93"/>
      <c r="LF1127" s="93"/>
      <c r="LG1127" s="93"/>
      <c r="LH1127" s="93"/>
      <c r="LI1127" s="93"/>
      <c r="LJ1127" s="93"/>
      <c r="LK1127" s="93"/>
      <c r="LL1127" s="93"/>
      <c r="LM1127" s="93"/>
      <c r="LN1127" s="93"/>
      <c r="LO1127" s="93"/>
      <c r="LP1127" s="93"/>
      <c r="LQ1127" s="93"/>
      <c r="LR1127" s="93"/>
      <c r="LS1127" s="93"/>
      <c r="LT1127" s="93"/>
      <c r="LU1127" s="93"/>
      <c r="LV1127" s="93"/>
      <c r="LW1127" s="93"/>
      <c r="LX1127" s="93"/>
      <c r="LY1127" s="93"/>
      <c r="LZ1127" s="93"/>
      <c r="MA1127" s="93"/>
      <c r="MB1127" s="93"/>
      <c r="MC1127" s="93"/>
      <c r="MD1127" s="93"/>
      <c r="ME1127" s="93"/>
      <c r="MF1127" s="93"/>
      <c r="MG1127" s="93"/>
      <c r="MH1127" s="93"/>
      <c r="MI1127" s="93"/>
      <c r="MJ1127" s="93"/>
      <c r="MK1127" s="93"/>
      <c r="ML1127" s="93"/>
      <c r="MM1127" s="93"/>
      <c r="MN1127" s="93"/>
      <c r="MO1127" s="93"/>
      <c r="MP1127" s="93"/>
      <c r="MQ1127" s="93"/>
      <c r="MR1127" s="93"/>
      <c r="MS1127" s="93"/>
      <c r="MT1127" s="93"/>
      <c r="MU1127" s="93"/>
      <c r="MV1127" s="93"/>
      <c r="MW1127" s="93"/>
      <c r="MX1127" s="93"/>
      <c r="MY1127" s="93"/>
      <c r="MZ1127" s="93"/>
      <c r="NA1127" s="93"/>
      <c r="NB1127" s="93"/>
      <c r="NC1127" s="93"/>
      <c r="ND1127" s="93"/>
      <c r="NE1127" s="93"/>
      <c r="NF1127" s="93"/>
      <c r="NG1127" s="93"/>
      <c r="NH1127" s="93"/>
      <c r="NI1127" s="93"/>
      <c r="NJ1127" s="93"/>
      <c r="NK1127" s="93"/>
      <c r="NL1127" s="93"/>
      <c r="NM1127" s="93"/>
      <c r="NN1127" s="93"/>
      <c r="NO1127" s="93"/>
      <c r="NP1127" s="93"/>
      <c r="NQ1127" s="93"/>
      <c r="NR1127" s="93"/>
      <c r="NS1127" s="93"/>
      <c r="NT1127" s="93"/>
      <c r="NU1127" s="93"/>
      <c r="NV1127" s="93"/>
      <c r="NW1127" s="93"/>
      <c r="NX1127" s="93"/>
      <c r="NY1127" s="93"/>
      <c r="NZ1127" s="93"/>
      <c r="OA1127" s="93"/>
      <c r="OB1127" s="93"/>
      <c r="OC1127" s="93"/>
      <c r="OD1127" s="93"/>
      <c r="OE1127" s="93"/>
      <c r="OF1127" s="93"/>
      <c r="OG1127" s="93"/>
      <c r="OH1127" s="93"/>
      <c r="OI1127" s="93"/>
      <c r="OJ1127" s="93"/>
      <c r="OK1127" s="93"/>
      <c r="OL1127" s="93"/>
      <c r="OM1127" s="93"/>
      <c r="ON1127" s="93"/>
      <c r="OO1127" s="93"/>
      <c r="OP1127" s="93"/>
      <c r="OQ1127" s="93"/>
      <c r="OR1127" s="93"/>
      <c r="OS1127" s="93"/>
      <c r="OT1127" s="93"/>
      <c r="OU1127" s="93"/>
      <c r="OV1127" s="93"/>
      <c r="OW1127" s="93"/>
      <c r="OX1127" s="93"/>
      <c r="OY1127" s="93"/>
      <c r="OZ1127" s="93"/>
      <c r="PA1127" s="93"/>
      <c r="PB1127" s="93"/>
      <c r="PC1127" s="93"/>
      <c r="PD1127" s="93"/>
      <c r="PE1127" s="93"/>
      <c r="PF1127" s="93"/>
      <c r="PG1127" s="93"/>
      <c r="PH1127" s="93"/>
      <c r="PI1127" s="93"/>
      <c r="PJ1127" s="93"/>
      <c r="PK1127" s="93"/>
      <c r="PL1127" s="93"/>
      <c r="PM1127" s="93"/>
      <c r="PN1127" s="93"/>
      <c r="PO1127" s="93"/>
      <c r="PP1127" s="93"/>
      <c r="PQ1127" s="93"/>
      <c r="PR1127" s="93"/>
      <c r="PS1127" s="93"/>
      <c r="PT1127" s="93"/>
      <c r="PU1127" s="93"/>
      <c r="PV1127" s="93"/>
      <c r="PW1127" s="93"/>
      <c r="PX1127" s="93"/>
      <c r="PY1127" s="93"/>
      <c r="PZ1127" s="93"/>
      <c r="QA1127" s="93"/>
      <c r="QB1127" s="93"/>
      <c r="QC1127" s="93"/>
      <c r="QD1127" s="93"/>
      <c r="QE1127" s="93"/>
      <c r="QF1127" s="93"/>
      <c r="QG1127" s="93"/>
      <c r="QH1127" s="93"/>
      <c r="QI1127" s="93"/>
      <c r="QJ1127" s="93"/>
      <c r="QK1127" s="93"/>
      <c r="QL1127" s="93"/>
      <c r="QM1127" s="93"/>
      <c r="QN1127" s="93"/>
      <c r="QO1127" s="93"/>
      <c r="QP1127" s="93"/>
      <c r="QQ1127" s="93"/>
      <c r="QR1127" s="93"/>
      <c r="QS1127" s="93"/>
      <c r="QT1127" s="93"/>
      <c r="QU1127" s="93"/>
      <c r="QV1127" s="93"/>
      <c r="QW1127" s="93"/>
      <c r="QX1127" s="93"/>
      <c r="QY1127" s="93"/>
      <c r="QZ1127" s="93"/>
      <c r="RA1127" s="93"/>
      <c r="RB1127" s="93"/>
      <c r="RC1127" s="93"/>
      <c r="RD1127" s="93"/>
      <c r="RE1127" s="93"/>
      <c r="RF1127" s="93"/>
      <c r="RG1127" s="93"/>
      <c r="RH1127" s="93"/>
      <c r="RI1127" s="93"/>
      <c r="RJ1127" s="93"/>
      <c r="RK1127" s="93"/>
      <c r="RL1127" s="93"/>
      <c r="RM1127" s="93"/>
      <c r="RN1127" s="93"/>
      <c r="RO1127" s="93"/>
      <c r="RP1127" s="93"/>
      <c r="RQ1127" s="93"/>
      <c r="RR1127" s="93"/>
      <c r="RS1127" s="93"/>
      <c r="RT1127" s="93"/>
      <c r="RU1127" s="93"/>
      <c r="RV1127" s="93"/>
      <c r="RW1127" s="93"/>
      <c r="RX1127" s="93"/>
      <c r="RY1127" s="93"/>
      <c r="RZ1127" s="93"/>
      <c r="SA1127" s="93"/>
      <c r="SB1127" s="93"/>
      <c r="SC1127" s="93"/>
      <c r="SD1127" s="93"/>
      <c r="SE1127" s="93"/>
      <c r="SF1127" s="93"/>
      <c r="SG1127" s="93"/>
      <c r="SH1127" s="93"/>
      <c r="SI1127" s="93"/>
      <c r="SJ1127" s="93"/>
      <c r="SK1127" s="93"/>
      <c r="SL1127" s="93"/>
      <c r="SM1127" s="93"/>
      <c r="SN1127" s="93"/>
      <c r="SO1127" s="93"/>
      <c r="SP1127" s="93"/>
      <c r="SQ1127" s="93"/>
      <c r="SR1127" s="93"/>
      <c r="SS1127" s="93"/>
      <c r="ST1127" s="93"/>
      <c r="SU1127" s="93"/>
      <c r="SV1127" s="93"/>
      <c r="SW1127" s="93"/>
      <c r="SX1127" s="93"/>
      <c r="SY1127" s="93"/>
      <c r="SZ1127" s="93"/>
      <c r="TA1127" s="93"/>
      <c r="TB1127" s="93"/>
      <c r="TC1127" s="93"/>
      <c r="TD1127" s="93"/>
      <c r="TE1127" s="93"/>
      <c r="TF1127" s="93"/>
      <c r="TG1127" s="93"/>
      <c r="TH1127" s="93"/>
      <c r="TI1127" s="93"/>
      <c r="TJ1127" s="93"/>
      <c r="TK1127" s="93"/>
      <c r="TL1127" s="93"/>
      <c r="TM1127" s="93"/>
      <c r="TN1127" s="93"/>
      <c r="TO1127" s="93"/>
      <c r="TP1127" s="93"/>
      <c r="TQ1127" s="93"/>
      <c r="TR1127" s="93"/>
      <c r="TS1127" s="93"/>
      <c r="TT1127" s="93"/>
      <c r="TU1127" s="93"/>
      <c r="TV1127" s="93"/>
      <c r="TW1127" s="93"/>
      <c r="TX1127" s="93"/>
      <c r="TY1127" s="93"/>
      <c r="TZ1127" s="93"/>
      <c r="UA1127" s="93"/>
      <c r="UB1127" s="93"/>
      <c r="UC1127" s="93"/>
      <c r="UD1127" s="93"/>
      <c r="UE1127" s="93"/>
      <c r="UF1127" s="93"/>
      <c r="UG1127" s="93"/>
      <c r="UH1127" s="93"/>
      <c r="UI1127" s="93"/>
      <c r="UJ1127" s="93"/>
      <c r="UK1127" s="93"/>
      <c r="UL1127" s="93"/>
      <c r="UM1127" s="93"/>
      <c r="UN1127" s="93"/>
      <c r="UO1127" s="93"/>
      <c r="UP1127" s="93"/>
      <c r="UQ1127" s="93"/>
      <c r="UR1127" s="93"/>
      <c r="US1127" s="93"/>
      <c r="UT1127" s="93"/>
      <c r="UU1127" s="93"/>
      <c r="UV1127" s="93"/>
      <c r="UW1127" s="93"/>
      <c r="UX1127" s="93"/>
      <c r="UY1127" s="93"/>
      <c r="UZ1127" s="93"/>
      <c r="VA1127" s="93"/>
      <c r="VB1127" s="93"/>
      <c r="VC1127" s="93"/>
      <c r="VD1127" s="93"/>
      <c r="VE1127" s="93"/>
      <c r="VF1127" s="93"/>
      <c r="VG1127" s="93"/>
      <c r="VH1127" s="93"/>
      <c r="VI1127" s="93"/>
      <c r="VJ1127" s="93"/>
      <c r="VK1127" s="93"/>
      <c r="VL1127" s="93"/>
      <c r="VM1127" s="93"/>
      <c r="VN1127" s="93"/>
      <c r="VO1127" s="93"/>
      <c r="VP1127" s="93"/>
      <c r="VQ1127" s="93"/>
      <c r="VR1127" s="93"/>
      <c r="VS1127" s="93"/>
      <c r="VT1127" s="93"/>
      <c r="VU1127" s="93"/>
      <c r="VV1127" s="93"/>
      <c r="VW1127" s="93"/>
      <c r="VX1127" s="93"/>
      <c r="VY1127" s="93"/>
      <c r="VZ1127" s="93"/>
      <c r="WA1127" s="93"/>
      <c r="WB1127" s="93"/>
      <c r="WC1127" s="93"/>
      <c r="WD1127" s="93"/>
      <c r="WE1127" s="93"/>
      <c r="WF1127" s="93"/>
      <c r="WG1127" s="93"/>
      <c r="WH1127" s="93"/>
      <c r="WI1127" s="93"/>
      <c r="WJ1127" s="93"/>
      <c r="WK1127" s="93"/>
      <c r="WL1127" s="93"/>
      <c r="WM1127" s="93"/>
      <c r="WN1127" s="93"/>
      <c r="WO1127" s="93"/>
      <c r="WP1127" s="93"/>
      <c r="WQ1127" s="93"/>
      <c r="WR1127" s="93"/>
      <c r="WS1127" s="93"/>
      <c r="WT1127" s="93"/>
      <c r="WU1127" s="93"/>
      <c r="WV1127" s="93"/>
      <c r="WW1127" s="93"/>
      <c r="WX1127" s="93"/>
      <c r="WY1127" s="93"/>
      <c r="WZ1127" s="93"/>
      <c r="XA1127" s="93"/>
      <c r="XB1127" s="93"/>
      <c r="XC1127" s="93"/>
      <c r="XD1127" s="93"/>
      <c r="XE1127" s="93"/>
      <c r="XF1127" s="93"/>
      <c r="XG1127" s="93"/>
      <c r="XH1127" s="93"/>
      <c r="XI1127" s="93"/>
      <c r="XJ1127" s="93"/>
      <c r="XK1127" s="93"/>
      <c r="XL1127" s="93"/>
      <c r="XM1127" s="93"/>
      <c r="XN1127" s="93"/>
      <c r="XO1127" s="93"/>
      <c r="XP1127" s="93"/>
      <c r="XQ1127" s="93"/>
      <c r="XR1127" s="93"/>
      <c r="XS1127" s="93"/>
      <c r="XT1127" s="93"/>
      <c r="XU1127" s="93"/>
      <c r="XV1127" s="93"/>
      <c r="XW1127" s="93"/>
      <c r="XX1127" s="93"/>
      <c r="XY1127" s="93"/>
      <c r="XZ1127" s="93"/>
      <c r="YA1127" s="93"/>
      <c r="YB1127" s="93"/>
      <c r="YC1127" s="93"/>
      <c r="YD1127" s="93"/>
      <c r="YE1127" s="93"/>
      <c r="YF1127" s="93"/>
      <c r="YG1127" s="93"/>
      <c r="YH1127" s="93"/>
      <c r="YI1127" s="93"/>
      <c r="YJ1127" s="93"/>
      <c r="YK1127" s="93"/>
      <c r="YL1127" s="93"/>
      <c r="YM1127" s="93"/>
      <c r="YN1127" s="93"/>
      <c r="YO1127" s="93"/>
      <c r="YP1127" s="93"/>
      <c r="YQ1127" s="93"/>
      <c r="YR1127" s="93"/>
      <c r="YS1127" s="93"/>
      <c r="YT1127" s="93"/>
      <c r="YU1127" s="93"/>
      <c r="YV1127" s="93"/>
      <c r="YW1127" s="93"/>
      <c r="YX1127" s="93"/>
      <c r="YY1127" s="93"/>
      <c r="YZ1127" s="93"/>
      <c r="ZA1127" s="93"/>
      <c r="ZB1127" s="93"/>
      <c r="ZC1127" s="93"/>
      <c r="ZD1127" s="93"/>
      <c r="ZE1127" s="93"/>
      <c r="ZF1127" s="93"/>
      <c r="ZG1127" s="93"/>
      <c r="ZH1127" s="93"/>
      <c r="ZI1127" s="93"/>
      <c r="ZJ1127" s="93"/>
      <c r="ZK1127" s="93"/>
      <c r="ZL1127" s="93"/>
      <c r="ZM1127" s="93"/>
      <c r="ZN1127" s="93"/>
      <c r="ZO1127" s="93"/>
      <c r="ZP1127" s="93"/>
      <c r="ZQ1127" s="93"/>
      <c r="ZR1127" s="93"/>
      <c r="ZS1127" s="93"/>
      <c r="ZT1127" s="93"/>
      <c r="ZU1127" s="93"/>
      <c r="ZV1127" s="93"/>
      <c r="ZW1127" s="93"/>
      <c r="ZX1127" s="93"/>
      <c r="ZY1127" s="93"/>
      <c r="ZZ1127" s="93"/>
      <c r="AAA1127" s="93"/>
      <c r="AAB1127" s="93"/>
      <c r="AAC1127" s="93"/>
      <c r="AAD1127" s="93"/>
      <c r="AAE1127" s="93"/>
      <c r="AAF1127" s="93"/>
      <c r="AAG1127" s="93"/>
      <c r="AAH1127" s="93"/>
      <c r="AAI1127" s="93"/>
      <c r="AAJ1127" s="93"/>
      <c r="AAK1127" s="93"/>
      <c r="AAL1127" s="93"/>
      <c r="AAM1127" s="93"/>
      <c r="AAN1127" s="93"/>
      <c r="AAO1127" s="93"/>
      <c r="AAP1127" s="93"/>
      <c r="AAQ1127" s="93"/>
      <c r="AAR1127" s="93"/>
      <c r="AAS1127" s="93"/>
      <c r="AAT1127" s="93"/>
      <c r="AAU1127" s="93"/>
      <c r="AAV1127" s="93"/>
      <c r="AAW1127" s="93"/>
      <c r="AAX1127" s="93"/>
      <c r="AAY1127" s="93"/>
      <c r="AAZ1127" s="93"/>
      <c r="ABA1127" s="93"/>
      <c r="ABB1127" s="93"/>
      <c r="ABC1127" s="93"/>
      <c r="ABD1127" s="93"/>
      <c r="ABE1127" s="93"/>
      <c r="ABF1127" s="93"/>
      <c r="ABG1127" s="93"/>
      <c r="ABH1127" s="93"/>
      <c r="ABI1127" s="93"/>
      <c r="ABJ1127" s="93"/>
      <c r="ABK1127" s="93"/>
      <c r="ABL1127" s="93"/>
      <c r="ABM1127" s="93"/>
      <c r="ABN1127" s="93"/>
      <c r="ABO1127" s="93"/>
      <c r="ABP1127" s="93"/>
      <c r="ABQ1127" s="93"/>
      <c r="ABR1127" s="93"/>
      <c r="ABS1127" s="93"/>
      <c r="ABT1127" s="93"/>
      <c r="ABU1127" s="93"/>
      <c r="ABV1127" s="93"/>
      <c r="ABW1127" s="93"/>
      <c r="ABX1127" s="93"/>
      <c r="ABY1127" s="93"/>
      <c r="ABZ1127" s="93"/>
      <c r="ACA1127" s="93"/>
      <c r="ACB1127" s="93"/>
      <c r="ACC1127" s="93"/>
      <c r="ACD1127" s="93"/>
      <c r="ACE1127" s="93"/>
      <c r="ACF1127" s="93"/>
      <c r="ACG1127" s="93"/>
      <c r="ACH1127" s="93"/>
      <c r="ACI1127" s="93"/>
      <c r="ACJ1127" s="93"/>
      <c r="ACK1127" s="93"/>
      <c r="ACL1127" s="93"/>
      <c r="ACM1127" s="93"/>
      <c r="ACN1127" s="93"/>
      <c r="ACO1127" s="93"/>
      <c r="ACP1127" s="93"/>
      <c r="ACQ1127" s="89"/>
      <c r="ACR1127" s="89" t="s">
        <v>557</v>
      </c>
      <c r="ACS1127" s="89"/>
    </row>
    <row r="1128" spans="1:773" ht="52.5" customHeight="1">
      <c r="A1128" s="89"/>
      <c r="B1128" s="283"/>
      <c r="C1128" s="284"/>
      <c r="D1128" s="284"/>
      <c r="E1128" s="284"/>
      <c r="F1128" s="284"/>
      <c r="G1128" s="284"/>
      <c r="H1128" s="283"/>
      <c r="I1128" s="283"/>
      <c r="J1128" s="283"/>
      <c r="K1128" s="283"/>
      <c r="L1128" s="283"/>
      <c r="M1128" s="283"/>
      <c r="N1128" s="283"/>
      <c r="O1128" s="283"/>
      <c r="P1128" s="283"/>
      <c r="Q1128" s="283"/>
      <c r="R1128" s="283"/>
      <c r="S1128" s="283"/>
      <c r="T1128" s="283"/>
      <c r="U1128" s="283"/>
      <c r="V1128" s="283"/>
      <c r="W1128" s="283"/>
      <c r="X1128" s="283"/>
      <c r="Y1128" s="283"/>
      <c r="Z1128" s="283"/>
      <c r="AA1128" s="283"/>
      <c r="AB1128" s="93"/>
      <c r="AC1128" s="93"/>
      <c r="AD1128" s="93"/>
      <c r="AE1128" s="93"/>
      <c r="AF1128" s="93"/>
      <c r="AG1128" s="93"/>
      <c r="AH1128" s="93"/>
      <c r="AI1128" s="93"/>
      <c r="AJ1128" s="93"/>
      <c r="AK1128" s="93"/>
      <c r="AL1128" s="93"/>
      <c r="AM1128" s="93"/>
      <c r="AN1128" s="93"/>
      <c r="AO1128" s="93"/>
      <c r="AP1128" s="93"/>
      <c r="AQ1128" s="93"/>
      <c r="AR1128" s="93"/>
      <c r="AS1128" s="93"/>
      <c r="AT1128" s="93"/>
      <c r="AU1128" s="93"/>
      <c r="AV1128" s="283"/>
      <c r="AW1128" s="283"/>
      <c r="AX1128" s="283"/>
      <c r="AY1128" s="283"/>
      <c r="AZ1128" s="283"/>
      <c r="BA1128" s="283"/>
      <c r="BB1128" s="283"/>
      <c r="BC1128" s="283"/>
      <c r="BD1128" s="283"/>
      <c r="BE1128" s="283"/>
      <c r="BF1128" s="283"/>
      <c r="BG1128" s="283"/>
      <c r="BH1128" s="283"/>
      <c r="BI1128" s="283"/>
      <c r="BJ1128" s="283"/>
      <c r="BK1128" s="284"/>
      <c r="BL1128" s="284"/>
      <c r="BM1128" s="284"/>
      <c r="BN1128" s="284"/>
      <c r="BO1128" s="284"/>
      <c r="BP1128" s="284"/>
      <c r="BQ1128" s="284"/>
      <c r="BR1128" s="284"/>
      <c r="BS1128" s="284"/>
      <c r="BT1128" s="284"/>
      <c r="BU1128" s="284"/>
      <c r="BV1128" s="284"/>
      <c r="BW1128" s="284"/>
      <c r="BX1128" s="284"/>
      <c r="BY1128" s="284"/>
      <c r="BZ1128" s="284"/>
      <c r="CA1128" s="284"/>
      <c r="CB1128" s="283"/>
      <c r="CC1128" s="93"/>
      <c r="CD1128" s="282"/>
      <c r="CE1128" s="93"/>
      <c r="CF1128" s="93"/>
      <c r="CG1128" s="93"/>
      <c r="CH1128" s="93"/>
      <c r="CI1128" s="93"/>
      <c r="CJ1128" s="93"/>
      <c r="CK1128" s="93"/>
      <c r="CL1128" s="93"/>
      <c r="CM1128" s="93"/>
      <c r="CN1128" s="93"/>
      <c r="CO1128" s="93"/>
      <c r="CP1128" s="93"/>
      <c r="CQ1128" s="93"/>
      <c r="CR1128" s="93"/>
      <c r="CS1128" s="93"/>
      <c r="CT1128" s="93"/>
      <c r="CU1128" s="93"/>
      <c r="CV1128" s="93"/>
      <c r="CW1128" s="93"/>
      <c r="CX1128" s="93"/>
      <c r="CY1128" s="93"/>
      <c r="CZ1128" s="93"/>
      <c r="DA1128" s="93"/>
      <c r="DB1128" s="93"/>
      <c r="DC1128" s="93"/>
      <c r="DD1128" s="93"/>
      <c r="DE1128" s="93"/>
      <c r="DF1128" s="93"/>
      <c r="DG1128" s="93"/>
      <c r="DH1128" s="93"/>
      <c r="DI1128" s="93"/>
      <c r="DJ1128" s="93"/>
      <c r="DK1128" s="93"/>
      <c r="DL1128" s="93"/>
      <c r="DM1128" s="93"/>
      <c r="DN1128" s="93"/>
      <c r="DO1128" s="93"/>
      <c r="DP1128" s="93"/>
      <c r="DQ1128" s="93"/>
      <c r="DR1128" s="93"/>
      <c r="DS1128" s="93"/>
      <c r="DT1128" s="93"/>
      <c r="DU1128" s="93"/>
      <c r="DV1128" s="93"/>
      <c r="DW1128" s="93"/>
      <c r="DX1128" s="93"/>
      <c r="DY1128" s="93"/>
      <c r="DZ1128" s="93"/>
      <c r="EA1128" s="93"/>
      <c r="EB1128" s="93"/>
      <c r="EC1128" s="93"/>
      <c r="ED1128" s="93"/>
      <c r="EE1128" s="93"/>
      <c r="EF1128" s="93"/>
      <c r="EG1128" s="93"/>
      <c r="EH1128" s="93"/>
      <c r="EI1128" s="93"/>
      <c r="EJ1128" s="93"/>
      <c r="EK1128" s="93"/>
      <c r="EL1128" s="93"/>
      <c r="EM1128" s="93"/>
      <c r="EN1128" s="93"/>
      <c r="EO1128" s="93"/>
      <c r="EP1128" s="93"/>
      <c r="EQ1128" s="93"/>
      <c r="ER1128" s="93"/>
      <c r="ES1128" s="93"/>
      <c r="ET1128" s="93"/>
      <c r="EU1128" s="93"/>
      <c r="EV1128" s="93"/>
      <c r="EW1128" s="93"/>
      <c r="EX1128" s="93"/>
      <c r="EY1128" s="93"/>
      <c r="EZ1128" s="93"/>
      <c r="FA1128" s="93"/>
      <c r="FB1128" s="93"/>
      <c r="FC1128" s="93"/>
      <c r="FD1128" s="93"/>
      <c r="FE1128" s="93"/>
      <c r="FF1128" s="93"/>
      <c r="FG1128" s="93"/>
      <c r="FH1128" s="93"/>
      <c r="FI1128" s="93"/>
      <c r="FJ1128" s="93"/>
      <c r="FK1128" s="93"/>
      <c r="FL1128" s="93"/>
      <c r="FM1128" s="93"/>
      <c r="FN1128" s="93"/>
      <c r="FO1128" s="93"/>
      <c r="FP1128" s="93"/>
      <c r="FQ1128" s="93"/>
      <c r="FR1128" s="93"/>
      <c r="FS1128" s="93"/>
      <c r="FT1128" s="93"/>
      <c r="FU1128" s="93"/>
      <c r="FV1128" s="93"/>
      <c r="FW1128" s="93"/>
      <c r="FX1128" s="93"/>
      <c r="FY1128" s="93"/>
      <c r="FZ1128" s="93"/>
      <c r="GA1128" s="93"/>
      <c r="GB1128" s="93"/>
      <c r="GC1128" s="93"/>
      <c r="GD1128" s="93"/>
      <c r="GE1128" s="93"/>
      <c r="GF1128" s="93"/>
      <c r="GG1128" s="93"/>
      <c r="GH1128" s="93"/>
      <c r="GI1128" s="93"/>
      <c r="GJ1128" s="93"/>
      <c r="GK1128" s="93"/>
      <c r="GL1128" s="93"/>
      <c r="GM1128" s="93"/>
      <c r="GN1128" s="93"/>
      <c r="GO1128" s="93"/>
      <c r="GP1128" s="93"/>
      <c r="GQ1128" s="93"/>
      <c r="GR1128" s="93"/>
      <c r="GS1128" s="93"/>
      <c r="GT1128" s="93"/>
      <c r="GU1128" s="93"/>
      <c r="GV1128" s="93"/>
      <c r="GW1128" s="93"/>
      <c r="GX1128" s="93"/>
      <c r="GY1128" s="93"/>
      <c r="GZ1128" s="93"/>
      <c r="HA1128" s="93"/>
      <c r="HB1128" s="93"/>
      <c r="HC1128" s="93"/>
      <c r="HD1128" s="93"/>
      <c r="HE1128" s="93"/>
      <c r="HF1128" s="93"/>
      <c r="HG1128" s="93"/>
      <c r="HH1128" s="93"/>
      <c r="HI1128" s="93"/>
      <c r="HJ1128" s="93"/>
      <c r="HK1128" s="93"/>
      <c r="HL1128" s="93"/>
      <c r="HM1128" s="93"/>
      <c r="HN1128" s="93"/>
      <c r="HO1128" s="93"/>
      <c r="HP1128" s="93"/>
      <c r="HQ1128" s="93"/>
      <c r="HR1128" s="93"/>
      <c r="HS1128" s="93"/>
      <c r="HT1128" s="93"/>
      <c r="HU1128" s="93"/>
      <c r="HV1128" s="93"/>
      <c r="HW1128" s="93"/>
      <c r="HX1128" s="93"/>
      <c r="HY1128" s="93"/>
      <c r="HZ1128" s="93"/>
      <c r="IA1128" s="93"/>
      <c r="IB1128" s="93"/>
      <c r="IC1128" s="93"/>
      <c r="ID1128" s="93"/>
      <c r="IE1128" s="93"/>
      <c r="IF1128" s="93"/>
      <c r="IG1128" s="93"/>
      <c r="IH1128" s="93"/>
      <c r="II1128" s="93"/>
      <c r="IJ1128" s="93"/>
      <c r="IK1128" s="93"/>
      <c r="IL1128" s="93"/>
      <c r="IM1128" s="93"/>
      <c r="IN1128" s="93"/>
      <c r="IO1128" s="93"/>
      <c r="IP1128" s="93"/>
      <c r="IQ1128" s="93"/>
      <c r="IR1128" s="93"/>
      <c r="IS1128" s="93"/>
      <c r="IT1128" s="93"/>
      <c r="IU1128" s="93"/>
      <c r="IV1128" s="93"/>
      <c r="IW1128" s="93"/>
      <c r="IX1128" s="93"/>
      <c r="IY1128" s="93"/>
      <c r="IZ1128" s="93"/>
      <c r="JA1128" s="93"/>
      <c r="JB1128" s="93"/>
      <c r="JC1128" s="93"/>
      <c r="JD1128" s="93"/>
      <c r="JE1128" s="93"/>
      <c r="JF1128" s="93"/>
      <c r="JG1128" s="93"/>
      <c r="JH1128" s="93"/>
      <c r="JI1128" s="93"/>
      <c r="JJ1128" s="93"/>
      <c r="JK1128" s="93"/>
      <c r="JL1128" s="93"/>
      <c r="JM1128" s="93"/>
      <c r="JN1128" s="93"/>
      <c r="JO1128" s="93"/>
      <c r="JP1128" s="93"/>
      <c r="JQ1128" s="93"/>
      <c r="JR1128" s="93"/>
      <c r="JS1128" s="93"/>
      <c r="JT1128" s="93"/>
      <c r="JU1128" s="93"/>
      <c r="JV1128" s="93"/>
      <c r="JW1128" s="93"/>
      <c r="JX1128" s="93"/>
      <c r="JY1128" s="93"/>
      <c r="JZ1128" s="93"/>
      <c r="KA1128" s="93"/>
      <c r="KB1128" s="93"/>
      <c r="KC1128" s="93"/>
      <c r="KD1128" s="93"/>
      <c r="KE1128" s="93"/>
      <c r="KF1128" s="93"/>
      <c r="KG1128" s="93"/>
      <c r="KH1128" s="93"/>
      <c r="KI1128" s="93"/>
      <c r="KJ1128" s="93"/>
      <c r="KK1128" s="93"/>
      <c r="KL1128" s="93"/>
      <c r="KM1128" s="93"/>
      <c r="KN1128" s="93"/>
      <c r="KO1128" s="93"/>
      <c r="KP1128" s="93"/>
      <c r="KQ1128" s="93"/>
      <c r="KR1128" s="93"/>
      <c r="KS1128" s="93"/>
      <c r="KT1128" s="93"/>
      <c r="KU1128" s="93"/>
      <c r="KV1128" s="93"/>
      <c r="KW1128" s="93"/>
      <c r="KX1128" s="93"/>
      <c r="KY1128" s="93"/>
      <c r="KZ1128" s="93"/>
      <c r="LA1128" s="93"/>
      <c r="LB1128" s="93"/>
      <c r="LC1128" s="93"/>
      <c r="LD1128" s="93"/>
      <c r="LE1128" s="93"/>
      <c r="LF1128" s="93"/>
      <c r="LG1128" s="93"/>
      <c r="LH1128" s="93"/>
      <c r="LI1128" s="93"/>
      <c r="LJ1128" s="93"/>
      <c r="LK1128" s="93"/>
      <c r="LL1128" s="93"/>
      <c r="LM1128" s="93"/>
      <c r="LN1128" s="93"/>
      <c r="LO1128" s="93"/>
      <c r="LP1128" s="93"/>
      <c r="LQ1128" s="93"/>
      <c r="LR1128" s="93"/>
      <c r="LS1128" s="93"/>
      <c r="LT1128" s="93"/>
      <c r="LU1128" s="93"/>
      <c r="LV1128" s="93"/>
      <c r="LW1128" s="93"/>
      <c r="LX1128" s="93"/>
      <c r="LY1128" s="93"/>
      <c r="LZ1128" s="93"/>
      <c r="MA1128" s="93"/>
      <c r="MB1128" s="93"/>
      <c r="MC1128" s="93"/>
      <c r="MD1128" s="93"/>
      <c r="ME1128" s="93"/>
      <c r="MF1128" s="93"/>
      <c r="MG1128" s="93"/>
      <c r="MH1128" s="93"/>
      <c r="MI1128" s="93"/>
      <c r="MJ1128" s="93"/>
      <c r="MK1128" s="93"/>
      <c r="ML1128" s="93"/>
      <c r="MM1128" s="93"/>
      <c r="MN1128" s="93"/>
      <c r="MO1128" s="93"/>
      <c r="MP1128" s="93"/>
      <c r="MQ1128" s="93"/>
      <c r="MR1128" s="93"/>
      <c r="MS1128" s="93"/>
      <c r="MT1128" s="93"/>
      <c r="MU1128" s="93"/>
      <c r="MV1128" s="93"/>
      <c r="MW1128" s="93"/>
      <c r="MX1128" s="93"/>
      <c r="MY1128" s="93"/>
      <c r="MZ1128" s="93"/>
      <c r="NA1128" s="93"/>
      <c r="NB1128" s="93"/>
      <c r="NC1128" s="93"/>
      <c r="ND1128" s="93"/>
      <c r="NE1128" s="93"/>
      <c r="NF1128" s="93"/>
      <c r="NG1128" s="93"/>
      <c r="NH1128" s="93"/>
      <c r="NI1128" s="93"/>
      <c r="NJ1128" s="93"/>
      <c r="NK1128" s="93"/>
      <c r="NL1128" s="93"/>
      <c r="NM1128" s="93"/>
      <c r="NN1128" s="93"/>
      <c r="NO1128" s="93"/>
      <c r="NP1128" s="93"/>
      <c r="NQ1128" s="93"/>
      <c r="NR1128" s="93"/>
      <c r="NS1128" s="93"/>
      <c r="NT1128" s="93"/>
      <c r="NU1128" s="93"/>
      <c r="NV1128" s="93"/>
      <c r="NW1128" s="93"/>
      <c r="NX1128" s="93"/>
      <c r="NY1128" s="93"/>
      <c r="NZ1128" s="93"/>
      <c r="OA1128" s="93"/>
      <c r="OB1128" s="93"/>
      <c r="OC1128" s="93"/>
      <c r="OD1128" s="93"/>
      <c r="OE1128" s="93"/>
      <c r="OF1128" s="93"/>
      <c r="OG1128" s="93"/>
      <c r="OH1128" s="93"/>
      <c r="OI1128" s="93"/>
      <c r="OJ1128" s="93"/>
      <c r="OK1128" s="93"/>
      <c r="OL1128" s="93"/>
      <c r="OM1128" s="93"/>
      <c r="ON1128" s="93"/>
      <c r="OO1128" s="93"/>
      <c r="OP1128" s="93"/>
      <c r="OQ1128" s="93"/>
      <c r="OR1128" s="93"/>
      <c r="OS1128" s="93"/>
      <c r="OT1128" s="93"/>
      <c r="OU1128" s="93"/>
      <c r="OV1128" s="93"/>
      <c r="OW1128" s="93"/>
      <c r="OX1128" s="93"/>
      <c r="OY1128" s="93"/>
      <c r="OZ1128" s="93"/>
      <c r="PA1128" s="93"/>
      <c r="PB1128" s="93"/>
      <c r="PC1128" s="93"/>
      <c r="PD1128" s="93"/>
      <c r="PE1128" s="93"/>
      <c r="PF1128" s="93"/>
      <c r="PG1128" s="93"/>
      <c r="PH1128" s="93"/>
      <c r="PI1128" s="93"/>
      <c r="PJ1128" s="93"/>
      <c r="PK1128" s="93"/>
      <c r="PL1128" s="93"/>
      <c r="PM1128" s="93"/>
      <c r="PN1128" s="93"/>
      <c r="PO1128" s="93"/>
      <c r="PP1128" s="93"/>
      <c r="PQ1128" s="93"/>
      <c r="PR1128" s="93"/>
      <c r="PS1128" s="93"/>
      <c r="PT1128" s="93"/>
      <c r="PU1128" s="93"/>
      <c r="PV1128" s="93"/>
      <c r="PW1128" s="93"/>
      <c r="PX1128" s="93"/>
      <c r="PY1128" s="93"/>
      <c r="PZ1128" s="93"/>
      <c r="QA1128" s="93"/>
      <c r="QB1128" s="93"/>
      <c r="QC1128" s="93"/>
      <c r="QD1128" s="93"/>
      <c r="QE1128" s="93"/>
      <c r="QF1128" s="93"/>
      <c r="QG1128" s="93"/>
      <c r="QH1128" s="93"/>
      <c r="QI1128" s="93"/>
      <c r="QJ1128" s="93"/>
      <c r="QK1128" s="93"/>
      <c r="QL1128" s="93"/>
      <c r="QM1128" s="93"/>
      <c r="QN1128" s="93"/>
      <c r="QO1128" s="93"/>
      <c r="QP1128" s="93"/>
      <c r="QQ1128" s="93"/>
      <c r="QR1128" s="93"/>
      <c r="QS1128" s="93"/>
      <c r="QT1128" s="93"/>
      <c r="QU1128" s="93"/>
      <c r="QV1128" s="93"/>
      <c r="QW1128" s="93"/>
      <c r="QX1128" s="93"/>
      <c r="QY1128" s="93"/>
      <c r="QZ1128" s="93"/>
      <c r="RA1128" s="93"/>
      <c r="RB1128" s="93"/>
      <c r="RC1128" s="93"/>
      <c r="RD1128" s="93"/>
      <c r="RE1128" s="93"/>
      <c r="RF1128" s="93"/>
      <c r="RG1128" s="93"/>
      <c r="RH1128" s="93"/>
      <c r="RI1128" s="93"/>
      <c r="RJ1128" s="93"/>
      <c r="RK1128" s="93"/>
      <c r="RL1128" s="93"/>
      <c r="RM1128" s="93"/>
      <c r="RN1128" s="93"/>
      <c r="RO1128" s="93"/>
      <c r="RP1128" s="93"/>
      <c r="RQ1128" s="93"/>
      <c r="RR1128" s="93"/>
      <c r="RS1128" s="93"/>
      <c r="RT1128" s="93"/>
      <c r="RU1128" s="93"/>
      <c r="RV1128" s="93"/>
      <c r="RW1128" s="93"/>
      <c r="RX1128" s="93"/>
      <c r="RY1128" s="93"/>
      <c r="RZ1128" s="93"/>
      <c r="SA1128" s="93"/>
      <c r="SB1128" s="93"/>
      <c r="SC1128" s="93"/>
      <c r="SD1128" s="93"/>
      <c r="SE1128" s="93"/>
      <c r="SF1128" s="93"/>
      <c r="SG1128" s="93"/>
      <c r="SH1128" s="93"/>
      <c r="SI1128" s="93"/>
      <c r="SJ1128" s="93"/>
      <c r="SK1128" s="93"/>
      <c r="SL1128" s="93"/>
      <c r="SM1128" s="93"/>
      <c r="SN1128" s="93"/>
      <c r="SO1128" s="93"/>
      <c r="SP1128" s="93"/>
      <c r="SQ1128" s="93"/>
      <c r="SR1128" s="93"/>
      <c r="SS1128" s="93"/>
      <c r="ST1128" s="93"/>
      <c r="SU1128" s="93"/>
      <c r="SV1128" s="93"/>
      <c r="SW1128" s="93"/>
      <c r="SX1128" s="93"/>
      <c r="SY1128" s="93"/>
      <c r="SZ1128" s="93"/>
      <c r="TA1128" s="93"/>
      <c r="TB1128" s="93"/>
      <c r="TC1128" s="93"/>
      <c r="TD1128" s="93"/>
      <c r="TE1128" s="93"/>
      <c r="TF1128" s="93"/>
      <c r="TG1128" s="93"/>
      <c r="TH1128" s="93"/>
      <c r="TI1128" s="93"/>
      <c r="TJ1128" s="93"/>
      <c r="TK1128" s="93"/>
      <c r="TL1128" s="93"/>
      <c r="TM1128" s="93"/>
      <c r="TN1128" s="93"/>
      <c r="TO1128" s="93"/>
      <c r="TP1128" s="93"/>
      <c r="TQ1128" s="93"/>
      <c r="TR1128" s="93"/>
      <c r="TS1128" s="93"/>
      <c r="TT1128" s="93"/>
      <c r="TU1128" s="93"/>
      <c r="TV1128" s="93"/>
      <c r="TW1128" s="93"/>
      <c r="TX1128" s="93"/>
      <c r="TY1128" s="93"/>
      <c r="TZ1128" s="93"/>
      <c r="UA1128" s="93"/>
      <c r="UB1128" s="93"/>
      <c r="UC1128" s="93"/>
      <c r="UD1128" s="93"/>
      <c r="UE1128" s="93"/>
      <c r="UF1128" s="93"/>
      <c r="UG1128" s="93"/>
      <c r="UH1128" s="93"/>
      <c r="UI1128" s="93"/>
      <c r="UJ1128" s="93"/>
      <c r="UK1128" s="93"/>
      <c r="UL1128" s="93"/>
      <c r="UM1128" s="93"/>
      <c r="UN1128" s="93"/>
      <c r="UO1128" s="93"/>
      <c r="UP1128" s="93"/>
      <c r="UQ1128" s="93"/>
      <c r="UR1128" s="93"/>
      <c r="US1128" s="93"/>
      <c r="UT1128" s="93"/>
      <c r="UU1128" s="93"/>
      <c r="UV1128" s="93"/>
      <c r="UW1128" s="93"/>
      <c r="UX1128" s="93"/>
      <c r="UY1128" s="93"/>
      <c r="UZ1128" s="93"/>
      <c r="VA1128" s="93"/>
      <c r="VB1128" s="93"/>
      <c r="VC1128" s="93"/>
      <c r="VD1128" s="93"/>
      <c r="VE1128" s="93"/>
      <c r="VF1128" s="93"/>
      <c r="VG1128" s="93"/>
      <c r="VH1128" s="93"/>
      <c r="VI1128" s="93"/>
      <c r="VJ1128" s="93"/>
      <c r="VK1128" s="93"/>
      <c r="VL1128" s="93"/>
      <c r="VM1128" s="93"/>
      <c r="VN1128" s="93"/>
      <c r="VO1128" s="93"/>
      <c r="VP1128" s="93"/>
      <c r="VQ1128" s="93"/>
      <c r="VR1128" s="93"/>
      <c r="VS1128" s="93"/>
      <c r="VT1128" s="93"/>
      <c r="VU1128" s="93"/>
      <c r="VV1128" s="93"/>
      <c r="VW1128" s="93"/>
      <c r="VX1128" s="93"/>
      <c r="VY1128" s="93"/>
      <c r="VZ1128" s="93"/>
      <c r="WA1128" s="93"/>
      <c r="WB1128" s="93"/>
      <c r="WC1128" s="93"/>
      <c r="WD1128" s="93"/>
      <c r="WE1128" s="93"/>
      <c r="WF1128" s="93"/>
      <c r="WG1128" s="93"/>
      <c r="WH1128" s="93"/>
      <c r="WI1128" s="93"/>
      <c r="WJ1128" s="93"/>
      <c r="WK1128" s="93"/>
      <c r="WL1128" s="93"/>
      <c r="WM1128" s="93"/>
      <c r="WN1128" s="93"/>
      <c r="WO1128" s="93"/>
      <c r="WP1128" s="93"/>
      <c r="WQ1128" s="93"/>
      <c r="WR1128" s="93"/>
      <c r="WS1128" s="93"/>
      <c r="WT1128" s="93"/>
      <c r="WU1128" s="93"/>
      <c r="WV1128" s="93"/>
      <c r="WW1128" s="93"/>
      <c r="WX1128" s="93"/>
      <c r="WY1128" s="93"/>
      <c r="WZ1128" s="93"/>
      <c r="XA1128" s="93"/>
      <c r="XB1128" s="93"/>
      <c r="XC1128" s="93"/>
      <c r="XD1128" s="93"/>
      <c r="XE1128" s="93"/>
      <c r="XF1128" s="93"/>
      <c r="XG1128" s="93"/>
      <c r="XH1128" s="93"/>
      <c r="XI1128" s="93"/>
      <c r="XJ1128" s="93"/>
      <c r="XK1128" s="93"/>
      <c r="XL1128" s="93"/>
      <c r="XM1128" s="93"/>
      <c r="XN1128" s="93"/>
      <c r="XO1128" s="93"/>
      <c r="XP1128" s="93"/>
      <c r="XQ1128" s="93"/>
      <c r="XR1128" s="93"/>
      <c r="XS1128" s="93"/>
      <c r="XT1128" s="93"/>
      <c r="XU1128" s="93"/>
      <c r="XV1128" s="93"/>
      <c r="XW1128" s="93"/>
      <c r="XX1128" s="93"/>
      <c r="XY1128" s="93"/>
      <c r="XZ1128" s="93"/>
      <c r="YA1128" s="93"/>
      <c r="YB1128" s="93"/>
      <c r="YC1128" s="93"/>
      <c r="YD1128" s="93"/>
      <c r="YE1128" s="93"/>
      <c r="YF1128" s="93"/>
      <c r="YG1128" s="93"/>
      <c r="YH1128" s="93"/>
      <c r="YI1128" s="93"/>
      <c r="YJ1128" s="93"/>
      <c r="YK1128" s="93"/>
      <c r="YL1128" s="93"/>
      <c r="YM1128" s="93"/>
      <c r="YN1128" s="93"/>
      <c r="YO1128" s="93"/>
      <c r="YP1128" s="93"/>
      <c r="YQ1128" s="93"/>
      <c r="YR1128" s="93"/>
      <c r="YS1128" s="93"/>
      <c r="YT1128" s="93"/>
      <c r="YU1128" s="93"/>
      <c r="YV1128" s="93"/>
      <c r="YW1128" s="93"/>
      <c r="YX1128" s="93"/>
      <c r="YY1128" s="93"/>
      <c r="YZ1128" s="93"/>
      <c r="ZA1128" s="93"/>
      <c r="ZB1128" s="93"/>
      <c r="ZC1128" s="93"/>
      <c r="ZD1128" s="93"/>
      <c r="ZE1128" s="93"/>
      <c r="ZF1128" s="93"/>
      <c r="ZG1128" s="93"/>
      <c r="ZH1128" s="93"/>
      <c r="ZI1128" s="93"/>
      <c r="ZJ1128" s="93"/>
      <c r="ZK1128" s="93"/>
      <c r="ZL1128" s="93"/>
      <c r="ZM1128" s="93"/>
      <c r="ZN1128" s="93"/>
      <c r="ZO1128" s="93"/>
      <c r="ZP1128" s="93"/>
      <c r="ZQ1128" s="93"/>
      <c r="ZR1128" s="93"/>
      <c r="ZS1128" s="93"/>
      <c r="ZT1128" s="93"/>
      <c r="ZU1128" s="93"/>
      <c r="ZV1128" s="93"/>
      <c r="ZW1128" s="93"/>
      <c r="ZX1128" s="93"/>
      <c r="ZY1128" s="93"/>
      <c r="ZZ1128" s="93"/>
      <c r="AAA1128" s="93"/>
      <c r="AAB1128" s="93"/>
      <c r="AAC1128" s="93"/>
      <c r="AAD1128" s="93"/>
      <c r="AAE1128" s="93"/>
      <c r="AAF1128" s="93"/>
      <c r="AAG1128" s="93"/>
      <c r="AAH1128" s="93"/>
      <c r="AAI1128" s="93"/>
      <c r="AAJ1128" s="93"/>
      <c r="AAK1128" s="93"/>
      <c r="AAL1128" s="93"/>
      <c r="AAM1128" s="93"/>
      <c r="AAN1128" s="93"/>
      <c r="AAO1128" s="93"/>
      <c r="AAP1128" s="93"/>
      <c r="AAQ1128" s="93"/>
      <c r="AAR1128" s="93"/>
      <c r="AAS1128" s="93"/>
      <c r="AAT1128" s="93"/>
      <c r="AAU1128" s="93"/>
      <c r="AAV1128" s="93"/>
      <c r="AAW1128" s="93"/>
      <c r="AAX1128" s="93"/>
      <c r="AAY1128" s="93"/>
      <c r="AAZ1128" s="93"/>
      <c r="ABA1128" s="93"/>
      <c r="ABB1128" s="93"/>
      <c r="ABC1128" s="93"/>
      <c r="ABD1128" s="93"/>
      <c r="ABE1128" s="93"/>
      <c r="ABF1128" s="93"/>
      <c r="ABG1128" s="93"/>
      <c r="ABH1128" s="93"/>
      <c r="ABI1128" s="93"/>
      <c r="ABJ1128" s="93"/>
      <c r="ABK1128" s="93"/>
      <c r="ABL1128" s="93"/>
      <c r="ABM1128" s="93"/>
      <c r="ABN1128" s="93"/>
      <c r="ABO1128" s="93"/>
      <c r="ABP1128" s="93"/>
      <c r="ABQ1128" s="93"/>
      <c r="ABR1128" s="93"/>
      <c r="ABS1128" s="93"/>
      <c r="ABT1128" s="93"/>
      <c r="ABU1128" s="93"/>
      <c r="ABV1128" s="93"/>
      <c r="ABW1128" s="93"/>
      <c r="ABX1128" s="93"/>
      <c r="ABY1128" s="93"/>
      <c r="ABZ1128" s="93"/>
      <c r="ACA1128" s="93"/>
      <c r="ACB1128" s="93"/>
      <c r="ACC1128" s="93"/>
      <c r="ACD1128" s="93"/>
      <c r="ACE1128" s="93"/>
      <c r="ACF1128" s="93"/>
      <c r="ACG1128" s="93"/>
      <c r="ACH1128" s="93"/>
      <c r="ACI1128" s="93"/>
      <c r="ACJ1128" s="93"/>
      <c r="ACK1128" s="93"/>
      <c r="ACL1128" s="93"/>
      <c r="ACM1128" s="93"/>
      <c r="ACN1128" s="93"/>
      <c r="ACO1128" s="93"/>
      <c r="ACP1128" s="93"/>
      <c r="ACQ1128" s="89"/>
      <c r="ACR1128" s="285" t="s">
        <v>142</v>
      </c>
      <c r="ACS1128" s="286" t="s">
        <v>558</v>
      </c>
    </row>
    <row r="1129" spans="1:773" ht="45" customHeight="1">
      <c r="A1129" s="89"/>
      <c r="B1129" s="283"/>
      <c r="C1129" s="284"/>
      <c r="D1129" s="284"/>
      <c r="E1129" s="284"/>
      <c r="F1129" s="284"/>
      <c r="G1129" s="284"/>
      <c r="H1129" s="283"/>
      <c r="I1129" s="283"/>
      <c r="J1129" s="283"/>
      <c r="K1129" s="283"/>
      <c r="L1129" s="283"/>
      <c r="M1129" s="283"/>
      <c r="N1129" s="283"/>
      <c r="O1129" s="283"/>
      <c r="P1129" s="283"/>
      <c r="Q1129" s="283"/>
      <c r="R1129" s="283"/>
      <c r="S1129" s="283"/>
      <c r="T1129" s="283"/>
      <c r="U1129" s="283"/>
      <c r="V1129" s="283"/>
      <c r="W1129" s="283"/>
      <c r="X1129" s="283"/>
      <c r="Y1129" s="283"/>
      <c r="Z1129" s="283"/>
      <c r="AA1129" s="283"/>
      <c r="AB1129" s="93"/>
      <c r="AC1129" s="93"/>
      <c r="AD1129" s="93"/>
      <c r="AE1129" s="93"/>
      <c r="AF1129" s="93"/>
      <c r="AG1129" s="93"/>
      <c r="AH1129" s="93"/>
      <c r="AI1129" s="93"/>
      <c r="AJ1129" s="93"/>
      <c r="AK1129" s="93"/>
      <c r="AL1129" s="93"/>
      <c r="AM1129" s="93"/>
      <c r="AN1129" s="93"/>
      <c r="AO1129" s="93"/>
      <c r="AP1129" s="93"/>
      <c r="AQ1129" s="93"/>
      <c r="AR1129" s="93"/>
      <c r="AS1129" s="93"/>
      <c r="AT1129" s="93"/>
      <c r="AU1129" s="93"/>
      <c r="AV1129" s="283"/>
      <c r="AW1129" s="283"/>
      <c r="AX1129" s="283"/>
      <c r="AY1129" s="283"/>
      <c r="AZ1129" s="283"/>
      <c r="BA1129" s="283"/>
      <c r="BB1129" s="283"/>
      <c r="BC1129" s="283"/>
      <c r="BD1129" s="283"/>
      <c r="BE1129" s="283"/>
      <c r="BF1129" s="283"/>
      <c r="BG1129" s="283"/>
      <c r="BH1129" s="283"/>
      <c r="BI1129" s="283"/>
      <c r="BJ1129" s="283"/>
      <c r="BK1129" s="284"/>
      <c r="BL1129" s="284"/>
      <c r="BM1129" s="284"/>
      <c r="BN1129" s="284"/>
      <c r="BO1129" s="284"/>
      <c r="BP1129" s="284"/>
      <c r="BQ1129" s="284"/>
      <c r="BR1129" s="284"/>
      <c r="BS1129" s="284"/>
      <c r="BT1129" s="284"/>
      <c r="BU1129" s="284"/>
      <c r="BV1129" s="284"/>
      <c r="BW1129" s="284"/>
      <c r="BX1129" s="284"/>
      <c r="BY1129" s="284"/>
      <c r="BZ1129" s="284"/>
      <c r="CA1129" s="284"/>
      <c r="CB1129" s="283"/>
      <c r="CC1129" s="93"/>
      <c r="CD1129" s="282"/>
      <c r="CE1129" s="93"/>
      <c r="CF1129" s="93"/>
      <c r="CG1129" s="93"/>
      <c r="CH1129" s="93"/>
      <c r="CI1129" s="93"/>
      <c r="CJ1129" s="93"/>
      <c r="CK1129" s="93"/>
      <c r="CL1129" s="93"/>
      <c r="CM1129" s="93"/>
      <c r="CN1129" s="93"/>
      <c r="CO1129" s="93"/>
      <c r="CP1129" s="93"/>
      <c r="CQ1129" s="93"/>
      <c r="CR1129" s="93"/>
      <c r="CS1129" s="93"/>
      <c r="CT1129" s="93"/>
      <c r="CU1129" s="93"/>
      <c r="CV1129" s="93"/>
      <c r="CW1129" s="93"/>
      <c r="CX1129" s="93"/>
      <c r="CY1129" s="93"/>
      <c r="CZ1129" s="93"/>
      <c r="DA1129" s="93"/>
      <c r="DB1129" s="93"/>
      <c r="DC1129" s="93"/>
      <c r="DD1129" s="93"/>
      <c r="DE1129" s="93"/>
      <c r="DF1129" s="93"/>
      <c r="DG1129" s="93"/>
      <c r="DH1129" s="93"/>
      <c r="DI1129" s="93"/>
      <c r="DJ1129" s="93"/>
      <c r="DK1129" s="93"/>
      <c r="DL1129" s="93"/>
      <c r="DM1129" s="93"/>
      <c r="DN1129" s="93"/>
      <c r="DO1129" s="93"/>
      <c r="DP1129" s="93"/>
      <c r="DQ1129" s="93"/>
      <c r="DR1129" s="93"/>
      <c r="DS1129" s="93"/>
      <c r="DT1129" s="93"/>
      <c r="DU1129" s="93"/>
      <c r="DV1129" s="93"/>
      <c r="DW1129" s="93"/>
      <c r="DX1129" s="93"/>
      <c r="DY1129" s="93"/>
      <c r="DZ1129" s="93"/>
      <c r="EA1129" s="93"/>
      <c r="EB1129" s="93"/>
      <c r="EC1129" s="93"/>
      <c r="ED1129" s="93"/>
      <c r="EE1129" s="93"/>
      <c r="EF1129" s="93"/>
      <c r="EG1129" s="93"/>
      <c r="EH1129" s="93"/>
      <c r="EI1129" s="93"/>
      <c r="EJ1129" s="93"/>
      <c r="EK1129" s="93"/>
      <c r="EL1129" s="93"/>
      <c r="EM1129" s="93"/>
      <c r="EN1129" s="93"/>
      <c r="EO1129" s="93"/>
      <c r="EP1129" s="93"/>
      <c r="EQ1129" s="93"/>
      <c r="ER1129" s="93"/>
      <c r="ES1129" s="93"/>
      <c r="ET1129" s="93"/>
      <c r="EU1129" s="93"/>
      <c r="EV1129" s="93"/>
      <c r="EW1129" s="93"/>
      <c r="EX1129" s="93"/>
      <c r="EY1129" s="93"/>
      <c r="EZ1129" s="93"/>
      <c r="FA1129" s="93"/>
      <c r="FB1129" s="93"/>
      <c r="FC1129" s="93"/>
      <c r="FD1129" s="93"/>
      <c r="FE1129" s="93"/>
      <c r="FF1129" s="93"/>
      <c r="FG1129" s="93"/>
      <c r="FH1129" s="93"/>
      <c r="FI1129" s="93"/>
      <c r="FJ1129" s="93"/>
      <c r="FK1129" s="93"/>
      <c r="FL1129" s="93"/>
      <c r="FM1129" s="93"/>
      <c r="FN1129" s="93"/>
      <c r="FO1129" s="93"/>
      <c r="FP1129" s="93"/>
      <c r="FQ1129" s="93"/>
      <c r="FR1129" s="93"/>
      <c r="FS1129" s="93"/>
      <c r="FT1129" s="93"/>
      <c r="FU1129" s="93"/>
      <c r="FV1129" s="93"/>
      <c r="FW1129" s="93"/>
      <c r="FX1129" s="93"/>
      <c r="FY1129" s="93"/>
      <c r="FZ1129" s="93"/>
      <c r="GA1129" s="93"/>
      <c r="GB1129" s="93"/>
      <c r="GC1129" s="93"/>
      <c r="GD1129" s="93"/>
      <c r="GE1129" s="93"/>
      <c r="GF1129" s="93"/>
      <c r="GG1129" s="93"/>
      <c r="GH1129" s="93"/>
      <c r="GI1129" s="93"/>
      <c r="GJ1129" s="93"/>
      <c r="GK1129" s="93"/>
      <c r="GL1129" s="93"/>
      <c r="GM1129" s="93"/>
      <c r="GN1129" s="93"/>
      <c r="GO1129" s="93"/>
      <c r="GP1129" s="93"/>
      <c r="GQ1129" s="93"/>
      <c r="GR1129" s="93"/>
      <c r="GS1129" s="93"/>
      <c r="GT1129" s="93"/>
      <c r="GU1129" s="93"/>
      <c r="GV1129" s="93"/>
      <c r="GW1129" s="93"/>
      <c r="GX1129" s="93"/>
      <c r="GY1129" s="93"/>
      <c r="GZ1129" s="93"/>
      <c r="HA1129" s="93"/>
      <c r="HB1129" s="93"/>
      <c r="HC1129" s="93"/>
      <c r="HD1129" s="93"/>
      <c r="HE1129" s="93"/>
      <c r="HF1129" s="93"/>
      <c r="HG1129" s="93"/>
      <c r="HH1129" s="93"/>
      <c r="HI1129" s="93"/>
      <c r="HJ1129" s="93"/>
      <c r="HK1129" s="93"/>
      <c r="HL1129" s="93"/>
      <c r="HM1129" s="93"/>
      <c r="HN1129" s="93"/>
      <c r="HO1129" s="93"/>
      <c r="HP1129" s="93"/>
      <c r="HQ1129" s="93"/>
      <c r="HR1129" s="93"/>
      <c r="HS1129" s="93"/>
      <c r="HT1129" s="93"/>
      <c r="HU1129" s="93"/>
      <c r="HV1129" s="93"/>
      <c r="HW1129" s="93"/>
      <c r="HX1129" s="93"/>
      <c r="HY1129" s="93"/>
      <c r="HZ1129" s="93"/>
      <c r="IA1129" s="93"/>
      <c r="IB1129" s="93"/>
      <c r="IC1129" s="93"/>
      <c r="ID1129" s="93"/>
      <c r="IE1129" s="93"/>
      <c r="IF1129" s="93"/>
      <c r="IG1129" s="93"/>
      <c r="IH1129" s="93"/>
      <c r="II1129" s="93"/>
      <c r="IJ1129" s="93"/>
      <c r="IK1129" s="93"/>
      <c r="IL1129" s="93"/>
      <c r="IM1129" s="93"/>
      <c r="IN1129" s="93"/>
      <c r="IO1129" s="93"/>
      <c r="IP1129" s="93"/>
      <c r="IQ1129" s="93"/>
      <c r="IR1129" s="93"/>
      <c r="IS1129" s="93"/>
      <c r="IT1129" s="93"/>
      <c r="IU1129" s="93"/>
      <c r="IV1129" s="93"/>
      <c r="IW1129" s="93"/>
      <c r="IX1129" s="93"/>
      <c r="IY1129" s="93"/>
      <c r="IZ1129" s="93"/>
      <c r="JA1129" s="93"/>
      <c r="JB1129" s="93"/>
      <c r="JC1129" s="93"/>
      <c r="JD1129" s="93"/>
      <c r="JE1129" s="93"/>
      <c r="JF1129" s="93"/>
      <c r="JG1129" s="93"/>
      <c r="JH1129" s="93"/>
      <c r="JI1129" s="93"/>
      <c r="JJ1129" s="93"/>
      <c r="JK1129" s="93"/>
      <c r="JL1129" s="93"/>
      <c r="JM1129" s="93"/>
      <c r="JN1129" s="93"/>
      <c r="JO1129" s="93"/>
      <c r="JP1129" s="93"/>
      <c r="JQ1129" s="93"/>
      <c r="JR1129" s="93"/>
      <c r="JS1129" s="93"/>
      <c r="JT1129" s="93"/>
      <c r="JU1129" s="93"/>
      <c r="JV1129" s="93"/>
      <c r="JW1129" s="93"/>
      <c r="JX1129" s="93"/>
      <c r="JY1129" s="93"/>
      <c r="JZ1129" s="93"/>
      <c r="KA1129" s="93"/>
      <c r="KB1129" s="93"/>
      <c r="KC1129" s="93"/>
      <c r="KD1129" s="93"/>
      <c r="KE1129" s="93"/>
      <c r="KF1129" s="93"/>
      <c r="KG1129" s="93"/>
      <c r="KH1129" s="93"/>
      <c r="KI1129" s="93"/>
      <c r="KJ1129" s="93"/>
      <c r="KK1129" s="93"/>
      <c r="KL1129" s="93"/>
      <c r="KM1129" s="93"/>
      <c r="KN1129" s="93"/>
      <c r="KO1129" s="93"/>
      <c r="KP1129" s="93"/>
      <c r="KQ1129" s="93"/>
      <c r="KR1129" s="93"/>
      <c r="KS1129" s="93"/>
      <c r="KT1129" s="93"/>
      <c r="KU1129" s="93"/>
      <c r="KV1129" s="93"/>
      <c r="KW1129" s="93"/>
      <c r="KX1129" s="93"/>
      <c r="KY1129" s="93"/>
      <c r="KZ1129" s="93"/>
      <c r="LA1129" s="93"/>
      <c r="LB1129" s="93"/>
      <c r="LC1129" s="93"/>
      <c r="LD1129" s="93"/>
      <c r="LE1129" s="93"/>
      <c r="LF1129" s="93"/>
      <c r="LG1129" s="93"/>
      <c r="LH1129" s="93"/>
      <c r="LI1129" s="93"/>
      <c r="LJ1129" s="93"/>
      <c r="LK1129" s="93"/>
      <c r="LL1129" s="93"/>
      <c r="LM1129" s="93"/>
      <c r="LN1129" s="93"/>
      <c r="LO1129" s="93"/>
      <c r="LP1129" s="93"/>
      <c r="LQ1129" s="93"/>
      <c r="LR1129" s="93"/>
      <c r="LS1129" s="93"/>
      <c r="LT1129" s="93"/>
      <c r="LU1129" s="93"/>
      <c r="LV1129" s="93"/>
      <c r="LW1129" s="93"/>
      <c r="LX1129" s="93"/>
      <c r="LY1129" s="93"/>
      <c r="LZ1129" s="93"/>
      <c r="MA1129" s="93"/>
      <c r="MB1129" s="93"/>
      <c r="MC1129" s="93"/>
      <c r="MD1129" s="93"/>
      <c r="ME1129" s="93"/>
      <c r="MF1129" s="93"/>
      <c r="MG1129" s="93"/>
      <c r="MH1129" s="93"/>
      <c r="MI1129" s="93"/>
      <c r="MJ1129" s="93"/>
      <c r="MK1129" s="93"/>
      <c r="ML1129" s="93"/>
      <c r="MM1129" s="93"/>
      <c r="MN1129" s="93"/>
      <c r="MO1129" s="93"/>
      <c r="MP1129" s="93"/>
      <c r="MQ1129" s="93"/>
      <c r="MR1129" s="93"/>
      <c r="MS1129" s="93"/>
      <c r="MT1129" s="93"/>
      <c r="MU1129" s="93"/>
      <c r="MV1129" s="93"/>
      <c r="MW1129" s="93"/>
      <c r="MX1129" s="93"/>
      <c r="MY1129" s="93"/>
      <c r="MZ1129" s="93"/>
      <c r="NA1129" s="93"/>
      <c r="NB1129" s="93"/>
      <c r="NC1129" s="93"/>
      <c r="ND1129" s="93"/>
      <c r="NE1129" s="93"/>
      <c r="NF1129" s="93"/>
      <c r="NG1129" s="93"/>
      <c r="NH1129" s="93"/>
      <c r="NI1129" s="93"/>
      <c r="NJ1129" s="93"/>
      <c r="NK1129" s="93"/>
      <c r="NL1129" s="93"/>
      <c r="NM1129" s="93"/>
      <c r="NN1129" s="93"/>
      <c r="NO1129" s="93"/>
      <c r="NP1129" s="93"/>
      <c r="NQ1129" s="93"/>
      <c r="NR1129" s="93"/>
      <c r="NS1129" s="93"/>
      <c r="NT1129" s="93"/>
      <c r="NU1129" s="93"/>
      <c r="NV1129" s="93"/>
      <c r="NW1129" s="93"/>
      <c r="NX1129" s="93"/>
      <c r="NY1129" s="93"/>
      <c r="NZ1129" s="93"/>
      <c r="OA1129" s="93"/>
      <c r="OB1129" s="93"/>
      <c r="OC1129" s="93"/>
      <c r="OD1129" s="93"/>
      <c r="OE1129" s="93"/>
      <c r="OF1129" s="93"/>
      <c r="OG1129" s="93"/>
      <c r="OH1129" s="93"/>
      <c r="OI1129" s="93"/>
      <c r="OJ1129" s="93"/>
      <c r="OK1129" s="93"/>
      <c r="OL1129" s="93"/>
      <c r="OM1129" s="93"/>
      <c r="ON1129" s="93"/>
      <c r="OO1129" s="93"/>
      <c r="OP1129" s="93"/>
      <c r="OQ1129" s="93"/>
      <c r="OR1129" s="93"/>
      <c r="OS1129" s="93"/>
      <c r="OT1129" s="93"/>
      <c r="OU1129" s="93"/>
      <c r="OV1129" s="93"/>
      <c r="OW1129" s="93"/>
      <c r="OX1129" s="93"/>
      <c r="OY1129" s="93"/>
      <c r="OZ1129" s="93"/>
      <c r="PA1129" s="93"/>
      <c r="PB1129" s="93"/>
      <c r="PC1129" s="93"/>
      <c r="PD1129" s="93"/>
      <c r="PE1129" s="93"/>
      <c r="PF1129" s="93"/>
      <c r="PG1129" s="93"/>
      <c r="PH1129" s="93"/>
      <c r="PI1129" s="93"/>
      <c r="PJ1129" s="93"/>
      <c r="PK1129" s="93"/>
      <c r="PL1129" s="93"/>
      <c r="PM1129" s="93"/>
      <c r="PN1129" s="93"/>
      <c r="PO1129" s="93"/>
      <c r="PP1129" s="93"/>
      <c r="PQ1129" s="93"/>
      <c r="PR1129" s="93"/>
      <c r="PS1129" s="93"/>
      <c r="PT1129" s="93"/>
      <c r="PU1129" s="93"/>
      <c r="PV1129" s="93"/>
      <c r="PW1129" s="93"/>
      <c r="PX1129" s="93"/>
      <c r="PY1129" s="93"/>
      <c r="PZ1129" s="93"/>
      <c r="QA1129" s="93"/>
      <c r="QB1129" s="93"/>
      <c r="QC1129" s="93"/>
      <c r="QD1129" s="93"/>
      <c r="QE1129" s="93"/>
      <c r="QF1129" s="93"/>
      <c r="QG1129" s="93"/>
      <c r="QH1129" s="93"/>
      <c r="QI1129" s="93"/>
      <c r="QJ1129" s="93"/>
      <c r="QK1129" s="93"/>
      <c r="QL1129" s="93"/>
      <c r="QM1129" s="93"/>
      <c r="QN1129" s="93"/>
      <c r="QO1129" s="93"/>
      <c r="QP1129" s="93"/>
      <c r="QQ1129" s="93"/>
      <c r="QR1129" s="93"/>
      <c r="QS1129" s="93"/>
      <c r="QT1129" s="93"/>
      <c r="QU1129" s="93"/>
      <c r="QV1129" s="93"/>
      <c r="QW1129" s="93"/>
      <c r="QX1129" s="93"/>
      <c r="QY1129" s="93"/>
      <c r="QZ1129" s="93"/>
      <c r="RA1129" s="93"/>
      <c r="RB1129" s="93"/>
      <c r="RC1129" s="93"/>
      <c r="RD1129" s="93"/>
      <c r="RE1129" s="93"/>
      <c r="RF1129" s="93"/>
      <c r="RG1129" s="93"/>
      <c r="RH1129" s="93"/>
      <c r="RI1129" s="93"/>
      <c r="RJ1129" s="93"/>
      <c r="RK1129" s="93"/>
      <c r="RL1129" s="93"/>
      <c r="RM1129" s="93"/>
      <c r="RN1129" s="93"/>
      <c r="RO1129" s="93"/>
      <c r="RP1129" s="93"/>
      <c r="RQ1129" s="93"/>
      <c r="RR1129" s="93"/>
      <c r="RS1129" s="93"/>
      <c r="RT1129" s="93"/>
      <c r="RU1129" s="93"/>
      <c r="RV1129" s="93"/>
      <c r="RW1129" s="93"/>
      <c r="RX1129" s="93"/>
      <c r="RY1129" s="93"/>
      <c r="RZ1129" s="93"/>
      <c r="SA1129" s="93"/>
      <c r="SB1129" s="93"/>
      <c r="SC1129" s="93"/>
      <c r="SD1129" s="93"/>
      <c r="SE1129" s="93"/>
      <c r="SF1129" s="93"/>
      <c r="SG1129" s="93"/>
      <c r="SH1129" s="93"/>
      <c r="SI1129" s="93"/>
      <c r="SJ1129" s="93"/>
      <c r="SK1129" s="93"/>
      <c r="SL1129" s="93"/>
      <c r="SM1129" s="93"/>
      <c r="SN1129" s="93"/>
      <c r="SO1129" s="93"/>
      <c r="SP1129" s="93"/>
      <c r="SQ1129" s="93"/>
      <c r="SR1129" s="93"/>
      <c r="SS1129" s="93"/>
      <c r="ST1129" s="93"/>
      <c r="SU1129" s="93"/>
      <c r="SV1129" s="93"/>
      <c r="SW1129" s="93"/>
      <c r="SX1129" s="93"/>
      <c r="SY1129" s="93"/>
      <c r="SZ1129" s="93"/>
      <c r="TA1129" s="93"/>
      <c r="TB1129" s="93"/>
      <c r="TC1129" s="93"/>
      <c r="TD1129" s="93"/>
      <c r="TE1129" s="93"/>
      <c r="TF1129" s="93"/>
      <c r="TG1129" s="93"/>
      <c r="TH1129" s="93"/>
      <c r="TI1129" s="93"/>
      <c r="TJ1129" s="93"/>
      <c r="TK1129" s="93"/>
      <c r="TL1129" s="93"/>
      <c r="TM1129" s="93"/>
      <c r="TN1129" s="93"/>
      <c r="TO1129" s="93"/>
      <c r="TP1129" s="93"/>
      <c r="TQ1129" s="93"/>
      <c r="TR1129" s="93"/>
      <c r="TS1129" s="93"/>
      <c r="TT1129" s="93"/>
      <c r="TU1129" s="93"/>
      <c r="TV1129" s="93"/>
      <c r="TW1129" s="93"/>
      <c r="TX1129" s="93"/>
      <c r="TY1129" s="93"/>
      <c r="TZ1129" s="93"/>
      <c r="UA1129" s="93"/>
      <c r="UB1129" s="93"/>
      <c r="UC1129" s="93"/>
      <c r="UD1129" s="93"/>
      <c r="UE1129" s="93"/>
      <c r="UF1129" s="93"/>
      <c r="UG1129" s="93"/>
      <c r="UH1129" s="93"/>
      <c r="UI1129" s="93"/>
      <c r="UJ1129" s="93"/>
      <c r="UK1129" s="93"/>
      <c r="UL1129" s="93"/>
      <c r="UM1129" s="93"/>
      <c r="UN1129" s="93"/>
      <c r="UO1129" s="93"/>
      <c r="UP1129" s="93"/>
      <c r="UQ1129" s="93"/>
      <c r="UR1129" s="93"/>
      <c r="US1129" s="93"/>
      <c r="UT1129" s="93"/>
      <c r="UU1129" s="93"/>
      <c r="UV1129" s="93"/>
      <c r="UW1129" s="93"/>
      <c r="UX1129" s="93"/>
      <c r="UY1129" s="93"/>
      <c r="UZ1129" s="93"/>
      <c r="VA1129" s="93"/>
      <c r="VB1129" s="93"/>
      <c r="VC1129" s="93"/>
      <c r="VD1129" s="93"/>
      <c r="VE1129" s="93"/>
      <c r="VF1129" s="93"/>
      <c r="VG1129" s="93"/>
      <c r="VH1129" s="93"/>
      <c r="VI1129" s="93"/>
      <c r="VJ1129" s="93"/>
      <c r="VK1129" s="93"/>
      <c r="VL1129" s="93"/>
      <c r="VM1129" s="93"/>
      <c r="VN1129" s="93"/>
      <c r="VO1129" s="93"/>
      <c r="VP1129" s="93"/>
      <c r="VQ1129" s="93"/>
      <c r="VR1129" s="93"/>
      <c r="VS1129" s="93"/>
      <c r="VT1129" s="93"/>
      <c r="VU1129" s="93"/>
      <c r="VV1129" s="93"/>
      <c r="VW1129" s="93"/>
      <c r="VX1129" s="93"/>
      <c r="VY1129" s="93"/>
      <c r="VZ1129" s="93"/>
      <c r="WA1129" s="93"/>
      <c r="WB1129" s="93"/>
      <c r="WC1129" s="93"/>
      <c r="WD1129" s="93"/>
      <c r="WE1129" s="93"/>
      <c r="WF1129" s="93"/>
      <c r="WG1129" s="93"/>
      <c r="WH1129" s="93"/>
      <c r="WI1129" s="93"/>
      <c r="WJ1129" s="93"/>
      <c r="WK1129" s="93"/>
      <c r="WL1129" s="93"/>
      <c r="WM1129" s="93"/>
      <c r="WN1129" s="93"/>
      <c r="WO1129" s="93"/>
      <c r="WP1129" s="93"/>
      <c r="WQ1129" s="93"/>
      <c r="WR1129" s="93"/>
      <c r="WS1129" s="93"/>
      <c r="WT1129" s="93"/>
      <c r="WU1129" s="93"/>
      <c r="WV1129" s="93"/>
      <c r="WW1129" s="93"/>
      <c r="WX1129" s="93"/>
      <c r="WY1129" s="93"/>
      <c r="WZ1129" s="93"/>
      <c r="XA1129" s="93"/>
      <c r="XB1129" s="93"/>
      <c r="XC1129" s="93"/>
      <c r="XD1129" s="93"/>
      <c r="XE1129" s="93"/>
      <c r="XF1129" s="93"/>
      <c r="XG1129" s="93"/>
      <c r="XH1129" s="93"/>
      <c r="XI1129" s="93"/>
      <c r="XJ1129" s="93"/>
      <c r="XK1129" s="93"/>
      <c r="XL1129" s="93"/>
      <c r="XM1129" s="93"/>
      <c r="XN1129" s="93"/>
      <c r="XO1129" s="93"/>
      <c r="XP1129" s="93"/>
      <c r="XQ1129" s="93"/>
      <c r="XR1129" s="93"/>
      <c r="XS1129" s="93"/>
      <c r="XT1129" s="93"/>
      <c r="XU1129" s="93"/>
      <c r="XV1129" s="93"/>
      <c r="XW1129" s="93"/>
      <c r="XX1129" s="93"/>
      <c r="XY1129" s="93"/>
      <c r="XZ1129" s="93"/>
      <c r="YA1129" s="93"/>
      <c r="YB1129" s="93"/>
      <c r="YC1129" s="93"/>
      <c r="YD1129" s="93"/>
      <c r="YE1129" s="93"/>
      <c r="YF1129" s="93"/>
      <c r="YG1129" s="93"/>
      <c r="YH1129" s="93"/>
      <c r="YI1129" s="93"/>
      <c r="YJ1129" s="93"/>
      <c r="YK1129" s="93"/>
      <c r="YL1129" s="93"/>
      <c r="YM1129" s="93"/>
      <c r="YN1129" s="93"/>
      <c r="YO1129" s="93"/>
      <c r="YP1129" s="93"/>
      <c r="YQ1129" s="93"/>
      <c r="YR1129" s="93"/>
      <c r="YS1129" s="93"/>
      <c r="YT1129" s="93"/>
      <c r="YU1129" s="93"/>
      <c r="YV1129" s="93"/>
      <c r="YW1129" s="93"/>
      <c r="YX1129" s="93"/>
      <c r="YY1129" s="93"/>
      <c r="YZ1129" s="93"/>
      <c r="ZA1129" s="93"/>
      <c r="ZB1129" s="93"/>
      <c r="ZC1129" s="93"/>
      <c r="ZD1129" s="93"/>
      <c r="ZE1129" s="93"/>
      <c r="ZF1129" s="93"/>
      <c r="ZG1129" s="93"/>
      <c r="ZH1129" s="93"/>
      <c r="ZI1129" s="93"/>
      <c r="ZJ1129" s="93"/>
      <c r="ZK1129" s="93"/>
      <c r="ZL1129" s="93"/>
      <c r="ZM1129" s="93"/>
      <c r="ZN1129" s="93"/>
      <c r="ZO1129" s="93"/>
      <c r="ZP1129" s="93"/>
      <c r="ZQ1129" s="93"/>
      <c r="ZR1129" s="93"/>
      <c r="ZS1129" s="93"/>
      <c r="ZT1129" s="93"/>
      <c r="ZU1129" s="93"/>
      <c r="ZV1129" s="93"/>
      <c r="ZW1129" s="93"/>
      <c r="ZX1129" s="93"/>
      <c r="ZY1129" s="93"/>
      <c r="ZZ1129" s="93"/>
      <c r="AAA1129" s="93"/>
      <c r="AAB1129" s="93"/>
      <c r="AAC1129" s="93"/>
      <c r="AAD1129" s="93"/>
      <c r="AAE1129" s="93"/>
      <c r="AAF1129" s="93"/>
      <c r="AAG1129" s="93"/>
      <c r="AAH1129" s="93"/>
      <c r="AAI1129" s="93"/>
      <c r="AAJ1129" s="93"/>
      <c r="AAK1129" s="93"/>
      <c r="AAL1129" s="93"/>
      <c r="AAM1129" s="93"/>
      <c r="AAN1129" s="93"/>
      <c r="AAO1129" s="93"/>
      <c r="AAP1129" s="93"/>
      <c r="AAQ1129" s="93"/>
      <c r="AAR1129" s="93"/>
      <c r="AAS1129" s="93"/>
      <c r="AAT1129" s="93"/>
      <c r="AAU1129" s="93"/>
      <c r="AAV1129" s="93"/>
      <c r="AAW1129" s="93"/>
      <c r="AAX1129" s="93"/>
      <c r="AAY1129" s="93"/>
      <c r="AAZ1129" s="93"/>
      <c r="ABA1129" s="93"/>
      <c r="ABB1129" s="93"/>
      <c r="ABC1129" s="93"/>
      <c r="ABD1129" s="93"/>
      <c r="ABE1129" s="93"/>
      <c r="ABF1129" s="93"/>
      <c r="ABG1129" s="93"/>
      <c r="ABH1129" s="93"/>
      <c r="ABI1129" s="93"/>
      <c r="ABJ1129" s="93"/>
      <c r="ABK1129" s="93"/>
      <c r="ABL1129" s="93"/>
      <c r="ABM1129" s="93"/>
      <c r="ABN1129" s="93"/>
      <c r="ABO1129" s="93"/>
      <c r="ABP1129" s="93"/>
      <c r="ABQ1129" s="93"/>
      <c r="ABR1129" s="93"/>
      <c r="ABS1129" s="93"/>
      <c r="ABT1129" s="93"/>
      <c r="ABU1129" s="93"/>
      <c r="ABV1129" s="93"/>
      <c r="ABW1129" s="93"/>
      <c r="ABX1129" s="93"/>
      <c r="ABY1129" s="93"/>
      <c r="ABZ1129" s="93"/>
      <c r="ACA1129" s="93"/>
      <c r="ACB1129" s="93"/>
      <c r="ACC1129" s="93"/>
      <c r="ACD1129" s="93"/>
      <c r="ACE1129" s="93"/>
      <c r="ACF1129" s="93"/>
      <c r="ACG1129" s="93"/>
      <c r="ACH1129" s="93"/>
      <c r="ACI1129" s="93"/>
      <c r="ACJ1129" s="93"/>
      <c r="ACK1129" s="93"/>
      <c r="ACL1129" s="93"/>
      <c r="ACM1129" s="93"/>
      <c r="ACN1129" s="93"/>
      <c r="ACO1129" s="93"/>
      <c r="ACP1129" s="93"/>
      <c r="ACQ1129" s="89"/>
      <c r="ACR1129" s="287" t="s">
        <v>143</v>
      </c>
      <c r="ACS1129" s="288" t="s">
        <v>559</v>
      </c>
    </row>
    <row r="1130" spans="1:773" ht="52.5" customHeight="1">
      <c r="A1130" s="89"/>
      <c r="B1130" s="283"/>
      <c r="C1130" s="284"/>
      <c r="D1130" s="284"/>
      <c r="E1130" s="284"/>
      <c r="F1130" s="284"/>
      <c r="G1130" s="284"/>
      <c r="H1130" s="283"/>
      <c r="I1130" s="283"/>
      <c r="J1130" s="283"/>
      <c r="K1130" s="283"/>
      <c r="L1130" s="283"/>
      <c r="M1130" s="283"/>
      <c r="N1130" s="283"/>
      <c r="O1130" s="283"/>
      <c r="P1130" s="283"/>
      <c r="Q1130" s="283"/>
      <c r="R1130" s="283"/>
      <c r="S1130" s="283"/>
      <c r="T1130" s="283"/>
      <c r="U1130" s="283"/>
      <c r="V1130" s="283"/>
      <c r="W1130" s="283"/>
      <c r="X1130" s="283"/>
      <c r="Y1130" s="283"/>
      <c r="Z1130" s="283"/>
      <c r="AA1130" s="283"/>
      <c r="AB1130" s="93"/>
      <c r="AC1130" s="93"/>
      <c r="AD1130" s="93"/>
      <c r="AE1130" s="93"/>
      <c r="AF1130" s="93"/>
      <c r="AG1130" s="93"/>
      <c r="AH1130" s="93"/>
      <c r="AI1130" s="93"/>
      <c r="AJ1130" s="93"/>
      <c r="AK1130" s="93"/>
      <c r="AL1130" s="93"/>
      <c r="AM1130" s="93"/>
      <c r="AN1130" s="93"/>
      <c r="AO1130" s="93"/>
      <c r="AP1130" s="93"/>
      <c r="AQ1130" s="93"/>
      <c r="AR1130" s="93"/>
      <c r="AS1130" s="93"/>
      <c r="AT1130" s="93"/>
      <c r="AU1130" s="93"/>
      <c r="AV1130" s="283"/>
      <c r="AW1130" s="283"/>
      <c r="AX1130" s="283"/>
      <c r="AY1130" s="283"/>
      <c r="AZ1130" s="283"/>
      <c r="BA1130" s="283"/>
      <c r="BB1130" s="283"/>
      <c r="BC1130" s="283"/>
      <c r="BD1130" s="283"/>
      <c r="BE1130" s="283"/>
      <c r="BF1130" s="283"/>
      <c r="BG1130" s="283"/>
      <c r="BH1130" s="283"/>
      <c r="BI1130" s="283"/>
      <c r="BJ1130" s="283"/>
      <c r="BK1130" s="284"/>
      <c r="BL1130" s="284"/>
      <c r="BM1130" s="284"/>
      <c r="BN1130" s="284"/>
      <c r="BO1130" s="284"/>
      <c r="BP1130" s="284"/>
      <c r="BQ1130" s="284"/>
      <c r="BR1130" s="284"/>
      <c r="BS1130" s="284"/>
      <c r="BT1130" s="284"/>
      <c r="BU1130" s="284"/>
      <c r="BV1130" s="284"/>
      <c r="BW1130" s="284"/>
      <c r="BX1130" s="284"/>
      <c r="BY1130" s="284"/>
      <c r="BZ1130" s="284"/>
      <c r="CA1130" s="284"/>
      <c r="CB1130" s="283"/>
      <c r="CC1130" s="93"/>
      <c r="CD1130" s="282"/>
      <c r="CE1130" s="93"/>
      <c r="CF1130" s="93"/>
      <c r="CG1130" s="93"/>
      <c r="CH1130" s="93"/>
      <c r="CI1130" s="93"/>
      <c r="CJ1130" s="93"/>
      <c r="CK1130" s="93"/>
      <c r="CL1130" s="93"/>
      <c r="CM1130" s="93"/>
      <c r="CN1130" s="93"/>
      <c r="CO1130" s="93"/>
      <c r="CP1130" s="93"/>
      <c r="CQ1130" s="93"/>
      <c r="CR1130" s="93"/>
      <c r="CS1130" s="93"/>
      <c r="CT1130" s="93"/>
      <c r="CU1130" s="93"/>
      <c r="CV1130" s="93"/>
      <c r="CW1130" s="93"/>
      <c r="CX1130" s="93"/>
      <c r="CY1130" s="93"/>
      <c r="CZ1130" s="93"/>
      <c r="DA1130" s="93"/>
      <c r="DB1130" s="93"/>
      <c r="DC1130" s="93"/>
      <c r="DD1130" s="93"/>
      <c r="DE1130" s="93"/>
      <c r="DF1130" s="93"/>
      <c r="DG1130" s="93"/>
      <c r="DH1130" s="93"/>
      <c r="DI1130" s="93"/>
      <c r="DJ1130" s="93"/>
      <c r="DK1130" s="93"/>
      <c r="DL1130" s="93"/>
      <c r="DM1130" s="93"/>
      <c r="DN1130" s="93"/>
      <c r="DO1130" s="93"/>
      <c r="DP1130" s="93"/>
      <c r="DQ1130" s="93"/>
      <c r="DR1130" s="93"/>
      <c r="DS1130" s="93"/>
      <c r="DT1130" s="93"/>
      <c r="DU1130" s="93"/>
      <c r="DV1130" s="93"/>
      <c r="DW1130" s="93"/>
      <c r="DX1130" s="93"/>
      <c r="DY1130" s="93"/>
      <c r="DZ1130" s="93"/>
      <c r="EA1130" s="93"/>
      <c r="EB1130" s="93"/>
      <c r="EC1130" s="93"/>
      <c r="ED1130" s="93"/>
      <c r="EE1130" s="93"/>
      <c r="EF1130" s="93"/>
      <c r="EG1130" s="93"/>
      <c r="EH1130" s="93"/>
      <c r="EI1130" s="93"/>
      <c r="EJ1130" s="93"/>
      <c r="EK1130" s="93"/>
      <c r="EL1130" s="93"/>
      <c r="EM1130" s="93"/>
      <c r="EN1130" s="93"/>
      <c r="EO1130" s="93"/>
      <c r="EP1130" s="93"/>
      <c r="EQ1130" s="93"/>
      <c r="ER1130" s="93"/>
      <c r="ES1130" s="93"/>
      <c r="ET1130" s="93"/>
      <c r="EU1130" s="93"/>
      <c r="EV1130" s="93"/>
      <c r="EW1130" s="93"/>
      <c r="EX1130" s="93"/>
      <c r="EY1130" s="93"/>
      <c r="EZ1130" s="93"/>
      <c r="FA1130" s="93"/>
      <c r="FB1130" s="93"/>
      <c r="FC1130" s="93"/>
      <c r="FD1130" s="93"/>
      <c r="FE1130" s="93"/>
      <c r="FF1130" s="93"/>
      <c r="FG1130" s="93"/>
      <c r="FH1130" s="93"/>
      <c r="FI1130" s="93"/>
      <c r="FJ1130" s="93"/>
      <c r="FK1130" s="93"/>
      <c r="FL1130" s="93"/>
      <c r="FM1130" s="93"/>
      <c r="FN1130" s="93"/>
      <c r="FO1130" s="93"/>
      <c r="FP1130" s="93"/>
      <c r="FQ1130" s="93"/>
      <c r="FR1130" s="93"/>
      <c r="FS1130" s="93"/>
      <c r="FT1130" s="93"/>
      <c r="FU1130" s="93"/>
      <c r="FV1130" s="93"/>
      <c r="FW1130" s="93"/>
      <c r="FX1130" s="93"/>
      <c r="FY1130" s="93"/>
      <c r="FZ1130" s="93"/>
      <c r="GA1130" s="93"/>
      <c r="GB1130" s="93"/>
      <c r="GC1130" s="93"/>
      <c r="GD1130" s="93"/>
      <c r="GE1130" s="93"/>
      <c r="GF1130" s="93"/>
      <c r="GG1130" s="93"/>
      <c r="GH1130" s="93"/>
      <c r="GI1130" s="93"/>
      <c r="GJ1130" s="93"/>
      <c r="GK1130" s="93"/>
      <c r="GL1130" s="93"/>
      <c r="GM1130" s="93"/>
      <c r="GN1130" s="93"/>
      <c r="GO1130" s="93"/>
      <c r="GP1130" s="93"/>
      <c r="GQ1130" s="93"/>
      <c r="GR1130" s="93"/>
      <c r="GS1130" s="93"/>
      <c r="GT1130" s="93"/>
      <c r="GU1130" s="93"/>
      <c r="GV1130" s="93"/>
      <c r="GW1130" s="93"/>
      <c r="GX1130" s="93"/>
      <c r="GY1130" s="93"/>
      <c r="GZ1130" s="93"/>
      <c r="HA1130" s="93"/>
      <c r="HB1130" s="93"/>
      <c r="HC1130" s="93"/>
      <c r="HD1130" s="93"/>
      <c r="HE1130" s="93"/>
      <c r="HF1130" s="93"/>
      <c r="HG1130" s="93"/>
      <c r="HH1130" s="93"/>
      <c r="HI1130" s="93"/>
      <c r="HJ1130" s="93"/>
      <c r="HK1130" s="93"/>
      <c r="HL1130" s="93"/>
      <c r="HM1130" s="93"/>
      <c r="HN1130" s="93"/>
      <c r="HO1130" s="93"/>
      <c r="HP1130" s="93"/>
      <c r="HQ1130" s="93"/>
      <c r="HR1130" s="93"/>
      <c r="HS1130" s="93"/>
      <c r="HT1130" s="93"/>
      <c r="HU1130" s="93"/>
      <c r="HV1130" s="93"/>
      <c r="HW1130" s="93"/>
      <c r="HX1130" s="93"/>
      <c r="HY1130" s="93"/>
      <c r="HZ1130" s="93"/>
      <c r="IA1130" s="93"/>
      <c r="IB1130" s="93"/>
      <c r="IC1130" s="93"/>
      <c r="ID1130" s="93"/>
      <c r="IE1130" s="93"/>
      <c r="IF1130" s="93"/>
      <c r="IG1130" s="93"/>
      <c r="IH1130" s="93"/>
      <c r="II1130" s="93"/>
      <c r="IJ1130" s="93"/>
      <c r="IK1130" s="93"/>
      <c r="IL1130" s="93"/>
      <c r="IM1130" s="93"/>
      <c r="IN1130" s="93"/>
      <c r="IO1130" s="93"/>
      <c r="IP1130" s="93"/>
      <c r="IQ1130" s="93"/>
      <c r="IR1130" s="93"/>
      <c r="IS1130" s="93"/>
      <c r="IT1130" s="93"/>
      <c r="IU1130" s="93"/>
      <c r="IV1130" s="93"/>
      <c r="IW1130" s="93"/>
      <c r="IX1130" s="93"/>
      <c r="IY1130" s="93"/>
      <c r="IZ1130" s="93"/>
      <c r="JA1130" s="93"/>
      <c r="JB1130" s="93"/>
      <c r="JC1130" s="93"/>
      <c r="JD1130" s="93"/>
      <c r="JE1130" s="93"/>
      <c r="JF1130" s="93"/>
      <c r="JG1130" s="93"/>
      <c r="JH1130" s="93"/>
      <c r="JI1130" s="93"/>
      <c r="JJ1130" s="93"/>
      <c r="JK1130" s="93"/>
      <c r="JL1130" s="93"/>
      <c r="JM1130" s="93"/>
      <c r="JN1130" s="93"/>
      <c r="JO1130" s="93"/>
      <c r="JP1130" s="93"/>
      <c r="JQ1130" s="93"/>
      <c r="JR1130" s="93"/>
      <c r="JS1130" s="93"/>
      <c r="JT1130" s="93"/>
      <c r="JU1130" s="93"/>
      <c r="JV1130" s="93"/>
      <c r="JW1130" s="93"/>
      <c r="JX1130" s="93"/>
      <c r="JY1130" s="93"/>
      <c r="JZ1130" s="93"/>
      <c r="KA1130" s="93"/>
      <c r="KB1130" s="93"/>
      <c r="KC1130" s="93"/>
      <c r="KD1130" s="93"/>
      <c r="KE1130" s="93"/>
      <c r="KF1130" s="93"/>
      <c r="KG1130" s="93"/>
      <c r="KH1130" s="93"/>
      <c r="KI1130" s="93"/>
      <c r="KJ1130" s="93"/>
      <c r="KK1130" s="93"/>
      <c r="KL1130" s="93"/>
      <c r="KM1130" s="93"/>
      <c r="KN1130" s="93"/>
      <c r="KO1130" s="93"/>
      <c r="KP1130" s="93"/>
      <c r="KQ1130" s="93"/>
      <c r="KR1130" s="93"/>
      <c r="KS1130" s="93"/>
      <c r="KT1130" s="93"/>
      <c r="KU1130" s="93"/>
      <c r="KV1130" s="93"/>
      <c r="KW1130" s="93"/>
      <c r="KX1130" s="93"/>
      <c r="KY1130" s="93"/>
      <c r="KZ1130" s="93"/>
      <c r="LA1130" s="93"/>
      <c r="LB1130" s="93"/>
      <c r="LC1130" s="93"/>
      <c r="LD1130" s="93"/>
      <c r="LE1130" s="93"/>
      <c r="LF1130" s="93"/>
      <c r="LG1130" s="93"/>
      <c r="LH1130" s="93"/>
      <c r="LI1130" s="93"/>
      <c r="LJ1130" s="93"/>
      <c r="LK1130" s="93"/>
      <c r="LL1130" s="93"/>
      <c r="LM1130" s="93"/>
      <c r="LN1130" s="93"/>
      <c r="LO1130" s="93"/>
      <c r="LP1130" s="93"/>
      <c r="LQ1130" s="93"/>
      <c r="LR1130" s="93"/>
      <c r="LS1130" s="93"/>
      <c r="LT1130" s="93"/>
      <c r="LU1130" s="93"/>
      <c r="LV1130" s="93"/>
      <c r="LW1130" s="93"/>
      <c r="LX1130" s="93"/>
      <c r="LY1130" s="93"/>
      <c r="LZ1130" s="93"/>
      <c r="MA1130" s="93"/>
      <c r="MB1130" s="93"/>
      <c r="MC1130" s="93"/>
      <c r="MD1130" s="93"/>
      <c r="ME1130" s="93"/>
      <c r="MF1130" s="93"/>
      <c r="MG1130" s="93"/>
      <c r="MH1130" s="93"/>
      <c r="MI1130" s="93"/>
      <c r="MJ1130" s="93"/>
      <c r="MK1130" s="93"/>
      <c r="ML1130" s="93"/>
      <c r="MM1130" s="93"/>
      <c r="MN1130" s="93"/>
      <c r="MO1130" s="93"/>
      <c r="MP1130" s="93"/>
      <c r="MQ1130" s="93"/>
      <c r="MR1130" s="93"/>
      <c r="MS1130" s="93"/>
      <c r="MT1130" s="93"/>
      <c r="MU1130" s="93"/>
      <c r="MV1130" s="93"/>
      <c r="MW1130" s="93"/>
      <c r="MX1130" s="93"/>
      <c r="MY1130" s="93"/>
      <c r="MZ1130" s="93"/>
      <c r="NA1130" s="93"/>
      <c r="NB1130" s="93"/>
      <c r="NC1130" s="93"/>
      <c r="ND1130" s="93"/>
      <c r="NE1130" s="93"/>
      <c r="NF1130" s="93"/>
      <c r="NG1130" s="93"/>
      <c r="NH1130" s="93"/>
      <c r="NI1130" s="93"/>
      <c r="NJ1130" s="93"/>
      <c r="NK1130" s="93"/>
      <c r="NL1130" s="93"/>
      <c r="NM1130" s="93"/>
      <c r="NN1130" s="93"/>
      <c r="NO1130" s="93"/>
      <c r="NP1130" s="93"/>
      <c r="NQ1130" s="93"/>
      <c r="NR1130" s="93"/>
      <c r="NS1130" s="93"/>
      <c r="NT1130" s="93"/>
      <c r="NU1130" s="93"/>
      <c r="NV1130" s="93"/>
      <c r="NW1130" s="93"/>
      <c r="NX1130" s="93"/>
      <c r="NY1130" s="93"/>
      <c r="NZ1130" s="93"/>
      <c r="OA1130" s="93"/>
      <c r="OB1130" s="93"/>
      <c r="OC1130" s="93"/>
      <c r="OD1130" s="93"/>
      <c r="OE1130" s="93"/>
      <c r="OF1130" s="93"/>
      <c r="OG1130" s="93"/>
      <c r="OH1130" s="93"/>
      <c r="OI1130" s="93"/>
      <c r="OJ1130" s="93"/>
      <c r="OK1130" s="93"/>
      <c r="OL1130" s="93"/>
      <c r="OM1130" s="93"/>
      <c r="ON1130" s="93"/>
      <c r="OO1130" s="93"/>
      <c r="OP1130" s="93"/>
      <c r="OQ1130" s="93"/>
      <c r="OR1130" s="93"/>
      <c r="OS1130" s="93"/>
      <c r="OT1130" s="93"/>
      <c r="OU1130" s="93"/>
      <c r="OV1130" s="93"/>
      <c r="OW1130" s="93"/>
      <c r="OX1130" s="93"/>
      <c r="OY1130" s="93"/>
      <c r="OZ1130" s="93"/>
      <c r="PA1130" s="93"/>
      <c r="PB1130" s="93"/>
      <c r="PC1130" s="93"/>
      <c r="PD1130" s="93"/>
      <c r="PE1130" s="93"/>
      <c r="PF1130" s="93"/>
      <c r="PG1130" s="93"/>
      <c r="PH1130" s="93"/>
      <c r="PI1130" s="93"/>
      <c r="PJ1130" s="93"/>
      <c r="PK1130" s="93"/>
      <c r="PL1130" s="93"/>
      <c r="PM1130" s="93"/>
      <c r="PN1130" s="93"/>
      <c r="PO1130" s="93"/>
      <c r="PP1130" s="93"/>
      <c r="PQ1130" s="93"/>
      <c r="PR1130" s="93"/>
      <c r="PS1130" s="93"/>
      <c r="PT1130" s="93"/>
      <c r="PU1130" s="93"/>
      <c r="PV1130" s="93"/>
      <c r="PW1130" s="93"/>
      <c r="PX1130" s="93"/>
      <c r="PY1130" s="93"/>
      <c r="PZ1130" s="93"/>
      <c r="QA1130" s="93"/>
      <c r="QB1130" s="93"/>
      <c r="QC1130" s="93"/>
      <c r="QD1130" s="93"/>
      <c r="QE1130" s="93"/>
      <c r="QF1130" s="93"/>
      <c r="QG1130" s="93"/>
      <c r="QH1130" s="93"/>
      <c r="QI1130" s="93"/>
      <c r="QJ1130" s="93"/>
      <c r="QK1130" s="93"/>
      <c r="QL1130" s="93"/>
      <c r="QM1130" s="93"/>
      <c r="QN1130" s="93"/>
      <c r="QO1130" s="93"/>
      <c r="QP1130" s="93"/>
      <c r="QQ1130" s="93"/>
      <c r="QR1130" s="93"/>
      <c r="QS1130" s="93"/>
      <c r="QT1130" s="93"/>
      <c r="QU1130" s="93"/>
      <c r="QV1130" s="93"/>
      <c r="QW1130" s="93"/>
      <c r="QX1130" s="93"/>
      <c r="QY1130" s="93"/>
      <c r="QZ1130" s="93"/>
      <c r="RA1130" s="93"/>
      <c r="RB1130" s="93"/>
      <c r="RC1130" s="93"/>
      <c r="RD1130" s="93"/>
      <c r="RE1130" s="93"/>
      <c r="RF1130" s="93"/>
      <c r="RG1130" s="93"/>
      <c r="RH1130" s="93"/>
      <c r="RI1130" s="93"/>
      <c r="RJ1130" s="93"/>
      <c r="RK1130" s="93"/>
      <c r="RL1130" s="93"/>
      <c r="RM1130" s="93"/>
      <c r="RN1130" s="93"/>
      <c r="RO1130" s="93"/>
      <c r="RP1130" s="93"/>
      <c r="RQ1130" s="93"/>
      <c r="RR1130" s="93"/>
      <c r="RS1130" s="93"/>
      <c r="RT1130" s="93"/>
      <c r="RU1130" s="93"/>
      <c r="RV1130" s="93"/>
      <c r="RW1130" s="93"/>
      <c r="RX1130" s="93"/>
      <c r="RY1130" s="93"/>
      <c r="RZ1130" s="93"/>
      <c r="SA1130" s="93"/>
      <c r="SB1130" s="93"/>
      <c r="SC1130" s="93"/>
      <c r="SD1130" s="93"/>
      <c r="SE1130" s="93"/>
      <c r="SF1130" s="93"/>
      <c r="SG1130" s="93"/>
      <c r="SH1130" s="93"/>
      <c r="SI1130" s="93"/>
      <c r="SJ1130" s="93"/>
      <c r="SK1130" s="93"/>
      <c r="SL1130" s="93"/>
      <c r="SM1130" s="93"/>
      <c r="SN1130" s="93"/>
      <c r="SO1130" s="93"/>
      <c r="SP1130" s="93"/>
      <c r="SQ1130" s="93"/>
      <c r="SR1130" s="93"/>
      <c r="SS1130" s="93"/>
      <c r="ST1130" s="93"/>
      <c r="SU1130" s="93"/>
      <c r="SV1130" s="93"/>
      <c r="SW1130" s="93"/>
      <c r="SX1130" s="93"/>
      <c r="SY1130" s="93"/>
      <c r="SZ1130" s="93"/>
      <c r="TA1130" s="93"/>
      <c r="TB1130" s="93"/>
      <c r="TC1130" s="93"/>
      <c r="TD1130" s="93"/>
      <c r="TE1130" s="93"/>
      <c r="TF1130" s="93"/>
      <c r="TG1130" s="93"/>
      <c r="TH1130" s="93"/>
      <c r="TI1130" s="93"/>
      <c r="TJ1130" s="93"/>
      <c r="TK1130" s="93"/>
      <c r="TL1130" s="93"/>
      <c r="TM1130" s="93"/>
      <c r="TN1130" s="93"/>
      <c r="TO1130" s="93"/>
      <c r="TP1130" s="93"/>
      <c r="TQ1130" s="93"/>
      <c r="TR1130" s="93"/>
      <c r="TS1130" s="93"/>
      <c r="TT1130" s="93"/>
      <c r="TU1130" s="93"/>
      <c r="TV1130" s="93"/>
      <c r="TW1130" s="93"/>
      <c r="TX1130" s="93"/>
      <c r="TY1130" s="93"/>
      <c r="TZ1130" s="93"/>
      <c r="UA1130" s="93"/>
      <c r="UB1130" s="93"/>
      <c r="UC1130" s="93"/>
      <c r="UD1130" s="93"/>
      <c r="UE1130" s="93"/>
      <c r="UF1130" s="93"/>
      <c r="UG1130" s="93"/>
      <c r="UH1130" s="93"/>
      <c r="UI1130" s="93"/>
      <c r="UJ1130" s="93"/>
      <c r="UK1130" s="93"/>
      <c r="UL1130" s="93"/>
      <c r="UM1130" s="93"/>
      <c r="UN1130" s="93"/>
      <c r="UO1130" s="93"/>
      <c r="UP1130" s="93"/>
      <c r="UQ1130" s="93"/>
      <c r="UR1130" s="93"/>
      <c r="US1130" s="93"/>
      <c r="UT1130" s="93"/>
      <c r="UU1130" s="93"/>
      <c r="UV1130" s="93"/>
      <c r="UW1130" s="93"/>
      <c r="UX1130" s="93"/>
      <c r="UY1130" s="93"/>
      <c r="UZ1130" s="93"/>
      <c r="VA1130" s="93"/>
      <c r="VB1130" s="93"/>
      <c r="VC1130" s="93"/>
      <c r="VD1130" s="93"/>
      <c r="VE1130" s="93"/>
      <c r="VF1130" s="93"/>
      <c r="VG1130" s="93"/>
      <c r="VH1130" s="93"/>
      <c r="VI1130" s="93"/>
      <c r="VJ1130" s="93"/>
      <c r="VK1130" s="93"/>
      <c r="VL1130" s="93"/>
      <c r="VM1130" s="93"/>
      <c r="VN1130" s="93"/>
      <c r="VO1130" s="93"/>
      <c r="VP1130" s="93"/>
      <c r="VQ1130" s="93"/>
      <c r="VR1130" s="93"/>
      <c r="VS1130" s="93"/>
      <c r="VT1130" s="93"/>
      <c r="VU1130" s="93"/>
      <c r="VV1130" s="93"/>
      <c r="VW1130" s="93"/>
      <c r="VX1130" s="93"/>
      <c r="VY1130" s="93"/>
      <c r="VZ1130" s="93"/>
      <c r="WA1130" s="93"/>
      <c r="WB1130" s="93"/>
      <c r="WC1130" s="93"/>
      <c r="WD1130" s="93"/>
      <c r="WE1130" s="93"/>
      <c r="WF1130" s="93"/>
      <c r="WG1130" s="93"/>
      <c r="WH1130" s="93"/>
      <c r="WI1130" s="93"/>
      <c r="WJ1130" s="93"/>
      <c r="WK1130" s="93"/>
      <c r="WL1130" s="93"/>
      <c r="WM1130" s="93"/>
      <c r="WN1130" s="93"/>
      <c r="WO1130" s="93"/>
      <c r="WP1130" s="93"/>
      <c r="WQ1130" s="93"/>
      <c r="WR1130" s="93"/>
      <c r="WS1130" s="93"/>
      <c r="WT1130" s="93"/>
      <c r="WU1130" s="93"/>
      <c r="WV1130" s="93"/>
      <c r="WW1130" s="93"/>
      <c r="WX1130" s="93"/>
      <c r="WY1130" s="93"/>
      <c r="WZ1130" s="93"/>
      <c r="XA1130" s="93"/>
      <c r="XB1130" s="93"/>
      <c r="XC1130" s="93"/>
      <c r="XD1130" s="93"/>
      <c r="XE1130" s="93"/>
      <c r="XF1130" s="93"/>
      <c r="XG1130" s="93"/>
      <c r="XH1130" s="93"/>
      <c r="XI1130" s="93"/>
      <c r="XJ1130" s="93"/>
      <c r="XK1130" s="93"/>
      <c r="XL1130" s="93"/>
      <c r="XM1130" s="93"/>
      <c r="XN1130" s="93"/>
      <c r="XO1130" s="93"/>
      <c r="XP1130" s="93"/>
      <c r="XQ1130" s="93"/>
      <c r="XR1130" s="93"/>
      <c r="XS1130" s="93"/>
      <c r="XT1130" s="93"/>
      <c r="XU1130" s="93"/>
      <c r="XV1130" s="93"/>
      <c r="XW1130" s="93"/>
      <c r="XX1130" s="93"/>
      <c r="XY1130" s="93"/>
      <c r="XZ1130" s="93"/>
      <c r="YA1130" s="93"/>
      <c r="YB1130" s="93"/>
      <c r="YC1130" s="93"/>
      <c r="YD1130" s="93"/>
      <c r="YE1130" s="93"/>
      <c r="YF1130" s="93"/>
      <c r="YG1130" s="93"/>
      <c r="YH1130" s="93"/>
      <c r="YI1130" s="93"/>
      <c r="YJ1130" s="93"/>
      <c r="YK1130" s="93"/>
      <c r="YL1130" s="93"/>
      <c r="YM1130" s="93"/>
      <c r="YN1130" s="93"/>
      <c r="YO1130" s="93"/>
      <c r="YP1130" s="93"/>
      <c r="YQ1130" s="93"/>
      <c r="YR1130" s="93"/>
      <c r="YS1130" s="93"/>
      <c r="YT1130" s="93"/>
      <c r="YU1130" s="93"/>
      <c r="YV1130" s="93"/>
      <c r="YW1130" s="93"/>
      <c r="YX1130" s="93"/>
      <c r="YY1130" s="93"/>
      <c r="YZ1130" s="93"/>
      <c r="ZA1130" s="93"/>
      <c r="ZB1130" s="93"/>
      <c r="ZC1130" s="93"/>
      <c r="ZD1130" s="93"/>
      <c r="ZE1130" s="93"/>
      <c r="ZF1130" s="93"/>
      <c r="ZG1130" s="93"/>
      <c r="ZH1130" s="93"/>
      <c r="ZI1130" s="93"/>
      <c r="ZJ1130" s="93"/>
      <c r="ZK1130" s="93"/>
      <c r="ZL1130" s="93"/>
      <c r="ZM1130" s="93"/>
      <c r="ZN1130" s="93"/>
      <c r="ZO1130" s="93"/>
      <c r="ZP1130" s="93"/>
      <c r="ZQ1130" s="93"/>
      <c r="ZR1130" s="93"/>
      <c r="ZS1130" s="93"/>
      <c r="ZT1130" s="93"/>
      <c r="ZU1130" s="93"/>
      <c r="ZV1130" s="93"/>
      <c r="ZW1130" s="93"/>
      <c r="ZX1130" s="93"/>
      <c r="ZY1130" s="93"/>
      <c r="ZZ1130" s="93"/>
      <c r="AAA1130" s="93"/>
      <c r="AAB1130" s="93"/>
      <c r="AAC1130" s="93"/>
      <c r="AAD1130" s="93"/>
      <c r="AAE1130" s="93"/>
      <c r="AAF1130" s="93"/>
      <c r="AAG1130" s="93"/>
      <c r="AAH1130" s="93"/>
      <c r="AAI1130" s="93"/>
      <c r="AAJ1130" s="93"/>
      <c r="AAK1130" s="93"/>
      <c r="AAL1130" s="93"/>
      <c r="AAM1130" s="93"/>
      <c r="AAN1130" s="93"/>
      <c r="AAO1130" s="93"/>
      <c r="AAP1130" s="93"/>
      <c r="AAQ1130" s="93"/>
      <c r="AAR1130" s="93"/>
      <c r="AAS1130" s="93"/>
      <c r="AAT1130" s="93"/>
      <c r="AAU1130" s="93"/>
      <c r="AAV1130" s="93"/>
      <c r="AAW1130" s="93"/>
      <c r="AAX1130" s="93"/>
      <c r="AAY1130" s="93"/>
      <c r="AAZ1130" s="93"/>
      <c r="ABA1130" s="93"/>
      <c r="ABB1130" s="93"/>
      <c r="ABC1130" s="93"/>
      <c r="ABD1130" s="93"/>
      <c r="ABE1130" s="93"/>
      <c r="ABF1130" s="93"/>
      <c r="ABG1130" s="93"/>
      <c r="ABH1130" s="93"/>
      <c r="ABI1130" s="93"/>
      <c r="ABJ1130" s="93"/>
      <c r="ABK1130" s="93"/>
      <c r="ABL1130" s="93"/>
      <c r="ABM1130" s="93"/>
      <c r="ABN1130" s="93"/>
      <c r="ABO1130" s="93"/>
      <c r="ABP1130" s="93"/>
      <c r="ABQ1130" s="93"/>
      <c r="ABR1130" s="93"/>
      <c r="ABS1130" s="93"/>
      <c r="ABT1130" s="93"/>
      <c r="ABU1130" s="93"/>
      <c r="ABV1130" s="93"/>
      <c r="ABW1130" s="93"/>
      <c r="ABX1130" s="93"/>
      <c r="ABY1130" s="93"/>
      <c r="ABZ1130" s="93"/>
      <c r="ACA1130" s="93"/>
      <c r="ACB1130" s="93"/>
      <c r="ACC1130" s="93"/>
      <c r="ACD1130" s="93"/>
      <c r="ACE1130" s="93"/>
      <c r="ACF1130" s="93"/>
      <c r="ACG1130" s="93"/>
      <c r="ACH1130" s="93"/>
      <c r="ACI1130" s="93"/>
      <c r="ACJ1130" s="93"/>
      <c r="ACK1130" s="93"/>
      <c r="ACL1130" s="93"/>
      <c r="ACM1130" s="93"/>
      <c r="ACN1130" s="93"/>
      <c r="ACO1130" s="93"/>
      <c r="ACP1130" s="93"/>
      <c r="ACQ1130" s="89"/>
      <c r="ACR1130" s="285" t="s">
        <v>144</v>
      </c>
      <c r="ACS1130" s="286" t="s">
        <v>560</v>
      </c>
    </row>
    <row r="1131" spans="1:773" ht="57.75" customHeight="1">
      <c r="A1131" s="89"/>
      <c r="B1131" s="283"/>
      <c r="C1131" s="284"/>
      <c r="D1131" s="284"/>
      <c r="E1131" s="284"/>
      <c r="F1131" s="284"/>
      <c r="G1131" s="284"/>
      <c r="H1131" s="283"/>
      <c r="I1131" s="283"/>
      <c r="J1131" s="283"/>
      <c r="K1131" s="283"/>
      <c r="L1131" s="283"/>
      <c r="M1131" s="283"/>
      <c r="N1131" s="283"/>
      <c r="O1131" s="283"/>
      <c r="P1131" s="283"/>
      <c r="Q1131" s="283"/>
      <c r="R1131" s="283"/>
      <c r="S1131" s="283"/>
      <c r="T1131" s="283"/>
      <c r="U1131" s="283"/>
      <c r="V1131" s="283"/>
      <c r="W1131" s="283"/>
      <c r="X1131" s="283"/>
      <c r="Y1131" s="283"/>
      <c r="Z1131" s="283"/>
      <c r="AA1131" s="283"/>
      <c r="AB1131" s="93"/>
      <c r="AC1131" s="93"/>
      <c r="AD1131" s="93"/>
      <c r="AE1131" s="93"/>
      <c r="AF1131" s="93"/>
      <c r="AG1131" s="93"/>
      <c r="AH1131" s="93"/>
      <c r="AI1131" s="93"/>
      <c r="AJ1131" s="93"/>
      <c r="AK1131" s="93"/>
      <c r="AL1131" s="93"/>
      <c r="AM1131" s="93"/>
      <c r="AN1131" s="93"/>
      <c r="AO1131" s="93"/>
      <c r="AP1131" s="93"/>
      <c r="AQ1131" s="93"/>
      <c r="AR1131" s="93"/>
      <c r="AS1131" s="93"/>
      <c r="AT1131" s="93"/>
      <c r="AU1131" s="93"/>
      <c r="AV1131" s="283"/>
      <c r="AW1131" s="283"/>
      <c r="AX1131" s="283"/>
      <c r="AY1131" s="283"/>
      <c r="AZ1131" s="283"/>
      <c r="BA1131" s="283"/>
      <c r="BB1131" s="283"/>
      <c r="BC1131" s="283"/>
      <c r="BD1131" s="283"/>
      <c r="BE1131" s="283"/>
      <c r="BF1131" s="283"/>
      <c r="BG1131" s="283"/>
      <c r="BH1131" s="283"/>
      <c r="BI1131" s="283"/>
      <c r="BJ1131" s="283"/>
      <c r="BK1131" s="284"/>
      <c r="BL1131" s="284"/>
      <c r="BM1131" s="284"/>
      <c r="BN1131" s="284"/>
      <c r="BO1131" s="284"/>
      <c r="BP1131" s="284"/>
      <c r="BQ1131" s="284"/>
      <c r="BR1131" s="284"/>
      <c r="BS1131" s="284"/>
      <c r="BT1131" s="284"/>
      <c r="BU1131" s="284"/>
      <c r="BV1131" s="284"/>
      <c r="BW1131" s="284"/>
      <c r="BX1131" s="284"/>
      <c r="BY1131" s="284"/>
      <c r="BZ1131" s="284"/>
      <c r="CA1131" s="284"/>
      <c r="CB1131" s="283"/>
      <c r="CC1131" s="93"/>
      <c r="CD1131" s="282"/>
      <c r="CE1131" s="93"/>
      <c r="CF1131" s="93"/>
      <c r="CG1131" s="93"/>
      <c r="CH1131" s="93"/>
      <c r="CI1131" s="93"/>
      <c r="CJ1131" s="93"/>
      <c r="CK1131" s="93"/>
      <c r="CL1131" s="93"/>
      <c r="CM1131" s="93"/>
      <c r="CN1131" s="93"/>
      <c r="CO1131" s="93"/>
      <c r="CP1131" s="93"/>
      <c r="CQ1131" s="93"/>
      <c r="CR1131" s="93"/>
      <c r="CS1131" s="93"/>
      <c r="CT1131" s="93"/>
      <c r="CU1131" s="93"/>
      <c r="CV1131" s="93"/>
      <c r="CW1131" s="93"/>
      <c r="CX1131" s="93"/>
      <c r="CY1131" s="93"/>
      <c r="CZ1131" s="93"/>
      <c r="DA1131" s="93"/>
      <c r="DB1131" s="93"/>
      <c r="DC1131" s="93"/>
      <c r="DD1131" s="93"/>
      <c r="DE1131" s="93"/>
      <c r="DF1131" s="93"/>
      <c r="DG1131" s="93"/>
      <c r="DH1131" s="93"/>
      <c r="DI1131" s="93"/>
      <c r="DJ1131" s="93"/>
      <c r="DK1131" s="93"/>
      <c r="DL1131" s="93"/>
      <c r="DM1131" s="93"/>
      <c r="DN1131" s="93"/>
      <c r="DO1131" s="93"/>
      <c r="DP1131" s="93"/>
      <c r="DQ1131" s="93"/>
      <c r="DR1131" s="93"/>
      <c r="DS1131" s="93"/>
      <c r="DT1131" s="93"/>
      <c r="DU1131" s="93"/>
      <c r="DV1131" s="93"/>
      <c r="DW1131" s="93"/>
      <c r="DX1131" s="93"/>
      <c r="DY1131" s="93"/>
      <c r="DZ1131" s="93"/>
      <c r="EA1131" s="93"/>
      <c r="EB1131" s="93"/>
      <c r="EC1131" s="93"/>
      <c r="ED1131" s="93"/>
      <c r="EE1131" s="93"/>
      <c r="EF1131" s="93"/>
      <c r="EG1131" s="93"/>
      <c r="EH1131" s="93"/>
      <c r="EI1131" s="93"/>
      <c r="EJ1131" s="93"/>
      <c r="EK1131" s="93"/>
      <c r="EL1131" s="93"/>
      <c r="EM1131" s="93"/>
      <c r="EN1131" s="93"/>
      <c r="EO1131" s="93"/>
      <c r="EP1131" s="93"/>
      <c r="EQ1131" s="93"/>
      <c r="ER1131" s="93"/>
      <c r="ES1131" s="93"/>
      <c r="ET1131" s="93"/>
      <c r="EU1131" s="93"/>
      <c r="EV1131" s="93"/>
      <c r="EW1131" s="93"/>
      <c r="EX1131" s="93"/>
      <c r="EY1131" s="93"/>
      <c r="EZ1131" s="93"/>
      <c r="FA1131" s="93"/>
      <c r="FB1131" s="93"/>
      <c r="FC1131" s="93"/>
      <c r="FD1131" s="93"/>
      <c r="FE1131" s="93"/>
      <c r="FF1131" s="93"/>
      <c r="FG1131" s="93"/>
      <c r="FH1131" s="93"/>
      <c r="FI1131" s="93"/>
      <c r="FJ1131" s="93"/>
      <c r="FK1131" s="93"/>
      <c r="FL1131" s="93"/>
      <c r="FM1131" s="93"/>
      <c r="FN1131" s="93"/>
      <c r="FO1131" s="93"/>
      <c r="FP1131" s="93"/>
      <c r="FQ1131" s="93"/>
      <c r="FR1131" s="93"/>
      <c r="FS1131" s="93"/>
      <c r="FT1131" s="93"/>
      <c r="FU1131" s="93"/>
      <c r="FV1131" s="93"/>
      <c r="FW1131" s="93"/>
      <c r="FX1131" s="93"/>
      <c r="FY1131" s="93"/>
      <c r="FZ1131" s="93"/>
      <c r="GA1131" s="93"/>
      <c r="GB1131" s="93"/>
      <c r="GC1131" s="93"/>
      <c r="GD1131" s="93"/>
      <c r="GE1131" s="93"/>
      <c r="GF1131" s="93"/>
      <c r="GG1131" s="93"/>
      <c r="GH1131" s="93"/>
      <c r="GI1131" s="93"/>
      <c r="GJ1131" s="93"/>
      <c r="GK1131" s="93"/>
      <c r="GL1131" s="93"/>
      <c r="GM1131" s="93"/>
      <c r="GN1131" s="93"/>
      <c r="GO1131" s="93"/>
      <c r="GP1131" s="93"/>
      <c r="GQ1131" s="93"/>
      <c r="GR1131" s="93"/>
      <c r="GS1131" s="93"/>
      <c r="GT1131" s="93"/>
      <c r="GU1131" s="93"/>
      <c r="GV1131" s="93"/>
      <c r="GW1131" s="93"/>
      <c r="GX1131" s="93"/>
      <c r="GY1131" s="93"/>
      <c r="GZ1131" s="93"/>
      <c r="HA1131" s="93"/>
      <c r="HB1131" s="93"/>
      <c r="HC1131" s="93"/>
      <c r="HD1131" s="93"/>
      <c r="HE1131" s="93"/>
      <c r="HF1131" s="93"/>
      <c r="HG1131" s="93"/>
      <c r="HH1131" s="93"/>
      <c r="HI1131" s="93"/>
      <c r="HJ1131" s="93"/>
      <c r="HK1131" s="93"/>
      <c r="HL1131" s="93"/>
      <c r="HM1131" s="93"/>
      <c r="HN1131" s="93"/>
      <c r="HO1131" s="93"/>
      <c r="HP1131" s="93"/>
      <c r="HQ1131" s="93"/>
      <c r="HR1131" s="93"/>
      <c r="HS1131" s="93"/>
      <c r="HT1131" s="93"/>
      <c r="HU1131" s="93"/>
      <c r="HV1131" s="93"/>
      <c r="HW1131" s="93"/>
      <c r="HX1131" s="93"/>
      <c r="HY1131" s="93"/>
      <c r="HZ1131" s="93"/>
      <c r="IA1131" s="93"/>
      <c r="IB1131" s="93"/>
      <c r="IC1131" s="93"/>
      <c r="ID1131" s="93"/>
      <c r="IE1131" s="93"/>
      <c r="IF1131" s="93"/>
      <c r="IG1131" s="93"/>
      <c r="IH1131" s="93"/>
      <c r="II1131" s="93"/>
      <c r="IJ1131" s="93"/>
      <c r="IK1131" s="93"/>
      <c r="IL1131" s="93"/>
      <c r="IM1131" s="93"/>
      <c r="IN1131" s="93"/>
      <c r="IO1131" s="93"/>
      <c r="IP1131" s="93"/>
      <c r="IQ1131" s="93"/>
      <c r="IR1131" s="93"/>
      <c r="IS1131" s="93"/>
      <c r="IT1131" s="93"/>
      <c r="IU1131" s="93"/>
      <c r="IV1131" s="93"/>
      <c r="IW1131" s="93"/>
      <c r="IX1131" s="93"/>
      <c r="IY1131" s="93"/>
      <c r="IZ1131" s="93"/>
      <c r="JA1131" s="93"/>
      <c r="JB1131" s="93"/>
      <c r="JC1131" s="93"/>
      <c r="JD1131" s="93"/>
      <c r="JE1131" s="93"/>
      <c r="JF1131" s="93"/>
      <c r="JG1131" s="93"/>
      <c r="JH1131" s="93"/>
      <c r="JI1131" s="93"/>
      <c r="JJ1131" s="93"/>
      <c r="JK1131" s="93"/>
      <c r="JL1131" s="93"/>
      <c r="JM1131" s="93"/>
      <c r="JN1131" s="93"/>
      <c r="JO1131" s="93"/>
      <c r="JP1131" s="93"/>
      <c r="JQ1131" s="93"/>
      <c r="JR1131" s="93"/>
      <c r="JS1131" s="93"/>
      <c r="JT1131" s="93"/>
      <c r="JU1131" s="93"/>
      <c r="JV1131" s="93"/>
      <c r="JW1131" s="93"/>
      <c r="JX1131" s="93"/>
      <c r="JY1131" s="93"/>
      <c r="JZ1131" s="93"/>
      <c r="KA1131" s="93"/>
      <c r="KB1131" s="93"/>
      <c r="KC1131" s="93"/>
      <c r="KD1131" s="93"/>
      <c r="KE1131" s="93"/>
      <c r="KF1131" s="93"/>
      <c r="KG1131" s="93"/>
      <c r="KH1131" s="93"/>
      <c r="KI1131" s="93"/>
      <c r="KJ1131" s="93"/>
      <c r="KK1131" s="93"/>
      <c r="KL1131" s="93"/>
      <c r="KM1131" s="93"/>
      <c r="KN1131" s="93"/>
      <c r="KO1131" s="93"/>
      <c r="KP1131" s="93"/>
      <c r="KQ1131" s="93"/>
      <c r="KR1131" s="93"/>
      <c r="KS1131" s="93"/>
      <c r="KT1131" s="93"/>
      <c r="KU1131" s="93"/>
      <c r="KV1131" s="93"/>
      <c r="KW1131" s="93"/>
      <c r="KX1131" s="93"/>
      <c r="KY1131" s="93"/>
      <c r="KZ1131" s="93"/>
      <c r="LA1131" s="93"/>
      <c r="LB1131" s="93"/>
      <c r="LC1131" s="93"/>
      <c r="LD1131" s="93"/>
      <c r="LE1131" s="93"/>
      <c r="LF1131" s="93"/>
      <c r="LG1131" s="93"/>
      <c r="LH1131" s="93"/>
      <c r="LI1131" s="93"/>
      <c r="LJ1131" s="93"/>
      <c r="LK1131" s="93"/>
      <c r="LL1131" s="93"/>
      <c r="LM1131" s="93"/>
      <c r="LN1131" s="93"/>
      <c r="LO1131" s="93"/>
      <c r="LP1131" s="93"/>
      <c r="LQ1131" s="93"/>
      <c r="LR1131" s="93"/>
      <c r="LS1131" s="93"/>
      <c r="LT1131" s="93"/>
      <c r="LU1131" s="93"/>
      <c r="LV1131" s="93"/>
      <c r="LW1131" s="93"/>
      <c r="LX1131" s="93"/>
      <c r="LY1131" s="93"/>
      <c r="LZ1131" s="93"/>
      <c r="MA1131" s="93"/>
      <c r="MB1131" s="93"/>
      <c r="MC1131" s="93"/>
      <c r="MD1131" s="93"/>
      <c r="ME1131" s="93"/>
      <c r="MF1131" s="93"/>
      <c r="MG1131" s="93"/>
      <c r="MH1131" s="93"/>
      <c r="MI1131" s="93"/>
      <c r="MJ1131" s="93"/>
      <c r="MK1131" s="93"/>
      <c r="ML1131" s="93"/>
      <c r="MM1131" s="93"/>
      <c r="MN1131" s="93"/>
      <c r="MO1131" s="93"/>
      <c r="MP1131" s="93"/>
      <c r="MQ1131" s="93"/>
      <c r="MR1131" s="93"/>
      <c r="MS1131" s="93"/>
      <c r="MT1131" s="93"/>
      <c r="MU1131" s="93"/>
      <c r="MV1131" s="93"/>
      <c r="MW1131" s="93"/>
      <c r="MX1131" s="93"/>
      <c r="MY1131" s="93"/>
      <c r="MZ1131" s="93"/>
      <c r="NA1131" s="93"/>
      <c r="NB1131" s="93"/>
      <c r="NC1131" s="93"/>
      <c r="ND1131" s="93"/>
      <c r="NE1131" s="93"/>
      <c r="NF1131" s="93"/>
      <c r="NG1131" s="93"/>
      <c r="NH1131" s="93"/>
      <c r="NI1131" s="93"/>
      <c r="NJ1131" s="93"/>
      <c r="NK1131" s="93"/>
      <c r="NL1131" s="93"/>
      <c r="NM1131" s="93"/>
      <c r="NN1131" s="93"/>
      <c r="NO1131" s="93"/>
      <c r="NP1131" s="93"/>
      <c r="NQ1131" s="93"/>
      <c r="NR1131" s="93"/>
      <c r="NS1131" s="93"/>
      <c r="NT1131" s="93"/>
      <c r="NU1131" s="93"/>
      <c r="NV1131" s="93"/>
      <c r="NW1131" s="93"/>
      <c r="NX1131" s="93"/>
      <c r="NY1131" s="93"/>
      <c r="NZ1131" s="93"/>
      <c r="OA1131" s="93"/>
      <c r="OB1131" s="93"/>
      <c r="OC1131" s="93"/>
      <c r="OD1131" s="93"/>
      <c r="OE1131" s="93"/>
      <c r="OF1131" s="93"/>
      <c r="OG1131" s="93"/>
      <c r="OH1131" s="93"/>
      <c r="OI1131" s="93"/>
      <c r="OJ1131" s="93"/>
      <c r="OK1131" s="93"/>
      <c r="OL1131" s="93"/>
      <c r="OM1131" s="93"/>
      <c r="ON1131" s="93"/>
      <c r="OO1131" s="93"/>
      <c r="OP1131" s="93"/>
      <c r="OQ1131" s="93"/>
      <c r="OR1131" s="93"/>
      <c r="OS1131" s="93"/>
      <c r="OT1131" s="93"/>
      <c r="OU1131" s="93"/>
      <c r="OV1131" s="93"/>
      <c r="OW1131" s="93"/>
      <c r="OX1131" s="93"/>
      <c r="OY1131" s="93"/>
      <c r="OZ1131" s="93"/>
      <c r="PA1131" s="93"/>
      <c r="PB1131" s="93"/>
      <c r="PC1131" s="93"/>
      <c r="PD1131" s="93"/>
      <c r="PE1131" s="93"/>
      <c r="PF1131" s="93"/>
      <c r="PG1131" s="93"/>
      <c r="PH1131" s="93"/>
      <c r="PI1131" s="93"/>
      <c r="PJ1131" s="93"/>
      <c r="PK1131" s="93"/>
      <c r="PL1131" s="93"/>
      <c r="PM1131" s="93"/>
      <c r="PN1131" s="93"/>
      <c r="PO1131" s="93"/>
      <c r="PP1131" s="93"/>
      <c r="PQ1131" s="93"/>
      <c r="PR1131" s="93"/>
      <c r="PS1131" s="93"/>
      <c r="PT1131" s="93"/>
      <c r="PU1131" s="93"/>
      <c r="PV1131" s="93"/>
      <c r="PW1131" s="93"/>
      <c r="PX1131" s="93"/>
      <c r="PY1131" s="93"/>
      <c r="PZ1131" s="93"/>
      <c r="QA1131" s="93"/>
      <c r="QB1131" s="93"/>
      <c r="QC1131" s="93"/>
      <c r="QD1131" s="93"/>
      <c r="QE1131" s="93"/>
      <c r="QF1131" s="93"/>
      <c r="QG1131" s="93"/>
      <c r="QH1131" s="93"/>
      <c r="QI1131" s="93"/>
      <c r="QJ1131" s="93"/>
      <c r="QK1131" s="93"/>
      <c r="QL1131" s="93"/>
      <c r="QM1131" s="93"/>
      <c r="QN1131" s="93"/>
      <c r="QO1131" s="93"/>
      <c r="QP1131" s="93"/>
      <c r="QQ1131" s="93"/>
      <c r="QR1131" s="93"/>
      <c r="QS1131" s="93"/>
      <c r="QT1131" s="93"/>
      <c r="QU1131" s="93"/>
      <c r="QV1131" s="93"/>
      <c r="QW1131" s="93"/>
      <c r="QX1131" s="93"/>
      <c r="QY1131" s="93"/>
      <c r="QZ1131" s="93"/>
      <c r="RA1131" s="93"/>
      <c r="RB1131" s="93"/>
      <c r="RC1131" s="93"/>
      <c r="RD1131" s="93"/>
      <c r="RE1131" s="93"/>
      <c r="RF1131" s="93"/>
      <c r="RG1131" s="93"/>
      <c r="RH1131" s="93"/>
      <c r="RI1131" s="93"/>
      <c r="RJ1131" s="93"/>
      <c r="RK1131" s="93"/>
      <c r="RL1131" s="93"/>
      <c r="RM1131" s="93"/>
      <c r="RN1131" s="93"/>
      <c r="RO1131" s="93"/>
      <c r="RP1131" s="93"/>
      <c r="RQ1131" s="93"/>
      <c r="RR1131" s="93"/>
      <c r="RS1131" s="93"/>
      <c r="RT1131" s="93"/>
      <c r="RU1131" s="93"/>
      <c r="RV1131" s="93"/>
      <c r="RW1131" s="93"/>
      <c r="RX1131" s="93"/>
      <c r="RY1131" s="93"/>
      <c r="RZ1131" s="93"/>
      <c r="SA1131" s="93"/>
      <c r="SB1131" s="93"/>
      <c r="SC1131" s="93"/>
      <c r="SD1131" s="93"/>
      <c r="SE1131" s="93"/>
      <c r="SF1131" s="93"/>
      <c r="SG1131" s="93"/>
      <c r="SH1131" s="93"/>
      <c r="SI1131" s="93"/>
      <c r="SJ1131" s="93"/>
      <c r="SK1131" s="93"/>
      <c r="SL1131" s="93"/>
      <c r="SM1131" s="93"/>
      <c r="SN1131" s="93"/>
      <c r="SO1131" s="93"/>
      <c r="SP1131" s="93"/>
      <c r="SQ1131" s="93"/>
      <c r="SR1131" s="93"/>
      <c r="SS1131" s="93"/>
      <c r="ST1131" s="93"/>
      <c r="SU1131" s="93"/>
      <c r="SV1131" s="93"/>
      <c r="SW1131" s="93"/>
      <c r="SX1131" s="93"/>
      <c r="SY1131" s="93"/>
      <c r="SZ1131" s="93"/>
      <c r="TA1131" s="93"/>
      <c r="TB1131" s="93"/>
      <c r="TC1131" s="93"/>
      <c r="TD1131" s="93"/>
      <c r="TE1131" s="93"/>
      <c r="TF1131" s="93"/>
      <c r="TG1131" s="93"/>
      <c r="TH1131" s="93"/>
      <c r="TI1131" s="93"/>
      <c r="TJ1131" s="93"/>
      <c r="TK1131" s="93"/>
      <c r="TL1131" s="93"/>
      <c r="TM1131" s="93"/>
      <c r="TN1131" s="93"/>
      <c r="TO1131" s="93"/>
      <c r="TP1131" s="93"/>
      <c r="TQ1131" s="93"/>
      <c r="TR1131" s="93"/>
      <c r="TS1131" s="93"/>
      <c r="TT1131" s="93"/>
      <c r="TU1131" s="93"/>
      <c r="TV1131" s="93"/>
      <c r="TW1131" s="93"/>
      <c r="TX1131" s="93"/>
      <c r="TY1131" s="93"/>
      <c r="TZ1131" s="93"/>
      <c r="UA1131" s="93"/>
      <c r="UB1131" s="93"/>
      <c r="UC1131" s="93"/>
      <c r="UD1131" s="93"/>
      <c r="UE1131" s="93"/>
      <c r="UF1131" s="93"/>
      <c r="UG1131" s="93"/>
      <c r="UH1131" s="93"/>
      <c r="UI1131" s="93"/>
      <c r="UJ1131" s="93"/>
      <c r="UK1131" s="93"/>
      <c r="UL1131" s="93"/>
      <c r="UM1131" s="93"/>
      <c r="UN1131" s="93"/>
      <c r="UO1131" s="93"/>
      <c r="UP1131" s="93"/>
      <c r="UQ1131" s="93"/>
      <c r="UR1131" s="93"/>
      <c r="US1131" s="93"/>
      <c r="UT1131" s="93"/>
      <c r="UU1131" s="93"/>
      <c r="UV1131" s="93"/>
      <c r="UW1131" s="93"/>
      <c r="UX1131" s="93"/>
      <c r="UY1131" s="93"/>
      <c r="UZ1131" s="93"/>
      <c r="VA1131" s="93"/>
      <c r="VB1131" s="93"/>
      <c r="VC1131" s="93"/>
      <c r="VD1131" s="93"/>
      <c r="VE1131" s="93"/>
      <c r="VF1131" s="93"/>
      <c r="VG1131" s="93"/>
      <c r="VH1131" s="93"/>
      <c r="VI1131" s="93"/>
      <c r="VJ1131" s="93"/>
      <c r="VK1131" s="93"/>
      <c r="VL1131" s="93"/>
      <c r="VM1131" s="93"/>
      <c r="VN1131" s="93"/>
      <c r="VO1131" s="93"/>
      <c r="VP1131" s="93"/>
      <c r="VQ1131" s="93"/>
      <c r="VR1131" s="93"/>
      <c r="VS1131" s="93"/>
      <c r="VT1131" s="93"/>
      <c r="VU1131" s="93"/>
      <c r="VV1131" s="93"/>
      <c r="VW1131" s="93"/>
      <c r="VX1131" s="93"/>
      <c r="VY1131" s="93"/>
      <c r="VZ1131" s="93"/>
      <c r="WA1131" s="93"/>
      <c r="WB1131" s="93"/>
      <c r="WC1131" s="93"/>
      <c r="WD1131" s="93"/>
      <c r="WE1131" s="93"/>
      <c r="WF1131" s="93"/>
      <c r="WG1131" s="93"/>
      <c r="WH1131" s="93"/>
      <c r="WI1131" s="93"/>
      <c r="WJ1131" s="93"/>
      <c r="WK1131" s="93"/>
      <c r="WL1131" s="93"/>
      <c r="WM1131" s="93"/>
      <c r="WN1131" s="93"/>
      <c r="WO1131" s="93"/>
      <c r="WP1131" s="93"/>
      <c r="WQ1131" s="93"/>
      <c r="WR1131" s="93"/>
      <c r="WS1131" s="93"/>
      <c r="WT1131" s="93"/>
      <c r="WU1131" s="93"/>
      <c r="WV1131" s="93"/>
      <c r="WW1131" s="93"/>
      <c r="WX1131" s="93"/>
      <c r="WY1131" s="93"/>
      <c r="WZ1131" s="93"/>
      <c r="XA1131" s="93"/>
      <c r="XB1131" s="93"/>
      <c r="XC1131" s="93"/>
      <c r="XD1131" s="93"/>
      <c r="XE1131" s="93"/>
      <c r="XF1131" s="93"/>
      <c r="XG1131" s="93"/>
      <c r="XH1131" s="93"/>
      <c r="XI1131" s="93"/>
      <c r="XJ1131" s="93"/>
      <c r="XK1131" s="93"/>
      <c r="XL1131" s="93"/>
      <c r="XM1131" s="93"/>
      <c r="XN1131" s="93"/>
      <c r="XO1131" s="93"/>
      <c r="XP1131" s="93"/>
      <c r="XQ1131" s="93"/>
      <c r="XR1131" s="93"/>
      <c r="XS1131" s="93"/>
      <c r="XT1131" s="93"/>
      <c r="XU1131" s="93"/>
      <c r="XV1131" s="93"/>
      <c r="XW1131" s="93"/>
      <c r="XX1131" s="93"/>
      <c r="XY1131" s="93"/>
      <c r="XZ1131" s="93"/>
      <c r="YA1131" s="93"/>
      <c r="YB1131" s="93"/>
      <c r="YC1131" s="93"/>
      <c r="YD1131" s="93"/>
      <c r="YE1131" s="93"/>
      <c r="YF1131" s="93"/>
      <c r="YG1131" s="93"/>
      <c r="YH1131" s="93"/>
      <c r="YI1131" s="93"/>
      <c r="YJ1131" s="93"/>
      <c r="YK1131" s="93"/>
      <c r="YL1131" s="93"/>
      <c r="YM1131" s="93"/>
      <c r="YN1131" s="93"/>
      <c r="YO1131" s="93"/>
      <c r="YP1131" s="93"/>
      <c r="YQ1131" s="93"/>
      <c r="YR1131" s="93"/>
      <c r="YS1131" s="93"/>
      <c r="YT1131" s="93"/>
      <c r="YU1131" s="93"/>
      <c r="YV1131" s="93"/>
      <c r="YW1131" s="93"/>
      <c r="YX1131" s="93"/>
      <c r="YY1131" s="93"/>
      <c r="YZ1131" s="93"/>
      <c r="ZA1131" s="93"/>
      <c r="ZB1131" s="93"/>
      <c r="ZC1131" s="93"/>
      <c r="ZD1131" s="93"/>
      <c r="ZE1131" s="93"/>
      <c r="ZF1131" s="93"/>
      <c r="ZG1131" s="93"/>
      <c r="ZH1131" s="93"/>
      <c r="ZI1131" s="93"/>
      <c r="ZJ1131" s="93"/>
      <c r="ZK1131" s="93"/>
      <c r="ZL1131" s="93"/>
      <c r="ZM1131" s="93"/>
      <c r="ZN1131" s="93"/>
      <c r="ZO1131" s="93"/>
      <c r="ZP1131" s="93"/>
      <c r="ZQ1131" s="93"/>
      <c r="ZR1131" s="93"/>
      <c r="ZS1131" s="93"/>
      <c r="ZT1131" s="93"/>
      <c r="ZU1131" s="93"/>
      <c r="ZV1131" s="93"/>
      <c r="ZW1131" s="93"/>
      <c r="ZX1131" s="93"/>
      <c r="ZY1131" s="93"/>
      <c r="ZZ1131" s="93"/>
      <c r="AAA1131" s="93"/>
      <c r="AAB1131" s="93"/>
      <c r="AAC1131" s="93"/>
      <c r="AAD1131" s="93"/>
      <c r="AAE1131" s="93"/>
      <c r="AAF1131" s="93"/>
      <c r="AAG1131" s="93"/>
      <c r="AAH1131" s="93"/>
      <c r="AAI1131" s="93"/>
      <c r="AAJ1131" s="93"/>
      <c r="AAK1131" s="93"/>
      <c r="AAL1131" s="93"/>
      <c r="AAM1131" s="93"/>
      <c r="AAN1131" s="93"/>
      <c r="AAO1131" s="93"/>
      <c r="AAP1131" s="93"/>
      <c r="AAQ1131" s="93"/>
      <c r="AAR1131" s="93"/>
      <c r="AAS1131" s="93"/>
      <c r="AAT1131" s="93"/>
      <c r="AAU1131" s="93"/>
      <c r="AAV1131" s="93"/>
      <c r="AAW1131" s="93"/>
      <c r="AAX1131" s="93"/>
      <c r="AAY1131" s="93"/>
      <c r="AAZ1131" s="93"/>
      <c r="ABA1131" s="93"/>
      <c r="ABB1131" s="93"/>
      <c r="ABC1131" s="93"/>
      <c r="ABD1131" s="93"/>
      <c r="ABE1131" s="93"/>
      <c r="ABF1131" s="93"/>
      <c r="ABG1131" s="93"/>
      <c r="ABH1131" s="93"/>
      <c r="ABI1131" s="93"/>
      <c r="ABJ1131" s="93"/>
      <c r="ABK1131" s="93"/>
      <c r="ABL1131" s="93"/>
      <c r="ABM1131" s="93"/>
      <c r="ABN1131" s="93"/>
      <c r="ABO1131" s="93"/>
      <c r="ABP1131" s="93"/>
      <c r="ABQ1131" s="93"/>
      <c r="ABR1131" s="93"/>
      <c r="ABS1131" s="93"/>
      <c r="ABT1131" s="93"/>
      <c r="ABU1131" s="93"/>
      <c r="ABV1131" s="93"/>
      <c r="ABW1131" s="93"/>
      <c r="ABX1131" s="93"/>
      <c r="ABY1131" s="93"/>
      <c r="ABZ1131" s="93"/>
      <c r="ACA1131" s="93"/>
      <c r="ACB1131" s="93"/>
      <c r="ACC1131" s="93"/>
      <c r="ACD1131" s="93"/>
      <c r="ACE1131" s="93"/>
      <c r="ACF1131" s="93"/>
      <c r="ACG1131" s="93"/>
      <c r="ACH1131" s="93"/>
      <c r="ACI1131" s="93"/>
      <c r="ACJ1131" s="93"/>
      <c r="ACK1131" s="93"/>
      <c r="ACL1131" s="93"/>
      <c r="ACM1131" s="93"/>
      <c r="ACN1131" s="93"/>
      <c r="ACO1131" s="93"/>
      <c r="ACP1131" s="93"/>
      <c r="ACQ1131" s="89"/>
      <c r="ACR1131" s="285" t="s">
        <v>145</v>
      </c>
      <c r="ACS1131" s="286" t="s">
        <v>561</v>
      </c>
    </row>
    <row r="1132" spans="1:773" ht="60.75" customHeight="1">
      <c r="A1132" s="89"/>
      <c r="B1132" s="283"/>
      <c r="C1132" s="284"/>
      <c r="D1132" s="284"/>
      <c r="E1132" s="284"/>
      <c r="F1132" s="284"/>
      <c r="G1132" s="284"/>
      <c r="H1132" s="283"/>
      <c r="I1132" s="283"/>
      <c r="J1132" s="283"/>
      <c r="K1132" s="283"/>
      <c r="L1132" s="283"/>
      <c r="M1132" s="283"/>
      <c r="N1132" s="283"/>
      <c r="O1132" s="283"/>
      <c r="P1132" s="283"/>
      <c r="Q1132" s="283"/>
      <c r="R1132" s="283"/>
      <c r="S1132" s="283"/>
      <c r="T1132" s="283"/>
      <c r="U1132" s="283"/>
      <c r="V1132" s="283"/>
      <c r="W1132" s="283"/>
      <c r="X1132" s="283"/>
      <c r="Y1132" s="283"/>
      <c r="Z1132" s="283"/>
      <c r="AA1132" s="283"/>
      <c r="AB1132" s="93"/>
      <c r="AC1132" s="93"/>
      <c r="AD1132" s="93"/>
      <c r="AE1132" s="93"/>
      <c r="AF1132" s="93"/>
      <c r="AG1132" s="93"/>
      <c r="AH1132" s="93"/>
      <c r="AI1132" s="93"/>
      <c r="AJ1132" s="93"/>
      <c r="AK1132" s="93"/>
      <c r="AL1132" s="93"/>
      <c r="AM1132" s="93"/>
      <c r="AN1132" s="93"/>
      <c r="AO1132" s="93"/>
      <c r="AP1132" s="93"/>
      <c r="AQ1132" s="93"/>
      <c r="AR1132" s="93"/>
      <c r="AS1132" s="93"/>
      <c r="AT1132" s="93"/>
      <c r="AU1132" s="93"/>
      <c r="AV1132" s="283"/>
      <c r="AW1132" s="283"/>
      <c r="AX1132" s="283"/>
      <c r="AY1132" s="283"/>
      <c r="AZ1132" s="283"/>
      <c r="BA1132" s="283"/>
      <c r="BB1132" s="283"/>
      <c r="BC1132" s="283"/>
      <c r="BD1132" s="283"/>
      <c r="BE1132" s="283"/>
      <c r="BF1132" s="283"/>
      <c r="BG1132" s="283"/>
      <c r="BH1132" s="283"/>
      <c r="BI1132" s="283"/>
      <c r="BJ1132" s="283"/>
      <c r="BK1132" s="284"/>
      <c r="BL1132" s="284"/>
      <c r="BM1132" s="284"/>
      <c r="BN1132" s="284"/>
      <c r="BO1132" s="284"/>
      <c r="BP1132" s="284"/>
      <c r="BQ1132" s="284"/>
      <c r="BR1132" s="284"/>
      <c r="BS1132" s="284"/>
      <c r="BT1132" s="284"/>
      <c r="BU1132" s="284"/>
      <c r="BV1132" s="284"/>
      <c r="BW1132" s="284"/>
      <c r="BX1132" s="284"/>
      <c r="BY1132" s="284"/>
      <c r="BZ1132" s="284"/>
      <c r="CA1132" s="284"/>
      <c r="CB1132" s="283"/>
      <c r="CC1132" s="93"/>
      <c r="CD1132" s="282"/>
      <c r="CE1132" s="93"/>
      <c r="CF1132" s="93"/>
      <c r="CG1132" s="93"/>
      <c r="CH1132" s="93"/>
      <c r="CI1132" s="93"/>
      <c r="CJ1132" s="93"/>
      <c r="CK1132" s="93"/>
      <c r="CL1132" s="93"/>
      <c r="CM1132" s="93"/>
      <c r="CN1132" s="93"/>
      <c r="CO1132" s="93"/>
      <c r="CP1132" s="93"/>
      <c r="CQ1132" s="93"/>
      <c r="CR1132" s="93"/>
      <c r="CS1132" s="93"/>
      <c r="CT1132" s="93"/>
      <c r="CU1132" s="93"/>
      <c r="CV1132" s="93"/>
      <c r="CW1132" s="93"/>
      <c r="CX1132" s="93"/>
      <c r="CY1132" s="93"/>
      <c r="CZ1132" s="93"/>
      <c r="DA1132" s="93"/>
      <c r="DB1132" s="93"/>
      <c r="DC1132" s="93"/>
      <c r="DD1132" s="93"/>
      <c r="DE1132" s="93"/>
      <c r="DF1132" s="93"/>
      <c r="DG1132" s="93"/>
      <c r="DH1132" s="93"/>
      <c r="DI1132" s="93"/>
      <c r="DJ1132" s="93"/>
      <c r="DK1132" s="93"/>
      <c r="DL1132" s="93"/>
      <c r="DM1132" s="93"/>
      <c r="DN1132" s="93"/>
      <c r="DO1132" s="93"/>
      <c r="DP1132" s="93"/>
      <c r="DQ1132" s="93"/>
      <c r="DR1132" s="93"/>
      <c r="DS1132" s="93"/>
      <c r="DT1132" s="93"/>
      <c r="DU1132" s="93"/>
      <c r="DV1132" s="93"/>
      <c r="DW1132" s="93"/>
      <c r="DX1132" s="93"/>
      <c r="DY1132" s="93"/>
      <c r="DZ1132" s="93"/>
      <c r="EA1132" s="93"/>
      <c r="EB1132" s="93"/>
      <c r="EC1132" s="93"/>
      <c r="ED1132" s="93"/>
      <c r="EE1132" s="93"/>
      <c r="EF1132" s="93"/>
      <c r="EG1132" s="93"/>
      <c r="EH1132" s="93"/>
      <c r="EI1132" s="93"/>
      <c r="EJ1132" s="93"/>
      <c r="EK1132" s="93"/>
      <c r="EL1132" s="93"/>
      <c r="EM1132" s="93"/>
      <c r="EN1132" s="93"/>
      <c r="EO1132" s="93"/>
      <c r="EP1132" s="93"/>
      <c r="EQ1132" s="93"/>
      <c r="ER1132" s="93"/>
      <c r="ES1132" s="93"/>
      <c r="ET1132" s="93"/>
      <c r="EU1132" s="93"/>
      <c r="EV1132" s="93"/>
      <c r="EW1132" s="93"/>
      <c r="EX1132" s="93"/>
      <c r="EY1132" s="93"/>
      <c r="EZ1132" s="93"/>
      <c r="FA1132" s="93"/>
      <c r="FB1132" s="93"/>
      <c r="FC1132" s="93"/>
      <c r="FD1132" s="93"/>
      <c r="FE1132" s="93"/>
      <c r="FF1132" s="93"/>
      <c r="FG1132" s="93"/>
      <c r="FH1132" s="93"/>
      <c r="FI1132" s="93"/>
      <c r="FJ1132" s="93"/>
      <c r="FK1132" s="93"/>
      <c r="FL1132" s="93"/>
      <c r="FM1132" s="93"/>
      <c r="FN1132" s="93"/>
      <c r="FO1132" s="93"/>
      <c r="FP1132" s="93"/>
      <c r="FQ1132" s="93"/>
      <c r="FR1132" s="93"/>
      <c r="FS1132" s="93"/>
      <c r="FT1132" s="93"/>
      <c r="FU1132" s="93"/>
      <c r="FV1132" s="93"/>
      <c r="FW1132" s="93"/>
      <c r="FX1132" s="93"/>
      <c r="FY1132" s="93"/>
      <c r="FZ1132" s="93"/>
      <c r="GA1132" s="93"/>
      <c r="GB1132" s="93"/>
      <c r="GC1132" s="93"/>
      <c r="GD1132" s="93"/>
      <c r="GE1132" s="93"/>
      <c r="GF1132" s="93"/>
      <c r="GG1132" s="93"/>
      <c r="GH1132" s="93"/>
      <c r="GI1132" s="93"/>
      <c r="GJ1132" s="93"/>
      <c r="GK1132" s="93"/>
      <c r="GL1132" s="93"/>
      <c r="GM1132" s="93"/>
      <c r="GN1132" s="93"/>
      <c r="GO1132" s="93"/>
      <c r="GP1132" s="93"/>
      <c r="GQ1132" s="93"/>
      <c r="GR1132" s="93"/>
      <c r="GS1132" s="93"/>
      <c r="GT1132" s="93"/>
      <c r="GU1132" s="93"/>
      <c r="GV1132" s="93"/>
      <c r="GW1132" s="93"/>
      <c r="GX1132" s="93"/>
      <c r="GY1132" s="93"/>
      <c r="GZ1132" s="93"/>
      <c r="HA1132" s="93"/>
      <c r="HB1132" s="93"/>
      <c r="HC1132" s="93"/>
      <c r="HD1132" s="93"/>
      <c r="HE1132" s="93"/>
      <c r="HF1132" s="93"/>
      <c r="HG1132" s="93"/>
      <c r="HH1132" s="93"/>
      <c r="HI1132" s="93"/>
      <c r="HJ1132" s="93"/>
      <c r="HK1132" s="93"/>
      <c r="HL1132" s="93"/>
      <c r="HM1132" s="93"/>
      <c r="HN1132" s="93"/>
      <c r="HO1132" s="93"/>
      <c r="HP1132" s="93"/>
      <c r="HQ1132" s="93"/>
      <c r="HR1132" s="93"/>
      <c r="HS1132" s="93"/>
      <c r="HT1132" s="93"/>
      <c r="HU1132" s="93"/>
      <c r="HV1132" s="93"/>
      <c r="HW1132" s="93"/>
      <c r="HX1132" s="93"/>
      <c r="HY1132" s="93"/>
      <c r="HZ1132" s="93"/>
      <c r="IA1132" s="93"/>
      <c r="IB1132" s="93"/>
      <c r="IC1132" s="93"/>
      <c r="ID1132" s="93"/>
      <c r="IE1132" s="93"/>
      <c r="IF1132" s="93"/>
      <c r="IG1132" s="93"/>
      <c r="IH1132" s="93"/>
      <c r="II1132" s="93"/>
      <c r="IJ1132" s="93"/>
      <c r="IK1132" s="93"/>
      <c r="IL1132" s="93"/>
      <c r="IM1132" s="93"/>
      <c r="IN1132" s="93"/>
      <c r="IO1132" s="93"/>
      <c r="IP1132" s="93"/>
      <c r="IQ1132" s="93"/>
      <c r="IR1132" s="93"/>
      <c r="IS1132" s="93"/>
      <c r="IT1132" s="93"/>
      <c r="IU1132" s="93"/>
      <c r="IV1132" s="93"/>
      <c r="IW1132" s="93"/>
      <c r="IX1132" s="93"/>
      <c r="IY1132" s="93"/>
      <c r="IZ1132" s="93"/>
      <c r="JA1132" s="93"/>
      <c r="JB1132" s="93"/>
      <c r="JC1132" s="93"/>
      <c r="JD1132" s="93"/>
      <c r="JE1132" s="93"/>
      <c r="JF1132" s="93"/>
      <c r="JG1132" s="93"/>
      <c r="JH1132" s="93"/>
      <c r="JI1132" s="93"/>
      <c r="JJ1132" s="93"/>
      <c r="JK1132" s="93"/>
      <c r="JL1132" s="93"/>
      <c r="JM1132" s="93"/>
      <c r="JN1132" s="93"/>
      <c r="JO1132" s="93"/>
      <c r="JP1132" s="93"/>
      <c r="JQ1132" s="93"/>
      <c r="JR1132" s="93"/>
      <c r="JS1132" s="93"/>
      <c r="JT1132" s="93"/>
      <c r="JU1132" s="93"/>
      <c r="JV1132" s="93"/>
      <c r="JW1132" s="93"/>
      <c r="JX1132" s="93"/>
      <c r="JY1132" s="93"/>
      <c r="JZ1132" s="93"/>
      <c r="KA1132" s="93"/>
      <c r="KB1132" s="93"/>
      <c r="KC1132" s="93"/>
      <c r="KD1132" s="93"/>
      <c r="KE1132" s="93"/>
      <c r="KF1132" s="93"/>
      <c r="KG1132" s="93"/>
      <c r="KH1132" s="93"/>
      <c r="KI1132" s="93"/>
      <c r="KJ1132" s="93"/>
      <c r="KK1132" s="93"/>
      <c r="KL1132" s="93"/>
      <c r="KM1132" s="93"/>
      <c r="KN1132" s="93"/>
      <c r="KO1132" s="93"/>
      <c r="KP1132" s="93"/>
      <c r="KQ1132" s="93"/>
      <c r="KR1132" s="93"/>
      <c r="KS1132" s="93"/>
      <c r="KT1132" s="93"/>
      <c r="KU1132" s="93"/>
      <c r="KV1132" s="93"/>
      <c r="KW1132" s="93"/>
      <c r="KX1132" s="93"/>
      <c r="KY1132" s="93"/>
      <c r="KZ1132" s="93"/>
      <c r="LA1132" s="93"/>
      <c r="LB1132" s="93"/>
      <c r="LC1132" s="93"/>
      <c r="LD1132" s="93"/>
      <c r="LE1132" s="93"/>
      <c r="LF1132" s="93"/>
      <c r="LG1132" s="93"/>
      <c r="LH1132" s="93"/>
      <c r="LI1132" s="93"/>
      <c r="LJ1132" s="93"/>
      <c r="LK1132" s="93"/>
      <c r="LL1132" s="93"/>
      <c r="LM1132" s="93"/>
      <c r="LN1132" s="93"/>
      <c r="LO1132" s="93"/>
      <c r="LP1132" s="93"/>
      <c r="LQ1132" s="93"/>
      <c r="LR1132" s="93"/>
      <c r="LS1132" s="93"/>
      <c r="LT1132" s="93"/>
      <c r="LU1132" s="93"/>
      <c r="LV1132" s="93"/>
      <c r="LW1132" s="93"/>
      <c r="LX1132" s="93"/>
      <c r="LY1132" s="93"/>
      <c r="LZ1132" s="93"/>
      <c r="MA1132" s="93"/>
      <c r="MB1132" s="93"/>
      <c r="MC1132" s="93"/>
      <c r="MD1132" s="93"/>
      <c r="ME1132" s="93"/>
      <c r="MF1132" s="93"/>
      <c r="MG1132" s="93"/>
      <c r="MH1132" s="93"/>
      <c r="MI1132" s="93"/>
      <c r="MJ1132" s="93"/>
      <c r="MK1132" s="93"/>
      <c r="ML1132" s="93"/>
      <c r="MM1132" s="93"/>
      <c r="MN1132" s="93"/>
      <c r="MO1132" s="93"/>
      <c r="MP1132" s="93"/>
      <c r="MQ1132" s="93"/>
      <c r="MR1132" s="93"/>
      <c r="MS1132" s="93"/>
      <c r="MT1132" s="93"/>
      <c r="MU1132" s="93"/>
      <c r="MV1132" s="93"/>
      <c r="MW1132" s="93"/>
      <c r="MX1132" s="93"/>
      <c r="MY1132" s="93"/>
      <c r="MZ1132" s="93"/>
      <c r="NA1132" s="93"/>
      <c r="NB1132" s="93"/>
      <c r="NC1132" s="93"/>
      <c r="ND1132" s="93"/>
      <c r="NE1132" s="93"/>
      <c r="NF1132" s="93"/>
      <c r="NG1132" s="93"/>
      <c r="NH1132" s="93"/>
      <c r="NI1132" s="93"/>
      <c r="NJ1132" s="93"/>
      <c r="NK1132" s="93"/>
      <c r="NL1132" s="93"/>
      <c r="NM1132" s="93"/>
      <c r="NN1132" s="93"/>
      <c r="NO1132" s="93"/>
      <c r="NP1132" s="93"/>
      <c r="NQ1132" s="93"/>
      <c r="NR1132" s="93"/>
      <c r="NS1132" s="93"/>
      <c r="NT1132" s="93"/>
      <c r="NU1132" s="93"/>
      <c r="NV1132" s="93"/>
      <c r="NW1132" s="93"/>
      <c r="NX1132" s="93"/>
      <c r="NY1132" s="93"/>
      <c r="NZ1132" s="93"/>
      <c r="OA1132" s="93"/>
      <c r="OB1132" s="93"/>
      <c r="OC1132" s="93"/>
      <c r="OD1132" s="93"/>
      <c r="OE1132" s="93"/>
      <c r="OF1132" s="93"/>
      <c r="OG1132" s="93"/>
      <c r="OH1132" s="93"/>
      <c r="OI1132" s="93"/>
      <c r="OJ1132" s="93"/>
      <c r="OK1132" s="93"/>
      <c r="OL1132" s="93"/>
      <c r="OM1132" s="93"/>
      <c r="ON1132" s="93"/>
      <c r="OO1132" s="93"/>
      <c r="OP1132" s="93"/>
      <c r="OQ1132" s="93"/>
      <c r="OR1132" s="93"/>
      <c r="OS1132" s="93"/>
      <c r="OT1132" s="93"/>
      <c r="OU1132" s="93"/>
      <c r="OV1132" s="93"/>
      <c r="OW1132" s="93"/>
      <c r="OX1132" s="93"/>
      <c r="OY1132" s="93"/>
      <c r="OZ1132" s="93"/>
      <c r="PA1132" s="93"/>
      <c r="PB1132" s="93"/>
      <c r="PC1132" s="93"/>
      <c r="PD1132" s="93"/>
      <c r="PE1132" s="93"/>
      <c r="PF1132" s="93"/>
      <c r="PG1132" s="93"/>
      <c r="PH1132" s="93"/>
      <c r="PI1132" s="93"/>
      <c r="PJ1132" s="93"/>
      <c r="PK1132" s="93"/>
      <c r="PL1132" s="93"/>
      <c r="PM1132" s="93"/>
      <c r="PN1132" s="93"/>
      <c r="PO1132" s="93"/>
      <c r="PP1132" s="93"/>
      <c r="PQ1132" s="93"/>
      <c r="PR1132" s="93"/>
      <c r="PS1132" s="93"/>
      <c r="PT1132" s="93"/>
      <c r="PU1132" s="93"/>
      <c r="PV1132" s="93"/>
      <c r="PW1132" s="93"/>
      <c r="PX1132" s="93"/>
      <c r="PY1132" s="93"/>
      <c r="PZ1132" s="93"/>
      <c r="QA1132" s="93"/>
      <c r="QB1132" s="93"/>
      <c r="QC1132" s="93"/>
      <c r="QD1132" s="93"/>
      <c r="QE1132" s="93"/>
      <c r="QF1132" s="93"/>
      <c r="QG1132" s="93"/>
      <c r="QH1132" s="93"/>
      <c r="QI1132" s="93"/>
      <c r="QJ1132" s="93"/>
      <c r="QK1132" s="93"/>
      <c r="QL1132" s="93"/>
      <c r="QM1132" s="93"/>
      <c r="QN1132" s="93"/>
      <c r="QO1132" s="93"/>
      <c r="QP1132" s="93"/>
      <c r="QQ1132" s="93"/>
      <c r="QR1132" s="93"/>
      <c r="QS1132" s="93"/>
      <c r="QT1132" s="93"/>
      <c r="QU1132" s="93"/>
      <c r="QV1132" s="93"/>
      <c r="QW1132" s="93"/>
      <c r="QX1132" s="93"/>
      <c r="QY1132" s="93"/>
      <c r="QZ1132" s="93"/>
      <c r="RA1132" s="93"/>
      <c r="RB1132" s="93"/>
      <c r="RC1132" s="93"/>
      <c r="RD1132" s="93"/>
      <c r="RE1132" s="93"/>
      <c r="RF1132" s="93"/>
      <c r="RG1132" s="93"/>
      <c r="RH1132" s="93"/>
      <c r="RI1132" s="93"/>
      <c r="RJ1132" s="93"/>
      <c r="RK1132" s="93"/>
      <c r="RL1132" s="93"/>
      <c r="RM1132" s="93"/>
      <c r="RN1132" s="93"/>
      <c r="RO1132" s="93"/>
      <c r="RP1132" s="93"/>
      <c r="RQ1132" s="93"/>
      <c r="RR1132" s="93"/>
      <c r="RS1132" s="93"/>
      <c r="RT1132" s="93"/>
      <c r="RU1132" s="93"/>
      <c r="RV1132" s="93"/>
      <c r="RW1132" s="93"/>
      <c r="RX1132" s="93"/>
      <c r="RY1132" s="93"/>
      <c r="RZ1132" s="93"/>
      <c r="SA1132" s="93"/>
      <c r="SB1132" s="93"/>
      <c r="SC1132" s="93"/>
      <c r="SD1132" s="93"/>
      <c r="SE1132" s="93"/>
      <c r="SF1132" s="93"/>
      <c r="SG1132" s="93"/>
      <c r="SH1132" s="93"/>
      <c r="SI1132" s="93"/>
      <c r="SJ1132" s="93"/>
      <c r="SK1132" s="93"/>
      <c r="SL1132" s="93"/>
      <c r="SM1132" s="93"/>
      <c r="SN1132" s="93"/>
      <c r="SO1132" s="93"/>
      <c r="SP1132" s="93"/>
      <c r="SQ1132" s="93"/>
      <c r="SR1132" s="93"/>
      <c r="SS1132" s="93"/>
      <c r="ST1132" s="93"/>
      <c r="SU1132" s="93"/>
      <c r="SV1132" s="93"/>
      <c r="SW1132" s="93"/>
      <c r="SX1132" s="93"/>
      <c r="SY1132" s="93"/>
      <c r="SZ1132" s="93"/>
      <c r="TA1132" s="93"/>
      <c r="TB1132" s="93"/>
      <c r="TC1132" s="93"/>
      <c r="TD1132" s="93"/>
      <c r="TE1132" s="93"/>
      <c r="TF1132" s="93"/>
      <c r="TG1132" s="93"/>
      <c r="TH1132" s="93"/>
      <c r="TI1132" s="93"/>
      <c r="TJ1132" s="93"/>
      <c r="TK1132" s="93"/>
      <c r="TL1132" s="93"/>
      <c r="TM1132" s="93"/>
      <c r="TN1132" s="93"/>
      <c r="TO1132" s="93"/>
      <c r="TP1132" s="93"/>
      <c r="TQ1132" s="93"/>
      <c r="TR1132" s="93"/>
      <c r="TS1132" s="93"/>
      <c r="TT1132" s="93"/>
      <c r="TU1132" s="93"/>
      <c r="TV1132" s="93"/>
      <c r="TW1132" s="93"/>
      <c r="TX1132" s="93"/>
      <c r="TY1132" s="93"/>
      <c r="TZ1132" s="93"/>
      <c r="UA1132" s="93"/>
      <c r="UB1132" s="93"/>
      <c r="UC1132" s="93"/>
      <c r="UD1132" s="93"/>
      <c r="UE1132" s="93"/>
      <c r="UF1132" s="93"/>
      <c r="UG1132" s="93"/>
      <c r="UH1132" s="93"/>
      <c r="UI1132" s="93"/>
      <c r="UJ1132" s="93"/>
      <c r="UK1132" s="93"/>
      <c r="UL1132" s="93"/>
      <c r="UM1132" s="93"/>
      <c r="UN1132" s="93"/>
      <c r="UO1132" s="93"/>
      <c r="UP1132" s="93"/>
      <c r="UQ1132" s="93"/>
      <c r="UR1132" s="93"/>
      <c r="US1132" s="93"/>
      <c r="UT1132" s="93"/>
      <c r="UU1132" s="93"/>
      <c r="UV1132" s="93"/>
      <c r="UW1132" s="93"/>
      <c r="UX1132" s="93"/>
      <c r="UY1132" s="93"/>
      <c r="UZ1132" s="93"/>
      <c r="VA1132" s="93"/>
      <c r="VB1132" s="93"/>
      <c r="VC1132" s="93"/>
      <c r="VD1132" s="93"/>
      <c r="VE1132" s="93"/>
      <c r="VF1132" s="93"/>
      <c r="VG1132" s="93"/>
      <c r="VH1132" s="93"/>
      <c r="VI1132" s="93"/>
      <c r="VJ1132" s="93"/>
      <c r="VK1132" s="93"/>
      <c r="VL1132" s="93"/>
      <c r="VM1132" s="93"/>
      <c r="VN1132" s="93"/>
      <c r="VO1132" s="93"/>
      <c r="VP1132" s="93"/>
      <c r="VQ1132" s="93"/>
      <c r="VR1132" s="93"/>
      <c r="VS1132" s="93"/>
      <c r="VT1132" s="93"/>
      <c r="VU1132" s="93"/>
      <c r="VV1132" s="93"/>
      <c r="VW1132" s="93"/>
      <c r="VX1132" s="93"/>
      <c r="VY1132" s="93"/>
      <c r="VZ1132" s="93"/>
      <c r="WA1132" s="93"/>
      <c r="WB1132" s="93"/>
      <c r="WC1132" s="93"/>
      <c r="WD1132" s="93"/>
      <c r="WE1132" s="93"/>
      <c r="WF1132" s="93"/>
      <c r="WG1132" s="93"/>
      <c r="WH1132" s="93"/>
      <c r="WI1132" s="93"/>
      <c r="WJ1132" s="93"/>
      <c r="WK1132" s="93"/>
      <c r="WL1132" s="93"/>
      <c r="WM1132" s="93"/>
      <c r="WN1132" s="93"/>
      <c r="WO1132" s="93"/>
      <c r="WP1132" s="93"/>
      <c r="WQ1132" s="93"/>
      <c r="WR1132" s="93"/>
      <c r="WS1132" s="93"/>
      <c r="WT1132" s="93"/>
      <c r="WU1132" s="93"/>
      <c r="WV1132" s="93"/>
      <c r="WW1132" s="93"/>
      <c r="WX1132" s="93"/>
      <c r="WY1132" s="93"/>
      <c r="WZ1132" s="93"/>
      <c r="XA1132" s="93"/>
      <c r="XB1132" s="93"/>
      <c r="XC1132" s="93"/>
      <c r="XD1132" s="93"/>
      <c r="XE1132" s="93"/>
      <c r="XF1132" s="93"/>
      <c r="XG1132" s="93"/>
      <c r="XH1132" s="93"/>
      <c r="XI1132" s="93"/>
      <c r="XJ1132" s="93"/>
      <c r="XK1132" s="93"/>
      <c r="XL1132" s="93"/>
      <c r="XM1132" s="93"/>
      <c r="XN1132" s="93"/>
      <c r="XO1132" s="93"/>
      <c r="XP1132" s="93"/>
      <c r="XQ1132" s="93"/>
      <c r="XR1132" s="93"/>
      <c r="XS1132" s="93"/>
      <c r="XT1132" s="93"/>
      <c r="XU1132" s="93"/>
      <c r="XV1132" s="93"/>
      <c r="XW1132" s="93"/>
      <c r="XX1132" s="93"/>
      <c r="XY1132" s="93"/>
      <c r="XZ1132" s="93"/>
      <c r="YA1132" s="93"/>
      <c r="YB1132" s="93"/>
      <c r="YC1132" s="93"/>
      <c r="YD1132" s="93"/>
      <c r="YE1132" s="93"/>
      <c r="YF1132" s="93"/>
      <c r="YG1132" s="93"/>
      <c r="YH1132" s="93"/>
      <c r="YI1132" s="93"/>
      <c r="YJ1132" s="93"/>
      <c r="YK1132" s="93"/>
      <c r="YL1132" s="93"/>
      <c r="YM1132" s="93"/>
      <c r="YN1132" s="93"/>
      <c r="YO1132" s="93"/>
      <c r="YP1132" s="93"/>
      <c r="YQ1132" s="93"/>
      <c r="YR1132" s="93"/>
      <c r="YS1132" s="93"/>
      <c r="YT1132" s="93"/>
      <c r="YU1132" s="93"/>
      <c r="YV1132" s="93"/>
      <c r="YW1132" s="93"/>
      <c r="YX1132" s="93"/>
      <c r="YY1132" s="93"/>
      <c r="YZ1132" s="93"/>
      <c r="ZA1132" s="93"/>
      <c r="ZB1132" s="93"/>
      <c r="ZC1132" s="93"/>
      <c r="ZD1132" s="93"/>
      <c r="ZE1132" s="93"/>
      <c r="ZF1132" s="93"/>
      <c r="ZG1132" s="93"/>
      <c r="ZH1132" s="93"/>
      <c r="ZI1132" s="93"/>
      <c r="ZJ1132" s="93"/>
      <c r="ZK1132" s="93"/>
      <c r="ZL1132" s="93"/>
      <c r="ZM1132" s="93"/>
      <c r="ZN1132" s="93"/>
      <c r="ZO1132" s="93"/>
      <c r="ZP1132" s="93"/>
      <c r="ZQ1132" s="93"/>
      <c r="ZR1132" s="93"/>
      <c r="ZS1132" s="93"/>
      <c r="ZT1132" s="93"/>
      <c r="ZU1132" s="93"/>
      <c r="ZV1132" s="93"/>
      <c r="ZW1132" s="93"/>
      <c r="ZX1132" s="93"/>
      <c r="ZY1132" s="93"/>
      <c r="ZZ1132" s="93"/>
      <c r="AAA1132" s="93"/>
      <c r="AAB1132" s="93"/>
      <c r="AAC1132" s="93"/>
      <c r="AAD1132" s="93"/>
      <c r="AAE1132" s="93"/>
      <c r="AAF1132" s="93"/>
      <c r="AAG1132" s="93"/>
      <c r="AAH1132" s="93"/>
      <c r="AAI1132" s="93"/>
      <c r="AAJ1132" s="93"/>
      <c r="AAK1132" s="93"/>
      <c r="AAL1132" s="93"/>
      <c r="AAM1132" s="93"/>
      <c r="AAN1132" s="93"/>
      <c r="AAO1132" s="93"/>
      <c r="AAP1132" s="93"/>
      <c r="AAQ1132" s="93"/>
      <c r="AAR1132" s="93"/>
      <c r="AAS1132" s="93"/>
      <c r="AAT1132" s="93"/>
      <c r="AAU1132" s="93"/>
      <c r="AAV1132" s="93"/>
      <c r="AAW1132" s="93"/>
      <c r="AAX1132" s="93"/>
      <c r="AAY1132" s="93"/>
      <c r="AAZ1132" s="93"/>
      <c r="ABA1132" s="93"/>
      <c r="ABB1132" s="93"/>
      <c r="ABC1132" s="93"/>
      <c r="ABD1132" s="93"/>
      <c r="ABE1132" s="93"/>
      <c r="ABF1132" s="93"/>
      <c r="ABG1132" s="93"/>
      <c r="ABH1132" s="93"/>
      <c r="ABI1132" s="93"/>
      <c r="ABJ1132" s="93"/>
      <c r="ABK1132" s="93"/>
      <c r="ABL1132" s="93"/>
      <c r="ABM1132" s="93"/>
      <c r="ABN1132" s="93"/>
      <c r="ABO1132" s="93"/>
      <c r="ABP1132" s="93"/>
      <c r="ABQ1132" s="93"/>
      <c r="ABR1132" s="93"/>
      <c r="ABS1132" s="93"/>
      <c r="ABT1132" s="93"/>
      <c r="ABU1132" s="93"/>
      <c r="ABV1132" s="93"/>
      <c r="ABW1132" s="93"/>
      <c r="ABX1132" s="93"/>
      <c r="ABY1132" s="93"/>
      <c r="ABZ1132" s="93"/>
      <c r="ACA1132" s="93"/>
      <c r="ACB1132" s="93"/>
      <c r="ACC1132" s="93"/>
      <c r="ACD1132" s="93"/>
      <c r="ACE1132" s="93"/>
      <c r="ACF1132" s="93"/>
      <c r="ACG1132" s="93"/>
      <c r="ACH1132" s="93"/>
      <c r="ACI1132" s="93"/>
      <c r="ACJ1132" s="93"/>
      <c r="ACK1132" s="93"/>
      <c r="ACL1132" s="93"/>
      <c r="ACM1132" s="93"/>
      <c r="ACN1132" s="93"/>
      <c r="ACO1132" s="93"/>
      <c r="ACP1132" s="93"/>
      <c r="ACQ1132" s="89"/>
      <c r="ACR1132" s="287" t="s">
        <v>146</v>
      </c>
      <c r="ACS1132" s="288" t="s">
        <v>562</v>
      </c>
    </row>
    <row r="1133" spans="1:773" ht="58.5" customHeight="1">
      <c r="ACQ1133" s="89"/>
      <c r="ACR1133" s="285" t="s">
        <v>147</v>
      </c>
      <c r="ACS1133" s="286" t="s">
        <v>563</v>
      </c>
    </row>
    <row r="1134" spans="1:773" ht="96.75" customHeight="1">
      <c r="ACQ1134" s="89"/>
      <c r="ACR1134" s="287" t="s">
        <v>564</v>
      </c>
      <c r="ACS1134" s="288" t="s">
        <v>565</v>
      </c>
    </row>
    <row r="1135" spans="1:773" ht="73.5" customHeight="1">
      <c r="ACQ1135" s="89"/>
      <c r="ACR1135" s="285" t="s">
        <v>149</v>
      </c>
      <c r="ACS1135" s="286" t="s">
        <v>566</v>
      </c>
    </row>
    <row r="1136" spans="1:773" ht="63.75" customHeight="1">
      <c r="ACQ1136" s="89"/>
      <c r="ACR1136" s="287" t="s">
        <v>150</v>
      </c>
      <c r="ACS1136" s="288" t="s">
        <v>567</v>
      </c>
    </row>
    <row r="1137" spans="771:777" ht="11.25" customHeight="1">
      <c r="ACQ1137" s="89"/>
      <c r="ACR1137" s="89"/>
      <c r="ACS1137" s="89"/>
    </row>
    <row r="1138" spans="771:777" ht="11.25" customHeight="1">
      <c r="ACQ1138" s="89"/>
      <c r="ACR1138" s="89"/>
      <c r="ACS1138" s="89"/>
    </row>
    <row r="1140" spans="771:777" ht="11.25" customHeight="1">
      <c r="ACU1140" s="5" t="s">
        <v>568</v>
      </c>
      <c r="ACV1140" s="89"/>
      <c r="ACW1140" s="89"/>
    </row>
    <row r="1141" spans="771:777" ht="11.25" customHeight="1">
      <c r="ACU1141" s="5" t="s">
        <v>569</v>
      </c>
      <c r="ACV1141" s="89"/>
      <c r="ACW1141" s="89"/>
    </row>
    <row r="1142" spans="771:777" ht="11.25" customHeight="1">
      <c r="ACU1142" s="5" t="s">
        <v>570</v>
      </c>
      <c r="ACV1142" s="89"/>
      <c r="ACW1142" s="89"/>
    </row>
    <row r="1143" spans="771:777" ht="11.25" customHeight="1">
      <c r="ACU1143" s="5" t="s">
        <v>571</v>
      </c>
      <c r="ACV1143" s="89"/>
      <c r="ACW1143" s="89"/>
    </row>
    <row r="1144" spans="771:777" ht="11.25" customHeight="1">
      <c r="ACU1144" s="5"/>
      <c r="ACV1144" s="89"/>
      <c r="ACW1144" s="89"/>
    </row>
    <row r="1145" spans="771:777" ht="11.25" customHeight="1">
      <c r="ACU1145" s="5" t="s">
        <v>153</v>
      </c>
      <c r="ACV1145" s="89"/>
      <c r="ACW1145" s="89"/>
    </row>
    <row r="1146" spans="771:777" ht="11.25" customHeight="1">
      <c r="ACU1146" s="89"/>
      <c r="ACV1146" s="89"/>
      <c r="ACW1146" s="68" t="s">
        <v>160</v>
      </c>
    </row>
    <row r="1147" spans="771:777" ht="11.25" customHeight="1">
      <c r="ACU1147" s="89"/>
      <c r="ACV1147" s="89"/>
      <c r="ACW1147" s="57" t="s">
        <v>572</v>
      </c>
    </row>
    <row r="1148" spans="771:777" ht="11.25" customHeight="1">
      <c r="ACU1148" s="89"/>
      <c r="ACV1148" s="89"/>
      <c r="ACW1148" s="57" t="s">
        <v>162</v>
      </c>
    </row>
    <row r="1149" spans="771:777" ht="11.25" customHeight="1">
      <c r="ACU1149" s="89"/>
      <c r="ACV1149" s="89"/>
      <c r="ACW1149" s="57" t="s">
        <v>163</v>
      </c>
    </row>
    <row r="1150" spans="771:777" ht="11.25" customHeight="1">
      <c r="ACU1150" s="89"/>
      <c r="ACV1150" s="89"/>
      <c r="ACW1150" s="57" t="s">
        <v>165</v>
      </c>
    </row>
    <row r="1151" spans="771:777" ht="11.25" customHeight="1">
      <c r="ACU1151" s="89"/>
      <c r="ACV1151" s="89"/>
      <c r="ACW1151" s="57" t="s">
        <v>167</v>
      </c>
    </row>
    <row r="1152" spans="771:777" ht="11.25" customHeight="1">
      <c r="ACU1152" s="89"/>
      <c r="ACV1152" s="89"/>
      <c r="ACW1152" s="57" t="s">
        <v>573</v>
      </c>
    </row>
    <row r="1153" spans="775:781" ht="11.25" customHeight="1">
      <c r="ACU1153" s="89"/>
      <c r="ACV1153" s="89"/>
      <c r="ACW1153" s="57" t="s">
        <v>574</v>
      </c>
    </row>
    <row r="1154" spans="775:781" ht="11.25" customHeight="1">
      <c r="ACU1154" s="89"/>
      <c r="ACV1154" s="89"/>
      <c r="ACW1154" s="57" t="s">
        <v>575</v>
      </c>
    </row>
    <row r="1155" spans="775:781" ht="11.25" customHeight="1">
      <c r="ACW1155" s="57" t="s">
        <v>576</v>
      </c>
      <c r="ACX1155" s="89"/>
      <c r="ACY1155" s="89"/>
      <c r="ACZ1155" s="89"/>
      <c r="ADA1155" s="89"/>
    </row>
    <row r="1156" spans="775:781" ht="11.25" customHeight="1">
      <c r="ACW1156" s="57" t="s">
        <v>577</v>
      </c>
      <c r="ACX1156" s="89"/>
      <c r="ACY1156" s="89"/>
      <c r="ACZ1156" s="89"/>
      <c r="ADA1156" s="89"/>
    </row>
    <row r="1157" spans="775:781" ht="11.25" customHeight="1">
      <c r="ACW1157" s="57" t="s">
        <v>168</v>
      </c>
      <c r="ACX1157" s="89"/>
      <c r="ACY1157" s="89" t="s">
        <v>578</v>
      </c>
      <c r="ACZ1157" s="89"/>
      <c r="ADA1157" s="89"/>
    </row>
    <row r="1158" spans="775:781" ht="11.25" customHeight="1">
      <c r="ACW1158" s="89"/>
      <c r="ACX1158" s="89"/>
      <c r="ACY1158" s="57" t="s">
        <v>212</v>
      </c>
      <c r="ACZ1158" s="89"/>
      <c r="ADA1158" s="89"/>
    </row>
    <row r="1159" spans="775:781" ht="11.25" customHeight="1">
      <c r="ACW1159" s="89"/>
      <c r="ACX1159" s="89"/>
      <c r="ACY1159" s="57" t="s">
        <v>213</v>
      </c>
      <c r="ACZ1159" s="89"/>
      <c r="ADA1159" s="89"/>
    </row>
    <row r="1160" spans="775:781" ht="11.25" customHeight="1">
      <c r="ACW1160" s="89"/>
      <c r="ACX1160" s="89"/>
      <c r="ACY1160" s="57" t="s">
        <v>214</v>
      </c>
      <c r="ACZ1160" s="89"/>
      <c r="ADA1160" s="89"/>
    </row>
    <row r="1161" spans="775:781" ht="11.25" customHeight="1">
      <c r="ACW1161" s="89"/>
      <c r="ACX1161" s="89"/>
      <c r="ACY1161" s="57" t="s">
        <v>215</v>
      </c>
      <c r="ACZ1161" s="89"/>
      <c r="ADA1161" s="89"/>
    </row>
    <row r="1162" spans="775:781" ht="11.25" customHeight="1">
      <c r="ACW1162" s="89"/>
      <c r="ACX1162" s="89"/>
      <c r="ACY1162" s="89"/>
      <c r="ACZ1162" s="89"/>
      <c r="ADA1162" s="89"/>
    </row>
    <row r="1163" spans="775:781" ht="11.25" customHeight="1">
      <c r="ACW1163" s="89"/>
      <c r="ACX1163" s="89"/>
      <c r="ACY1163" s="89"/>
      <c r="ACZ1163" s="89"/>
      <c r="ADA1163" s="89" t="s">
        <v>100</v>
      </c>
    </row>
    <row r="1164" spans="775:781" ht="11.25" customHeight="1">
      <c r="ACW1164" s="89"/>
      <c r="ACX1164" s="89"/>
      <c r="ACY1164" s="89"/>
      <c r="ACZ1164" s="89"/>
      <c r="ADA1164" s="289" t="s">
        <v>579</v>
      </c>
    </row>
    <row r="1165" spans="775:781" ht="11.25" customHeight="1">
      <c r="ACW1165" s="89"/>
      <c r="ACX1165" s="89"/>
      <c r="ACY1165" s="89"/>
      <c r="ACZ1165" s="89"/>
      <c r="ADA1165" s="60" t="s">
        <v>580</v>
      </c>
    </row>
    <row r="1166" spans="775:781" ht="11.25" customHeight="1">
      <c r="ACW1166" s="89"/>
      <c r="ACX1166" s="89"/>
      <c r="ACY1166" s="89"/>
      <c r="ACZ1166" s="89"/>
      <c r="ADA1166" s="60" t="s">
        <v>581</v>
      </c>
    </row>
    <row r="1167" spans="775:781" ht="11.25" customHeight="1">
      <c r="ACW1167" s="89"/>
      <c r="ACX1167" s="89"/>
      <c r="ACY1167" s="89"/>
      <c r="ACZ1167" s="89"/>
      <c r="ADA1167" s="60" t="s">
        <v>582</v>
      </c>
    </row>
    <row r="1168" spans="775:781" ht="11.25" customHeight="1">
      <c r="ACW1168" s="89"/>
      <c r="ACX1168" s="89"/>
      <c r="ACY1168" s="89"/>
      <c r="ACZ1168" s="89"/>
      <c r="ADA1168" s="60" t="s">
        <v>583</v>
      </c>
    </row>
    <row r="1169" spans="777:786" ht="11.25" customHeight="1">
      <c r="ACW1169" s="89"/>
      <c r="ACX1169" s="89"/>
      <c r="ACY1169" s="89"/>
      <c r="ACZ1169" s="89"/>
      <c r="ADA1169" s="289" t="s">
        <v>584</v>
      </c>
    </row>
    <row r="1170" spans="777:786" ht="11.25" customHeight="1">
      <c r="ACW1170" s="89"/>
      <c r="ACX1170" s="89"/>
      <c r="ACY1170" s="89"/>
      <c r="ACZ1170" s="89"/>
      <c r="ADA1170" s="60" t="s">
        <v>585</v>
      </c>
    </row>
    <row r="1171" spans="777:786" ht="11.25" customHeight="1">
      <c r="ADA1171" s="289" t="s">
        <v>168</v>
      </c>
      <c r="ADB1171" s="89"/>
      <c r="ADC1171" s="5"/>
      <c r="ADD1171" s="5"/>
      <c r="ADE1171" s="56"/>
      <c r="ADF1171" s="56"/>
    </row>
    <row r="1172" spans="777:786" ht="11.25" customHeight="1">
      <c r="ADA1172" s="60" t="s">
        <v>153</v>
      </c>
      <c r="ADB1172" s="5"/>
      <c r="ADC1172" s="5"/>
      <c r="ADD1172" s="5"/>
      <c r="ADE1172" s="5"/>
      <c r="ADF1172" s="5"/>
    </row>
    <row r="1173" spans="777:786" ht="11.25" customHeight="1">
      <c r="ADA1173" s="60"/>
      <c r="ADB1173" s="5"/>
      <c r="ADC1173" s="5"/>
      <c r="ADD1173" s="5"/>
      <c r="ADE1173" s="5"/>
      <c r="ADF1173" s="5"/>
    </row>
    <row r="1174" spans="777:786" ht="11.25" customHeight="1">
      <c r="ADA1174" s="5"/>
      <c r="ADB1174" s="5"/>
      <c r="ADC1174" s="57" t="s">
        <v>210</v>
      </c>
      <c r="ADD1174" s="57"/>
      <c r="ADE1174" s="57"/>
      <c r="ADF1174" s="57"/>
    </row>
    <row r="1175" spans="777:786" ht="11.25" customHeight="1">
      <c r="ADA1175" s="5"/>
      <c r="ADB1175" s="5"/>
      <c r="ADC1175" s="57" t="s">
        <v>211</v>
      </c>
      <c r="ADD1175" s="57"/>
      <c r="ADE1175" s="57"/>
      <c r="ADF1175" s="57"/>
    </row>
    <row r="1176" spans="777:786" ht="11.25" customHeight="1">
      <c r="ADA1176" s="5"/>
      <c r="ADB1176" s="5"/>
      <c r="ADC1176" s="57"/>
      <c r="ADD1176" s="57"/>
      <c r="ADE1176" s="57"/>
      <c r="ADF1176" s="57"/>
    </row>
    <row r="1177" spans="777:786" ht="11.25" customHeight="1">
      <c r="ADA1177" s="5"/>
      <c r="ADB1177" s="5"/>
      <c r="ADC1177" s="57"/>
      <c r="ADD1177" s="57" t="s">
        <v>169</v>
      </c>
      <c r="ADE1177" s="57"/>
      <c r="ADF1177" s="57"/>
    </row>
    <row r="1178" spans="777:786" ht="11.25" customHeight="1">
      <c r="ADA1178" s="5"/>
      <c r="ADB1178" s="5"/>
      <c r="ADC1178" s="57"/>
      <c r="ADD1178" s="57" t="s">
        <v>170</v>
      </c>
      <c r="ADE1178" s="57"/>
      <c r="ADF1178" s="57"/>
    </row>
    <row r="1179" spans="777:786" ht="11.25" customHeight="1">
      <c r="ADA1179" s="5"/>
      <c r="ADB1179" s="5"/>
      <c r="ADC1179" s="57"/>
      <c r="ADD1179" s="57" t="s">
        <v>194</v>
      </c>
      <c r="ADE1179" s="57"/>
      <c r="ADF1179" s="57"/>
    </row>
    <row r="1180" spans="777:786" ht="11.25" customHeight="1">
      <c r="ADA1180" s="5"/>
      <c r="ADB1180" s="5"/>
      <c r="ADC1180" s="57"/>
      <c r="ADD1180" s="57" t="s">
        <v>196</v>
      </c>
      <c r="ADE1180" s="57"/>
      <c r="ADF1180" s="57"/>
    </row>
    <row r="1181" spans="777:786" ht="11.25" customHeight="1">
      <c r="ADA1181" s="5"/>
      <c r="ADB1181" s="5"/>
      <c r="ADC1181" s="57"/>
      <c r="ADD1181" s="57"/>
      <c r="ADE1181" s="57"/>
      <c r="ADF1181" s="57"/>
    </row>
    <row r="1182" spans="777:786" ht="11.25" customHeight="1">
      <c r="ADA1182" s="5"/>
      <c r="ADB1182" s="5"/>
      <c r="ADC1182" s="57"/>
      <c r="ADD1182" s="57"/>
      <c r="ADE1182" s="57"/>
      <c r="ADF1182" s="57"/>
    </row>
    <row r="1183" spans="777:786" ht="11.25" customHeight="1">
      <c r="ADA1183" s="5"/>
      <c r="ADB1183" s="5"/>
      <c r="ADC1183" s="57"/>
      <c r="ADD1183" s="57"/>
      <c r="ADE1183" s="57"/>
      <c r="ADF1183" s="57"/>
    </row>
    <row r="1184" spans="777:786" ht="11.25" customHeight="1">
      <c r="ADA1184" s="5"/>
      <c r="ADB1184" s="5"/>
      <c r="ADC1184" s="57"/>
      <c r="ADD1184" s="57"/>
      <c r="ADE1184" s="57"/>
      <c r="ADF1184" s="57" t="s">
        <v>204</v>
      </c>
    </row>
    <row r="1185" spans="781:791" ht="11.25" customHeight="1">
      <c r="ADA1185" s="5"/>
      <c r="ADB1185" s="5"/>
      <c r="ADC1185" s="57"/>
      <c r="ADD1185" s="57"/>
      <c r="ADE1185" s="57"/>
      <c r="ADF1185" s="57" t="s">
        <v>205</v>
      </c>
    </row>
    <row r="1186" spans="781:791" ht="11.25" customHeight="1">
      <c r="ADA1186" s="5"/>
      <c r="ADB1186" s="5"/>
      <c r="ADC1186" s="57"/>
      <c r="ADD1186" s="57"/>
      <c r="ADE1186" s="57"/>
      <c r="ADF1186" s="57" t="s">
        <v>206</v>
      </c>
    </row>
    <row r="1187" spans="781:791" ht="11.25" customHeight="1">
      <c r="ADF1187" s="57"/>
      <c r="ADG1187" s="57"/>
      <c r="ADH1187" s="57"/>
      <c r="ADI1187" s="57"/>
      <c r="ADJ1187" s="57"/>
      <c r="ADK1187" s="57"/>
    </row>
    <row r="1188" spans="781:791" ht="11.25" customHeight="1">
      <c r="ADF1188" s="57"/>
      <c r="ADG1188" s="57"/>
      <c r="ADH1188" s="57"/>
      <c r="ADI1188" s="57"/>
      <c r="ADJ1188" s="57"/>
      <c r="ADK1188" s="57"/>
    </row>
    <row r="1189" spans="781:791" ht="11.25" customHeight="1">
      <c r="ADF1189" s="57"/>
      <c r="ADG1189" s="57" t="s">
        <v>586</v>
      </c>
      <c r="ADH1189" s="57"/>
      <c r="ADI1189" s="57"/>
      <c r="ADJ1189" s="57"/>
      <c r="ADK1189" s="57"/>
    </row>
    <row r="1190" spans="781:791" ht="11.25" customHeight="1">
      <c r="ADF1190" s="57"/>
      <c r="ADG1190" s="57" t="s">
        <v>208</v>
      </c>
      <c r="ADH1190" s="57"/>
      <c r="ADI1190" s="57"/>
      <c r="ADJ1190" s="57"/>
      <c r="ADK1190" s="57"/>
    </row>
    <row r="1191" spans="781:791" ht="11.25" customHeight="1">
      <c r="ADF1191" s="57"/>
      <c r="ADG1191" s="57" t="s">
        <v>209</v>
      </c>
      <c r="ADH1191" s="57"/>
      <c r="ADI1191" s="57"/>
      <c r="ADJ1191" s="57"/>
      <c r="ADK1191" s="57"/>
    </row>
    <row r="1192" spans="781:791" ht="11.25" customHeight="1">
      <c r="ADF1192" s="57"/>
      <c r="ADG1192" s="57"/>
      <c r="ADH1192" s="57"/>
      <c r="ADI1192" s="57"/>
      <c r="ADJ1192" s="57"/>
      <c r="ADK1192" s="57"/>
    </row>
    <row r="1193" spans="781:791" ht="11.25" customHeight="1">
      <c r="ADF1193" s="57"/>
      <c r="ADG1193" s="57"/>
      <c r="ADH1193" s="57"/>
      <c r="ADI1193" s="57"/>
      <c r="ADJ1193" s="57"/>
      <c r="ADK1193" s="57"/>
    </row>
    <row r="1194" spans="781:791" ht="11.25" customHeight="1">
      <c r="ADF1194" s="57"/>
      <c r="ADG1194" s="57"/>
      <c r="ADH1194" s="57"/>
      <c r="ADI1194" s="57" t="s">
        <v>587</v>
      </c>
      <c r="ADJ1194" s="57"/>
      <c r="ADK1194" s="57"/>
    </row>
    <row r="1195" spans="781:791" ht="11.25" customHeight="1">
      <c r="ADF1195" s="57"/>
      <c r="ADG1195" s="57"/>
      <c r="ADH1195" s="57"/>
      <c r="ADI1195" s="57" t="s">
        <v>588</v>
      </c>
      <c r="ADJ1195" s="57"/>
      <c r="ADK1195" s="57"/>
    </row>
    <row r="1196" spans="781:791" ht="11.25" customHeight="1">
      <c r="ADF1196" s="57"/>
      <c r="ADG1196" s="57"/>
      <c r="ADH1196" s="57"/>
      <c r="ADI1196" s="57" t="s">
        <v>589</v>
      </c>
      <c r="ADJ1196" s="57"/>
      <c r="ADK1196" s="57"/>
    </row>
    <row r="1197" spans="781:791" ht="11.25" customHeight="1">
      <c r="ADF1197" s="57"/>
      <c r="ADG1197" s="57"/>
      <c r="ADH1197" s="57"/>
      <c r="ADI1197" s="57"/>
      <c r="ADJ1197" s="57"/>
      <c r="ADK1197" s="57"/>
    </row>
    <row r="1198" spans="781:791" ht="11.25" customHeight="1">
      <c r="ADF1198" s="57"/>
      <c r="ADG1198" s="57"/>
      <c r="ADH1198" s="57"/>
      <c r="ADI1198" s="57"/>
      <c r="ADJ1198" s="57" t="s">
        <v>193</v>
      </c>
      <c r="ADK1198" s="57"/>
    </row>
    <row r="1199" spans="781:791" ht="11.25" customHeight="1">
      <c r="ADF1199" s="57"/>
      <c r="ADG1199" s="57"/>
      <c r="ADH1199" s="57"/>
      <c r="ADI1199" s="57"/>
      <c r="ADJ1199" s="57" t="s">
        <v>191</v>
      </c>
      <c r="ADK1199" s="57"/>
    </row>
    <row r="1200" spans="781:791" ht="11.25" customHeight="1">
      <c r="ADF1200" s="57"/>
      <c r="ADG1200" s="57"/>
      <c r="ADH1200" s="57"/>
      <c r="ADI1200" s="57"/>
      <c r="ADJ1200" s="57" t="s">
        <v>590</v>
      </c>
      <c r="ADK1200" s="57"/>
    </row>
    <row r="1201" spans="786:805" ht="11.25" customHeight="1">
      <c r="ADF1201" s="57"/>
      <c r="ADG1201" s="57"/>
      <c r="ADH1201" s="57"/>
      <c r="ADI1201" s="57"/>
      <c r="ADJ1201" s="57"/>
      <c r="ADK1201" s="57"/>
    </row>
    <row r="1202" spans="786:805" ht="11.25" customHeight="1">
      <c r="ADF1202" s="57"/>
      <c r="ADG1202" s="57"/>
      <c r="ADH1202" s="57"/>
      <c r="ADI1202" s="57"/>
      <c r="ADJ1202" s="57"/>
      <c r="ADK1202" s="57" t="s">
        <v>591</v>
      </c>
    </row>
    <row r="1203" spans="786:805" ht="11.25" customHeight="1">
      <c r="ADK1203" s="57" t="s">
        <v>592</v>
      </c>
      <c r="ADL1203" s="57"/>
      <c r="ADM1203" s="5"/>
      <c r="ADN1203" s="5"/>
      <c r="ADO1203" s="5"/>
      <c r="ADP1203" s="5"/>
      <c r="ADQ1203" s="5"/>
      <c r="ADR1203" s="5"/>
      <c r="ADS1203" s="5"/>
      <c r="ADT1203" s="5"/>
      <c r="ADU1203" s="5"/>
      <c r="ADV1203" s="5"/>
      <c r="ADW1203" s="5"/>
      <c r="ADX1203" s="5"/>
      <c r="ADY1203" s="5"/>
    </row>
    <row r="1204" spans="786:805" ht="11.25" customHeight="1">
      <c r="ADK1204" s="57" t="s">
        <v>593</v>
      </c>
      <c r="ADL1204" s="57"/>
      <c r="ADM1204" s="5"/>
      <c r="ADN1204" s="5"/>
      <c r="ADO1204" s="5"/>
      <c r="ADP1204" s="5"/>
      <c r="ADQ1204" s="5"/>
      <c r="ADR1204" s="5"/>
      <c r="ADS1204" s="5"/>
      <c r="ADT1204" s="5"/>
      <c r="ADU1204" s="5"/>
      <c r="ADV1204" s="5"/>
      <c r="ADW1204" s="5"/>
      <c r="ADX1204" s="5"/>
      <c r="ADY1204" s="5"/>
    </row>
    <row r="1205" spans="786:805" ht="11.25" customHeight="1">
      <c r="ADK1205" s="57"/>
      <c r="ADL1205" s="57"/>
      <c r="ADM1205" s="5"/>
      <c r="ADN1205" s="5"/>
      <c r="ADO1205" s="5"/>
      <c r="ADP1205" s="5"/>
      <c r="ADQ1205" s="5"/>
      <c r="ADR1205" s="5"/>
      <c r="ADS1205" s="5"/>
      <c r="ADT1205" s="5"/>
      <c r="ADU1205" s="5"/>
      <c r="ADV1205" s="5"/>
      <c r="ADW1205" s="5"/>
      <c r="ADX1205" s="5"/>
      <c r="ADY1205" s="5"/>
    </row>
    <row r="1206" spans="786:805" ht="11.25" customHeight="1">
      <c r="ADK1206" s="57"/>
      <c r="ADL1206" s="60" t="s">
        <v>228</v>
      </c>
      <c r="ADM1206" s="5"/>
      <c r="ADN1206" s="5"/>
      <c r="ADO1206" s="5"/>
      <c r="ADP1206" s="5"/>
      <c r="ADQ1206" s="5"/>
      <c r="ADR1206" s="5"/>
      <c r="ADS1206" s="5"/>
      <c r="ADT1206" s="5"/>
      <c r="ADU1206" s="5"/>
      <c r="ADV1206" s="5"/>
      <c r="ADW1206" s="5"/>
      <c r="ADX1206" s="5"/>
      <c r="ADY1206" s="5"/>
    </row>
    <row r="1207" spans="786:805" ht="11.25" customHeight="1">
      <c r="ADK1207" s="57"/>
      <c r="ADL1207" s="60" t="s">
        <v>225</v>
      </c>
      <c r="ADM1207" s="5"/>
      <c r="ADN1207" s="5"/>
      <c r="ADO1207" s="5"/>
      <c r="ADP1207" s="5"/>
      <c r="ADQ1207" s="5"/>
      <c r="ADR1207" s="5"/>
      <c r="ADS1207" s="5"/>
      <c r="ADT1207" s="5"/>
      <c r="ADU1207" s="5"/>
      <c r="ADV1207" s="5"/>
      <c r="ADW1207" s="5"/>
      <c r="ADX1207" s="5"/>
      <c r="ADY1207" s="5"/>
    </row>
    <row r="1208" spans="786:805" ht="11.25" customHeight="1">
      <c r="ADK1208" s="57"/>
      <c r="ADL1208" s="60"/>
      <c r="ADM1208" s="5"/>
      <c r="ADN1208" s="5"/>
      <c r="ADO1208" s="5"/>
      <c r="ADP1208" s="5"/>
      <c r="ADQ1208" s="5"/>
      <c r="ADR1208" s="5"/>
      <c r="ADS1208" s="5"/>
      <c r="ADT1208" s="5"/>
      <c r="ADU1208" s="5"/>
      <c r="ADV1208" s="5"/>
      <c r="ADW1208" s="5"/>
      <c r="ADX1208" s="5"/>
      <c r="ADY1208" s="5"/>
    </row>
    <row r="1209" spans="786:805" ht="11.25" customHeight="1">
      <c r="ADK1209" s="5"/>
      <c r="ADL1209" s="5"/>
      <c r="ADM1209" s="5"/>
      <c r="ADN1209" s="5"/>
      <c r="ADO1209" s="5"/>
      <c r="ADP1209" s="5"/>
      <c r="ADQ1209" s="5"/>
      <c r="ADR1209" s="5"/>
      <c r="ADS1209" s="5"/>
      <c r="ADT1209" s="5"/>
      <c r="ADU1209" s="5"/>
      <c r="ADV1209" s="5"/>
      <c r="ADW1209" s="5"/>
      <c r="ADX1209" s="5"/>
      <c r="ADY1209" s="5"/>
    </row>
    <row r="1210" spans="786:805" ht="11.25" customHeight="1">
      <c r="ADK1210" s="5"/>
      <c r="ADL1210" s="5"/>
      <c r="ADM1210" s="5"/>
      <c r="ADN1210" s="5" t="s">
        <v>210</v>
      </c>
      <c r="ADO1210" s="5"/>
      <c r="ADP1210" s="5"/>
      <c r="ADQ1210" s="5"/>
      <c r="ADR1210" s="5"/>
      <c r="ADS1210" s="5"/>
      <c r="ADT1210" s="5"/>
      <c r="ADU1210" s="5"/>
      <c r="ADV1210" s="5"/>
      <c r="ADW1210" s="5"/>
      <c r="ADX1210" s="5"/>
      <c r="ADY1210" s="5"/>
    </row>
    <row r="1211" spans="786:805" ht="11.25" customHeight="1">
      <c r="ADK1211" s="5"/>
      <c r="ADL1211" s="5"/>
      <c r="ADM1211" s="5"/>
      <c r="ADN1211" s="5" t="s">
        <v>211</v>
      </c>
      <c r="ADO1211" s="5"/>
      <c r="ADP1211" s="5"/>
      <c r="ADQ1211" s="5"/>
      <c r="ADR1211" s="5"/>
      <c r="ADS1211" s="5"/>
      <c r="ADT1211" s="5"/>
      <c r="ADU1211" s="5"/>
      <c r="ADV1211" s="5"/>
      <c r="ADW1211" s="5"/>
      <c r="ADX1211" s="5"/>
      <c r="ADY1211" s="5"/>
    </row>
    <row r="1212" spans="786:805" ht="11.25" customHeight="1">
      <c r="ADK1212" s="5"/>
      <c r="ADL1212" s="5"/>
      <c r="ADM1212" s="5"/>
      <c r="ADN1212" s="5" t="s">
        <v>594</v>
      </c>
      <c r="ADO1212" s="5"/>
      <c r="ADP1212" s="5"/>
      <c r="ADQ1212" s="5"/>
      <c r="ADR1212" s="5"/>
      <c r="ADS1212" s="5"/>
      <c r="ADT1212" s="5"/>
      <c r="ADU1212" s="5"/>
      <c r="ADV1212" s="5"/>
      <c r="ADW1212" s="5"/>
      <c r="ADX1212" s="5"/>
      <c r="ADY1212" s="5"/>
    </row>
    <row r="1213" spans="786:805" ht="11.25" customHeight="1">
      <c r="ADK1213" s="5"/>
      <c r="ADL1213" s="5"/>
      <c r="ADM1213" s="5"/>
      <c r="ADN1213" s="5"/>
      <c r="ADO1213" s="57"/>
      <c r="ADP1213" s="57"/>
      <c r="ADQ1213" s="57"/>
      <c r="ADR1213" s="57"/>
      <c r="ADS1213" s="57"/>
      <c r="ADT1213" s="57"/>
      <c r="ADU1213" s="57"/>
      <c r="ADV1213" s="57"/>
      <c r="ADW1213" s="334" t="s">
        <v>122</v>
      </c>
      <c r="ADX1213" s="334"/>
      <c r="ADY1213" s="334"/>
    </row>
    <row r="1214" spans="786:805" ht="11.25" customHeight="1">
      <c r="ADK1214" s="5"/>
      <c r="ADL1214" s="5"/>
      <c r="ADM1214" s="5"/>
      <c r="ADN1214" s="5"/>
      <c r="ADO1214" s="57"/>
      <c r="ADP1214" s="57"/>
      <c r="ADQ1214" s="57"/>
      <c r="ADR1214" s="57"/>
      <c r="ADS1214" s="57"/>
      <c r="ADT1214" s="57"/>
      <c r="ADU1214" s="113">
        <v>1</v>
      </c>
      <c r="ADV1214" s="113">
        <v>2</v>
      </c>
      <c r="ADW1214" s="113">
        <v>3</v>
      </c>
      <c r="ADX1214" s="192">
        <v>4</v>
      </c>
      <c r="ADY1214" s="192">
        <v>5</v>
      </c>
    </row>
    <row r="1215" spans="786:805" ht="11.25" customHeight="1">
      <c r="ADK1215" s="5"/>
      <c r="ADL1215" s="5"/>
      <c r="ADM1215" s="5"/>
      <c r="ADN1215" s="5"/>
      <c r="ADO1215" s="57"/>
      <c r="ADP1215" s="57"/>
      <c r="ADQ1215" s="57"/>
      <c r="ADR1215" s="57"/>
      <c r="ADS1215" s="57"/>
      <c r="ADT1215" s="57"/>
      <c r="ADU1215" s="60" t="s">
        <v>123</v>
      </c>
      <c r="ADV1215" s="60" t="s">
        <v>124</v>
      </c>
      <c r="ADW1215" s="60" t="s">
        <v>125</v>
      </c>
      <c r="ADX1215" s="60" t="s">
        <v>126</v>
      </c>
      <c r="ADY1215" s="60" t="s">
        <v>127</v>
      </c>
    </row>
    <row r="1216" spans="786:805" ht="11.25" customHeight="1">
      <c r="ADK1216" s="5"/>
      <c r="ADL1216" s="5"/>
      <c r="ADM1216" s="5"/>
      <c r="ADN1216" s="5"/>
      <c r="ADO1216" s="57"/>
      <c r="ADP1216" s="57"/>
      <c r="ADQ1216" s="57"/>
      <c r="ADR1216" s="57"/>
      <c r="ADS1216" s="57"/>
      <c r="ADT1216" s="57"/>
      <c r="ADU1216" s="61">
        <v>0.2</v>
      </c>
      <c r="ADV1216" s="61">
        <v>0.4</v>
      </c>
      <c r="ADW1216" s="61">
        <v>0.6</v>
      </c>
      <c r="ADX1216" s="61">
        <v>0.8</v>
      </c>
      <c r="ADY1216" s="61">
        <v>1</v>
      </c>
    </row>
    <row r="1217" spans="791:811" ht="11.25" customHeight="1">
      <c r="ADK1217" s="5"/>
      <c r="ADL1217" s="5"/>
      <c r="ADM1217" s="5"/>
      <c r="ADN1217" s="5"/>
      <c r="ADO1217" s="57"/>
      <c r="ADP1217" s="57"/>
      <c r="ADQ1217" s="57"/>
      <c r="ADR1217" s="57"/>
      <c r="ADS1217" s="57"/>
      <c r="ADT1217" s="57"/>
      <c r="ADU1217" s="113"/>
      <c r="ADV1217" s="113"/>
      <c r="ADW1217" s="113"/>
      <c r="ADX1217" s="192"/>
      <c r="ADY1217" s="192"/>
    </row>
    <row r="1218" spans="791:811" ht="11.25" customHeight="1">
      <c r="ADK1218" s="5"/>
      <c r="ADL1218" s="5"/>
      <c r="ADM1218" s="5"/>
      <c r="ADN1218" s="5"/>
      <c r="ADO1218" s="335" t="s">
        <v>38</v>
      </c>
      <c r="ADP1218" s="62">
        <v>5</v>
      </c>
      <c r="ADQ1218" s="60" t="s">
        <v>128</v>
      </c>
      <c r="ADR1218" s="61">
        <v>1</v>
      </c>
      <c r="ADS1218" s="57" t="s">
        <v>129</v>
      </c>
      <c r="ADT1218" s="63">
        <v>1</v>
      </c>
      <c r="ADU1218" s="113" t="s">
        <v>134</v>
      </c>
      <c r="ADV1218" s="113" t="s">
        <v>130</v>
      </c>
      <c r="ADW1218" s="113" t="s">
        <v>130</v>
      </c>
      <c r="ADX1218" s="113" t="s">
        <v>131</v>
      </c>
      <c r="ADY1218" s="113" t="s">
        <v>131</v>
      </c>
    </row>
    <row r="1219" spans="791:811" ht="11.25" customHeight="1">
      <c r="ADO1219" s="335"/>
      <c r="ADP1219" s="62">
        <v>4</v>
      </c>
      <c r="ADQ1219" s="60" t="s">
        <v>132</v>
      </c>
      <c r="ADR1219" s="61">
        <v>0.8</v>
      </c>
      <c r="ADS1219" s="57" t="s">
        <v>133</v>
      </c>
      <c r="ADT1219" s="63">
        <v>0.8</v>
      </c>
      <c r="ADU1219" s="113" t="s">
        <v>134</v>
      </c>
      <c r="ADV1219" s="113" t="s">
        <v>134</v>
      </c>
      <c r="ADW1219" s="113" t="s">
        <v>130</v>
      </c>
      <c r="ADX1219" s="113" t="s">
        <v>131</v>
      </c>
      <c r="ADY1219" s="113" t="s">
        <v>131</v>
      </c>
      <c r="ADZ1219" s="5"/>
      <c r="AEA1219" s="5"/>
      <c r="AEB1219" s="5"/>
      <c r="AEC1219" s="5"/>
      <c r="AED1219" s="5"/>
      <c r="AEE1219" s="5"/>
    </row>
    <row r="1220" spans="791:811" ht="11.25" customHeight="1">
      <c r="ADO1220" s="335"/>
      <c r="ADP1220" s="62">
        <v>3</v>
      </c>
      <c r="ADQ1220" s="60" t="s">
        <v>135</v>
      </c>
      <c r="ADR1220" s="61">
        <v>0.6</v>
      </c>
      <c r="ADS1220" s="57" t="s">
        <v>136</v>
      </c>
      <c r="ADT1220" s="63">
        <v>0.6</v>
      </c>
      <c r="ADU1220" s="113" t="s">
        <v>134</v>
      </c>
      <c r="ADV1220" s="113" t="s">
        <v>134</v>
      </c>
      <c r="ADW1220" s="113" t="s">
        <v>130</v>
      </c>
      <c r="ADX1220" s="113" t="s">
        <v>130</v>
      </c>
      <c r="ADY1220" s="113" t="s">
        <v>130</v>
      </c>
      <c r="ADZ1220" s="5"/>
      <c r="AEA1220" s="5"/>
      <c r="AEB1220" s="5"/>
      <c r="AEC1220" s="5"/>
      <c r="AED1220" s="5"/>
      <c r="AEE1220" s="5"/>
    </row>
    <row r="1221" spans="791:811" ht="11.25" customHeight="1">
      <c r="ADO1221" s="335"/>
      <c r="ADP1221" s="62">
        <v>2</v>
      </c>
      <c r="ADQ1221" s="60" t="s">
        <v>137</v>
      </c>
      <c r="ADR1221" s="61">
        <v>0.4</v>
      </c>
      <c r="ADS1221" s="57" t="s">
        <v>138</v>
      </c>
      <c r="ADT1221" s="63">
        <v>0.4</v>
      </c>
      <c r="ADU1221" s="113" t="s">
        <v>139</v>
      </c>
      <c r="ADV1221" s="113" t="s">
        <v>134</v>
      </c>
      <c r="ADW1221" s="113" t="s">
        <v>134</v>
      </c>
      <c r="ADX1221" s="113" t="s">
        <v>130</v>
      </c>
      <c r="ADY1221" s="113" t="s">
        <v>130</v>
      </c>
      <c r="ADZ1221" s="5"/>
      <c r="AEA1221" s="5"/>
      <c r="AEB1221" s="5"/>
      <c r="AEC1221" s="5"/>
      <c r="AED1221" s="5"/>
      <c r="AEE1221" s="5"/>
    </row>
    <row r="1222" spans="791:811" ht="11.25" customHeight="1">
      <c r="ADO1222" s="335"/>
      <c r="ADP1222" s="62">
        <v>1</v>
      </c>
      <c r="ADQ1222" s="60" t="s">
        <v>140</v>
      </c>
      <c r="ADR1222" s="61">
        <v>0.2</v>
      </c>
      <c r="ADS1222" s="57" t="s">
        <v>141</v>
      </c>
      <c r="ADT1222" s="63">
        <v>0.2</v>
      </c>
      <c r="ADU1222" s="113" t="s">
        <v>139</v>
      </c>
      <c r="ADV1222" s="113" t="s">
        <v>139</v>
      </c>
      <c r="ADW1222" s="113" t="s">
        <v>134</v>
      </c>
      <c r="ADX1222" s="113" t="s">
        <v>134</v>
      </c>
      <c r="ADY1222" s="113" t="s">
        <v>134</v>
      </c>
      <c r="ADZ1222" s="5"/>
      <c r="AEA1222" s="5"/>
      <c r="AEB1222" s="5"/>
      <c r="AEC1222" s="5"/>
      <c r="AED1222" s="5"/>
      <c r="AEE1222" s="5"/>
    </row>
    <row r="1223" spans="791:811" ht="11.25" customHeight="1">
      <c r="ADO1223" s="5"/>
      <c r="ADP1223" s="5"/>
      <c r="ADQ1223" s="5"/>
      <c r="ADR1223" s="5"/>
      <c r="ADS1223" s="5"/>
      <c r="ADT1223" s="5"/>
      <c r="ADU1223" s="5"/>
      <c r="ADV1223" s="5"/>
      <c r="ADW1223" s="5"/>
      <c r="ADX1223" s="5"/>
      <c r="ADY1223" s="5"/>
      <c r="ADZ1223" s="5"/>
      <c r="AEA1223" s="5"/>
      <c r="AEB1223" s="5"/>
      <c r="AEC1223" s="5"/>
      <c r="AED1223" s="5"/>
      <c r="AEE1223" s="5"/>
    </row>
    <row r="1224" spans="791:811" ht="11.25" customHeight="1">
      <c r="ADO1224" s="5"/>
      <c r="ADP1224" s="5"/>
      <c r="ADQ1224" s="5"/>
      <c r="ADR1224" s="5"/>
      <c r="ADS1224" s="5"/>
      <c r="ADT1224" s="5"/>
      <c r="ADU1224" s="5"/>
      <c r="ADV1224" s="5"/>
      <c r="ADW1224" s="5"/>
      <c r="ADX1224" s="5"/>
      <c r="ADY1224" s="5"/>
      <c r="ADZ1224" s="5"/>
      <c r="AEA1224" s="5"/>
      <c r="AEB1224" s="5"/>
      <c r="AEC1224" s="5"/>
      <c r="AED1224" s="5"/>
      <c r="AEE1224" s="5"/>
    </row>
    <row r="1225" spans="791:811" ht="11.25" customHeight="1">
      <c r="ADO1225" s="5"/>
      <c r="ADP1225" s="5"/>
      <c r="ADQ1225" s="5"/>
      <c r="ADR1225" s="5"/>
      <c r="ADS1225" s="5"/>
      <c r="ADT1225" s="5"/>
      <c r="ADU1225" s="5"/>
      <c r="ADV1225" s="5"/>
      <c r="ADW1225" s="5"/>
      <c r="ADX1225" s="5"/>
      <c r="ADY1225" s="5"/>
      <c r="ADZ1225" s="5"/>
      <c r="AEA1225" s="5" t="s">
        <v>262</v>
      </c>
      <c r="AEB1225" s="5"/>
      <c r="AEC1225" s="5"/>
      <c r="AED1225" s="5"/>
      <c r="AEE1225" s="5"/>
    </row>
    <row r="1226" spans="791:811" ht="11.25" customHeight="1">
      <c r="ADO1226" s="5"/>
      <c r="ADP1226" s="5"/>
      <c r="ADQ1226" s="5"/>
      <c r="ADR1226" s="5"/>
      <c r="ADS1226" s="5"/>
      <c r="ADT1226" s="5"/>
      <c r="ADU1226" s="5"/>
      <c r="ADV1226" s="5"/>
      <c r="ADW1226" s="5"/>
      <c r="ADX1226" s="5"/>
      <c r="ADY1226" s="5"/>
      <c r="ADZ1226" s="5"/>
      <c r="AEA1226" s="5" t="s">
        <v>269</v>
      </c>
      <c r="AEB1226" s="5"/>
      <c r="AEC1226" s="5"/>
      <c r="AED1226" s="5"/>
      <c r="AEE1226" s="5"/>
    </row>
    <row r="1227" spans="791:811" ht="11.25" customHeight="1">
      <c r="ADO1227" s="5"/>
      <c r="ADP1227" s="5"/>
      <c r="ADQ1227" s="5"/>
      <c r="ADR1227" s="5"/>
      <c r="ADS1227" s="5"/>
      <c r="ADT1227" s="5"/>
      <c r="ADU1227" s="5"/>
      <c r="ADV1227" s="5"/>
      <c r="ADW1227" s="5"/>
      <c r="ADX1227" s="5"/>
      <c r="ADY1227" s="5"/>
      <c r="ADZ1227" s="5"/>
      <c r="AEA1227" s="5" t="s">
        <v>264</v>
      </c>
      <c r="AEB1227" s="5"/>
      <c r="AEC1227" s="5"/>
      <c r="AED1227" s="5"/>
      <c r="AEE1227" s="5"/>
    </row>
    <row r="1228" spans="791:811" ht="11.25" customHeight="1">
      <c r="ADO1228" s="5"/>
      <c r="ADP1228" s="5"/>
      <c r="ADQ1228" s="5"/>
      <c r="ADR1228" s="5"/>
      <c r="ADS1228" s="5"/>
      <c r="ADT1228" s="5"/>
      <c r="ADU1228" s="5"/>
      <c r="ADV1228" s="5"/>
      <c r="ADW1228" s="5"/>
      <c r="ADX1228" s="5"/>
      <c r="ADY1228" s="5"/>
      <c r="ADZ1228" s="5"/>
      <c r="AEA1228" s="5" t="s">
        <v>266</v>
      </c>
      <c r="AEB1228" s="5"/>
      <c r="AEC1228" s="5"/>
      <c r="AED1228" s="5"/>
      <c r="AEE1228" s="5"/>
    </row>
    <row r="1229" spans="791:811" ht="11.25" customHeight="1">
      <c r="ADO1229" s="5"/>
      <c r="ADP1229" s="5"/>
      <c r="ADQ1229" s="5"/>
      <c r="ADR1229" s="5"/>
      <c r="ADS1229" s="5"/>
      <c r="ADT1229" s="5"/>
      <c r="ADU1229" s="5"/>
      <c r="ADV1229" s="5"/>
      <c r="ADW1229" s="5"/>
      <c r="ADX1229" s="5"/>
      <c r="ADY1229" s="5"/>
      <c r="ADZ1229" s="5"/>
      <c r="AEA1229" s="5" t="s">
        <v>268</v>
      </c>
      <c r="AEB1229" s="5"/>
      <c r="AEC1229" s="5"/>
      <c r="AED1229" s="5"/>
      <c r="AEE1229" s="5"/>
    </row>
    <row r="1230" spans="791:811" ht="11.25" customHeight="1">
      <c r="ADO1230" s="5"/>
      <c r="ADP1230" s="5"/>
      <c r="ADQ1230" s="5"/>
      <c r="ADR1230" s="5"/>
      <c r="ADS1230" s="5"/>
      <c r="ADT1230" s="5"/>
      <c r="ADU1230" s="5"/>
      <c r="ADV1230" s="5"/>
      <c r="ADW1230" s="5"/>
      <c r="ADX1230" s="5"/>
      <c r="ADY1230" s="5"/>
      <c r="ADZ1230" s="5"/>
      <c r="AEA1230" s="5" t="s">
        <v>270</v>
      </c>
      <c r="AEB1230" s="5"/>
      <c r="AEC1230" s="5"/>
      <c r="AED1230" s="5"/>
      <c r="AEE1230" s="5"/>
    </row>
    <row r="1231" spans="791:811" ht="11.25" customHeight="1">
      <c r="ADO1231" s="5"/>
      <c r="ADP1231" s="5"/>
      <c r="ADQ1231" s="5"/>
      <c r="ADR1231" s="5"/>
      <c r="ADS1231" s="5"/>
      <c r="ADT1231" s="5"/>
      <c r="ADU1231" s="5"/>
      <c r="ADV1231" s="5"/>
      <c r="ADW1231" s="5"/>
      <c r="ADX1231" s="5"/>
      <c r="ADY1231" s="5"/>
      <c r="ADZ1231" s="5"/>
      <c r="AEA1231" s="5" t="s">
        <v>271</v>
      </c>
      <c r="AEB1231" s="5"/>
      <c r="AEC1231" s="5"/>
      <c r="AED1231" s="5"/>
      <c r="AEE1231" s="5"/>
    </row>
    <row r="1232" spans="791:811" ht="11.25" customHeight="1">
      <c r="ADO1232" s="5"/>
      <c r="ADP1232" s="5"/>
      <c r="ADQ1232" s="5"/>
      <c r="ADR1232" s="5"/>
      <c r="ADS1232" s="5"/>
      <c r="ADT1232" s="5"/>
      <c r="ADU1232" s="5"/>
      <c r="ADV1232" s="5"/>
      <c r="ADW1232" s="5"/>
      <c r="ADX1232" s="5"/>
      <c r="ADY1232" s="5"/>
      <c r="ADZ1232" s="5"/>
      <c r="AEA1232" s="5" t="s">
        <v>153</v>
      </c>
      <c r="AEB1232" s="5"/>
      <c r="AEC1232" s="5"/>
      <c r="AED1232" s="5"/>
      <c r="AEE1232" s="5"/>
    </row>
    <row r="1233" spans="795:811" ht="11.25" customHeight="1">
      <c r="ADO1233" s="5"/>
      <c r="ADP1233" s="5"/>
      <c r="ADQ1233" s="5"/>
      <c r="ADR1233" s="5"/>
      <c r="ADS1233" s="5"/>
      <c r="ADT1233" s="5"/>
      <c r="ADU1233" s="5"/>
      <c r="ADV1233" s="5"/>
      <c r="ADW1233" s="5"/>
      <c r="ADX1233" s="5"/>
      <c r="ADY1233" s="5"/>
      <c r="ADZ1233" s="5"/>
      <c r="AEA1233" s="5"/>
      <c r="AEB1233" s="5"/>
      <c r="AEC1233" s="356" t="s">
        <v>595</v>
      </c>
      <c r="AED1233" s="356"/>
      <c r="AEE1233" s="356"/>
    </row>
    <row r="1235" spans="795:811" ht="11.25" customHeight="1">
      <c r="AEC1235" s="57">
        <v>1</v>
      </c>
      <c r="AED1235" s="57" t="s">
        <v>308</v>
      </c>
      <c r="AEE1235" s="290" t="s">
        <v>596</v>
      </c>
    </row>
    <row r="1236" spans="795:811" ht="11.25" customHeight="1">
      <c r="AEC1236" s="57">
        <v>2</v>
      </c>
      <c r="AED1236" s="57" t="s">
        <v>308</v>
      </c>
      <c r="AEE1236" s="290" t="s">
        <v>597</v>
      </c>
    </row>
    <row r="1237" spans="795:811" ht="11.25" customHeight="1">
      <c r="AEC1237" s="57">
        <v>3</v>
      </c>
      <c r="AED1237" s="57" t="s">
        <v>308</v>
      </c>
      <c r="AEE1237" s="290" t="s">
        <v>598</v>
      </c>
    </row>
    <row r="1238" spans="795:811" ht="11.25" customHeight="1">
      <c r="AEC1238" s="57">
        <v>4</v>
      </c>
      <c r="AED1238" s="57" t="s">
        <v>308</v>
      </c>
      <c r="AEE1238" s="290" t="s">
        <v>599</v>
      </c>
    </row>
    <row r="1239" spans="795:811" ht="11.25" customHeight="1">
      <c r="AEC1239" s="57">
        <v>5</v>
      </c>
      <c r="AED1239" s="57" t="s">
        <v>308</v>
      </c>
      <c r="AEE1239" s="290" t="s">
        <v>600</v>
      </c>
    </row>
    <row r="1240" spans="795:811" ht="11.25" customHeight="1">
      <c r="AEC1240" s="57">
        <v>6</v>
      </c>
      <c r="AED1240" s="57" t="s">
        <v>308</v>
      </c>
      <c r="AEE1240" s="290" t="s">
        <v>601</v>
      </c>
    </row>
    <row r="1241" spans="795:811" ht="11.25" customHeight="1">
      <c r="AEE1241" s="290" t="s">
        <v>602</v>
      </c>
    </row>
    <row r="1242" spans="795:811" ht="11.25" customHeight="1">
      <c r="AEE1242" s="290"/>
    </row>
    <row r="1243" spans="795:811" ht="11.25" customHeight="1">
      <c r="AEC1243" s="57">
        <v>1</v>
      </c>
      <c r="AED1243" s="57" t="s">
        <v>309</v>
      </c>
      <c r="AEE1243" s="290" t="s">
        <v>603</v>
      </c>
    </row>
    <row r="1244" spans="795:811" ht="11.25" customHeight="1">
      <c r="AEC1244" s="57">
        <v>2</v>
      </c>
      <c r="AED1244" s="57" t="s">
        <v>309</v>
      </c>
      <c r="AEE1244" s="290" t="s">
        <v>604</v>
      </c>
    </row>
    <row r="1245" spans="795:811" ht="11.25" customHeight="1">
      <c r="AEC1245" s="57">
        <v>3</v>
      </c>
      <c r="AED1245" s="57" t="s">
        <v>309</v>
      </c>
      <c r="AEE1245" s="290" t="s">
        <v>605</v>
      </c>
    </row>
    <row r="1246" spans="795:811" ht="11.25" customHeight="1">
      <c r="AEC1246" s="57">
        <v>4</v>
      </c>
      <c r="AED1246" s="57" t="s">
        <v>309</v>
      </c>
      <c r="AEE1246" s="290" t="s">
        <v>606</v>
      </c>
    </row>
    <row r="1247" spans="795:811" ht="11.25" customHeight="1">
      <c r="AEC1247" s="57">
        <v>5</v>
      </c>
      <c r="AED1247" s="57" t="s">
        <v>309</v>
      </c>
      <c r="AEE1247" s="290" t="s">
        <v>607</v>
      </c>
    </row>
    <row r="1248" spans="795:811" ht="11.25" customHeight="1">
      <c r="AEE1248" s="290" t="s">
        <v>602</v>
      </c>
    </row>
    <row r="1249" spans="809:811" ht="11.25" customHeight="1">
      <c r="AEE1249" s="290"/>
    </row>
    <row r="1250" spans="809:811" ht="11.25" customHeight="1">
      <c r="AEC1250" s="57">
        <v>1</v>
      </c>
      <c r="AED1250" s="57" t="s">
        <v>608</v>
      </c>
      <c r="AEE1250" s="290" t="s">
        <v>609</v>
      </c>
    </row>
    <row r="1251" spans="809:811" ht="11.25" customHeight="1">
      <c r="AEC1251" s="57">
        <v>2</v>
      </c>
      <c r="AED1251" s="57" t="s">
        <v>608</v>
      </c>
      <c r="AEE1251" s="290" t="s">
        <v>610</v>
      </c>
    </row>
    <row r="1252" spans="809:811" ht="11.25" customHeight="1">
      <c r="AEC1252" s="57">
        <v>3</v>
      </c>
      <c r="AED1252" s="57" t="s">
        <v>608</v>
      </c>
      <c r="AEE1252" s="290" t="s">
        <v>611</v>
      </c>
    </row>
    <row r="1253" spans="809:811" ht="11.25" customHeight="1">
      <c r="AEC1253" s="57">
        <v>4</v>
      </c>
      <c r="AED1253" s="57" t="s">
        <v>608</v>
      </c>
      <c r="AEE1253" s="290" t="s">
        <v>612</v>
      </c>
    </row>
    <row r="1254" spans="809:811" ht="11.25" customHeight="1">
      <c r="AEC1254" s="5"/>
      <c r="AED1254" s="5"/>
      <c r="AEE1254" s="5" t="s">
        <v>602</v>
      </c>
    </row>
  </sheetData>
  <sheetProtection algorithmName="SHA-512" hashValue="39MIkjne8PVZc6MzAB/UxonTaTk9P92aqCL5MeU0ee3bjMcn6Z4uY5mbLUtfI6jSxnNj6OaGEqkxJLjaDOjuJQ==" saltValue="8aHistAodqsxvqKQvMoaMQ==" spinCount="100000" sheet="1" objects="1" scenarios="1" formatCells="0" formatColumns="0" formatRows="0" insertHyperlinks="0" sort="0" autoFilter="0" pivotTables="0"/>
  <mergeCells count="1356">
    <mergeCell ref="A1:G1"/>
    <mergeCell ref="M1:U1"/>
    <mergeCell ref="W1:AA1"/>
    <mergeCell ref="A2:G2"/>
    <mergeCell ref="M2:U2"/>
    <mergeCell ref="W2:AA2"/>
    <mergeCell ref="A3:B3"/>
    <mergeCell ref="C3:E3"/>
    <mergeCell ref="F3:G3"/>
    <mergeCell ref="M3:U3"/>
    <mergeCell ref="W3:AA3"/>
    <mergeCell ref="A4:B4"/>
    <mergeCell ref="C4:E4"/>
    <mergeCell ref="F4:G4"/>
    <mergeCell ref="M4:U4"/>
    <mergeCell ref="W4:AA4"/>
    <mergeCell ref="A5:K5"/>
    <mergeCell ref="A6:B6"/>
    <mergeCell ref="E6:W6"/>
    <mergeCell ref="X6:AA6"/>
    <mergeCell ref="A7:B7"/>
    <mergeCell ref="E7:W7"/>
    <mergeCell ref="X7:AA7"/>
    <mergeCell ref="A8:AA8"/>
    <mergeCell ref="A10:AA10"/>
    <mergeCell ref="C11:H11"/>
    <mergeCell ref="I11:W11"/>
    <mergeCell ref="X11:AA11"/>
    <mergeCell ref="AB11:AD11"/>
    <mergeCell ref="C12:H12"/>
    <mergeCell ref="I12:W12"/>
    <mergeCell ref="X12:AA12"/>
    <mergeCell ref="AB12:AC12"/>
    <mergeCell ref="AD12:AT12"/>
    <mergeCell ref="C13:H13"/>
    <mergeCell ref="I13:W13"/>
    <mergeCell ref="X13:AA13"/>
    <mergeCell ref="AB13:AC13"/>
    <mergeCell ref="AD13:AT13"/>
    <mergeCell ref="C14:H14"/>
    <mergeCell ref="I14:W14"/>
    <mergeCell ref="X14:AA14"/>
    <mergeCell ref="AB14:AC14"/>
    <mergeCell ref="AD14:AT14"/>
    <mergeCell ref="C15:H15"/>
    <mergeCell ref="I15:W15"/>
    <mergeCell ref="X15:AA15"/>
    <mergeCell ref="AB15:AC15"/>
    <mergeCell ref="AD15:AT15"/>
    <mergeCell ref="C16:H16"/>
    <mergeCell ref="I16:W16"/>
    <mergeCell ref="X16:AA16"/>
    <mergeCell ref="AB16:AC16"/>
    <mergeCell ref="AD16:AT16"/>
    <mergeCell ref="C17:H17"/>
    <mergeCell ref="I17:W17"/>
    <mergeCell ref="X17:AA17"/>
    <mergeCell ref="AB17:AC17"/>
    <mergeCell ref="AD17:AT17"/>
    <mergeCell ref="C18:H18"/>
    <mergeCell ref="I18:W18"/>
    <mergeCell ref="X18:AA18"/>
    <mergeCell ref="AB18:AC18"/>
    <mergeCell ref="AD18:AT18"/>
    <mergeCell ref="C19:H19"/>
    <mergeCell ref="I19:W19"/>
    <mergeCell ref="X19:AA19"/>
    <mergeCell ref="AB19:AC19"/>
    <mergeCell ref="AD19:AT19"/>
    <mergeCell ref="C20:H20"/>
    <mergeCell ref="I20:W20"/>
    <mergeCell ref="X20:AA20"/>
    <mergeCell ref="AB20:AC20"/>
    <mergeCell ref="AD20:AT20"/>
    <mergeCell ref="C21:H21"/>
    <mergeCell ref="I21:W21"/>
    <mergeCell ref="X21:AA21"/>
    <mergeCell ref="AB21:AC21"/>
    <mergeCell ref="AD21:AT21"/>
    <mergeCell ref="C22:H22"/>
    <mergeCell ref="I22:W22"/>
    <mergeCell ref="X22:AA22"/>
    <mergeCell ref="AB22:AC22"/>
    <mergeCell ref="AD22:AT22"/>
    <mergeCell ref="C23:H23"/>
    <mergeCell ref="I23:W23"/>
    <mergeCell ref="X23:AA23"/>
    <mergeCell ref="AB23:AC23"/>
    <mergeCell ref="AD23:AT23"/>
    <mergeCell ref="C24:H24"/>
    <mergeCell ref="I24:W24"/>
    <mergeCell ref="X24:AA24"/>
    <mergeCell ref="AB24:AC24"/>
    <mergeCell ref="AD24:AT24"/>
    <mergeCell ref="C25:H25"/>
    <mergeCell ref="I25:W25"/>
    <mergeCell ref="X25:AA25"/>
    <mergeCell ref="AB25:AC25"/>
    <mergeCell ref="AD25:AT25"/>
    <mergeCell ref="C26:H26"/>
    <mergeCell ref="I26:W26"/>
    <mergeCell ref="X26:AA26"/>
    <mergeCell ref="AB26:AC26"/>
    <mergeCell ref="AD26:AT26"/>
    <mergeCell ref="C27:H27"/>
    <mergeCell ref="I27:W27"/>
    <mergeCell ref="X27:AA27"/>
    <mergeCell ref="AB27:AC27"/>
    <mergeCell ref="AD27:AT27"/>
    <mergeCell ref="C28:H28"/>
    <mergeCell ref="I28:W28"/>
    <mergeCell ref="X28:AA28"/>
    <mergeCell ref="AB28:AC28"/>
    <mergeCell ref="AD28:AT28"/>
    <mergeCell ref="C29:H29"/>
    <mergeCell ref="I29:W29"/>
    <mergeCell ref="X29:AA29"/>
    <mergeCell ref="AB29:AC29"/>
    <mergeCell ref="AD29:AT29"/>
    <mergeCell ref="C30:H30"/>
    <mergeCell ref="I30:W30"/>
    <mergeCell ref="X30:AA30"/>
    <mergeCell ref="AB30:AC30"/>
    <mergeCell ref="AD30:AT30"/>
    <mergeCell ref="C31:H31"/>
    <mergeCell ref="I31:W31"/>
    <mergeCell ref="X31:AA31"/>
    <mergeCell ref="AB31:AC31"/>
    <mergeCell ref="AD31:AT31"/>
    <mergeCell ref="B33:AA33"/>
    <mergeCell ref="C34:AA34"/>
    <mergeCell ref="C35:AA35"/>
    <mergeCell ref="C36:AA36"/>
    <mergeCell ref="C37:AA37"/>
    <mergeCell ref="C38:AA38"/>
    <mergeCell ref="C39:AA39"/>
    <mergeCell ref="C40:AA40"/>
    <mergeCell ref="C41:AA41"/>
    <mergeCell ref="B43:AA43"/>
    <mergeCell ref="A44:AA44"/>
    <mergeCell ref="B45:E45"/>
    <mergeCell ref="C46:D46"/>
    <mergeCell ref="F46:H46"/>
    <mergeCell ref="I46:J46"/>
    <mergeCell ref="K46:O46"/>
    <mergeCell ref="P46:Q46"/>
    <mergeCell ref="R46:V46"/>
    <mergeCell ref="X46:AA46"/>
    <mergeCell ref="C47:D47"/>
    <mergeCell ref="F47:H47"/>
    <mergeCell ref="I47:J47"/>
    <mergeCell ref="K47:O47"/>
    <mergeCell ref="P47:Q47"/>
    <mergeCell ref="R47:V47"/>
    <mergeCell ref="X47:AA47"/>
    <mergeCell ref="C48:D48"/>
    <mergeCell ref="F48:H48"/>
    <mergeCell ref="I48:J48"/>
    <mergeCell ref="K48:O48"/>
    <mergeCell ref="P48:Q48"/>
    <mergeCell ref="R48:V48"/>
    <mergeCell ref="X48:AA48"/>
    <mergeCell ref="C49:D49"/>
    <mergeCell ref="F49:H49"/>
    <mergeCell ref="I49:J49"/>
    <mergeCell ref="K49:O49"/>
    <mergeCell ref="P49:Q49"/>
    <mergeCell ref="R49:V49"/>
    <mergeCell ref="X49:AA49"/>
    <mergeCell ref="C50:D50"/>
    <mergeCell ref="F50:H50"/>
    <mergeCell ref="I50:J50"/>
    <mergeCell ref="K50:O50"/>
    <mergeCell ref="P50:Q50"/>
    <mergeCell ref="R50:V50"/>
    <mergeCell ref="X50:AA50"/>
    <mergeCell ref="C51:D51"/>
    <mergeCell ref="F51:H51"/>
    <mergeCell ref="I51:J51"/>
    <mergeCell ref="K51:O51"/>
    <mergeCell ref="P51:Q51"/>
    <mergeCell ref="R51:V51"/>
    <mergeCell ref="X51:AA51"/>
    <mergeCell ref="C52:D52"/>
    <mergeCell ref="F52:H52"/>
    <mergeCell ref="I52:J52"/>
    <mergeCell ref="K52:O52"/>
    <mergeCell ref="P52:Q52"/>
    <mergeCell ref="R52:V52"/>
    <mergeCell ref="X52:AA52"/>
    <mergeCell ref="A54:AA54"/>
    <mergeCell ref="B55:O55"/>
    <mergeCell ref="V55:W55"/>
    <mergeCell ref="X55:AA55"/>
    <mergeCell ref="C56:D56"/>
    <mergeCell ref="F56:K56"/>
    <mergeCell ref="L56:M56"/>
    <mergeCell ref="N56:S56"/>
    <mergeCell ref="T56:U56"/>
    <mergeCell ref="V56:AA56"/>
    <mergeCell ref="C57:D57"/>
    <mergeCell ref="F57:K57"/>
    <mergeCell ref="L57:M57"/>
    <mergeCell ref="N57:S57"/>
    <mergeCell ref="T57:U57"/>
    <mergeCell ref="V57:AA57"/>
    <mergeCell ref="C58:D58"/>
    <mergeCell ref="F58:K58"/>
    <mergeCell ref="L58:M58"/>
    <mergeCell ref="N58:S58"/>
    <mergeCell ref="T58:U58"/>
    <mergeCell ref="V58:AA58"/>
    <mergeCell ref="C59:D59"/>
    <mergeCell ref="F59:K59"/>
    <mergeCell ref="L59:M59"/>
    <mergeCell ref="N59:S59"/>
    <mergeCell ref="T59:U59"/>
    <mergeCell ref="V59:AA59"/>
    <mergeCell ref="C60:D60"/>
    <mergeCell ref="F60:K60"/>
    <mergeCell ref="L60:M60"/>
    <mergeCell ref="N60:S60"/>
    <mergeCell ref="T60:U60"/>
    <mergeCell ref="V60:AA60"/>
    <mergeCell ref="C61:D61"/>
    <mergeCell ref="F61:K61"/>
    <mergeCell ref="L61:M61"/>
    <mergeCell ref="N61:S61"/>
    <mergeCell ref="T61:U61"/>
    <mergeCell ref="V61:AA61"/>
    <mergeCell ref="C62:D62"/>
    <mergeCell ref="F62:K62"/>
    <mergeCell ref="L62:M62"/>
    <mergeCell ref="N62:S62"/>
    <mergeCell ref="T62:U62"/>
    <mergeCell ref="V62:AA62"/>
    <mergeCell ref="A64:AA64"/>
    <mergeCell ref="C65:E65"/>
    <mergeCell ref="D66:AA66"/>
    <mergeCell ref="D67:AA67"/>
    <mergeCell ref="D68:AA68"/>
    <mergeCell ref="D69:AA69"/>
    <mergeCell ref="D70:AA70"/>
    <mergeCell ref="D71:AA71"/>
    <mergeCell ref="D72:AA72"/>
    <mergeCell ref="D73:AA73"/>
    <mergeCell ref="D74:AA74"/>
    <mergeCell ref="D75:AA75"/>
    <mergeCell ref="A78:AA78"/>
    <mergeCell ref="A79:AA79"/>
    <mergeCell ref="A81:AA81"/>
    <mergeCell ref="A82:C82"/>
    <mergeCell ref="D82:H82"/>
    <mergeCell ref="I82:P82"/>
    <mergeCell ref="Q82:AA82"/>
    <mergeCell ref="D83:H83"/>
    <mergeCell ref="I83:P83"/>
    <mergeCell ref="Q83:AA83"/>
    <mergeCell ref="D84:H84"/>
    <mergeCell ref="I84:P84"/>
    <mergeCell ref="Q84:AA84"/>
    <mergeCell ref="D85:H85"/>
    <mergeCell ref="I85:P85"/>
    <mergeCell ref="Q85:AA85"/>
    <mergeCell ref="D86:H86"/>
    <mergeCell ref="I86:P86"/>
    <mergeCell ref="Q86:AA86"/>
    <mergeCell ref="D87:H87"/>
    <mergeCell ref="I87:P87"/>
    <mergeCell ref="Q87:AA87"/>
    <mergeCell ref="B90:F90"/>
    <mergeCell ref="G90:R90"/>
    <mergeCell ref="S90:X90"/>
    <mergeCell ref="Y90:AA90"/>
    <mergeCell ref="B91:F91"/>
    <mergeCell ref="G91:R91"/>
    <mergeCell ref="S91:X91"/>
    <mergeCell ref="Y91:AA91"/>
    <mergeCell ref="N92:U92"/>
    <mergeCell ref="V92:AA92"/>
    <mergeCell ref="A93:AA93"/>
    <mergeCell ref="DK108:DL108"/>
    <mergeCell ref="DM108:DN108"/>
    <mergeCell ref="DO108:DP108"/>
    <mergeCell ref="DX108:DY108"/>
    <mergeCell ref="DZ108:EA108"/>
    <mergeCell ref="EB108:EC108"/>
    <mergeCell ref="ED108:EE108"/>
    <mergeCell ref="EF108:EG108"/>
    <mergeCell ref="A94:B94"/>
    <mergeCell ref="Z94:AA94"/>
    <mergeCell ref="C95:F99"/>
    <mergeCell ref="AA95:AA99"/>
    <mergeCell ref="A101:F101"/>
    <mergeCell ref="G101:N101"/>
    <mergeCell ref="O101:Q101"/>
    <mergeCell ref="R101:U101"/>
    <mergeCell ref="V101:X101"/>
    <mergeCell ref="A103:AA103"/>
    <mergeCell ref="A104:AA104"/>
    <mergeCell ref="A105:C105"/>
    <mergeCell ref="D105:E105"/>
    <mergeCell ref="F105:M105"/>
    <mergeCell ref="N105:AA105"/>
    <mergeCell ref="CK105:CY106"/>
    <mergeCell ref="DD105:DP106"/>
    <mergeCell ref="CT109:CU109"/>
    <mergeCell ref="CV109:CW109"/>
    <mergeCell ref="CX109:CY109"/>
    <mergeCell ref="DG109:DH109"/>
    <mergeCell ref="DI109:DJ109"/>
    <mergeCell ref="DK109:DL109"/>
    <mergeCell ref="DM109:DN109"/>
    <mergeCell ref="DO109:DP109"/>
    <mergeCell ref="DX109:DY109"/>
    <mergeCell ref="DZ109:EA109"/>
    <mergeCell ref="EB109:EC109"/>
    <mergeCell ref="ED109:EE109"/>
    <mergeCell ref="DU105:EG106"/>
    <mergeCell ref="D106:E106"/>
    <mergeCell ref="F106:M106"/>
    <mergeCell ref="N106:AA106"/>
    <mergeCell ref="D107:E107"/>
    <mergeCell ref="F107:M107"/>
    <mergeCell ref="N107:AA107"/>
    <mergeCell ref="CP107:CY107"/>
    <mergeCell ref="DG107:DP107"/>
    <mergeCell ref="DX107:EG107"/>
    <mergeCell ref="D108:E108"/>
    <mergeCell ref="F108:M108"/>
    <mergeCell ref="N108:AA108"/>
    <mergeCell ref="CP108:CQ108"/>
    <mergeCell ref="CR108:CS108"/>
    <mergeCell ref="CT108:CU108"/>
    <mergeCell ref="CV108:CW108"/>
    <mergeCell ref="CX108:CY108"/>
    <mergeCell ref="DG108:DH108"/>
    <mergeCell ref="DI108:DJ108"/>
    <mergeCell ref="EF109:EG109"/>
    <mergeCell ref="D110:E110"/>
    <mergeCell ref="F110:M110"/>
    <mergeCell ref="N110:AA110"/>
    <mergeCell ref="CK110:CN111"/>
    <mergeCell ref="CP110:CQ110"/>
    <mergeCell ref="CR110:CS110"/>
    <mergeCell ref="CT110:CU110"/>
    <mergeCell ref="CV110:CW110"/>
    <mergeCell ref="CX110:CY110"/>
    <mergeCell ref="DD110:DE111"/>
    <mergeCell ref="DU110:DV111"/>
    <mergeCell ref="CP112:CQ112"/>
    <mergeCell ref="CR112:CS112"/>
    <mergeCell ref="CT112:CU112"/>
    <mergeCell ref="CV112:CW112"/>
    <mergeCell ref="CX112:CY112"/>
    <mergeCell ref="DG112:DH112"/>
    <mergeCell ref="DI112:DJ112"/>
    <mergeCell ref="DK112:DL112"/>
    <mergeCell ref="DM112:DN112"/>
    <mergeCell ref="DO112:DP112"/>
    <mergeCell ref="DX112:DY112"/>
    <mergeCell ref="DZ112:EA112"/>
    <mergeCell ref="EB112:EC112"/>
    <mergeCell ref="ED112:EE112"/>
    <mergeCell ref="EF112:EG112"/>
    <mergeCell ref="D109:E109"/>
    <mergeCell ref="F109:M109"/>
    <mergeCell ref="N109:AA109"/>
    <mergeCell ref="CP109:CQ109"/>
    <mergeCell ref="CR109:CS109"/>
    <mergeCell ref="B113:I113"/>
    <mergeCell ref="J113:M113"/>
    <mergeCell ref="N113:Q113"/>
    <mergeCell ref="R113:U113"/>
    <mergeCell ref="V113:AA113"/>
    <mergeCell ref="CI113:CI123"/>
    <mergeCell ref="CJ113:CJ114"/>
    <mergeCell ref="CK113:CK114"/>
    <mergeCell ref="CL113:CM114"/>
    <mergeCell ref="CN113:CN114"/>
    <mergeCell ref="CO113:CO114"/>
    <mergeCell ref="CP113:CP114"/>
    <mergeCell ref="CQ113:CQ114"/>
    <mergeCell ref="CR113:CR114"/>
    <mergeCell ref="CS113:CS114"/>
    <mergeCell ref="CT113:CT114"/>
    <mergeCell ref="CU113:CU114"/>
    <mergeCell ref="B114:I114"/>
    <mergeCell ref="J114:M114"/>
    <mergeCell ref="N114:Q114"/>
    <mergeCell ref="R114:U114"/>
    <mergeCell ref="V114:AA114"/>
    <mergeCell ref="B115:I116"/>
    <mergeCell ref="M115:U115"/>
    <mergeCell ref="V115:AA115"/>
    <mergeCell ref="CJ115:CJ116"/>
    <mergeCell ref="CK115:CK116"/>
    <mergeCell ref="CL115:CM116"/>
    <mergeCell ref="CN115:CN116"/>
    <mergeCell ref="CO115:CO116"/>
    <mergeCell ref="CP115:CP116"/>
    <mergeCell ref="CQ115:CQ116"/>
    <mergeCell ref="CV113:CV114"/>
    <mergeCell ref="CW113:CW114"/>
    <mergeCell ref="CX113:CX114"/>
    <mergeCell ref="CY113:CY114"/>
    <mergeCell ref="DB113:DB122"/>
    <mergeCell ref="DC113:DC114"/>
    <mergeCell ref="DD113:DD114"/>
    <mergeCell ref="DE113:DE114"/>
    <mergeCell ref="DF113:DF114"/>
    <mergeCell ref="DG113:DG114"/>
    <mergeCell ref="DH113:DH114"/>
    <mergeCell ref="DI113:DI114"/>
    <mergeCell ref="DJ113:DJ114"/>
    <mergeCell ref="DK113:DK114"/>
    <mergeCell ref="DL113:DL114"/>
    <mergeCell ref="DM113:DM114"/>
    <mergeCell ref="DN113:DN114"/>
    <mergeCell ref="DK115:DK116"/>
    <mergeCell ref="DL115:DL116"/>
    <mergeCell ref="DM115:DM116"/>
    <mergeCell ref="DN115:DN116"/>
    <mergeCell ref="DK119:DK120"/>
    <mergeCell ref="DL119:DL120"/>
    <mergeCell ref="DM119:DM120"/>
    <mergeCell ref="DN119:DN120"/>
    <mergeCell ref="DD121:DD122"/>
    <mergeCell ref="DE121:DE122"/>
    <mergeCell ref="DF121:DF122"/>
    <mergeCell ref="DG121:DG122"/>
    <mergeCell ref="DH121:DH122"/>
    <mergeCell ref="DI121:DI122"/>
    <mergeCell ref="DJ121:DJ122"/>
    <mergeCell ref="DO113:DO114"/>
    <mergeCell ref="DP113:DP114"/>
    <mergeCell ref="DS113:DS122"/>
    <mergeCell ref="DT113:DT114"/>
    <mergeCell ref="DU113:DU114"/>
    <mergeCell ref="DV113:DV114"/>
    <mergeCell ref="DW113:DW114"/>
    <mergeCell ref="DX113:DX114"/>
    <mergeCell ref="DY113:DY114"/>
    <mergeCell ref="DZ113:DZ114"/>
    <mergeCell ref="EA113:EA114"/>
    <mergeCell ref="EB113:EB114"/>
    <mergeCell ref="EC113:EC114"/>
    <mergeCell ref="ED113:ED114"/>
    <mergeCell ref="EE113:EE114"/>
    <mergeCell ref="EF113:EF114"/>
    <mergeCell ref="EG113:EG114"/>
    <mergeCell ref="DO115:DO116"/>
    <mergeCell ref="DP115:DP116"/>
    <mergeCell ref="DR115:DR120"/>
    <mergeCell ref="DT115:DT116"/>
    <mergeCell ref="DU115:DU116"/>
    <mergeCell ref="DV115:DV116"/>
    <mergeCell ref="DW115:DW116"/>
    <mergeCell ref="DX115:DX116"/>
    <mergeCell ref="DY115:DY116"/>
    <mergeCell ref="DZ115:DZ116"/>
    <mergeCell ref="EA115:EA116"/>
    <mergeCell ref="EB115:EB116"/>
    <mergeCell ref="EC115:EC116"/>
    <mergeCell ref="ED115:ED116"/>
    <mergeCell ref="EE115:EE116"/>
    <mergeCell ref="DI117:DI118"/>
    <mergeCell ref="DJ117:DJ118"/>
    <mergeCell ref="DK117:DK118"/>
    <mergeCell ref="DL117:DL118"/>
    <mergeCell ref="DM117:DM118"/>
    <mergeCell ref="DN117:DN118"/>
    <mergeCell ref="DO117:DO118"/>
    <mergeCell ref="CR115:CR116"/>
    <mergeCell ref="CS115:CS116"/>
    <mergeCell ref="CT115:CT116"/>
    <mergeCell ref="CU115:CU116"/>
    <mergeCell ref="CV115:CV116"/>
    <mergeCell ref="CW115:CW116"/>
    <mergeCell ref="CX115:CX116"/>
    <mergeCell ref="CY115:CY116"/>
    <mergeCell ref="DA115:DA120"/>
    <mergeCell ref="DC115:DC116"/>
    <mergeCell ref="DD115:DD116"/>
    <mergeCell ref="DE115:DE116"/>
    <mergeCell ref="DF115:DF116"/>
    <mergeCell ref="DG115:DG116"/>
    <mergeCell ref="DH115:DH116"/>
    <mergeCell ref="DI115:DI116"/>
    <mergeCell ref="DJ115:DJ116"/>
    <mergeCell ref="DC119:DC120"/>
    <mergeCell ref="DD119:DD120"/>
    <mergeCell ref="DE119:DE120"/>
    <mergeCell ref="DF119:DF120"/>
    <mergeCell ref="DG119:DG120"/>
    <mergeCell ref="DH119:DH120"/>
    <mergeCell ref="DI119:DI120"/>
    <mergeCell ref="DJ119:DJ120"/>
    <mergeCell ref="ED117:ED118"/>
    <mergeCell ref="EE117:EE118"/>
    <mergeCell ref="EF117:EF118"/>
    <mergeCell ref="EG117:EG118"/>
    <mergeCell ref="A118:B118"/>
    <mergeCell ref="C118:F118"/>
    <mergeCell ref="Z118:AA118"/>
    <mergeCell ref="EF115:EF116"/>
    <mergeCell ref="EG115:EG116"/>
    <mergeCell ref="V116:AA116"/>
    <mergeCell ref="A117:AA117"/>
    <mergeCell ref="CJ117:CJ118"/>
    <mergeCell ref="CK117:CK118"/>
    <mergeCell ref="CL117:CM118"/>
    <mergeCell ref="CN117:CN118"/>
    <mergeCell ref="CO117:CO118"/>
    <mergeCell ref="CP117:CP118"/>
    <mergeCell ref="CQ117:CQ118"/>
    <mergeCell ref="CR117:CR118"/>
    <mergeCell ref="CS117:CS118"/>
    <mergeCell ref="CT117:CT118"/>
    <mergeCell ref="CU117:CU118"/>
    <mergeCell ref="CV117:CV118"/>
    <mergeCell ref="CW117:CW118"/>
    <mergeCell ref="CX117:CX118"/>
    <mergeCell ref="CY117:CY118"/>
    <mergeCell ref="DC117:DC118"/>
    <mergeCell ref="DD117:DD118"/>
    <mergeCell ref="DE117:DE118"/>
    <mergeCell ref="DF117:DF118"/>
    <mergeCell ref="DG117:DG118"/>
    <mergeCell ref="DH117:DH118"/>
    <mergeCell ref="DW119:DW120"/>
    <mergeCell ref="DX119:DX120"/>
    <mergeCell ref="DY119:DY120"/>
    <mergeCell ref="DZ119:DZ120"/>
    <mergeCell ref="EA119:EA120"/>
    <mergeCell ref="EB119:EB120"/>
    <mergeCell ref="EC119:EC120"/>
    <mergeCell ref="DP117:DP118"/>
    <mergeCell ref="DT117:DT118"/>
    <mergeCell ref="DU117:DU118"/>
    <mergeCell ref="DV117:DV118"/>
    <mergeCell ref="DW117:DW118"/>
    <mergeCell ref="DX117:DX118"/>
    <mergeCell ref="DY117:DY118"/>
    <mergeCell ref="DZ117:DZ118"/>
    <mergeCell ref="EA117:EA118"/>
    <mergeCell ref="EB117:EB118"/>
    <mergeCell ref="EC117:EC118"/>
    <mergeCell ref="DV119:DV120"/>
    <mergeCell ref="C119:F123"/>
    <mergeCell ref="AA119:AA123"/>
    <mergeCell ref="CJ119:CJ120"/>
    <mergeCell ref="CK119:CK120"/>
    <mergeCell ref="CL119:CM120"/>
    <mergeCell ref="CN119:CN120"/>
    <mergeCell ref="CO119:CO120"/>
    <mergeCell ref="CP119:CP120"/>
    <mergeCell ref="CQ119:CQ120"/>
    <mergeCell ref="CR119:CR120"/>
    <mergeCell ref="CS119:CS120"/>
    <mergeCell ref="CT119:CT120"/>
    <mergeCell ref="CU119:CU120"/>
    <mergeCell ref="CV119:CV120"/>
    <mergeCell ref="CW119:CW120"/>
    <mergeCell ref="CX119:CX120"/>
    <mergeCell ref="CY119:CY120"/>
    <mergeCell ref="ED119:ED120"/>
    <mergeCell ref="EE121:EE122"/>
    <mergeCell ref="EF121:EF122"/>
    <mergeCell ref="EG121:EG122"/>
    <mergeCell ref="CR124:CS124"/>
    <mergeCell ref="CT124:CU124"/>
    <mergeCell ref="CV124:CW124"/>
    <mergeCell ref="CX124:CY124"/>
    <mergeCell ref="DI124:DJ124"/>
    <mergeCell ref="DK124:DL124"/>
    <mergeCell ref="DM124:DN124"/>
    <mergeCell ref="DO124:DP124"/>
    <mergeCell ref="DZ124:EA124"/>
    <mergeCell ref="EB124:EC124"/>
    <mergeCell ref="ED124:EE124"/>
    <mergeCell ref="EF124:EG124"/>
    <mergeCell ref="EE119:EE120"/>
    <mergeCell ref="EF119:EF120"/>
    <mergeCell ref="EG119:EG120"/>
    <mergeCell ref="CR121:CR122"/>
    <mergeCell ref="CS121:CS122"/>
    <mergeCell ref="CT121:CT122"/>
    <mergeCell ref="CU121:CU122"/>
    <mergeCell ref="CV121:CV122"/>
    <mergeCell ref="CW121:CW122"/>
    <mergeCell ref="EB121:EB122"/>
    <mergeCell ref="EC121:EC122"/>
    <mergeCell ref="ED121:ED122"/>
    <mergeCell ref="DO119:DO120"/>
    <mergeCell ref="DP119:DP120"/>
    <mergeCell ref="DT119:DT120"/>
    <mergeCell ref="DU119:DU120"/>
    <mergeCell ref="A125:F125"/>
    <mergeCell ref="G125:N125"/>
    <mergeCell ref="O125:Q125"/>
    <mergeCell ref="R125:U125"/>
    <mergeCell ref="V125:X125"/>
    <mergeCell ref="CR125:CY125"/>
    <mergeCell ref="DI125:DP125"/>
    <mergeCell ref="DZ125:EG125"/>
    <mergeCell ref="DK121:DK122"/>
    <mergeCell ref="DL121:DL122"/>
    <mergeCell ref="DM121:DM122"/>
    <mergeCell ref="DN121:DN122"/>
    <mergeCell ref="DO121:DO122"/>
    <mergeCell ref="DP121:DP122"/>
    <mergeCell ref="DT121:DT122"/>
    <mergeCell ref="DU121:DU122"/>
    <mergeCell ref="DV121:DV122"/>
    <mergeCell ref="CJ121:CJ122"/>
    <mergeCell ref="CK121:CK122"/>
    <mergeCell ref="CL121:CM122"/>
    <mergeCell ref="CN121:CN122"/>
    <mergeCell ref="CO121:CO122"/>
    <mergeCell ref="CP121:CP122"/>
    <mergeCell ref="CQ121:CQ122"/>
    <mergeCell ref="CX121:CX122"/>
    <mergeCell ref="CY121:CY122"/>
    <mergeCell ref="DC121:DC122"/>
    <mergeCell ref="DW121:DW122"/>
    <mergeCell ref="DX121:DX122"/>
    <mergeCell ref="DY121:DY122"/>
    <mergeCell ref="DZ121:DZ122"/>
    <mergeCell ref="EA121:EA122"/>
    <mergeCell ref="G127:N127"/>
    <mergeCell ref="O127:T127"/>
    <mergeCell ref="U127:X127"/>
    <mergeCell ref="Z127:AB127"/>
    <mergeCell ref="B129:AA130"/>
    <mergeCell ref="B131:AA131"/>
    <mergeCell ref="AB131:AS131"/>
    <mergeCell ref="B132:D132"/>
    <mergeCell ref="E132:F132"/>
    <mergeCell ref="G132:J132"/>
    <mergeCell ref="K132:O132"/>
    <mergeCell ref="P132:Q132"/>
    <mergeCell ref="R132:S132"/>
    <mergeCell ref="T132:U132"/>
    <mergeCell ref="V132:W132"/>
    <mergeCell ref="X132:Y132"/>
    <mergeCell ref="Z132:AA132"/>
    <mergeCell ref="AB132:AG132"/>
    <mergeCell ref="AH132:AM132"/>
    <mergeCell ref="AN132:AS132"/>
    <mergeCell ref="B133:D133"/>
    <mergeCell ref="E133:F133"/>
    <mergeCell ref="G133:J133"/>
    <mergeCell ref="K133:O133"/>
    <mergeCell ref="P133:Q133"/>
    <mergeCell ref="R133:S133"/>
    <mergeCell ref="T133:U133"/>
    <mergeCell ref="V133:W133"/>
    <mergeCell ref="AB133:AG133"/>
    <mergeCell ref="AH133:AM133"/>
    <mergeCell ref="AN133:AS133"/>
    <mergeCell ref="B134:D134"/>
    <mergeCell ref="E134:F134"/>
    <mergeCell ref="G134:J134"/>
    <mergeCell ref="K134:O134"/>
    <mergeCell ref="P134:Q134"/>
    <mergeCell ref="R134:S134"/>
    <mergeCell ref="T134:U134"/>
    <mergeCell ref="V134:W134"/>
    <mergeCell ref="AB134:AG134"/>
    <mergeCell ref="AH134:AM134"/>
    <mergeCell ref="AN134:AS134"/>
    <mergeCell ref="B135:D135"/>
    <mergeCell ref="E135:F135"/>
    <mergeCell ref="G135:J135"/>
    <mergeCell ref="K135:O135"/>
    <mergeCell ref="P135:Q135"/>
    <mergeCell ref="R135:S135"/>
    <mergeCell ref="T135:U135"/>
    <mergeCell ref="V135:W135"/>
    <mergeCell ref="AB135:AG135"/>
    <mergeCell ref="AH135:AM135"/>
    <mergeCell ref="AN135:AS135"/>
    <mergeCell ref="B136:D136"/>
    <mergeCell ref="E136:F136"/>
    <mergeCell ref="G136:J136"/>
    <mergeCell ref="K136:O136"/>
    <mergeCell ref="P136:Q136"/>
    <mergeCell ref="R136:S136"/>
    <mergeCell ref="T136:U136"/>
    <mergeCell ref="V136:W136"/>
    <mergeCell ref="AB136:AG136"/>
    <mergeCell ref="AH136:AM136"/>
    <mergeCell ref="AN136:AS136"/>
    <mergeCell ref="B137:D137"/>
    <mergeCell ref="E137:F137"/>
    <mergeCell ref="G137:J137"/>
    <mergeCell ref="K137:O137"/>
    <mergeCell ref="P137:Q137"/>
    <mergeCell ref="R137:S137"/>
    <mergeCell ref="T137:U137"/>
    <mergeCell ref="V137:W137"/>
    <mergeCell ref="AB137:AG137"/>
    <mergeCell ref="AH137:AM137"/>
    <mergeCell ref="AN137:AS137"/>
    <mergeCell ref="B138:D138"/>
    <mergeCell ref="E138:F138"/>
    <mergeCell ref="G138:J138"/>
    <mergeCell ref="K138:O138"/>
    <mergeCell ref="P138:Q138"/>
    <mergeCell ref="R138:S138"/>
    <mergeCell ref="T138:U138"/>
    <mergeCell ref="V138:W138"/>
    <mergeCell ref="AB138:AG138"/>
    <mergeCell ref="AH138:AM138"/>
    <mergeCell ref="AN138:AS138"/>
    <mergeCell ref="B139:D139"/>
    <mergeCell ref="E139:F139"/>
    <mergeCell ref="G139:J139"/>
    <mergeCell ref="K139:O139"/>
    <mergeCell ref="P139:Q139"/>
    <mergeCell ref="R139:S139"/>
    <mergeCell ref="T139:U139"/>
    <mergeCell ref="V139:W139"/>
    <mergeCell ref="AB139:AG139"/>
    <mergeCell ref="AH139:AM139"/>
    <mergeCell ref="AN139:AS139"/>
    <mergeCell ref="B140:D140"/>
    <mergeCell ref="E140:F140"/>
    <mergeCell ref="G140:J140"/>
    <mergeCell ref="K140:O140"/>
    <mergeCell ref="P140:Q140"/>
    <mergeCell ref="R140:S140"/>
    <mergeCell ref="T140:U140"/>
    <mergeCell ref="V140:W140"/>
    <mergeCell ref="AB140:AG140"/>
    <mergeCell ref="AH140:AM140"/>
    <mergeCell ref="AN140:AS140"/>
    <mergeCell ref="B141:D141"/>
    <mergeCell ref="E141:F141"/>
    <mergeCell ref="G141:J141"/>
    <mergeCell ref="K141:O141"/>
    <mergeCell ref="P141:Q141"/>
    <mergeCell ref="R141:S141"/>
    <mergeCell ref="T141:U141"/>
    <mergeCell ref="V141:W141"/>
    <mergeCell ref="AB141:AG141"/>
    <mergeCell ref="AH141:AM141"/>
    <mergeCell ref="AN141:AS141"/>
    <mergeCell ref="B142:D142"/>
    <mergeCell ref="E142:F142"/>
    <mergeCell ref="G142:J142"/>
    <mergeCell ref="K142:O142"/>
    <mergeCell ref="P142:Q142"/>
    <mergeCell ref="R142:S142"/>
    <mergeCell ref="T142:U142"/>
    <mergeCell ref="V142:W142"/>
    <mergeCell ref="AB142:AG142"/>
    <mergeCell ref="AH142:AM142"/>
    <mergeCell ref="AN142:AS142"/>
    <mergeCell ref="B143:D143"/>
    <mergeCell ref="E143:F143"/>
    <mergeCell ref="G143:J143"/>
    <mergeCell ref="K143:O143"/>
    <mergeCell ref="P143:Q143"/>
    <mergeCell ref="R143:S143"/>
    <mergeCell ref="T143:U143"/>
    <mergeCell ref="V143:W143"/>
    <mergeCell ref="AB143:AG143"/>
    <mergeCell ref="AH143:AM143"/>
    <mergeCell ref="AN143:AS143"/>
    <mergeCell ref="B144:D144"/>
    <mergeCell ref="E144:F144"/>
    <mergeCell ref="G144:J144"/>
    <mergeCell ref="K144:O144"/>
    <mergeCell ref="P144:Q144"/>
    <mergeCell ref="R144:S144"/>
    <mergeCell ref="T144:U144"/>
    <mergeCell ref="V144:W144"/>
    <mergeCell ref="AB144:AG144"/>
    <mergeCell ref="AH144:AM144"/>
    <mergeCell ref="AN144:AS144"/>
    <mergeCell ref="B145:D145"/>
    <mergeCell ref="E145:F145"/>
    <mergeCell ref="G145:J145"/>
    <mergeCell ref="K145:O145"/>
    <mergeCell ref="P145:Q145"/>
    <mergeCell ref="R145:S145"/>
    <mergeCell ref="T145:U145"/>
    <mergeCell ref="V145:W145"/>
    <mergeCell ref="AB145:AG145"/>
    <mergeCell ref="AH145:AM145"/>
    <mergeCell ref="AN145:AS145"/>
    <mergeCell ref="B146:D146"/>
    <mergeCell ref="E146:F146"/>
    <mergeCell ref="G146:J146"/>
    <mergeCell ref="K146:O146"/>
    <mergeCell ref="P146:Q146"/>
    <mergeCell ref="R146:S146"/>
    <mergeCell ref="T146:U146"/>
    <mergeCell ref="V146:W146"/>
    <mergeCell ref="AB146:AG146"/>
    <mergeCell ref="AH146:AM146"/>
    <mergeCell ref="AN146:AS146"/>
    <mergeCell ref="B147:D147"/>
    <mergeCell ref="E147:F147"/>
    <mergeCell ref="G147:J147"/>
    <mergeCell ref="K147:O147"/>
    <mergeCell ref="P147:Q147"/>
    <mergeCell ref="R147:S147"/>
    <mergeCell ref="T147:U147"/>
    <mergeCell ref="V147:W147"/>
    <mergeCell ref="AB147:AG147"/>
    <mergeCell ref="AH147:AM147"/>
    <mergeCell ref="AN147:AS147"/>
    <mergeCell ref="B148:D148"/>
    <mergeCell ref="E148:F148"/>
    <mergeCell ref="G148:J148"/>
    <mergeCell ref="K148:O148"/>
    <mergeCell ref="P148:Q148"/>
    <mergeCell ref="R148:S148"/>
    <mergeCell ref="T148:U148"/>
    <mergeCell ref="V148:W148"/>
    <mergeCell ref="AB148:AG148"/>
    <mergeCell ref="AH148:AM148"/>
    <mergeCell ref="AN148:AS148"/>
    <mergeCell ref="B149:D149"/>
    <mergeCell ref="E149:F149"/>
    <mergeCell ref="G149:J149"/>
    <mergeCell ref="K149:O149"/>
    <mergeCell ref="P149:Q149"/>
    <mergeCell ref="R149:S149"/>
    <mergeCell ref="T149:U149"/>
    <mergeCell ref="V149:W149"/>
    <mergeCell ref="AB149:AG149"/>
    <mergeCell ref="AH149:AM149"/>
    <mergeCell ref="AN149:AS149"/>
    <mergeCell ref="B150:D150"/>
    <mergeCell ref="E150:F150"/>
    <mergeCell ref="G150:J150"/>
    <mergeCell ref="K150:O150"/>
    <mergeCell ref="P150:Q150"/>
    <mergeCell ref="R150:S150"/>
    <mergeCell ref="T150:U150"/>
    <mergeCell ref="V150:W150"/>
    <mergeCell ref="AB150:AG150"/>
    <mergeCell ref="AH150:AM150"/>
    <mergeCell ref="AN150:AS150"/>
    <mergeCell ref="B151:D151"/>
    <mergeCell ref="E151:F151"/>
    <mergeCell ref="G151:J151"/>
    <mergeCell ref="K151:O151"/>
    <mergeCell ref="P151:Q151"/>
    <mergeCell ref="R151:S151"/>
    <mergeCell ref="T151:U151"/>
    <mergeCell ref="V151:W151"/>
    <mergeCell ref="AB151:AG151"/>
    <mergeCell ref="AH151:AM151"/>
    <mergeCell ref="AN151:AS151"/>
    <mergeCell ref="B152:D152"/>
    <mergeCell ref="E152:F152"/>
    <mergeCell ref="G152:J152"/>
    <mergeCell ref="K152:O152"/>
    <mergeCell ref="P152:Q152"/>
    <mergeCell ref="R152:S152"/>
    <mergeCell ref="T152:U152"/>
    <mergeCell ref="V152:W152"/>
    <mergeCell ref="AB152:AG152"/>
    <mergeCell ref="AH152:AM152"/>
    <mergeCell ref="AN152:AS152"/>
    <mergeCell ref="B153:D153"/>
    <mergeCell ref="E153:F153"/>
    <mergeCell ref="G153:J153"/>
    <mergeCell ref="K153:O153"/>
    <mergeCell ref="P153:Q153"/>
    <mergeCell ref="R153:S153"/>
    <mergeCell ref="T153:U153"/>
    <mergeCell ref="V153:W153"/>
    <mergeCell ref="AB153:AG153"/>
    <mergeCell ref="AH153:AM153"/>
    <mergeCell ref="AN153:AS153"/>
    <mergeCell ref="B154:D154"/>
    <mergeCell ref="E154:F154"/>
    <mergeCell ref="G154:J154"/>
    <mergeCell ref="K154:O154"/>
    <mergeCell ref="P154:Q154"/>
    <mergeCell ref="R154:S154"/>
    <mergeCell ref="T154:U154"/>
    <mergeCell ref="V154:W154"/>
    <mergeCell ref="AB154:AG154"/>
    <mergeCell ref="AH154:AM154"/>
    <mergeCell ref="AN154:AS154"/>
    <mergeCell ref="B155:D155"/>
    <mergeCell ref="E155:F155"/>
    <mergeCell ref="G155:J155"/>
    <mergeCell ref="K155:O155"/>
    <mergeCell ref="P155:Q155"/>
    <mergeCell ref="R155:S155"/>
    <mergeCell ref="T155:U155"/>
    <mergeCell ref="V155:W155"/>
    <mergeCell ref="AB155:AG155"/>
    <mergeCell ref="AH155:AM155"/>
    <mergeCell ref="AN155:AS155"/>
    <mergeCell ref="B156:D156"/>
    <mergeCell ref="E156:F156"/>
    <mergeCell ref="G156:J156"/>
    <mergeCell ref="K156:O156"/>
    <mergeCell ref="P156:Q156"/>
    <mergeCell ref="R156:S156"/>
    <mergeCell ref="T156:U156"/>
    <mergeCell ref="V156:W156"/>
    <mergeCell ref="AB156:AG156"/>
    <mergeCell ref="AH156:AM156"/>
    <mergeCell ref="AN156:AS156"/>
    <mergeCell ref="B157:D157"/>
    <mergeCell ref="E157:F157"/>
    <mergeCell ref="G157:J157"/>
    <mergeCell ref="K157:O157"/>
    <mergeCell ref="P157:Q157"/>
    <mergeCell ref="R157:S157"/>
    <mergeCell ref="T157:U157"/>
    <mergeCell ref="V157:W157"/>
    <mergeCell ref="AB157:AG157"/>
    <mergeCell ref="AH157:AM157"/>
    <mergeCell ref="AN157:AS157"/>
    <mergeCell ref="B158:D158"/>
    <mergeCell ref="E158:F158"/>
    <mergeCell ref="G158:J158"/>
    <mergeCell ref="K158:O158"/>
    <mergeCell ref="P158:Q158"/>
    <mergeCell ref="R158:S158"/>
    <mergeCell ref="T158:U158"/>
    <mergeCell ref="V158:W158"/>
    <mergeCell ref="AB158:AG158"/>
    <mergeCell ref="AH158:AM158"/>
    <mergeCell ref="AN158:AS158"/>
    <mergeCell ref="B159:D159"/>
    <mergeCell ref="E159:F159"/>
    <mergeCell ref="G159:J159"/>
    <mergeCell ref="K159:O159"/>
    <mergeCell ref="P159:Q159"/>
    <mergeCell ref="R159:S159"/>
    <mergeCell ref="T159:U159"/>
    <mergeCell ref="V159:W159"/>
    <mergeCell ref="AB159:AG159"/>
    <mergeCell ref="AH159:AM159"/>
    <mergeCell ref="AN159:AS159"/>
    <mergeCell ref="B160:D160"/>
    <mergeCell ref="E160:F160"/>
    <mergeCell ref="G160:J160"/>
    <mergeCell ref="K160:O160"/>
    <mergeCell ref="P160:Q160"/>
    <mergeCell ref="R160:S160"/>
    <mergeCell ref="T160:U160"/>
    <mergeCell ref="V160:W160"/>
    <mergeCell ref="AB160:AG160"/>
    <mergeCell ref="AH160:AM160"/>
    <mergeCell ref="AN160:AS160"/>
    <mergeCell ref="B161:D161"/>
    <mergeCell ref="E161:F161"/>
    <mergeCell ref="G161:J161"/>
    <mergeCell ref="K161:O161"/>
    <mergeCell ref="P161:Q161"/>
    <mergeCell ref="R161:S161"/>
    <mergeCell ref="T161:U161"/>
    <mergeCell ref="V161:W161"/>
    <mergeCell ref="AB161:AG161"/>
    <mergeCell ref="AH161:AM161"/>
    <mergeCell ref="AN161:AS161"/>
    <mergeCell ref="B162:D162"/>
    <mergeCell ref="E162:F162"/>
    <mergeCell ref="G162:J162"/>
    <mergeCell ref="K162:O162"/>
    <mergeCell ref="P162:Q162"/>
    <mergeCell ref="R162:S162"/>
    <mergeCell ref="T162:U162"/>
    <mergeCell ref="V162:W162"/>
    <mergeCell ref="AB162:AG162"/>
    <mergeCell ref="AH162:AM162"/>
    <mergeCell ref="AN162:AS162"/>
    <mergeCell ref="B164:D164"/>
    <mergeCell ref="F164:H164"/>
    <mergeCell ref="I164:J164"/>
    <mergeCell ref="K164:P164"/>
    <mergeCell ref="R164:U164"/>
    <mergeCell ref="V164:W164"/>
    <mergeCell ref="F166:M166"/>
    <mergeCell ref="N166:S166"/>
    <mergeCell ref="T166:W166"/>
    <mergeCell ref="Y166:AA166"/>
    <mergeCell ref="B168:F168"/>
    <mergeCell ref="G168:N168"/>
    <mergeCell ref="B170:AA170"/>
    <mergeCell ref="AB170:AS170"/>
    <mergeCell ref="B171:D171"/>
    <mergeCell ref="E171:F171"/>
    <mergeCell ref="G171:I171"/>
    <mergeCell ref="J171:K171"/>
    <mergeCell ref="L171:M171"/>
    <mergeCell ref="N171:O171"/>
    <mergeCell ref="P171:Q171"/>
    <mergeCell ref="R171:S171"/>
    <mergeCell ref="T171:U171"/>
    <mergeCell ref="V171:W171"/>
    <mergeCell ref="X171:Y171"/>
    <mergeCell ref="Z171:AA171"/>
    <mergeCell ref="AB171:AG171"/>
    <mergeCell ref="AH171:AM171"/>
    <mergeCell ref="AN171:AS171"/>
    <mergeCell ref="B172:D172"/>
    <mergeCell ref="E172:F172"/>
    <mergeCell ref="G172:I172"/>
    <mergeCell ref="J172:K172"/>
    <mergeCell ref="L172:M172"/>
    <mergeCell ref="N172:O172"/>
    <mergeCell ref="P172:Q172"/>
    <mergeCell ref="R172:S172"/>
    <mergeCell ref="T172:U172"/>
    <mergeCell ref="V172:W172"/>
    <mergeCell ref="AB172:AG172"/>
    <mergeCell ref="AH172:AM172"/>
    <mergeCell ref="AN172:AS172"/>
    <mergeCell ref="B173:D173"/>
    <mergeCell ref="E173:F173"/>
    <mergeCell ref="G173:I173"/>
    <mergeCell ref="J173:K173"/>
    <mergeCell ref="L173:M173"/>
    <mergeCell ref="N173:O173"/>
    <mergeCell ref="P173:Q173"/>
    <mergeCell ref="R173:S173"/>
    <mergeCell ref="T173:U173"/>
    <mergeCell ref="V173:W173"/>
    <mergeCell ref="AB173:AG173"/>
    <mergeCell ref="AH173:AM173"/>
    <mergeCell ref="AN173:AS173"/>
    <mergeCell ref="B174:D174"/>
    <mergeCell ref="E174:F174"/>
    <mergeCell ref="G174:I174"/>
    <mergeCell ref="J174:K174"/>
    <mergeCell ref="L174:M174"/>
    <mergeCell ref="N174:O174"/>
    <mergeCell ref="P174:Q174"/>
    <mergeCell ref="R174:S174"/>
    <mergeCell ref="T174:U174"/>
    <mergeCell ref="V174:W174"/>
    <mergeCell ref="AB174:AG174"/>
    <mergeCell ref="AH174:AM174"/>
    <mergeCell ref="AN174:AS174"/>
    <mergeCell ref="B176:D176"/>
    <mergeCell ref="F176:H176"/>
    <mergeCell ref="I176:J176"/>
    <mergeCell ref="K176:P176"/>
    <mergeCell ref="R176:U176"/>
    <mergeCell ref="F178:M178"/>
    <mergeCell ref="N178:S178"/>
    <mergeCell ref="T178:W178"/>
    <mergeCell ref="Y178:AA178"/>
    <mergeCell ref="B180:U180"/>
    <mergeCell ref="V180:AS180"/>
    <mergeCell ref="B181:B182"/>
    <mergeCell ref="C181:F182"/>
    <mergeCell ref="G181:G182"/>
    <mergeCell ref="H181:K181"/>
    <mergeCell ref="L181:O181"/>
    <mergeCell ref="P181:S181"/>
    <mergeCell ref="T181:U182"/>
    <mergeCell ref="V181:AC182"/>
    <mergeCell ref="AD181:AK182"/>
    <mergeCell ref="AL181:AS182"/>
    <mergeCell ref="H182:I182"/>
    <mergeCell ref="J182:K182"/>
    <mergeCell ref="L182:M182"/>
    <mergeCell ref="N182:O182"/>
    <mergeCell ref="P182:Q182"/>
    <mergeCell ref="R182:S182"/>
    <mergeCell ref="A183:A184"/>
    <mergeCell ref="B183:B184"/>
    <mergeCell ref="C183:F184"/>
    <mergeCell ref="H183:I183"/>
    <mergeCell ref="J183:K184"/>
    <mergeCell ref="L183:M183"/>
    <mergeCell ref="N183:O184"/>
    <mergeCell ref="P183:Q183"/>
    <mergeCell ref="R183:S184"/>
    <mergeCell ref="T183:U184"/>
    <mergeCell ref="V183:AC184"/>
    <mergeCell ref="AD183:AK184"/>
    <mergeCell ref="AL183:AS184"/>
    <mergeCell ref="H184:I184"/>
    <mergeCell ref="L184:M184"/>
    <mergeCell ref="P184:Q184"/>
    <mergeCell ref="A185:A186"/>
    <mergeCell ref="B185:B186"/>
    <mergeCell ref="C185:F186"/>
    <mergeCell ref="H185:I185"/>
    <mergeCell ref="J185:K186"/>
    <mergeCell ref="L185:M185"/>
    <mergeCell ref="N185:O186"/>
    <mergeCell ref="P185:Q185"/>
    <mergeCell ref="R185:S186"/>
    <mergeCell ref="T185:U186"/>
    <mergeCell ref="V185:AC186"/>
    <mergeCell ref="AD185:AK186"/>
    <mergeCell ref="AL185:AS186"/>
    <mergeCell ref="H186:I186"/>
    <mergeCell ref="L186:M186"/>
    <mergeCell ref="P186:Q186"/>
    <mergeCell ref="A187:A188"/>
    <mergeCell ref="B187:B188"/>
    <mergeCell ref="C187:F188"/>
    <mergeCell ref="H187:I187"/>
    <mergeCell ref="J187:K188"/>
    <mergeCell ref="L187:M187"/>
    <mergeCell ref="N187:O188"/>
    <mergeCell ref="P187:Q187"/>
    <mergeCell ref="R187:S188"/>
    <mergeCell ref="T187:U188"/>
    <mergeCell ref="V187:AC188"/>
    <mergeCell ref="AD187:AK188"/>
    <mergeCell ref="AL187:AS188"/>
    <mergeCell ref="H188:I188"/>
    <mergeCell ref="L188:M188"/>
    <mergeCell ref="P188:Q188"/>
    <mergeCell ref="A189:A190"/>
    <mergeCell ref="B189:B190"/>
    <mergeCell ref="C189:F190"/>
    <mergeCell ref="H189:I189"/>
    <mergeCell ref="J189:K190"/>
    <mergeCell ref="L189:M189"/>
    <mergeCell ref="N189:O190"/>
    <mergeCell ref="P189:Q189"/>
    <mergeCell ref="R189:S190"/>
    <mergeCell ref="T189:U190"/>
    <mergeCell ref="V189:AC190"/>
    <mergeCell ref="AD189:AK190"/>
    <mergeCell ref="AL189:AS190"/>
    <mergeCell ref="H190:I190"/>
    <mergeCell ref="L190:M190"/>
    <mergeCell ref="P190:Q190"/>
    <mergeCell ref="B192:AS192"/>
    <mergeCell ref="B193:F193"/>
    <mergeCell ref="G193:AS193"/>
    <mergeCell ref="B195:N195"/>
    <mergeCell ref="O195:S195"/>
    <mergeCell ref="V195:AA195"/>
    <mergeCell ref="B197:X197"/>
    <mergeCell ref="Y197:AS197"/>
    <mergeCell ref="B198:E198"/>
    <mergeCell ref="F198:G198"/>
    <mergeCell ref="H198:J198"/>
    <mergeCell ref="K198:N198"/>
    <mergeCell ref="O198:S198"/>
    <mergeCell ref="T198:X198"/>
    <mergeCell ref="Y198:AE198"/>
    <mergeCell ref="AF198:AH198"/>
    <mergeCell ref="AI198:AK198"/>
    <mergeCell ref="AL198:AM198"/>
    <mergeCell ref="AN198:AS198"/>
    <mergeCell ref="B199:E199"/>
    <mergeCell ref="F199:G199"/>
    <mergeCell ref="H199:J199"/>
    <mergeCell ref="K199:N199"/>
    <mergeCell ref="O199:S199"/>
    <mergeCell ref="T199:X199"/>
    <mergeCell ref="Y199:AE199"/>
    <mergeCell ref="AF199:AH199"/>
    <mergeCell ref="AI199:AK199"/>
    <mergeCell ref="AL199:AM199"/>
    <mergeCell ref="AN199:AS199"/>
    <mergeCell ref="B200:E200"/>
    <mergeCell ref="F200:G200"/>
    <mergeCell ref="H200:J200"/>
    <mergeCell ref="K200:N200"/>
    <mergeCell ref="O200:S200"/>
    <mergeCell ref="T200:X200"/>
    <mergeCell ref="Y200:AE200"/>
    <mergeCell ref="AF200:AH200"/>
    <mergeCell ref="AI200:AK200"/>
    <mergeCell ref="AL200:AM200"/>
    <mergeCell ref="AN200:AS200"/>
    <mergeCell ref="B201:E201"/>
    <mergeCell ref="F201:G201"/>
    <mergeCell ref="H201:J201"/>
    <mergeCell ref="K201:N201"/>
    <mergeCell ref="O201:S201"/>
    <mergeCell ref="T201:X201"/>
    <mergeCell ref="Y201:AE201"/>
    <mergeCell ref="AF201:AH201"/>
    <mergeCell ref="AI201:AK201"/>
    <mergeCell ref="AL201:AM201"/>
    <mergeCell ref="AN201:AS201"/>
    <mergeCell ref="B202:E202"/>
    <mergeCell ref="F202:G202"/>
    <mergeCell ref="H202:J202"/>
    <mergeCell ref="K202:N202"/>
    <mergeCell ref="O202:S202"/>
    <mergeCell ref="T202:X202"/>
    <mergeCell ref="Y202:AE202"/>
    <mergeCell ref="AF202:AH202"/>
    <mergeCell ref="AI202:AK202"/>
    <mergeCell ref="AL202:AM202"/>
    <mergeCell ref="AN202:AS202"/>
    <mergeCell ref="B203:E203"/>
    <mergeCell ref="F203:G203"/>
    <mergeCell ref="H203:J203"/>
    <mergeCell ref="K203:N203"/>
    <mergeCell ref="O203:S203"/>
    <mergeCell ref="T203:X203"/>
    <mergeCell ref="Y203:AE203"/>
    <mergeCell ref="AF203:AH203"/>
    <mergeCell ref="AI203:AK203"/>
    <mergeCell ref="AL203:AM203"/>
    <mergeCell ref="AN203:AS203"/>
    <mergeCell ref="B204:E204"/>
    <mergeCell ref="F204:G204"/>
    <mergeCell ref="H204:J204"/>
    <mergeCell ref="K204:N204"/>
    <mergeCell ref="O204:S204"/>
    <mergeCell ref="T204:X204"/>
    <mergeCell ref="Y204:AE204"/>
    <mergeCell ref="AF204:AH204"/>
    <mergeCell ref="AI204:AK204"/>
    <mergeCell ref="AL204:AM204"/>
    <mergeCell ref="AN204:AS204"/>
    <mergeCell ref="B205:E205"/>
    <mergeCell ref="F205:G205"/>
    <mergeCell ref="H205:J205"/>
    <mergeCell ref="K205:N205"/>
    <mergeCell ref="O205:S205"/>
    <mergeCell ref="T205:X205"/>
    <mergeCell ref="Y205:AE205"/>
    <mergeCell ref="AF205:AH205"/>
    <mergeCell ref="AI205:AK205"/>
    <mergeCell ref="AL205:AM205"/>
    <mergeCell ref="AN205:AS205"/>
    <mergeCell ref="B207:AS207"/>
    <mergeCell ref="B208:C208"/>
    <mergeCell ref="D208:T208"/>
    <mergeCell ref="U208:Y208"/>
    <mergeCell ref="Z208:AS208"/>
    <mergeCell ref="B209:C209"/>
    <mergeCell ref="D209:T209"/>
    <mergeCell ref="U209:Y209"/>
    <mergeCell ref="Z209:AS209"/>
    <mergeCell ref="B210:C210"/>
    <mergeCell ref="D210:T210"/>
    <mergeCell ref="U210:Y210"/>
    <mergeCell ref="Z210:AS210"/>
    <mergeCell ref="B211:C211"/>
    <mergeCell ref="D211:T211"/>
    <mergeCell ref="U211:Y211"/>
    <mergeCell ref="Z211:AS211"/>
    <mergeCell ref="B212:C212"/>
    <mergeCell ref="D212:T212"/>
    <mergeCell ref="U212:Y212"/>
    <mergeCell ref="Z212:AS212"/>
    <mergeCell ref="B213:C213"/>
    <mergeCell ref="D213:T213"/>
    <mergeCell ref="U213:Y213"/>
    <mergeCell ref="Z213:AS213"/>
    <mergeCell ref="B215:AS215"/>
    <mergeCell ref="B216:T216"/>
    <mergeCell ref="U216:AS216"/>
    <mergeCell ref="E217:T217"/>
    <mergeCell ref="U217:W217"/>
    <mergeCell ref="X217:Y217"/>
    <mergeCell ref="Z217:AB217"/>
    <mergeCell ref="AC217:AS217"/>
    <mergeCell ref="E218:T218"/>
    <mergeCell ref="U218:W218"/>
    <mergeCell ref="X218:Y218"/>
    <mergeCell ref="Z218:AB218"/>
    <mergeCell ref="AC218:AS218"/>
    <mergeCell ref="E219:T219"/>
    <mergeCell ref="U219:W219"/>
    <mergeCell ref="X219:Y219"/>
    <mergeCell ref="Z219:AB219"/>
    <mergeCell ref="AC219:AS219"/>
    <mergeCell ref="E220:T220"/>
    <mergeCell ref="U220:W220"/>
    <mergeCell ref="X220:Y220"/>
    <mergeCell ref="Z220:AB220"/>
    <mergeCell ref="AC220:AS220"/>
    <mergeCell ref="E221:T221"/>
    <mergeCell ref="U221:W221"/>
    <mergeCell ref="X221:Y221"/>
    <mergeCell ref="Z221:AB221"/>
    <mergeCell ref="AC221:AS221"/>
    <mergeCell ref="E222:T222"/>
    <mergeCell ref="U222:W222"/>
    <mergeCell ref="X222:Y222"/>
    <mergeCell ref="Z222:AB222"/>
    <mergeCell ref="AC222:AS222"/>
    <mergeCell ref="E223:T223"/>
    <mergeCell ref="U223:W223"/>
    <mergeCell ref="X223:Y223"/>
    <mergeCell ref="Z223:AB223"/>
    <mergeCell ref="AC223:AS223"/>
    <mergeCell ref="E224:T224"/>
    <mergeCell ref="U224:W224"/>
    <mergeCell ref="X224:Y224"/>
    <mergeCell ref="Z224:AB224"/>
    <mergeCell ref="AC224:AS224"/>
    <mergeCell ref="C226:E226"/>
    <mergeCell ref="F226:H226"/>
    <mergeCell ref="J226:L226"/>
    <mergeCell ref="M226:V226"/>
    <mergeCell ref="W226:AA226"/>
    <mergeCell ref="C227:E227"/>
    <mergeCell ref="F227:H227"/>
    <mergeCell ref="J227:L227"/>
    <mergeCell ref="M227:V227"/>
    <mergeCell ref="W227:AA227"/>
    <mergeCell ref="C228:E228"/>
    <mergeCell ref="F228:H228"/>
    <mergeCell ref="J228:L228"/>
    <mergeCell ref="M228:V228"/>
    <mergeCell ref="W228:AA228"/>
    <mergeCell ref="C229:E229"/>
    <mergeCell ref="F229:H229"/>
    <mergeCell ref="J229:L229"/>
    <mergeCell ref="M229:V229"/>
    <mergeCell ref="W229:AA229"/>
    <mergeCell ref="C230:E230"/>
    <mergeCell ref="F230:H230"/>
    <mergeCell ref="J230:L230"/>
    <mergeCell ref="M230:V230"/>
    <mergeCell ref="W230:AA230"/>
    <mergeCell ref="C231:E231"/>
    <mergeCell ref="F231:H231"/>
    <mergeCell ref="J231:L231"/>
    <mergeCell ref="M231:V231"/>
    <mergeCell ref="W231:AA231"/>
    <mergeCell ref="C232:E232"/>
    <mergeCell ref="F232:H232"/>
    <mergeCell ref="J232:L232"/>
    <mergeCell ref="M232:V232"/>
    <mergeCell ref="W232:AA232"/>
    <mergeCell ref="AEC1233:AEE1233"/>
    <mergeCell ref="C233:E233"/>
    <mergeCell ref="F233:H233"/>
    <mergeCell ref="J233:L233"/>
    <mergeCell ref="M233:V233"/>
    <mergeCell ref="W233:AA233"/>
    <mergeCell ref="C234:E234"/>
    <mergeCell ref="F234:H234"/>
    <mergeCell ref="J234:L234"/>
    <mergeCell ref="M234:V234"/>
    <mergeCell ref="W234:AA234"/>
    <mergeCell ref="C235:E235"/>
    <mergeCell ref="F235:H235"/>
    <mergeCell ref="J235:L235"/>
    <mergeCell ref="M235:V235"/>
    <mergeCell ref="W235:AA235"/>
    <mergeCell ref="ADW1213:ADY1213"/>
    <mergeCell ref="ADO1218:ADO1222"/>
  </mergeCells>
  <conditionalFormatting sqref="N166:S166 O167:T167 N178:S178">
    <cfRule type="containsText" dxfId="167" priority="40" operator="containsText" text="EXTREMO">
      <formula>NOT(ISERROR(SEARCH("EXTREMO",N166)))</formula>
    </cfRule>
    <cfRule type="containsText" dxfId="166" priority="41" operator="containsText" text="ALTO">
      <formula>NOT(ISERROR(SEARCH("ALTO",N166)))</formula>
    </cfRule>
    <cfRule type="containsText" dxfId="165" priority="42" operator="containsText" text="MODERADO">
      <formula>NOT(ISERROR(SEARCH("MODERADO",N166)))</formula>
    </cfRule>
    <cfRule type="containsText" dxfId="164" priority="43" operator="containsText" text="bajo">
      <formula>NOT(ISERROR(SEARCH("bajo",N166)))</formula>
    </cfRule>
  </conditionalFormatting>
  <conditionalFormatting sqref="O168 O169:T169">
    <cfRule type="containsText" dxfId="163" priority="22" operator="containsText" text="EXTREMO">
      <formula>NOT(ISERROR(SEARCH("EXTREMO",O168)))</formula>
    </cfRule>
    <cfRule type="containsText" dxfId="162" priority="23" operator="containsText" text="ALTO">
      <formula>NOT(ISERROR(SEARCH("ALTO",O168)))</formula>
    </cfRule>
    <cfRule type="containsText" dxfId="161" priority="24" operator="containsText" text="MODERADO">
      <formula>NOT(ISERROR(SEARCH("MODERADO",O168)))</formula>
    </cfRule>
    <cfRule type="containsText" dxfId="160" priority="25" operator="containsText" text="bajo">
      <formula>NOT(ISERROR(SEARCH("bajo",O168)))</formula>
    </cfRule>
  </conditionalFormatting>
  <conditionalFormatting sqref="O127:T127 O175:T175 O179:T179 O191:T191 O194:T194 O196:T196 O206:T206 O214:T214">
    <cfRule type="containsText" dxfId="159" priority="18" operator="containsText" text="EXTREMO">
      <formula>NOT(ISERROR(SEARCH("EXTREMO",O127)))</formula>
    </cfRule>
    <cfRule type="containsText" dxfId="158" priority="19" operator="containsText" text="ALTO">
      <formula>NOT(ISERROR(SEARCH("ALTO",O127)))</formula>
    </cfRule>
    <cfRule type="containsText" dxfId="157" priority="20" operator="containsText" text="MODERADO">
      <formula>NOT(ISERROR(SEARCH("MODERADO",O127)))</formula>
    </cfRule>
    <cfRule type="containsText" dxfId="156" priority="21" operator="containsText" text="bajo">
      <formula>NOT(ISERROR(SEARCH("bajo",O127)))</formula>
    </cfRule>
  </conditionalFormatting>
  <conditionalFormatting sqref="V181">
    <cfRule type="containsText" dxfId="155" priority="26" operator="containsText" text="EXTREMO">
      <formula>NOT(ISERROR(SEARCH("EXTREMO",V181)))</formula>
    </cfRule>
    <cfRule type="containsText" dxfId="154" priority="27" operator="containsText" text="ALTO">
      <formula>NOT(ISERROR(SEARCH("ALTO",V181)))</formula>
    </cfRule>
    <cfRule type="containsText" dxfId="153" priority="28" operator="containsText" text="MODERADO">
      <formula>NOT(ISERROR(SEARCH("MODERADO",V181)))</formula>
    </cfRule>
    <cfRule type="containsText" dxfId="152" priority="29" operator="containsText" text="bajo">
      <formula>NOT(ISERROR(SEARCH("bajo",V181)))</formula>
    </cfRule>
  </conditionalFormatting>
  <conditionalFormatting sqref="V92:AT92">
    <cfRule type="containsText" dxfId="151" priority="30" operator="containsText" text="Muy Baja">
      <formula>NOT(ISERROR(SEARCH("Muy Baja",V92)))</formula>
    </cfRule>
    <cfRule type="containsText" dxfId="150" priority="31" operator="containsText" text="Muy Alta">
      <formula>NOT(ISERROR(SEARCH("Muy Alta",V92)))</formula>
    </cfRule>
    <cfRule type="containsText" dxfId="149" priority="32" operator="containsText" text="Alta">
      <formula>NOT(ISERROR(SEARCH("Alta",V92)))</formula>
    </cfRule>
    <cfRule type="containsText" dxfId="148" priority="33" operator="containsText" text="Media">
      <formula>NOT(ISERROR(SEARCH("Media",V92)))</formula>
    </cfRule>
    <cfRule type="containsText" dxfId="147" priority="34" operator="containsText" text="Baja">
      <formula>NOT(ISERROR(SEARCH("Baja",V92)))</formula>
    </cfRule>
  </conditionalFormatting>
  <conditionalFormatting sqref="V115:AT115">
    <cfRule type="containsText" dxfId="146" priority="35" operator="containsText" text="Leve">
      <formula>NOT(ISERROR(SEARCH("Leve",V115)))</formula>
    </cfRule>
    <cfRule type="containsText" dxfId="145" priority="36" operator="containsText" text="Catastrófico">
      <formula>NOT(ISERROR(SEARCH("Catastrófico",V115)))</formula>
    </cfRule>
    <cfRule type="containsText" dxfId="144" priority="37" operator="containsText" text="Mayor">
      <formula>NOT(ISERROR(SEARCH("Mayor",V115)))</formula>
    </cfRule>
    <cfRule type="containsText" dxfId="143" priority="38" operator="containsText" text="Moderado">
      <formula>NOT(ISERROR(SEARCH("Moderado",V115)))</formula>
    </cfRule>
    <cfRule type="containsText" dxfId="142" priority="39" operator="containsText" text="Menor">
      <formula>NOT(ISERROR(SEARCH("Menor",V115)))</formula>
    </cfRule>
  </conditionalFormatting>
  <conditionalFormatting sqref="Y197">
    <cfRule type="containsText" dxfId="141" priority="6" operator="containsText" text="EXTREMO">
      <formula>NOT(ISERROR(SEARCH("EXTREMO",Y197)))</formula>
    </cfRule>
    <cfRule type="containsText" dxfId="140" priority="7" operator="containsText" text="ALTO">
      <formula>NOT(ISERROR(SEARCH("ALTO",Y197)))</formula>
    </cfRule>
    <cfRule type="containsText" dxfId="139" priority="8" operator="containsText" text="MODERADO">
      <formula>NOT(ISERROR(SEARCH("MODERADO",Y197)))</formula>
    </cfRule>
    <cfRule type="containsText" dxfId="138" priority="9" operator="containsText" text="bajo">
      <formula>NOT(ISERROR(SEARCH("bajo",Y197)))</formula>
    </cfRule>
  </conditionalFormatting>
  <conditionalFormatting sqref="AD181">
    <cfRule type="containsText" dxfId="137" priority="14" operator="containsText" text="EXTREMO">
      <formula>NOT(ISERROR(SEARCH("EXTREMO",AD181)))</formula>
    </cfRule>
    <cfRule type="containsText" dxfId="136" priority="15" operator="containsText" text="ALTO">
      <formula>NOT(ISERROR(SEARCH("ALTO",AD181)))</formula>
    </cfRule>
    <cfRule type="containsText" dxfId="135" priority="16" operator="containsText" text="MODERADO">
      <formula>NOT(ISERROR(SEARCH("MODERADO",AD181)))</formula>
    </cfRule>
    <cfRule type="containsText" dxfId="134" priority="17" operator="containsText" text="bajo">
      <formula>NOT(ISERROR(SEARCH("bajo",AD181)))</formula>
    </cfRule>
  </conditionalFormatting>
  <conditionalFormatting sqref="AL181">
    <cfRule type="containsText" dxfId="133" priority="10" operator="containsText" text="EXTREMO">
      <formula>NOT(ISERROR(SEARCH("EXTREMO",AL181)))</formula>
    </cfRule>
    <cfRule type="containsText" dxfId="132" priority="11" operator="containsText" text="ALTO">
      <formula>NOT(ISERROR(SEARCH("ALTO",AL181)))</formula>
    </cfRule>
    <cfRule type="containsText" dxfId="131" priority="12" operator="containsText" text="MODERADO">
      <formula>NOT(ISERROR(SEARCH("MODERADO",AL181)))</formula>
    </cfRule>
    <cfRule type="containsText" dxfId="130" priority="13" operator="containsText" text="bajo">
      <formula>NOT(ISERROR(SEARCH("bajo",AL181)))</formula>
    </cfRule>
  </conditionalFormatting>
  <conditionalFormatting sqref="BB180:BD180">
    <cfRule type="containsText" dxfId="129" priority="2" operator="containsText" text="EXTREMO">
      <formula>NOT(ISERROR(SEARCH("EXTREMO",BB180)))</formula>
    </cfRule>
    <cfRule type="containsText" dxfId="128" priority="3" operator="containsText" text="ALTO">
      <formula>NOT(ISERROR(SEARCH("ALTO",BB180)))</formula>
    </cfRule>
    <cfRule type="containsText" dxfId="127" priority="4" operator="containsText" text="MODERADO">
      <formula>NOT(ISERROR(SEARCH("MODERADO",BB180)))</formula>
    </cfRule>
    <cfRule type="containsText" dxfId="126" priority="5" operator="containsText" text="bajo">
      <formula>NOT(ISERROR(SEARCH("bajo",BB180)))</formula>
    </cfRule>
  </conditionalFormatting>
  <dataValidations count="11">
    <dataValidation type="list" allowBlank="1" showErrorMessage="1" sqref="B12:B31">
      <formula1>'R (1)'!Fact_causa</formula1>
      <formula2>0</formula2>
    </dataValidation>
    <dataValidation type="list" allowBlank="1" showErrorMessage="1" sqref="B35:B42">
      <formula1>Consecuencia</formula1>
      <formula2>0</formula2>
    </dataValidation>
    <dataValidation type="list" allowBlank="1" showErrorMessage="1" sqref="V133:V162 V172:V174">
      <formula1>'R (1)'!Efectos</formula1>
      <formula2>0</formula2>
    </dataValidation>
    <dataValidation type="list" allowBlank="1" showErrorMessage="1" sqref="G168">
      <formula1>'R (1)'!Politica_tto</formula1>
      <formula2>0</formula2>
    </dataValidation>
    <dataValidation type="list" allowBlank="1" showErrorMessage="1" sqref="T133:T162 T172:T174">
      <formula1>'R (1)'!Proposito</formula1>
      <formula2>0</formula2>
    </dataValidation>
    <dataValidation type="list" allowBlank="1" showErrorMessage="1" sqref="D7">
      <formula1>'R (1)'!tipo_riesg</formula1>
      <formula2>0</formula2>
    </dataValidation>
    <dataValidation type="list" allowBlank="1" showErrorMessage="1" sqref="R133:R162 R172:R174">
      <formula1>'R (1)'!Contr_implement</formula1>
      <formula2>0</formula2>
    </dataValidation>
    <dataValidation type="list" allowBlank="1" showErrorMessage="1" sqref="P133:P162 P172:P174">
      <formula1>'R (1)'!frecuencias</formula1>
      <formula2>0</formula2>
    </dataValidation>
    <dataValidation type="list" allowBlank="1" showInputMessage="1" showErrorMessage="1" sqref="N172:N174">
      <formula1>$ADC$1174:$ADC$1176</formula1>
      <formula2>0</formula2>
    </dataValidation>
    <dataValidation type="list" allowBlank="1" showErrorMessage="1" sqref="K199:K205">
      <formula1>CLASIFICACION</formula1>
      <formula2>0</formula2>
    </dataValidation>
    <dataValidation type="list" allowBlank="1" showInputMessage="1" showErrorMessage="1" promptTitle="SELECCIONE" sqref="O195:S195">
      <formula1>SINO</formula1>
      <formula2>0</formula2>
    </dataValidation>
  </dataValidations>
  <hyperlinks>
    <hyperlink ref="Z127" location="MAPAINHERENTE" display="VER MAPA"/>
    <hyperlink ref="Y166" location="MAPARES" display="VER MAPA"/>
    <hyperlink ref="Y178" location="MAPARTTO" display="VER MAPA"/>
    <hyperlink ref="AN133:AS133" r:id="rId1" display="Se incluye en el objetivo 5 de la nueva plataforma estratégica adoptada por la resolución 3197 de 2024"/>
  </hyperlinks>
  <printOptions horizontalCentered="1" verticalCentered="1"/>
  <pageMargins left="0.59027777777777801" right="0.59027777777777801" top="0.59027777777777801" bottom="0.59027777777777801" header="0.511811023622047" footer="0"/>
  <pageSetup scale="78" orientation="landscape" horizontalDpi="300" verticalDpi="300" r:id="rId2"/>
  <headerFooter>
    <oddFooter>&amp;LFormato: FO-AC-07 Versión: 2&amp;CPágina &amp;P&amp;RVo.Bo:</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E1254"/>
  <sheetViews>
    <sheetView showGridLines="0" topLeftCell="A196" zoomScaleNormal="100" workbookViewId="0">
      <selection activeCell="D212" sqref="D212:T212"/>
    </sheetView>
  </sheetViews>
  <sheetFormatPr baseColWidth="10" defaultColWidth="12.5703125" defaultRowHeight="12.75" outlineLevelRow="1"/>
  <cols>
    <col min="1" max="1" width="9.28515625" customWidth="1"/>
    <col min="2" max="2" width="13.7109375" customWidth="1"/>
    <col min="3" max="4" width="13.28515625" customWidth="1"/>
    <col min="5" max="6" width="9.7109375" customWidth="1"/>
    <col min="7" max="27" width="5" customWidth="1"/>
    <col min="28" max="46" width="4.7109375" customWidth="1"/>
    <col min="47" max="47" width="4.42578125" hidden="1" customWidth="1"/>
    <col min="48" max="48" width="25.28515625" hidden="1" customWidth="1"/>
    <col min="49" max="49" width="19" hidden="1" customWidth="1"/>
    <col min="50" max="50" width="11" hidden="1" customWidth="1"/>
    <col min="51" max="51" width="13.28515625" hidden="1" customWidth="1"/>
    <col min="52" max="52" width="12.7109375" hidden="1" customWidth="1"/>
    <col min="53" max="53" width="15.28515625" hidden="1" customWidth="1"/>
    <col min="54" max="54" width="13.42578125" hidden="1" customWidth="1"/>
    <col min="55" max="55" width="13" hidden="1" customWidth="1"/>
    <col min="56" max="56" width="13.7109375" hidden="1" customWidth="1"/>
    <col min="57" max="57" width="13.28515625" hidden="1" customWidth="1"/>
    <col min="58" max="58" width="16.5703125" hidden="1" customWidth="1"/>
    <col min="59" max="59" width="8.5703125" hidden="1" customWidth="1"/>
    <col min="60" max="62" width="16.5703125" hidden="1" customWidth="1"/>
    <col min="63" max="79" width="16.5703125" style="82" hidden="1" customWidth="1"/>
    <col min="80" max="80" width="16.5703125" hidden="1" customWidth="1"/>
    <col min="81" max="81" width="2.28515625" hidden="1" customWidth="1"/>
    <col min="82" max="82" width="8.28515625" customWidth="1"/>
    <col min="83" max="83" width="3.7109375" customWidth="1"/>
    <col min="84" max="84" width="4" customWidth="1"/>
    <col min="85" max="85" width="4.28515625" customWidth="1"/>
    <col min="86" max="88" width="4.42578125" customWidth="1"/>
    <col min="89" max="89" width="5.28515625" customWidth="1"/>
    <col min="90" max="91" width="4.42578125" customWidth="1"/>
    <col min="92" max="92" width="5.7109375" customWidth="1"/>
    <col min="93" max="93" width="2.42578125" customWidth="1"/>
    <col min="94" max="94" width="2.7109375" customWidth="1"/>
    <col min="95" max="95" width="5.7109375" customWidth="1"/>
    <col min="96" max="96" width="2.7109375" customWidth="1"/>
    <col min="97" max="97" width="5.7109375" customWidth="1"/>
    <col min="98" max="98" width="2.7109375" customWidth="1"/>
    <col min="99" max="99" width="5.7109375" customWidth="1"/>
    <col min="100" max="100" width="2.7109375" customWidth="1"/>
    <col min="101" max="101" width="5.7109375" customWidth="1"/>
    <col min="102" max="102" width="2.7109375" customWidth="1"/>
    <col min="103" max="103" width="5.7109375" customWidth="1"/>
    <col min="104" max="104" width="4.28515625" customWidth="1"/>
    <col min="105" max="105" width="4.42578125" customWidth="1"/>
    <col min="106" max="106" width="7.28515625" customWidth="1"/>
    <col min="107" max="107" width="3.5703125" customWidth="1"/>
    <col min="108" max="108" width="5.28515625" customWidth="1"/>
    <col min="109" max="109" width="5.7109375" customWidth="1"/>
    <col min="110" max="110" width="2.42578125" customWidth="1"/>
    <col min="111" max="111" width="2.7109375" customWidth="1"/>
    <col min="112" max="112" width="5.7109375" customWidth="1"/>
    <col min="113" max="113" width="2.7109375" customWidth="1"/>
    <col min="114" max="114" width="5.7109375" customWidth="1"/>
    <col min="115" max="115" width="2.7109375" customWidth="1"/>
    <col min="116" max="116" width="5.7109375" customWidth="1"/>
    <col min="117" max="117" width="2.7109375" customWidth="1"/>
    <col min="118" max="118" width="5.7109375" customWidth="1"/>
    <col min="119" max="119" width="2.7109375" customWidth="1"/>
    <col min="120" max="120" width="5.7109375" customWidth="1"/>
    <col min="121" max="121" width="4.28515625" customWidth="1"/>
    <col min="122" max="122" width="4.42578125" customWidth="1"/>
    <col min="123" max="123" width="7.28515625" customWidth="1"/>
    <col min="124" max="124" width="3.5703125" customWidth="1"/>
    <col min="125" max="125" width="5.28515625" customWidth="1"/>
    <col min="126" max="126" width="5.7109375" customWidth="1"/>
    <col min="127" max="127" width="2.42578125" customWidth="1"/>
    <col min="128" max="128" width="2.7109375" customWidth="1"/>
    <col min="129" max="129" width="5.7109375" customWidth="1"/>
    <col min="130" max="130" width="2.7109375" customWidth="1"/>
    <col min="131" max="131" width="5.7109375" customWidth="1"/>
    <col min="132" max="132" width="2.7109375" customWidth="1"/>
    <col min="133" max="133" width="5.7109375" customWidth="1"/>
    <col min="134" max="134" width="2.7109375" customWidth="1"/>
    <col min="135" max="135" width="5.7109375" customWidth="1"/>
    <col min="136" max="136" width="2.7109375" customWidth="1"/>
    <col min="137" max="137" width="5.7109375" customWidth="1"/>
    <col min="138" max="138" width="10.5703125" customWidth="1"/>
    <col min="139" max="139" width="9.5703125" customWidth="1"/>
    <col min="140" max="771" width="11.42578125" customWidth="1"/>
    <col min="772" max="772" width="24.7109375" customWidth="1"/>
    <col min="773" max="774" width="58.7109375" customWidth="1"/>
    <col min="775" max="775" width="13" customWidth="1"/>
    <col min="776" max="809" width="11.42578125" customWidth="1"/>
    <col min="810" max="810" width="21.7109375" customWidth="1"/>
    <col min="811" max="811" width="11.42578125" customWidth="1"/>
  </cols>
  <sheetData>
    <row r="1" spans="1:771" ht="11.25" customHeight="1">
      <c r="A1" s="561" t="s">
        <v>1</v>
      </c>
      <c r="B1" s="561"/>
      <c r="C1" s="561"/>
      <c r="D1" s="561"/>
      <c r="E1" s="561"/>
      <c r="F1" s="561"/>
      <c r="G1" s="561"/>
      <c r="H1" s="83"/>
      <c r="I1" s="84"/>
      <c r="J1" s="84"/>
      <c r="K1" s="84"/>
      <c r="L1" s="85"/>
      <c r="M1" s="562" t="s">
        <v>247</v>
      </c>
      <c r="N1" s="562"/>
      <c r="O1" s="562"/>
      <c r="P1" s="562"/>
      <c r="Q1" s="562"/>
      <c r="R1" s="562"/>
      <c r="S1" s="562"/>
      <c r="T1" s="562"/>
      <c r="U1" s="562"/>
      <c r="V1" s="25"/>
      <c r="W1" s="563" t="s">
        <v>4</v>
      </c>
      <c r="X1" s="563"/>
      <c r="Y1" s="563"/>
      <c r="Z1" s="563"/>
      <c r="AA1" s="563"/>
      <c r="AB1" s="86"/>
      <c r="AC1" s="86"/>
      <c r="AD1" s="86"/>
      <c r="AE1" s="86"/>
      <c r="AF1" s="86"/>
      <c r="AG1" s="86"/>
      <c r="AH1" s="86"/>
      <c r="AI1" s="86"/>
      <c r="AJ1" s="86"/>
      <c r="AK1" s="86"/>
      <c r="AL1" s="86"/>
      <c r="AM1" s="86"/>
      <c r="AN1" s="86"/>
      <c r="AO1" s="86"/>
      <c r="AP1" s="86"/>
      <c r="AQ1" s="86"/>
      <c r="AR1" s="86"/>
      <c r="AS1" s="86"/>
      <c r="AT1" s="86"/>
      <c r="AU1" s="87">
        <v>1</v>
      </c>
      <c r="AV1" s="87">
        <v>1</v>
      </c>
      <c r="AW1" s="87">
        <v>1</v>
      </c>
      <c r="AX1" s="87">
        <v>1</v>
      </c>
      <c r="AY1" s="87">
        <v>1</v>
      </c>
      <c r="AZ1" s="87">
        <v>1</v>
      </c>
      <c r="BA1" s="87">
        <v>1</v>
      </c>
      <c r="BB1" s="87">
        <v>1</v>
      </c>
      <c r="BC1" s="87">
        <v>1</v>
      </c>
      <c r="BD1" s="87">
        <v>1</v>
      </c>
      <c r="BE1" s="87">
        <v>1</v>
      </c>
      <c r="BF1" s="87">
        <v>1</v>
      </c>
      <c r="BG1" s="87">
        <v>1</v>
      </c>
      <c r="BH1" s="87">
        <v>1</v>
      </c>
      <c r="BI1" s="87">
        <v>1</v>
      </c>
      <c r="BJ1" s="87">
        <v>1</v>
      </c>
      <c r="BK1" s="87">
        <v>1</v>
      </c>
      <c r="BL1" s="87">
        <v>1</v>
      </c>
      <c r="BM1" s="87">
        <v>1</v>
      </c>
      <c r="BN1" s="87">
        <v>1</v>
      </c>
      <c r="BO1" s="87">
        <v>1</v>
      </c>
      <c r="BP1" s="87">
        <v>1</v>
      </c>
      <c r="BQ1" s="87">
        <v>1</v>
      </c>
      <c r="BR1" s="87">
        <v>1</v>
      </c>
      <c r="BS1" s="87">
        <v>1</v>
      </c>
      <c r="BT1" s="87">
        <v>1</v>
      </c>
      <c r="BU1" s="87">
        <v>1</v>
      </c>
      <c r="BV1" s="87">
        <v>1</v>
      </c>
      <c r="BW1" s="87">
        <v>1</v>
      </c>
      <c r="BX1" s="87">
        <v>1</v>
      </c>
      <c r="BY1" s="87">
        <v>1</v>
      </c>
      <c r="BZ1" s="87">
        <v>1</v>
      </c>
      <c r="CA1" s="87">
        <v>1</v>
      </c>
      <c r="CB1" s="87">
        <v>1</v>
      </c>
      <c r="CC1" s="88">
        <v>1</v>
      </c>
      <c r="CD1" s="56"/>
      <c r="CE1" s="5"/>
      <c r="CF1" s="5"/>
      <c r="CG1" s="5"/>
      <c r="CH1" s="5"/>
      <c r="CI1" s="5" t="s">
        <v>248</v>
      </c>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89" t="s">
        <v>115</v>
      </c>
    </row>
    <row r="2" spans="1:771" ht="11.25" customHeight="1">
      <c r="A2" s="564" t="s">
        <v>249</v>
      </c>
      <c r="B2" s="564"/>
      <c r="C2" s="564"/>
      <c r="D2" s="564"/>
      <c r="E2" s="564"/>
      <c r="F2" s="564"/>
      <c r="G2" s="564"/>
      <c r="H2" s="84"/>
      <c r="K2" s="84"/>
      <c r="L2" s="85"/>
      <c r="M2" s="565" t="str">
        <f>Matriz!D1</f>
        <v>EFR</v>
      </c>
      <c r="N2" s="565"/>
      <c r="O2" s="565"/>
      <c r="P2" s="565"/>
      <c r="Q2" s="565"/>
      <c r="R2" s="565"/>
      <c r="S2" s="565"/>
      <c r="T2" s="565"/>
      <c r="U2" s="565"/>
      <c r="V2" s="25"/>
      <c r="W2" s="566" t="str">
        <f>Matriz!B4</f>
        <v>2024 - 2025</v>
      </c>
      <c r="X2" s="566"/>
      <c r="Y2" s="566"/>
      <c r="Z2" s="566"/>
      <c r="AA2" s="566"/>
      <c r="AB2" s="86"/>
      <c r="AC2" s="86"/>
      <c r="AD2" s="86"/>
      <c r="AE2" s="86"/>
      <c r="AF2" s="86"/>
      <c r="AG2" s="86"/>
      <c r="AH2" s="86"/>
      <c r="AI2" s="86"/>
      <c r="AJ2" s="86"/>
      <c r="AK2" s="86"/>
      <c r="AL2" s="86"/>
      <c r="AM2" s="86"/>
      <c r="AN2" s="86"/>
      <c r="AO2" s="86"/>
      <c r="AP2" s="86"/>
      <c r="AQ2" s="86"/>
      <c r="AR2" s="86"/>
      <c r="AS2" s="86"/>
      <c r="AT2" s="86"/>
      <c r="AU2" s="87">
        <v>1</v>
      </c>
      <c r="AV2" s="5"/>
      <c r="AW2" s="90"/>
      <c r="AX2" s="90"/>
      <c r="AY2" s="90"/>
      <c r="AZ2" s="90"/>
      <c r="BA2" s="90"/>
      <c r="BB2" s="90"/>
      <c r="BC2" s="90"/>
      <c r="BD2" s="90"/>
      <c r="BE2" s="90"/>
      <c r="BF2" s="90"/>
      <c r="BG2" s="90"/>
      <c r="BH2" s="90"/>
      <c r="BI2" s="90"/>
      <c r="BJ2" s="90"/>
      <c r="BK2" s="91"/>
      <c r="BL2" s="91"/>
      <c r="BM2" s="91"/>
      <c r="BN2" s="91"/>
      <c r="BO2" s="91"/>
      <c r="BP2" s="91"/>
      <c r="BQ2" s="91"/>
      <c r="BR2" s="91"/>
      <c r="BS2" s="91"/>
      <c r="BT2" s="91"/>
      <c r="BU2" s="91"/>
      <c r="BV2" s="91"/>
      <c r="BW2" s="91"/>
      <c r="BX2" s="91"/>
      <c r="BY2" s="91"/>
      <c r="BZ2" s="91"/>
      <c r="CA2" s="91"/>
      <c r="CB2" s="90"/>
      <c r="CC2" s="92">
        <v>1</v>
      </c>
      <c r="CD2" s="90"/>
      <c r="CE2" s="90"/>
      <c r="CF2" s="90"/>
      <c r="CG2" s="90"/>
      <c r="CH2" s="90"/>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93"/>
    </row>
    <row r="3" spans="1:771" ht="11.25" customHeight="1">
      <c r="A3" s="567" t="s">
        <v>7</v>
      </c>
      <c r="B3" s="567"/>
      <c r="C3" s="568" t="s">
        <v>8</v>
      </c>
      <c r="D3" s="568"/>
      <c r="E3" s="568"/>
      <c r="F3" s="569" t="s">
        <v>9</v>
      </c>
      <c r="G3" s="569"/>
      <c r="H3" s="84"/>
      <c r="K3" s="84"/>
      <c r="L3" s="85"/>
      <c r="M3" s="570" t="s">
        <v>6</v>
      </c>
      <c r="N3" s="570"/>
      <c r="O3" s="570"/>
      <c r="P3" s="570"/>
      <c r="Q3" s="570"/>
      <c r="R3" s="570"/>
      <c r="S3" s="570"/>
      <c r="T3" s="570"/>
      <c r="U3" s="570"/>
      <c r="V3" s="25"/>
      <c r="W3" s="563" t="s">
        <v>5</v>
      </c>
      <c r="X3" s="563"/>
      <c r="Y3" s="563"/>
      <c r="Z3" s="563"/>
      <c r="AA3" s="563"/>
      <c r="AB3" s="86"/>
      <c r="AC3" s="86"/>
      <c r="AD3" s="86"/>
      <c r="AE3" s="86"/>
      <c r="AF3" s="86"/>
      <c r="AG3" s="86"/>
      <c r="AH3" s="86"/>
      <c r="AI3" s="86"/>
      <c r="AJ3" s="86"/>
      <c r="AK3" s="86"/>
      <c r="AL3" s="86"/>
      <c r="AM3" s="86"/>
      <c r="AN3" s="86"/>
      <c r="AO3" s="86"/>
      <c r="AP3" s="86"/>
      <c r="AQ3" s="86"/>
      <c r="AR3" s="86"/>
      <c r="AS3" s="86"/>
      <c r="AT3" s="86"/>
      <c r="AU3" s="87">
        <v>1</v>
      </c>
      <c r="AV3" s="5"/>
      <c r="AW3" s="25"/>
      <c r="AX3" s="25"/>
      <c r="AY3" s="25"/>
      <c r="AZ3" s="25"/>
      <c r="BA3" s="25"/>
      <c r="BB3" s="25"/>
      <c r="BC3" s="25"/>
      <c r="BD3" s="25"/>
      <c r="BE3" s="25"/>
      <c r="BF3" s="25"/>
      <c r="BG3" s="25"/>
      <c r="BH3" s="25"/>
      <c r="BI3" s="25"/>
      <c r="BJ3" s="25"/>
      <c r="BK3" s="94"/>
      <c r="BL3" s="94"/>
      <c r="BM3" s="94"/>
      <c r="BN3" s="94"/>
      <c r="BO3" s="94"/>
      <c r="BP3" s="94"/>
      <c r="BQ3" s="94"/>
      <c r="BR3" s="94"/>
      <c r="BS3" s="94"/>
      <c r="BT3" s="94"/>
      <c r="BU3" s="94"/>
      <c r="BV3" s="94"/>
      <c r="BW3" s="94"/>
      <c r="BX3" s="94"/>
      <c r="BY3" s="94"/>
      <c r="BZ3" s="94"/>
      <c r="CA3" s="94"/>
      <c r="CB3" s="25"/>
      <c r="CC3" s="92">
        <v>1</v>
      </c>
      <c r="CD3" s="56"/>
      <c r="CE3" s="2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93"/>
    </row>
    <row r="4" spans="1:771" ht="11.25" customHeight="1">
      <c r="A4" s="571" t="s">
        <v>250</v>
      </c>
      <c r="B4" s="571"/>
      <c r="C4" s="572" t="s">
        <v>11</v>
      </c>
      <c r="D4" s="572"/>
      <c r="E4" s="572"/>
      <c r="F4" s="573">
        <v>10</v>
      </c>
      <c r="G4" s="573"/>
      <c r="H4" s="84"/>
      <c r="I4" s="84"/>
      <c r="J4" s="84"/>
      <c r="K4" s="84"/>
      <c r="L4" s="85"/>
      <c r="M4" s="565" t="str">
        <f>Matriz!D4</f>
        <v xml:space="preserve">Versión Inicial </v>
      </c>
      <c r="N4" s="565"/>
      <c r="O4" s="565"/>
      <c r="P4" s="565"/>
      <c r="Q4" s="565"/>
      <c r="R4" s="565"/>
      <c r="S4" s="565"/>
      <c r="T4" s="565"/>
      <c r="U4" s="565"/>
      <c r="V4" s="25"/>
      <c r="W4" s="574">
        <f>Matriz!C4</f>
        <v>45726</v>
      </c>
      <c r="X4" s="574"/>
      <c r="Y4" s="574"/>
      <c r="Z4" s="574"/>
      <c r="AA4" s="574"/>
      <c r="AB4" s="56"/>
      <c r="AC4" s="56"/>
      <c r="AD4" s="56"/>
      <c r="AE4" s="56"/>
      <c r="AF4" s="56"/>
      <c r="AG4" s="56"/>
      <c r="AH4" s="56"/>
      <c r="AI4" s="56"/>
      <c r="AJ4" s="56"/>
      <c r="AK4" s="56"/>
      <c r="AL4" s="56"/>
      <c r="AM4" s="56"/>
      <c r="AN4" s="56"/>
      <c r="AO4" s="56"/>
      <c r="AP4" s="56"/>
      <c r="AQ4" s="56"/>
      <c r="AR4" s="56"/>
      <c r="AS4" s="56"/>
      <c r="AT4" s="56"/>
      <c r="AU4" s="87">
        <v>1</v>
      </c>
      <c r="AV4" s="5"/>
      <c r="AW4" s="25"/>
      <c r="AX4" s="25"/>
      <c r="AY4" s="25"/>
      <c r="AZ4" s="25"/>
      <c r="BA4" s="25"/>
      <c r="BB4" s="25"/>
      <c r="BC4" s="25"/>
      <c r="BD4" s="25"/>
      <c r="BE4" s="25"/>
      <c r="BF4" s="25"/>
      <c r="BG4" s="25"/>
      <c r="BH4" s="25"/>
      <c r="BI4" s="25"/>
      <c r="BJ4" s="25"/>
      <c r="BK4" s="94"/>
      <c r="BL4" s="94"/>
      <c r="BM4" s="94"/>
      <c r="BN4" s="94"/>
      <c r="BO4" s="94"/>
      <c r="BP4" s="94"/>
      <c r="BQ4" s="94"/>
      <c r="BR4" s="94"/>
      <c r="BS4" s="94"/>
      <c r="BT4" s="94"/>
      <c r="BU4" s="94"/>
      <c r="BV4" s="94"/>
      <c r="BW4" s="94"/>
      <c r="BX4" s="94"/>
      <c r="BY4" s="94"/>
      <c r="BZ4" s="94"/>
      <c r="CA4" s="94"/>
      <c r="CB4" s="25"/>
      <c r="CC4" s="92">
        <v>1</v>
      </c>
      <c r="CD4" s="56"/>
      <c r="CE4" s="2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93"/>
    </row>
    <row r="5" spans="1:771" ht="4.5" customHeight="1" thickBot="1">
      <c r="A5" s="575"/>
      <c r="B5" s="575"/>
      <c r="C5" s="575"/>
      <c r="D5" s="575"/>
      <c r="E5" s="575"/>
      <c r="F5" s="575"/>
      <c r="G5" s="575"/>
      <c r="H5" s="575"/>
      <c r="I5" s="575"/>
      <c r="J5" s="575"/>
      <c r="K5" s="575"/>
      <c r="L5" s="25"/>
      <c r="M5" s="25"/>
      <c r="N5" s="25"/>
      <c r="O5" s="25"/>
      <c r="P5" s="25"/>
      <c r="Q5" s="25"/>
      <c r="R5" s="25"/>
      <c r="S5" s="25"/>
      <c r="T5" s="25"/>
      <c r="U5" s="25"/>
      <c r="V5" s="25"/>
      <c r="W5" s="25"/>
      <c r="X5" s="25"/>
      <c r="Y5" s="25"/>
      <c r="Z5" s="25"/>
      <c r="AA5" s="25"/>
      <c r="AB5" s="5"/>
      <c r="AC5" s="5"/>
      <c r="AD5" s="5"/>
      <c r="AE5" s="5"/>
      <c r="AF5" s="5"/>
      <c r="AG5" s="5"/>
      <c r="AH5" s="5"/>
      <c r="AI5" s="5"/>
      <c r="AJ5" s="5"/>
      <c r="AK5" s="5"/>
      <c r="AL5" s="5"/>
      <c r="AM5" s="5"/>
      <c r="AN5" s="5"/>
      <c r="AO5" s="5"/>
      <c r="AP5" s="5"/>
      <c r="AQ5" s="5"/>
      <c r="AR5" s="5"/>
      <c r="AS5" s="5"/>
      <c r="AT5" s="5"/>
      <c r="AU5" s="87">
        <v>1</v>
      </c>
      <c r="AV5" s="5"/>
      <c r="AW5" s="25"/>
      <c r="AX5" s="25"/>
      <c r="AY5" s="25"/>
      <c r="AZ5" s="25"/>
      <c r="BA5" s="25"/>
      <c r="BB5" s="25"/>
      <c r="BC5" s="25"/>
      <c r="BD5" s="25"/>
      <c r="BE5" s="25"/>
      <c r="BF5" s="25"/>
      <c r="BG5" s="25"/>
      <c r="BH5" s="25"/>
      <c r="BI5" s="25"/>
      <c r="BJ5" s="25"/>
      <c r="BK5" s="94"/>
      <c r="BL5" s="94"/>
      <c r="BM5" s="94"/>
      <c r="BN5" s="94"/>
      <c r="BO5" s="94"/>
      <c r="BP5" s="94"/>
      <c r="BQ5" s="94"/>
      <c r="BR5" s="94"/>
      <c r="BS5" s="94"/>
      <c r="BT5" s="94"/>
      <c r="BU5" s="94"/>
      <c r="BV5" s="94"/>
      <c r="BW5" s="94"/>
      <c r="BX5" s="94"/>
      <c r="BY5" s="94"/>
      <c r="BZ5" s="94"/>
      <c r="CA5" s="94"/>
      <c r="CB5" s="25"/>
      <c r="CC5" s="92">
        <v>1</v>
      </c>
      <c r="CD5" s="56"/>
      <c r="CE5" s="2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93"/>
    </row>
    <row r="6" spans="1:771" ht="30" customHeight="1">
      <c r="A6" s="553" t="s">
        <v>251</v>
      </c>
      <c r="B6" s="553"/>
      <c r="C6" s="95" t="s">
        <v>7</v>
      </c>
      <c r="D6" s="95" t="s">
        <v>252</v>
      </c>
      <c r="E6" s="554" t="s">
        <v>253</v>
      </c>
      <c r="F6" s="554"/>
      <c r="G6" s="554"/>
      <c r="H6" s="554"/>
      <c r="I6" s="554"/>
      <c r="J6" s="554"/>
      <c r="K6" s="554"/>
      <c r="L6" s="554"/>
      <c r="M6" s="554"/>
      <c r="N6" s="554"/>
      <c r="O6" s="554"/>
      <c r="P6" s="554"/>
      <c r="Q6" s="554"/>
      <c r="R6" s="554"/>
      <c r="S6" s="554"/>
      <c r="T6" s="554"/>
      <c r="U6" s="554"/>
      <c r="V6" s="554"/>
      <c r="W6" s="554"/>
      <c r="X6" s="555" t="s">
        <v>30</v>
      </c>
      <c r="Y6" s="555"/>
      <c r="Z6" s="555"/>
      <c r="AA6" s="555"/>
      <c r="AB6" s="96"/>
      <c r="AC6" s="96"/>
      <c r="AD6" s="96"/>
      <c r="AE6" s="96"/>
      <c r="AF6" s="96"/>
      <c r="AG6" s="96"/>
      <c r="AH6" s="96"/>
      <c r="AI6" s="96"/>
      <c r="AJ6" s="96"/>
      <c r="AK6" s="96"/>
      <c r="AL6" s="96"/>
      <c r="AM6" s="96"/>
      <c r="AN6" s="96"/>
      <c r="AO6" s="96"/>
      <c r="AP6" s="96"/>
      <c r="AQ6" s="96"/>
      <c r="AR6" s="96"/>
      <c r="AS6" s="96"/>
      <c r="AT6" s="96"/>
      <c r="AU6" s="87">
        <v>1</v>
      </c>
      <c r="AV6" s="5"/>
      <c r="AW6" s="25"/>
      <c r="AX6" s="25"/>
      <c r="AY6" s="25"/>
      <c r="AZ6" s="25"/>
      <c r="BA6" s="25"/>
      <c r="BB6" s="25"/>
      <c r="BC6" s="25"/>
      <c r="BD6" s="25"/>
      <c r="BE6" s="25"/>
      <c r="BF6" s="25"/>
      <c r="BG6" s="25"/>
      <c r="BH6" s="25"/>
      <c r="BI6" s="25"/>
      <c r="BJ6" s="25"/>
      <c r="BK6" s="94"/>
      <c r="BL6" s="94"/>
      <c r="BM6" s="94"/>
      <c r="BN6" s="94"/>
      <c r="BO6" s="94"/>
      <c r="BP6" s="94"/>
      <c r="BQ6" s="94"/>
      <c r="BR6" s="94"/>
      <c r="BS6" s="94"/>
      <c r="BT6" s="94"/>
      <c r="BU6" s="94"/>
      <c r="BV6" s="94"/>
      <c r="BW6" s="94"/>
      <c r="BX6" s="94"/>
      <c r="BY6" s="94"/>
      <c r="BZ6" s="94"/>
      <c r="CA6" s="94"/>
      <c r="CB6" s="25"/>
      <c r="CC6" s="92">
        <v>1</v>
      </c>
      <c r="CD6" s="56"/>
      <c r="CE6" s="25"/>
      <c r="CF6" s="5"/>
      <c r="CG6" s="25"/>
      <c r="CH6" s="5"/>
      <c r="CI6" s="25"/>
      <c r="CJ6" s="5"/>
      <c r="CK6" s="25"/>
      <c r="CL6" s="5"/>
      <c r="CM6" s="25"/>
      <c r="CN6" s="5"/>
      <c r="CO6" s="25"/>
      <c r="CP6" s="5"/>
      <c r="CQ6" s="25"/>
      <c r="CR6" s="5"/>
      <c r="CS6" s="2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93"/>
    </row>
    <row r="7" spans="1:771" ht="48.75" customHeight="1" thickBot="1">
      <c r="A7" s="556" t="s">
        <v>806</v>
      </c>
      <c r="B7" s="556"/>
      <c r="C7" s="97" t="s">
        <v>834</v>
      </c>
      <c r="D7" s="98" t="s">
        <v>143</v>
      </c>
      <c r="E7" s="557" t="s">
        <v>835</v>
      </c>
      <c r="F7" s="557"/>
      <c r="G7" s="557"/>
      <c r="H7" s="557"/>
      <c r="I7" s="557"/>
      <c r="J7" s="557"/>
      <c r="K7" s="557"/>
      <c r="L7" s="557"/>
      <c r="M7" s="557"/>
      <c r="N7" s="557"/>
      <c r="O7" s="557"/>
      <c r="P7" s="557"/>
      <c r="Q7" s="557"/>
      <c r="R7" s="557"/>
      <c r="S7" s="557"/>
      <c r="T7" s="557"/>
      <c r="U7" s="557"/>
      <c r="V7" s="557"/>
      <c r="W7" s="557"/>
      <c r="X7" s="558" t="s">
        <v>809</v>
      </c>
      <c r="Y7" s="558"/>
      <c r="Z7" s="558"/>
      <c r="AA7" s="558"/>
      <c r="AB7" s="71"/>
      <c r="AC7" s="71"/>
      <c r="AD7" s="71"/>
      <c r="AE7" s="71"/>
      <c r="AF7" s="71"/>
      <c r="AG7" s="71"/>
      <c r="AH7" s="71"/>
      <c r="AI7" s="71"/>
      <c r="AJ7" s="71"/>
      <c r="AK7" s="71"/>
      <c r="AL7" s="71"/>
      <c r="AM7" s="71"/>
      <c r="AN7" s="71"/>
      <c r="AO7" s="71"/>
      <c r="AP7" s="71"/>
      <c r="AQ7" s="71"/>
      <c r="AR7" s="71"/>
      <c r="AS7" s="71"/>
      <c r="AT7" s="71"/>
      <c r="AU7" s="87">
        <v>1</v>
      </c>
      <c r="AV7" s="5"/>
      <c r="AW7" s="99"/>
      <c r="AX7" s="99"/>
      <c r="AY7" s="99"/>
      <c r="AZ7" s="99"/>
      <c r="BA7" s="99"/>
      <c r="BB7" s="99"/>
      <c r="BC7" s="99"/>
      <c r="BD7" s="99"/>
      <c r="BE7" s="99"/>
      <c r="BF7" s="99"/>
      <c r="BG7" s="99"/>
      <c r="BH7" s="99"/>
      <c r="BI7" s="99"/>
      <c r="BJ7" s="99"/>
      <c r="BK7" s="100"/>
      <c r="BL7" s="100"/>
      <c r="BM7" s="100"/>
      <c r="BN7" s="100"/>
      <c r="BO7" s="100"/>
      <c r="BP7" s="100"/>
      <c r="BQ7" s="100"/>
      <c r="BR7" s="100"/>
      <c r="BS7" s="100"/>
      <c r="BT7" s="100"/>
      <c r="BU7" s="100"/>
      <c r="BV7" s="100"/>
      <c r="BW7" s="100"/>
      <c r="BX7" s="100"/>
      <c r="BY7" s="100"/>
      <c r="BZ7" s="100"/>
      <c r="CA7" s="100"/>
      <c r="CB7" s="99"/>
      <c r="CC7" s="92">
        <v>1</v>
      </c>
      <c r="CD7" s="99"/>
      <c r="CE7" s="25"/>
      <c r="CF7" s="5"/>
      <c r="CG7" s="25"/>
      <c r="CH7" s="5"/>
      <c r="CI7" s="25"/>
      <c r="CJ7" s="5"/>
      <c r="CK7" s="25"/>
      <c r="CL7" s="5"/>
      <c r="CM7" s="25"/>
      <c r="CN7" s="5"/>
      <c r="CO7" s="25"/>
      <c r="CP7" s="5"/>
      <c r="CQ7" s="25"/>
      <c r="CR7" s="5"/>
      <c r="CS7" s="25"/>
      <c r="CT7" s="5"/>
      <c r="CU7" s="101"/>
      <c r="CV7" s="101"/>
      <c r="CW7" s="101"/>
      <c r="CX7" s="101"/>
      <c r="CY7" s="101"/>
      <c r="CZ7" s="101"/>
      <c r="DA7" s="101"/>
      <c r="DB7" s="101"/>
      <c r="DC7" s="101"/>
      <c r="DD7" s="101"/>
      <c r="DE7" s="5"/>
      <c r="DF7" s="5"/>
      <c r="DG7" s="5"/>
      <c r="DH7" s="5"/>
      <c r="DI7" s="5"/>
      <c r="DJ7" s="5"/>
      <c r="DK7" s="5"/>
      <c r="DL7" s="5"/>
      <c r="DM7" s="5"/>
      <c r="DN7" s="5"/>
      <c r="DO7" s="5"/>
      <c r="DP7" s="5"/>
      <c r="DQ7" s="101"/>
      <c r="DR7" s="101"/>
      <c r="DS7" s="101"/>
      <c r="DT7" s="101"/>
      <c r="DU7" s="101"/>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93"/>
    </row>
    <row r="8" spans="1:771" ht="58.5" customHeight="1">
      <c r="A8" s="559" t="str">
        <f>IF(D7="AMBIENTAL",ACS1128,IF(D7="CONOCIMIENTO",ACS1129,IF(D7="CONTINUIDAD",ACS1130,IF(D7="CORRUPCIÓN",#REF!,IF(D7="ESTRATÉGICO",ACS1131,IF(D7="FINANCIERO",ACS1132,IF(D7="FISCAL",ACS1133,IF(D7="FRAUDE",ACS1137,IF(D7="LEGAL",ACS1134,IF(D7="OPERATIVO",ACS1135,IF(D7="REPUTACIONAL",ACS1136,IF(D7="SEG. INFORMACIÓN",#REF!))))))))))))</f>
        <v>RIESGO DE CONOCIMIENTO:
La posibilidad de incurrir en pérdidas por eventos que ocasionen fuga de capital intelectual o pérdida de conocimiento de la entidad.</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
      <c r="AC8" s="5"/>
      <c r="AD8" s="5"/>
      <c r="AE8" s="5"/>
      <c r="AF8" s="5"/>
      <c r="AG8" s="5"/>
      <c r="AH8" s="5"/>
      <c r="AI8" s="5"/>
      <c r="AJ8" s="5"/>
      <c r="AK8" s="5"/>
      <c r="AL8" s="5"/>
      <c r="AM8" s="5"/>
      <c r="AN8" s="5"/>
      <c r="AO8" s="5"/>
      <c r="AP8" s="5"/>
      <c r="AQ8" s="5"/>
      <c r="AR8" s="5"/>
      <c r="AS8" s="5"/>
      <c r="AT8" s="5"/>
      <c r="AU8" s="87">
        <v>1</v>
      </c>
      <c r="AV8" s="25"/>
      <c r="AW8" s="25"/>
      <c r="AX8" s="25"/>
      <c r="AY8" s="25"/>
      <c r="AZ8" s="25"/>
      <c r="BA8" s="25"/>
      <c r="BB8" s="25"/>
      <c r="BC8" s="25"/>
      <c r="BD8" s="25"/>
      <c r="BE8" s="25"/>
      <c r="BF8" s="25"/>
      <c r="BG8" s="25"/>
      <c r="BH8" s="25"/>
      <c r="BI8" s="25"/>
      <c r="BJ8" s="25"/>
      <c r="BK8" s="94"/>
      <c r="BL8" s="94"/>
      <c r="BM8" s="94"/>
      <c r="BN8" s="94"/>
      <c r="BO8" s="94"/>
      <c r="BP8" s="94"/>
      <c r="BQ8" s="94"/>
      <c r="BR8" s="94"/>
      <c r="BS8" s="94"/>
      <c r="BT8" s="94"/>
      <c r="BU8" s="94"/>
      <c r="BV8" s="94"/>
      <c r="BW8" s="94"/>
      <c r="BX8" s="94"/>
      <c r="BY8" s="94"/>
      <c r="BZ8" s="94"/>
      <c r="CA8" s="94"/>
      <c r="CB8" s="25"/>
      <c r="CC8" s="92">
        <v>1</v>
      </c>
      <c r="CD8" s="56"/>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93"/>
    </row>
    <row r="9" spans="1:771" ht="6" customHeight="1">
      <c r="A9" s="102"/>
      <c r="B9" s="4"/>
      <c r="C9" s="4"/>
      <c r="D9" s="4"/>
      <c r="E9" s="4"/>
      <c r="F9" s="4"/>
      <c r="G9" s="4"/>
      <c r="H9" s="4"/>
      <c r="I9" s="4"/>
      <c r="J9" s="4"/>
      <c r="K9" s="4"/>
      <c r="L9" s="4"/>
      <c r="M9" s="4"/>
      <c r="N9" s="4"/>
      <c r="O9" s="4"/>
      <c r="P9" s="4"/>
      <c r="Q9" s="4"/>
      <c r="R9" s="4"/>
      <c r="S9" s="4"/>
      <c r="T9" s="4"/>
      <c r="U9" s="4"/>
      <c r="V9" s="4"/>
      <c r="W9" s="4"/>
      <c r="X9" s="4"/>
      <c r="Y9" s="4"/>
      <c r="Z9" s="4"/>
      <c r="AA9" s="4"/>
      <c r="AB9" s="5"/>
      <c r="AC9" s="5"/>
      <c r="AD9" s="5"/>
      <c r="AE9" s="5"/>
      <c r="AF9" s="5"/>
      <c r="AG9" s="5"/>
      <c r="AH9" s="5"/>
      <c r="AI9" s="5"/>
      <c r="AJ9" s="5"/>
      <c r="AK9" s="5"/>
      <c r="AL9" s="5"/>
      <c r="AM9" s="5"/>
      <c r="AN9" s="5"/>
      <c r="AO9" s="5"/>
      <c r="AP9" s="5"/>
      <c r="AQ9" s="5"/>
      <c r="AR9" s="5"/>
      <c r="AS9" s="5"/>
      <c r="AT9" s="5"/>
      <c r="AU9" s="87">
        <v>1</v>
      </c>
      <c r="AV9" s="25"/>
      <c r="AW9" s="25"/>
      <c r="AX9" s="25"/>
      <c r="AY9" s="25"/>
      <c r="AZ9" s="25"/>
      <c r="BA9" s="25"/>
      <c r="BB9" s="25"/>
      <c r="BC9" s="25"/>
      <c r="BD9" s="25"/>
      <c r="BE9" s="25"/>
      <c r="BF9" s="25"/>
      <c r="BG9" s="25"/>
      <c r="BH9" s="25"/>
      <c r="BI9" s="25"/>
      <c r="BJ9" s="25"/>
      <c r="BK9" s="94"/>
      <c r="BL9" s="94"/>
      <c r="BM9" s="94"/>
      <c r="BN9" s="94"/>
      <c r="BO9" s="94"/>
      <c r="BP9" s="94"/>
      <c r="BQ9" s="94"/>
      <c r="BR9" s="94"/>
      <c r="BS9" s="94"/>
      <c r="BT9" s="94"/>
      <c r="BU9" s="94"/>
      <c r="BV9" s="94"/>
      <c r="BW9" s="94"/>
      <c r="BX9" s="94"/>
      <c r="BY9" s="94"/>
      <c r="BZ9" s="94"/>
      <c r="CA9" s="94"/>
      <c r="CB9" s="25"/>
      <c r="CC9" s="92">
        <v>1</v>
      </c>
      <c r="CD9" s="56"/>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93"/>
    </row>
    <row r="10" spans="1:771" ht="30" customHeight="1">
      <c r="A10" s="384" t="s">
        <v>254</v>
      </c>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5"/>
      <c r="AC10" s="5"/>
      <c r="AD10" s="5"/>
      <c r="AE10" s="5"/>
      <c r="AF10" s="5"/>
      <c r="AG10" s="5"/>
      <c r="AH10" s="5"/>
      <c r="AI10" s="5"/>
      <c r="AJ10" s="5"/>
      <c r="AK10" s="5"/>
      <c r="AL10" s="5"/>
      <c r="AM10" s="5"/>
      <c r="AN10" s="5"/>
      <c r="AO10" s="5"/>
      <c r="AP10" s="5"/>
      <c r="AQ10" s="5"/>
      <c r="AR10" s="5"/>
      <c r="AS10" s="5"/>
      <c r="AT10" s="5"/>
      <c r="AU10" s="87">
        <v>1</v>
      </c>
      <c r="AV10" s="25"/>
      <c r="AW10" s="25"/>
      <c r="AX10" s="25"/>
      <c r="AY10" s="25"/>
      <c r="AZ10" s="25"/>
      <c r="BA10" s="25"/>
      <c r="BB10" s="25"/>
      <c r="BC10" s="25"/>
      <c r="BD10" s="25"/>
      <c r="BE10" s="25"/>
      <c r="BF10" s="25"/>
      <c r="BG10" s="25"/>
      <c r="BH10" s="25"/>
      <c r="BI10" s="25"/>
      <c r="BJ10" s="25"/>
      <c r="BK10" s="94"/>
      <c r="BL10" s="94"/>
      <c r="BM10" s="94"/>
      <c r="BN10" s="94"/>
      <c r="BO10" s="94"/>
      <c r="BP10" s="94"/>
      <c r="BQ10" s="94"/>
      <c r="BR10" s="94"/>
      <c r="BS10" s="94"/>
      <c r="BT10" s="94"/>
      <c r="BU10" s="94"/>
      <c r="BV10" s="94"/>
      <c r="BW10" s="94"/>
      <c r="BX10" s="94"/>
      <c r="BY10" s="94"/>
      <c r="BZ10" s="94"/>
      <c r="CA10" s="94"/>
      <c r="CB10" s="25"/>
      <c r="CC10" s="92">
        <v>1</v>
      </c>
      <c r="CD10" s="56"/>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93"/>
    </row>
    <row r="11" spans="1:771" ht="27.75" customHeight="1">
      <c r="A11" s="71" t="s">
        <v>255</v>
      </c>
      <c r="B11" s="103" t="s">
        <v>31</v>
      </c>
      <c r="C11" s="372" t="s">
        <v>256</v>
      </c>
      <c r="D11" s="372"/>
      <c r="E11" s="372"/>
      <c r="F11" s="372"/>
      <c r="G11" s="372"/>
      <c r="H11" s="372"/>
      <c r="I11" s="372" t="s">
        <v>33</v>
      </c>
      <c r="J11" s="372"/>
      <c r="K11" s="372"/>
      <c r="L11" s="372"/>
      <c r="M11" s="372"/>
      <c r="N11" s="372"/>
      <c r="O11" s="372"/>
      <c r="P11" s="372"/>
      <c r="Q11" s="372"/>
      <c r="R11" s="372"/>
      <c r="S11" s="372"/>
      <c r="T11" s="372"/>
      <c r="U11" s="372"/>
      <c r="V11" s="372"/>
      <c r="W11" s="372"/>
      <c r="X11" s="372" t="s">
        <v>257</v>
      </c>
      <c r="Y11" s="372"/>
      <c r="Z11" s="372"/>
      <c r="AA11" s="372"/>
      <c r="AB11" s="560" t="s">
        <v>258</v>
      </c>
      <c r="AC11" s="560"/>
      <c r="AD11" s="560"/>
      <c r="AE11" s="104"/>
      <c r="AF11" s="104"/>
      <c r="AG11" s="104"/>
      <c r="AH11" s="104"/>
      <c r="AI11" s="104"/>
      <c r="AJ11" s="104"/>
      <c r="AK11" s="104"/>
      <c r="AL11" s="104"/>
      <c r="AM11" s="104"/>
      <c r="AN11" s="104"/>
      <c r="AO11" s="104"/>
      <c r="AP11" s="104"/>
      <c r="AQ11" s="104"/>
      <c r="AR11" s="104"/>
      <c r="AS11" s="104"/>
      <c r="AT11" s="104"/>
      <c r="AU11" s="87">
        <v>1</v>
      </c>
      <c r="AV11" s="105" t="s">
        <v>259</v>
      </c>
      <c r="AW11" s="105"/>
      <c r="AX11" s="25"/>
      <c r="AY11" s="25"/>
      <c r="AZ11" s="25"/>
      <c r="BA11" s="25"/>
      <c r="BB11" s="25"/>
      <c r="BC11" s="25"/>
      <c r="BD11" s="25"/>
      <c r="BE11" s="25"/>
      <c r="BF11" s="25"/>
      <c r="BG11" s="25"/>
      <c r="BH11" s="25"/>
      <c r="BI11" s="25"/>
      <c r="BJ11" s="25"/>
      <c r="BK11" s="94"/>
      <c r="BL11" s="94"/>
      <c r="BM11" s="94"/>
      <c r="BN11" s="94"/>
      <c r="BO11" s="94"/>
      <c r="BP11" s="94"/>
      <c r="BQ11" s="94"/>
      <c r="BR11" s="94"/>
      <c r="BS11" s="94"/>
      <c r="BT11" s="94"/>
      <c r="BU11" s="94"/>
      <c r="BV11" s="94"/>
      <c r="BW11" s="94"/>
      <c r="BX11" s="94"/>
      <c r="BY11" s="94"/>
      <c r="BZ11" s="94"/>
      <c r="CA11" s="94"/>
      <c r="CB11" s="25"/>
      <c r="CC11" s="92">
        <v>1</v>
      </c>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93"/>
    </row>
    <row r="12" spans="1:771" ht="31.5" customHeight="1">
      <c r="A12" s="106" t="s">
        <v>260</v>
      </c>
      <c r="B12" s="107" t="s">
        <v>162</v>
      </c>
      <c r="C12" s="582" t="s">
        <v>854</v>
      </c>
      <c r="D12" s="582"/>
      <c r="E12" s="582"/>
      <c r="F12" s="582"/>
      <c r="G12" s="582"/>
      <c r="H12" s="582"/>
      <c r="I12" s="552" t="s">
        <v>873</v>
      </c>
      <c r="J12" s="552"/>
      <c r="K12" s="552"/>
      <c r="L12" s="552"/>
      <c r="M12" s="552"/>
      <c r="N12" s="552"/>
      <c r="O12" s="552"/>
      <c r="P12" s="552"/>
      <c r="Q12" s="552"/>
      <c r="R12" s="552"/>
      <c r="S12" s="552"/>
      <c r="T12" s="552"/>
      <c r="U12" s="552"/>
      <c r="V12" s="552"/>
      <c r="W12" s="552"/>
      <c r="X12" s="360">
        <v>1.3</v>
      </c>
      <c r="Y12" s="360"/>
      <c r="Z12" s="360"/>
      <c r="AA12" s="360"/>
      <c r="AB12" s="550" t="str">
        <f t="shared" ref="AB12:AB31" si="0">A133</f>
        <v>Control 1</v>
      </c>
      <c r="AC12" s="550"/>
      <c r="AD12" s="551" t="str">
        <f t="shared" ref="AD12:AD31" si="1">IF(B133="","",B133)</f>
        <v>Sesiones mensuales ordinarias y extraordinarias del equipo efr</v>
      </c>
      <c r="AE12" s="551"/>
      <c r="AF12" s="551"/>
      <c r="AG12" s="551"/>
      <c r="AH12" s="551"/>
      <c r="AI12" s="551"/>
      <c r="AJ12" s="551"/>
      <c r="AK12" s="551"/>
      <c r="AL12" s="551"/>
      <c r="AM12" s="551"/>
      <c r="AN12" s="551"/>
      <c r="AO12" s="551"/>
      <c r="AP12" s="551"/>
      <c r="AQ12" s="551"/>
      <c r="AR12" s="551"/>
      <c r="AS12" s="551"/>
      <c r="AT12" s="551"/>
      <c r="AU12" s="87">
        <v>1</v>
      </c>
      <c r="AV12" s="108" t="str">
        <f>CONCATENATE(A12,". ",C12," 
",A13,". ",C13," 
",A14,". ",C14," 
",A15,". ",C15," 
",A16,". ",C16," 
",A17,". ",C17," 
",A18,". ",C18," 
",A19,". ",C19," 
",A20,". ",C20," 
",A21,". ",C21," 
",A22,". ",C22," 
",A23,". ",C23," 
",A24,". ",C24," 
",A25,". ",C25," 
",A26,". ",C26," 
",A27,". ",C27," 
",A28,". ",C28," 
",A29,". ",C29," 
",A30,". ",C30," 
",A31,". ",C31,)</f>
        <v xml:space="preserve">Causa 1. * Desvinculación de personal asignado al equipo líder del proyecto que ocasione fuga del conocimiento de los aspectos claves del Modelo efr y su trazabilidad. 
Causa 2. * Fallas en la transferencia de saberes entre los miembros del equipo. 
.  
.  
.  
.  
.  
.  
.  
.  
.  
.  
.  
.  
.  
.  
.  
.  
.  
. </v>
      </c>
      <c r="AW12" s="108" t="str">
        <f>CONCATENATE(A12,". ",I12," 
",A13,". ",I13," 
",A14,". ",I14," 
",A15,". ",I15," 
",A16,". ",I16," 
",A17,". ",I17," 
",A18,". ",I18," 
",A19,". ",I19," 
",A20,". ",I20," 
",A21,". ",I21," 
",A22,". ",I22," 
",A23,". ",I23," 
",A24,". ",I24," 
",A25,". ",I25," 
",A26,". ",I26," 
",A27,". ",I27," 
",A28,". ",I28," 
",A29,". ",I29," 
",A30,". ",I30," 
",A31,". ",I31,)</f>
        <v xml:space="preserve">Causa 1. Encargos de personal o retiro de la entidad 
Causa 2. Falta de documentación de prácticas en efr aplicadas en la Entidad. 
.  
.  
.  
.  
.  
.  
.  
.  
.  
.  
.  
.  
.  
.  
.  
.  
.  
. </v>
      </c>
      <c r="AX12" s="108" t="str">
        <f>CONCATENATE(A12,". ",B12," 
",A13,". ",B13," 
",A14,". ",B14," 
",A15,". ",B15," 
",A16,". ",B16," 
",A17,". ",B17," 
",A18,". ",B18," 
",A19,". ",B19," 
",A20,". ",B20," 
",A21,". ",B21," 
",A22,". ",B22," 
",A23,". ",B23," 
",A24,". ",B24," 
",A25,". ",B25," 
",A26,". ",B26," 
",A27,". ",B27," 
",A28,". ",B28," 
",A29,". ",B29," 
",A30,". ",B30," 
",A31,". ",B31,)</f>
        <v xml:space="preserve">Causa 1. Humano 
Causa 2. Humano 
.  
.  
.  
.  
.  
.  
.  
.  
.  
.  
.  
.  
.  
.  
.  
.  
.  
. </v>
      </c>
      <c r="AY12" s="25"/>
      <c r="AZ12" s="25"/>
      <c r="BA12" s="25"/>
      <c r="BB12" s="25"/>
      <c r="BC12" s="25"/>
      <c r="BD12" s="25"/>
      <c r="BE12" s="25"/>
      <c r="BF12" s="25"/>
      <c r="BG12" s="25"/>
      <c r="BH12" s="25"/>
      <c r="BI12" s="25"/>
      <c r="BJ12" s="25"/>
      <c r="BK12" s="94"/>
      <c r="BL12" s="94"/>
      <c r="BM12" s="94"/>
      <c r="BN12" s="94"/>
      <c r="BO12" s="94"/>
      <c r="BP12" s="94"/>
      <c r="BQ12" s="94"/>
      <c r="BR12" s="94"/>
      <c r="BS12" s="94"/>
      <c r="BT12" s="94"/>
      <c r="BU12" s="94"/>
      <c r="BV12" s="94"/>
      <c r="BW12" s="94"/>
      <c r="BX12" s="94"/>
      <c r="BY12" s="94"/>
      <c r="BZ12" s="94"/>
      <c r="CA12" s="94"/>
      <c r="CB12" s="25"/>
      <c r="CC12" s="92">
        <v>1</v>
      </c>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93"/>
    </row>
    <row r="13" spans="1:771" ht="31.5" customHeight="1">
      <c r="A13" s="106" t="str">
        <f>IF(C13="","","Causa 2")</f>
        <v>Causa 2</v>
      </c>
      <c r="B13" s="107" t="s">
        <v>162</v>
      </c>
      <c r="C13" s="582" t="s">
        <v>836</v>
      </c>
      <c r="D13" s="582"/>
      <c r="E13" s="582"/>
      <c r="F13" s="582"/>
      <c r="G13" s="582"/>
      <c r="H13" s="582"/>
      <c r="I13" s="552" t="s">
        <v>874</v>
      </c>
      <c r="J13" s="552"/>
      <c r="K13" s="552"/>
      <c r="L13" s="552"/>
      <c r="M13" s="552"/>
      <c r="N13" s="552"/>
      <c r="O13" s="552"/>
      <c r="P13" s="552"/>
      <c r="Q13" s="552"/>
      <c r="R13" s="552"/>
      <c r="S13" s="552"/>
      <c r="T13" s="552"/>
      <c r="U13" s="552"/>
      <c r="V13" s="552"/>
      <c r="W13" s="552"/>
      <c r="X13" s="360">
        <v>2</v>
      </c>
      <c r="Y13" s="360"/>
      <c r="Z13" s="360"/>
      <c r="AA13" s="360"/>
      <c r="AB13" s="550" t="str">
        <f t="shared" si="0"/>
        <v>Control 2</v>
      </c>
      <c r="AC13" s="550"/>
      <c r="AD13" s="551" t="str">
        <f t="shared" si="1"/>
        <v xml:space="preserve"> Capacitaciones sobre efr</v>
      </c>
      <c r="AE13" s="551"/>
      <c r="AF13" s="551"/>
      <c r="AG13" s="551"/>
      <c r="AH13" s="551"/>
      <c r="AI13" s="551"/>
      <c r="AJ13" s="551"/>
      <c r="AK13" s="551"/>
      <c r="AL13" s="551"/>
      <c r="AM13" s="551"/>
      <c r="AN13" s="551"/>
      <c r="AO13" s="551"/>
      <c r="AP13" s="551"/>
      <c r="AQ13" s="551"/>
      <c r="AR13" s="551"/>
      <c r="AS13" s="551"/>
      <c r="AT13" s="551"/>
      <c r="AU13" s="87">
        <v>1</v>
      </c>
      <c r="AV13" s="109"/>
      <c r="AW13" s="109"/>
      <c r="AX13" s="25"/>
      <c r="AY13" s="25"/>
      <c r="AZ13" s="25"/>
      <c r="BA13" s="25"/>
      <c r="BB13" s="25"/>
      <c r="BC13" s="25"/>
      <c r="BD13" s="25"/>
      <c r="BE13" s="25"/>
      <c r="BF13" s="25"/>
      <c r="BG13" s="25"/>
      <c r="BH13" s="25"/>
      <c r="BI13" s="25"/>
      <c r="BJ13" s="25"/>
      <c r="BK13" s="94"/>
      <c r="BL13" s="94"/>
      <c r="BM13" s="94"/>
      <c r="BN13" s="94"/>
      <c r="BO13" s="94"/>
      <c r="BP13" s="94"/>
      <c r="BQ13" s="94"/>
      <c r="BR13" s="94"/>
      <c r="BS13" s="94"/>
      <c r="BT13" s="94"/>
      <c r="BU13" s="94"/>
      <c r="BV13" s="94"/>
      <c r="BW13" s="94"/>
      <c r="BX13" s="94"/>
      <c r="BY13" s="94"/>
      <c r="BZ13" s="94"/>
      <c r="CA13" s="94"/>
      <c r="CB13" s="25"/>
      <c r="CC13" s="92">
        <v>1</v>
      </c>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93"/>
    </row>
    <row r="14" spans="1:771" ht="31.5" customHeight="1">
      <c r="A14" s="106" t="str">
        <f>IF(C14="","","Causa 3")</f>
        <v/>
      </c>
      <c r="B14" s="107"/>
      <c r="C14" s="360"/>
      <c r="D14" s="360"/>
      <c r="E14" s="360"/>
      <c r="F14" s="360"/>
      <c r="G14" s="360"/>
      <c r="H14" s="360"/>
      <c r="I14" s="360"/>
      <c r="J14" s="360"/>
      <c r="K14" s="360"/>
      <c r="L14" s="360"/>
      <c r="M14" s="360"/>
      <c r="N14" s="360"/>
      <c r="O14" s="360"/>
      <c r="P14" s="360"/>
      <c r="Q14" s="360"/>
      <c r="R14" s="360"/>
      <c r="S14" s="360"/>
      <c r="T14" s="360"/>
      <c r="U14" s="360"/>
      <c r="V14" s="360"/>
      <c r="W14" s="360"/>
      <c r="X14" s="360"/>
      <c r="Y14" s="360"/>
      <c r="Z14" s="360"/>
      <c r="AA14" s="360"/>
      <c r="AB14" s="550" t="str">
        <f t="shared" si="0"/>
        <v>Control 3</v>
      </c>
      <c r="AC14" s="550"/>
      <c r="AD14" s="551" t="str">
        <f t="shared" si="1"/>
        <v>Composisción del equipo base efr con servidores(as) de la planta de personal</v>
      </c>
      <c r="AE14" s="551"/>
      <c r="AF14" s="551"/>
      <c r="AG14" s="551"/>
      <c r="AH14" s="551"/>
      <c r="AI14" s="551"/>
      <c r="AJ14" s="551"/>
      <c r="AK14" s="551"/>
      <c r="AL14" s="551"/>
      <c r="AM14" s="551"/>
      <c r="AN14" s="551"/>
      <c r="AO14" s="551"/>
      <c r="AP14" s="551"/>
      <c r="AQ14" s="551"/>
      <c r="AR14" s="551"/>
      <c r="AS14" s="551"/>
      <c r="AT14" s="551"/>
      <c r="AU14" s="87">
        <v>1</v>
      </c>
      <c r="AV14" s="109"/>
      <c r="AW14" s="109"/>
      <c r="AX14" s="25"/>
      <c r="AY14" s="25"/>
      <c r="AZ14" s="25"/>
      <c r="BA14" s="25"/>
      <c r="BB14" s="25"/>
      <c r="BC14" s="25"/>
      <c r="BD14" s="25"/>
      <c r="BE14" s="25"/>
      <c r="BF14" s="25"/>
      <c r="BG14" s="25"/>
      <c r="BH14" s="25"/>
      <c r="BI14" s="25"/>
      <c r="BJ14" s="25"/>
      <c r="BK14" s="94"/>
      <c r="BL14" s="94"/>
      <c r="BM14" s="94"/>
      <c r="BN14" s="94"/>
      <c r="BO14" s="94"/>
      <c r="BP14" s="94"/>
      <c r="BQ14" s="94"/>
      <c r="BR14" s="94"/>
      <c r="BS14" s="94"/>
      <c r="BT14" s="94"/>
      <c r="BU14" s="94"/>
      <c r="BV14" s="94"/>
      <c r="BW14" s="94"/>
      <c r="BX14" s="94"/>
      <c r="BY14" s="94"/>
      <c r="BZ14" s="94"/>
      <c r="CA14" s="94"/>
      <c r="CB14" s="25"/>
      <c r="CC14" s="92">
        <v>1</v>
      </c>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93"/>
    </row>
    <row r="15" spans="1:771" ht="11.25" hidden="1" customHeight="1">
      <c r="A15" s="106" t="str">
        <f>IF(C15="","","Causa 4")</f>
        <v/>
      </c>
      <c r="B15" s="107"/>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550" t="str">
        <f t="shared" si="0"/>
        <v/>
      </c>
      <c r="AC15" s="550"/>
      <c r="AD15" s="551" t="str">
        <f t="shared" si="1"/>
        <v/>
      </c>
      <c r="AE15" s="551"/>
      <c r="AF15" s="551"/>
      <c r="AG15" s="551"/>
      <c r="AH15" s="551"/>
      <c r="AI15" s="551"/>
      <c r="AJ15" s="551"/>
      <c r="AK15" s="551"/>
      <c r="AL15" s="551"/>
      <c r="AM15" s="551"/>
      <c r="AN15" s="551"/>
      <c r="AO15" s="551"/>
      <c r="AP15" s="551"/>
      <c r="AQ15" s="551"/>
      <c r="AR15" s="551"/>
      <c r="AS15" s="551"/>
      <c r="AT15" s="551"/>
      <c r="AU15" s="87">
        <v>1</v>
      </c>
      <c r="AV15" s="109"/>
      <c r="AW15" s="109"/>
      <c r="AX15" s="25"/>
      <c r="AY15" s="25"/>
      <c r="AZ15" s="25"/>
      <c r="BA15" s="25"/>
      <c r="BB15" s="25"/>
      <c r="BC15" s="25"/>
      <c r="BD15" s="25"/>
      <c r="BE15" s="25"/>
      <c r="BF15" s="25"/>
      <c r="BG15" s="25"/>
      <c r="BH15" s="25"/>
      <c r="BI15" s="25"/>
      <c r="BJ15" s="25"/>
      <c r="BK15" s="94"/>
      <c r="BL15" s="94"/>
      <c r="BM15" s="94"/>
      <c r="BN15" s="94"/>
      <c r="BO15" s="94"/>
      <c r="BP15" s="94"/>
      <c r="BQ15" s="94"/>
      <c r="BR15" s="94"/>
      <c r="BS15" s="94"/>
      <c r="BT15" s="94"/>
      <c r="BU15" s="94"/>
      <c r="BV15" s="94"/>
      <c r="BW15" s="94"/>
      <c r="BX15" s="94"/>
      <c r="BY15" s="94"/>
      <c r="BZ15" s="94"/>
      <c r="CA15" s="94"/>
      <c r="CB15" s="25"/>
      <c r="CC15" s="92">
        <v>1</v>
      </c>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93"/>
    </row>
    <row r="16" spans="1:771" ht="11.25" hidden="1" customHeight="1">
      <c r="A16" s="106" t="str">
        <f>IF(C16="","","Causa 5")</f>
        <v/>
      </c>
      <c r="B16" s="107"/>
      <c r="C16" s="360"/>
      <c r="D16" s="360"/>
      <c r="E16" s="360"/>
      <c r="F16" s="360"/>
      <c r="G16" s="360"/>
      <c r="H16" s="360"/>
      <c r="I16" s="360"/>
      <c r="J16" s="360"/>
      <c r="K16" s="360"/>
      <c r="L16" s="360"/>
      <c r="M16" s="360"/>
      <c r="N16" s="360"/>
      <c r="O16" s="360"/>
      <c r="P16" s="360"/>
      <c r="Q16" s="360"/>
      <c r="R16" s="360"/>
      <c r="S16" s="360"/>
      <c r="T16" s="360"/>
      <c r="U16" s="360"/>
      <c r="V16" s="360"/>
      <c r="W16" s="360"/>
      <c r="X16" s="360"/>
      <c r="Y16" s="360"/>
      <c r="Z16" s="360"/>
      <c r="AA16" s="360"/>
      <c r="AB16" s="550" t="str">
        <f t="shared" si="0"/>
        <v/>
      </c>
      <c r="AC16" s="550"/>
      <c r="AD16" s="551" t="str">
        <f t="shared" si="1"/>
        <v/>
      </c>
      <c r="AE16" s="551"/>
      <c r="AF16" s="551"/>
      <c r="AG16" s="551"/>
      <c r="AH16" s="551"/>
      <c r="AI16" s="551"/>
      <c r="AJ16" s="551"/>
      <c r="AK16" s="551"/>
      <c r="AL16" s="551"/>
      <c r="AM16" s="551"/>
      <c r="AN16" s="551"/>
      <c r="AO16" s="551"/>
      <c r="AP16" s="551"/>
      <c r="AQ16" s="551"/>
      <c r="AR16" s="551"/>
      <c r="AS16" s="551"/>
      <c r="AT16" s="551"/>
      <c r="AU16" s="87">
        <v>1</v>
      </c>
      <c r="AV16" s="109"/>
      <c r="AW16" s="109"/>
      <c r="AX16" s="25"/>
      <c r="AY16" s="25"/>
      <c r="AZ16" s="25"/>
      <c r="BA16" s="25"/>
      <c r="BB16" s="25"/>
      <c r="BC16" s="25"/>
      <c r="BD16" s="25"/>
      <c r="BE16" s="25"/>
      <c r="BF16" s="25"/>
      <c r="BG16" s="25"/>
      <c r="BH16" s="25"/>
      <c r="BI16" s="25"/>
      <c r="BJ16" s="25"/>
      <c r="BK16" s="94"/>
      <c r="BL16" s="94"/>
      <c r="BM16" s="94"/>
      <c r="BN16" s="94"/>
      <c r="BO16" s="94"/>
      <c r="BP16" s="94"/>
      <c r="BQ16" s="94"/>
      <c r="BR16" s="94"/>
      <c r="BS16" s="94"/>
      <c r="BT16" s="94"/>
      <c r="BU16" s="94"/>
      <c r="BV16" s="94"/>
      <c r="BW16" s="94"/>
      <c r="BX16" s="94"/>
      <c r="BY16" s="94"/>
      <c r="BZ16" s="94"/>
      <c r="CA16" s="94"/>
      <c r="CB16" s="25"/>
      <c r="CC16" s="92">
        <v>1</v>
      </c>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93"/>
    </row>
    <row r="17" spans="1:81" ht="11.25" hidden="1" customHeight="1">
      <c r="A17" s="106" t="str">
        <f>IF(C17="","","Causa 6")</f>
        <v/>
      </c>
      <c r="B17" s="107"/>
      <c r="C17" s="360"/>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550" t="str">
        <f t="shared" si="0"/>
        <v/>
      </c>
      <c r="AC17" s="550"/>
      <c r="AD17" s="551" t="str">
        <f t="shared" si="1"/>
        <v/>
      </c>
      <c r="AE17" s="551"/>
      <c r="AF17" s="551"/>
      <c r="AG17" s="551"/>
      <c r="AH17" s="551"/>
      <c r="AI17" s="551"/>
      <c r="AJ17" s="551"/>
      <c r="AK17" s="551"/>
      <c r="AL17" s="551"/>
      <c r="AM17" s="551"/>
      <c r="AN17" s="551"/>
      <c r="AO17" s="551"/>
      <c r="AP17" s="551"/>
      <c r="AQ17" s="551"/>
      <c r="AR17" s="551"/>
      <c r="AS17" s="551"/>
      <c r="AT17" s="551"/>
      <c r="AU17" s="87">
        <v>1</v>
      </c>
      <c r="AV17" s="109"/>
      <c r="AW17" s="109"/>
      <c r="AX17" s="25"/>
      <c r="AY17" s="25"/>
      <c r="AZ17" s="25"/>
      <c r="BA17" s="25"/>
      <c r="BB17" s="25"/>
      <c r="BC17" s="25"/>
      <c r="BD17" s="25"/>
      <c r="BE17" s="25"/>
      <c r="BF17" s="25"/>
      <c r="BG17" s="25"/>
      <c r="BH17" s="25"/>
      <c r="BI17" s="25"/>
      <c r="BJ17" s="25"/>
      <c r="BK17" s="94"/>
      <c r="BL17" s="94"/>
      <c r="BM17" s="94"/>
      <c r="BN17" s="94"/>
      <c r="BO17" s="94"/>
      <c r="BP17" s="94"/>
      <c r="BQ17" s="94"/>
      <c r="BR17" s="94"/>
      <c r="BS17" s="94"/>
      <c r="BT17" s="94"/>
      <c r="BU17" s="94"/>
      <c r="BV17" s="94"/>
      <c r="BW17" s="94"/>
      <c r="BX17" s="94"/>
      <c r="BY17" s="94"/>
      <c r="BZ17" s="94"/>
      <c r="CA17" s="94"/>
      <c r="CB17" s="25"/>
      <c r="CC17" s="92">
        <v>1</v>
      </c>
    </row>
    <row r="18" spans="1:81" ht="11.25" hidden="1" customHeight="1">
      <c r="A18" s="106" t="str">
        <f>IF(C18="","","Causa 7")</f>
        <v/>
      </c>
      <c r="B18" s="107"/>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550" t="str">
        <f t="shared" si="0"/>
        <v/>
      </c>
      <c r="AC18" s="550"/>
      <c r="AD18" s="551" t="str">
        <f t="shared" si="1"/>
        <v/>
      </c>
      <c r="AE18" s="551"/>
      <c r="AF18" s="551"/>
      <c r="AG18" s="551"/>
      <c r="AH18" s="551"/>
      <c r="AI18" s="551"/>
      <c r="AJ18" s="551"/>
      <c r="AK18" s="551"/>
      <c r="AL18" s="551"/>
      <c r="AM18" s="551"/>
      <c r="AN18" s="551"/>
      <c r="AO18" s="551"/>
      <c r="AP18" s="551"/>
      <c r="AQ18" s="551"/>
      <c r="AR18" s="551"/>
      <c r="AS18" s="551"/>
      <c r="AT18" s="551"/>
      <c r="AU18" s="87">
        <v>1</v>
      </c>
      <c r="AV18" s="109"/>
      <c r="AW18" s="109"/>
      <c r="AX18" s="25"/>
      <c r="AY18" s="25"/>
      <c r="AZ18" s="25"/>
      <c r="BA18" s="25"/>
      <c r="BB18" s="25"/>
      <c r="BC18" s="25"/>
      <c r="BD18" s="25"/>
      <c r="BE18" s="25"/>
      <c r="BF18" s="25"/>
      <c r="BG18" s="25"/>
      <c r="BH18" s="25"/>
      <c r="BI18" s="25"/>
      <c r="BJ18" s="25"/>
      <c r="BK18" s="94"/>
      <c r="BL18" s="94"/>
      <c r="BM18" s="94"/>
      <c r="BN18" s="94"/>
      <c r="BO18" s="94"/>
      <c r="BP18" s="94"/>
      <c r="BQ18" s="94"/>
      <c r="BR18" s="94"/>
      <c r="BS18" s="94"/>
      <c r="BT18" s="94"/>
      <c r="BU18" s="94"/>
      <c r="BV18" s="94"/>
      <c r="BW18" s="94"/>
      <c r="BX18" s="94"/>
      <c r="BY18" s="94"/>
      <c r="BZ18" s="94"/>
      <c r="CA18" s="94"/>
      <c r="CB18" s="25"/>
      <c r="CC18" s="92">
        <v>1</v>
      </c>
    </row>
    <row r="19" spans="1:81" ht="11.25" hidden="1" customHeight="1">
      <c r="A19" s="106" t="str">
        <f>IF(C19="","","Causa 8")</f>
        <v/>
      </c>
      <c r="B19" s="107"/>
      <c r="C19" s="360"/>
      <c r="D19" s="360"/>
      <c r="E19" s="360"/>
      <c r="F19" s="360"/>
      <c r="G19" s="360"/>
      <c r="H19" s="360"/>
      <c r="I19" s="360"/>
      <c r="J19" s="360"/>
      <c r="K19" s="360"/>
      <c r="L19" s="360"/>
      <c r="M19" s="360"/>
      <c r="N19" s="360"/>
      <c r="O19" s="360"/>
      <c r="P19" s="360"/>
      <c r="Q19" s="360"/>
      <c r="R19" s="360"/>
      <c r="S19" s="360"/>
      <c r="T19" s="360"/>
      <c r="U19" s="360"/>
      <c r="V19" s="360"/>
      <c r="W19" s="360"/>
      <c r="X19" s="360"/>
      <c r="Y19" s="360"/>
      <c r="Z19" s="360"/>
      <c r="AA19" s="360"/>
      <c r="AB19" s="550" t="str">
        <f t="shared" si="0"/>
        <v/>
      </c>
      <c r="AC19" s="550"/>
      <c r="AD19" s="551" t="str">
        <f t="shared" si="1"/>
        <v/>
      </c>
      <c r="AE19" s="551"/>
      <c r="AF19" s="551"/>
      <c r="AG19" s="551"/>
      <c r="AH19" s="551"/>
      <c r="AI19" s="551"/>
      <c r="AJ19" s="551"/>
      <c r="AK19" s="551"/>
      <c r="AL19" s="551"/>
      <c r="AM19" s="551"/>
      <c r="AN19" s="551"/>
      <c r="AO19" s="551"/>
      <c r="AP19" s="551"/>
      <c r="AQ19" s="551"/>
      <c r="AR19" s="551"/>
      <c r="AS19" s="551"/>
      <c r="AT19" s="551"/>
      <c r="AU19" s="87">
        <v>1</v>
      </c>
      <c r="AV19" s="109"/>
      <c r="AW19" s="109"/>
      <c r="AX19" s="25"/>
      <c r="AY19" s="25"/>
      <c r="AZ19" s="25"/>
      <c r="BA19" s="25"/>
      <c r="BB19" s="25"/>
      <c r="BC19" s="25"/>
      <c r="BD19" s="25"/>
      <c r="BE19" s="25"/>
      <c r="BF19" s="25"/>
      <c r="BG19" s="25"/>
      <c r="BH19" s="25"/>
      <c r="BI19" s="25"/>
      <c r="BJ19" s="25"/>
      <c r="BK19" s="94"/>
      <c r="BL19" s="94"/>
      <c r="BM19" s="94"/>
      <c r="BN19" s="94"/>
      <c r="BO19" s="94"/>
      <c r="BP19" s="94"/>
      <c r="BQ19" s="94"/>
      <c r="BR19" s="94"/>
      <c r="BS19" s="94"/>
      <c r="BT19" s="94"/>
      <c r="BU19" s="94"/>
      <c r="BV19" s="94"/>
      <c r="BW19" s="94"/>
      <c r="BX19" s="94"/>
      <c r="BY19" s="94"/>
      <c r="BZ19" s="94"/>
      <c r="CA19" s="94"/>
      <c r="CB19" s="25"/>
      <c r="CC19" s="92">
        <v>1</v>
      </c>
    </row>
    <row r="20" spans="1:81" ht="11.25" hidden="1" customHeight="1">
      <c r="A20" s="106" t="str">
        <f>IF(C20="","","Causa 9")</f>
        <v/>
      </c>
      <c r="B20" s="107"/>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550" t="str">
        <f t="shared" si="0"/>
        <v/>
      </c>
      <c r="AC20" s="550"/>
      <c r="AD20" s="551" t="str">
        <f t="shared" si="1"/>
        <v/>
      </c>
      <c r="AE20" s="551"/>
      <c r="AF20" s="551"/>
      <c r="AG20" s="551"/>
      <c r="AH20" s="551"/>
      <c r="AI20" s="551"/>
      <c r="AJ20" s="551"/>
      <c r="AK20" s="551"/>
      <c r="AL20" s="551"/>
      <c r="AM20" s="551"/>
      <c r="AN20" s="551"/>
      <c r="AO20" s="551"/>
      <c r="AP20" s="551"/>
      <c r="AQ20" s="551"/>
      <c r="AR20" s="551"/>
      <c r="AS20" s="551"/>
      <c r="AT20" s="551"/>
      <c r="AU20" s="87">
        <v>1</v>
      </c>
      <c r="AV20" s="109"/>
      <c r="AW20" s="109"/>
      <c r="AX20" s="25"/>
      <c r="AY20" s="25"/>
      <c r="AZ20" s="25"/>
      <c r="BA20" s="25"/>
      <c r="BB20" s="25"/>
      <c r="BC20" s="25"/>
      <c r="BD20" s="25"/>
      <c r="BE20" s="25"/>
      <c r="BF20" s="25"/>
      <c r="BG20" s="25"/>
      <c r="BH20" s="25"/>
      <c r="BI20" s="25"/>
      <c r="BJ20" s="25"/>
      <c r="BK20" s="94"/>
      <c r="BL20" s="94"/>
      <c r="BM20" s="94"/>
      <c r="BN20" s="94"/>
      <c r="BO20" s="94"/>
      <c r="BP20" s="94"/>
      <c r="BQ20" s="94"/>
      <c r="BR20" s="94"/>
      <c r="BS20" s="94"/>
      <c r="BT20" s="94"/>
      <c r="BU20" s="94"/>
      <c r="BV20" s="94"/>
      <c r="BW20" s="94"/>
      <c r="BX20" s="94"/>
      <c r="BY20" s="94"/>
      <c r="BZ20" s="94"/>
      <c r="CA20" s="94"/>
      <c r="CB20" s="25"/>
      <c r="CC20" s="92">
        <v>1</v>
      </c>
    </row>
    <row r="21" spans="1:81" ht="11.25" hidden="1" customHeight="1">
      <c r="A21" s="106" t="str">
        <f>IF(C21="","","Causa 10")</f>
        <v/>
      </c>
      <c r="B21" s="107"/>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550" t="str">
        <f t="shared" si="0"/>
        <v/>
      </c>
      <c r="AC21" s="550"/>
      <c r="AD21" s="551" t="str">
        <f t="shared" si="1"/>
        <v/>
      </c>
      <c r="AE21" s="551"/>
      <c r="AF21" s="551"/>
      <c r="AG21" s="551"/>
      <c r="AH21" s="551"/>
      <c r="AI21" s="551"/>
      <c r="AJ21" s="551"/>
      <c r="AK21" s="551"/>
      <c r="AL21" s="551"/>
      <c r="AM21" s="551"/>
      <c r="AN21" s="551"/>
      <c r="AO21" s="551"/>
      <c r="AP21" s="551"/>
      <c r="AQ21" s="551"/>
      <c r="AR21" s="551"/>
      <c r="AS21" s="551"/>
      <c r="AT21" s="551"/>
      <c r="AU21" s="87">
        <v>1</v>
      </c>
      <c r="AV21" s="109"/>
      <c r="AW21" s="109"/>
      <c r="AX21" s="25"/>
      <c r="AY21" s="25"/>
      <c r="AZ21" s="25"/>
      <c r="BA21" s="25"/>
      <c r="BB21" s="25"/>
      <c r="BC21" s="25"/>
      <c r="BD21" s="25"/>
      <c r="BE21" s="25"/>
      <c r="BF21" s="25"/>
      <c r="BG21" s="25"/>
      <c r="BH21" s="25"/>
      <c r="BI21" s="25"/>
      <c r="BJ21" s="25"/>
      <c r="BK21" s="94"/>
      <c r="BL21" s="94"/>
      <c r="BM21" s="94"/>
      <c r="BN21" s="94"/>
      <c r="BO21" s="94"/>
      <c r="BP21" s="94"/>
      <c r="BQ21" s="94"/>
      <c r="BR21" s="94"/>
      <c r="BS21" s="94"/>
      <c r="BT21" s="94"/>
      <c r="BU21" s="94"/>
      <c r="BV21" s="94"/>
      <c r="BW21" s="94"/>
      <c r="BX21" s="94"/>
      <c r="BY21" s="94"/>
      <c r="BZ21" s="94"/>
      <c r="CA21" s="94"/>
      <c r="CB21" s="25"/>
      <c r="CC21" s="92">
        <v>1</v>
      </c>
    </row>
    <row r="22" spans="1:81" ht="11.25" hidden="1" customHeight="1">
      <c r="A22" s="106" t="str">
        <f>IF(C22="","","Causa 11")</f>
        <v/>
      </c>
      <c r="B22" s="107"/>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550" t="str">
        <f t="shared" si="0"/>
        <v/>
      </c>
      <c r="AC22" s="550"/>
      <c r="AD22" s="551" t="str">
        <f t="shared" si="1"/>
        <v/>
      </c>
      <c r="AE22" s="551"/>
      <c r="AF22" s="551"/>
      <c r="AG22" s="551"/>
      <c r="AH22" s="551"/>
      <c r="AI22" s="551"/>
      <c r="AJ22" s="551"/>
      <c r="AK22" s="551"/>
      <c r="AL22" s="551"/>
      <c r="AM22" s="551"/>
      <c r="AN22" s="551"/>
      <c r="AO22" s="551"/>
      <c r="AP22" s="551"/>
      <c r="AQ22" s="551"/>
      <c r="AR22" s="551"/>
      <c r="AS22" s="551"/>
      <c r="AT22" s="551"/>
      <c r="AU22" s="87">
        <v>1</v>
      </c>
      <c r="AV22" s="109"/>
      <c r="AW22" s="109"/>
      <c r="AX22" s="25"/>
      <c r="AY22" s="25"/>
      <c r="AZ22" s="25"/>
      <c r="BA22" s="25"/>
      <c r="BB22" s="25"/>
      <c r="BC22" s="25"/>
      <c r="BD22" s="25"/>
      <c r="BE22" s="25"/>
      <c r="BF22" s="25"/>
      <c r="BG22" s="25"/>
      <c r="BH22" s="25"/>
      <c r="BI22" s="25"/>
      <c r="BJ22" s="25"/>
      <c r="BK22" s="94"/>
      <c r="BL22" s="94"/>
      <c r="BM22" s="94"/>
      <c r="BN22" s="94"/>
      <c r="BO22" s="94"/>
      <c r="BP22" s="94"/>
      <c r="BQ22" s="94"/>
      <c r="BR22" s="94"/>
      <c r="BS22" s="94"/>
      <c r="BT22" s="94"/>
      <c r="BU22" s="94"/>
      <c r="BV22" s="94"/>
      <c r="BW22" s="94"/>
      <c r="BX22" s="94"/>
      <c r="BY22" s="94"/>
      <c r="BZ22" s="94"/>
      <c r="CA22" s="94"/>
      <c r="CB22" s="25"/>
      <c r="CC22" s="92">
        <v>1</v>
      </c>
    </row>
    <row r="23" spans="1:81" ht="11.25" hidden="1" customHeight="1">
      <c r="A23" s="106" t="str">
        <f>IF(C23="","","Causa 12")</f>
        <v/>
      </c>
      <c r="B23" s="107"/>
      <c r="C23" s="360"/>
      <c r="D23" s="360"/>
      <c r="E23" s="360"/>
      <c r="F23" s="360"/>
      <c r="G23" s="360"/>
      <c r="H23" s="360"/>
      <c r="I23" s="360"/>
      <c r="J23" s="360"/>
      <c r="K23" s="360"/>
      <c r="L23" s="360"/>
      <c r="M23" s="360"/>
      <c r="N23" s="360"/>
      <c r="O23" s="360"/>
      <c r="P23" s="360"/>
      <c r="Q23" s="360"/>
      <c r="R23" s="360"/>
      <c r="S23" s="360"/>
      <c r="T23" s="360"/>
      <c r="U23" s="360"/>
      <c r="V23" s="360"/>
      <c r="W23" s="360"/>
      <c r="X23" s="360"/>
      <c r="Y23" s="360"/>
      <c r="Z23" s="360"/>
      <c r="AA23" s="360"/>
      <c r="AB23" s="550" t="str">
        <f t="shared" si="0"/>
        <v/>
      </c>
      <c r="AC23" s="550"/>
      <c r="AD23" s="551" t="str">
        <f t="shared" si="1"/>
        <v/>
      </c>
      <c r="AE23" s="551"/>
      <c r="AF23" s="551"/>
      <c r="AG23" s="551"/>
      <c r="AH23" s="551"/>
      <c r="AI23" s="551"/>
      <c r="AJ23" s="551"/>
      <c r="AK23" s="551"/>
      <c r="AL23" s="551"/>
      <c r="AM23" s="551"/>
      <c r="AN23" s="551"/>
      <c r="AO23" s="551"/>
      <c r="AP23" s="551"/>
      <c r="AQ23" s="551"/>
      <c r="AR23" s="551"/>
      <c r="AS23" s="551"/>
      <c r="AT23" s="551"/>
      <c r="AU23" s="87">
        <v>1</v>
      </c>
      <c r="AV23" s="109"/>
      <c r="AW23" s="109"/>
      <c r="AX23" s="25"/>
      <c r="AY23" s="25"/>
      <c r="AZ23" s="25"/>
      <c r="BA23" s="25"/>
      <c r="BB23" s="25"/>
      <c r="BC23" s="25"/>
      <c r="BD23" s="25"/>
      <c r="BE23" s="25"/>
      <c r="BF23" s="25"/>
      <c r="BG23" s="25"/>
      <c r="BH23" s="25"/>
      <c r="BI23" s="25"/>
      <c r="BJ23" s="25"/>
      <c r="BK23" s="94"/>
      <c r="BL23" s="94"/>
      <c r="BM23" s="94"/>
      <c r="BN23" s="94"/>
      <c r="BO23" s="94"/>
      <c r="BP23" s="94"/>
      <c r="BQ23" s="94"/>
      <c r="BR23" s="94"/>
      <c r="BS23" s="94"/>
      <c r="BT23" s="94"/>
      <c r="BU23" s="94"/>
      <c r="BV23" s="94"/>
      <c r="BW23" s="94"/>
      <c r="BX23" s="94"/>
      <c r="BY23" s="94"/>
      <c r="BZ23" s="94"/>
      <c r="CA23" s="94"/>
      <c r="CB23" s="25"/>
      <c r="CC23" s="92">
        <v>1</v>
      </c>
    </row>
    <row r="24" spans="1:81" ht="11.25" hidden="1" customHeight="1">
      <c r="A24" s="106" t="str">
        <f>IF(C24="","","Causa 13")</f>
        <v/>
      </c>
      <c r="B24" s="107"/>
      <c r="C24" s="360"/>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550" t="str">
        <f t="shared" si="0"/>
        <v/>
      </c>
      <c r="AC24" s="550"/>
      <c r="AD24" s="551" t="str">
        <f t="shared" si="1"/>
        <v/>
      </c>
      <c r="AE24" s="551"/>
      <c r="AF24" s="551"/>
      <c r="AG24" s="551"/>
      <c r="AH24" s="551"/>
      <c r="AI24" s="551"/>
      <c r="AJ24" s="551"/>
      <c r="AK24" s="551"/>
      <c r="AL24" s="551"/>
      <c r="AM24" s="551"/>
      <c r="AN24" s="551"/>
      <c r="AO24" s="551"/>
      <c r="AP24" s="551"/>
      <c r="AQ24" s="551"/>
      <c r="AR24" s="551"/>
      <c r="AS24" s="551"/>
      <c r="AT24" s="551"/>
      <c r="AU24" s="87">
        <v>1</v>
      </c>
      <c r="AV24" s="109"/>
      <c r="AW24" s="109"/>
      <c r="AX24" s="25"/>
      <c r="AY24" s="25"/>
      <c r="AZ24" s="25"/>
      <c r="BA24" s="25"/>
      <c r="BB24" s="25"/>
      <c r="BC24" s="25"/>
      <c r="BD24" s="25"/>
      <c r="BE24" s="25"/>
      <c r="BF24" s="25"/>
      <c r="BG24" s="25"/>
      <c r="BH24" s="25"/>
      <c r="BI24" s="25"/>
      <c r="BJ24" s="25"/>
      <c r="BK24" s="94"/>
      <c r="BL24" s="94"/>
      <c r="BM24" s="94"/>
      <c r="BN24" s="94"/>
      <c r="BO24" s="94"/>
      <c r="BP24" s="94"/>
      <c r="BQ24" s="94"/>
      <c r="BR24" s="94"/>
      <c r="BS24" s="94"/>
      <c r="BT24" s="94"/>
      <c r="BU24" s="94"/>
      <c r="BV24" s="94"/>
      <c r="BW24" s="94"/>
      <c r="BX24" s="94"/>
      <c r="BY24" s="94"/>
      <c r="BZ24" s="94"/>
      <c r="CA24" s="94"/>
      <c r="CB24" s="25"/>
      <c r="CC24" s="92">
        <v>1</v>
      </c>
    </row>
    <row r="25" spans="1:81" ht="11.25" hidden="1" customHeight="1">
      <c r="A25" s="106" t="str">
        <f>IF(C25="","","Causa 14")</f>
        <v/>
      </c>
      <c r="B25" s="107"/>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550" t="str">
        <f t="shared" si="0"/>
        <v/>
      </c>
      <c r="AC25" s="550"/>
      <c r="AD25" s="551" t="str">
        <f t="shared" si="1"/>
        <v/>
      </c>
      <c r="AE25" s="551"/>
      <c r="AF25" s="551"/>
      <c r="AG25" s="551"/>
      <c r="AH25" s="551"/>
      <c r="AI25" s="551"/>
      <c r="AJ25" s="551"/>
      <c r="AK25" s="551"/>
      <c r="AL25" s="551"/>
      <c r="AM25" s="551"/>
      <c r="AN25" s="551"/>
      <c r="AO25" s="551"/>
      <c r="AP25" s="551"/>
      <c r="AQ25" s="551"/>
      <c r="AR25" s="551"/>
      <c r="AS25" s="551"/>
      <c r="AT25" s="551"/>
      <c r="AU25" s="87">
        <v>1</v>
      </c>
      <c r="AV25" s="109"/>
      <c r="AW25" s="109"/>
      <c r="AX25" s="25"/>
      <c r="AY25" s="25"/>
      <c r="AZ25" s="25"/>
      <c r="BA25" s="25"/>
      <c r="BB25" s="25"/>
      <c r="BC25" s="25"/>
      <c r="BD25" s="25"/>
      <c r="BE25" s="25"/>
      <c r="BF25" s="25"/>
      <c r="BG25" s="25"/>
      <c r="BH25" s="25"/>
      <c r="BI25" s="25"/>
      <c r="BJ25" s="25"/>
      <c r="BK25" s="94"/>
      <c r="BL25" s="94"/>
      <c r="BM25" s="94"/>
      <c r="BN25" s="94"/>
      <c r="BO25" s="94"/>
      <c r="BP25" s="94"/>
      <c r="BQ25" s="94"/>
      <c r="BR25" s="94"/>
      <c r="BS25" s="94"/>
      <c r="BT25" s="94"/>
      <c r="BU25" s="94"/>
      <c r="BV25" s="94"/>
      <c r="BW25" s="94"/>
      <c r="BX25" s="94"/>
      <c r="BY25" s="94"/>
      <c r="BZ25" s="94"/>
      <c r="CA25" s="94"/>
      <c r="CB25" s="25"/>
      <c r="CC25" s="92">
        <v>1</v>
      </c>
    </row>
    <row r="26" spans="1:81" ht="11.25" hidden="1" customHeight="1">
      <c r="A26" s="106" t="str">
        <f>IF(C26="","","Causa 15")</f>
        <v/>
      </c>
      <c r="B26" s="107"/>
      <c r="C26" s="360"/>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550" t="str">
        <f t="shared" si="0"/>
        <v/>
      </c>
      <c r="AC26" s="550"/>
      <c r="AD26" s="551" t="str">
        <f t="shared" si="1"/>
        <v/>
      </c>
      <c r="AE26" s="551"/>
      <c r="AF26" s="551"/>
      <c r="AG26" s="551"/>
      <c r="AH26" s="551"/>
      <c r="AI26" s="551"/>
      <c r="AJ26" s="551"/>
      <c r="AK26" s="551"/>
      <c r="AL26" s="551"/>
      <c r="AM26" s="551"/>
      <c r="AN26" s="551"/>
      <c r="AO26" s="551"/>
      <c r="AP26" s="551"/>
      <c r="AQ26" s="551"/>
      <c r="AR26" s="551"/>
      <c r="AS26" s="551"/>
      <c r="AT26" s="551"/>
      <c r="AU26" s="87">
        <v>1</v>
      </c>
      <c r="AV26" s="109"/>
      <c r="AW26" s="109"/>
      <c r="AX26" s="25"/>
      <c r="AY26" s="25"/>
      <c r="AZ26" s="25"/>
      <c r="BA26" s="25"/>
      <c r="BB26" s="25"/>
      <c r="BC26" s="25"/>
      <c r="BD26" s="25"/>
      <c r="BE26" s="25"/>
      <c r="BF26" s="25"/>
      <c r="BG26" s="25"/>
      <c r="BH26" s="25"/>
      <c r="BI26" s="25"/>
      <c r="BJ26" s="25"/>
      <c r="BK26" s="94"/>
      <c r="BL26" s="94"/>
      <c r="BM26" s="94"/>
      <c r="BN26" s="94"/>
      <c r="BO26" s="94"/>
      <c r="BP26" s="94"/>
      <c r="BQ26" s="94"/>
      <c r="BR26" s="94"/>
      <c r="BS26" s="94"/>
      <c r="BT26" s="94"/>
      <c r="BU26" s="94"/>
      <c r="BV26" s="94"/>
      <c r="BW26" s="94"/>
      <c r="BX26" s="94"/>
      <c r="BY26" s="94"/>
      <c r="BZ26" s="94"/>
      <c r="CA26" s="94"/>
      <c r="CB26" s="25"/>
      <c r="CC26" s="92">
        <v>1</v>
      </c>
    </row>
    <row r="27" spans="1:81" ht="11.25" hidden="1" customHeight="1">
      <c r="A27" s="106" t="str">
        <f>IF(C27="","","Causa 16")</f>
        <v/>
      </c>
      <c r="B27" s="107"/>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550" t="str">
        <f t="shared" si="0"/>
        <v/>
      </c>
      <c r="AC27" s="550"/>
      <c r="AD27" s="551" t="str">
        <f t="shared" si="1"/>
        <v/>
      </c>
      <c r="AE27" s="551"/>
      <c r="AF27" s="551"/>
      <c r="AG27" s="551"/>
      <c r="AH27" s="551"/>
      <c r="AI27" s="551"/>
      <c r="AJ27" s="551"/>
      <c r="AK27" s="551"/>
      <c r="AL27" s="551"/>
      <c r="AM27" s="551"/>
      <c r="AN27" s="551"/>
      <c r="AO27" s="551"/>
      <c r="AP27" s="551"/>
      <c r="AQ27" s="551"/>
      <c r="AR27" s="551"/>
      <c r="AS27" s="551"/>
      <c r="AT27" s="551"/>
      <c r="AU27" s="87">
        <v>1</v>
      </c>
      <c r="AV27" s="109"/>
      <c r="AW27" s="109"/>
      <c r="AX27" s="25"/>
      <c r="AY27" s="25"/>
      <c r="AZ27" s="25"/>
      <c r="BA27" s="25"/>
      <c r="BB27" s="25"/>
      <c r="BC27" s="25"/>
      <c r="BD27" s="25"/>
      <c r="BE27" s="25"/>
      <c r="BF27" s="25"/>
      <c r="BG27" s="25"/>
      <c r="BH27" s="25"/>
      <c r="BI27" s="25"/>
      <c r="BJ27" s="25"/>
      <c r="BK27" s="94"/>
      <c r="BL27" s="94"/>
      <c r="BM27" s="94"/>
      <c r="BN27" s="94"/>
      <c r="BO27" s="94"/>
      <c r="BP27" s="94"/>
      <c r="BQ27" s="94"/>
      <c r="BR27" s="94"/>
      <c r="BS27" s="94"/>
      <c r="BT27" s="94"/>
      <c r="BU27" s="94"/>
      <c r="BV27" s="94"/>
      <c r="BW27" s="94"/>
      <c r="BX27" s="94"/>
      <c r="BY27" s="94"/>
      <c r="BZ27" s="94"/>
      <c r="CA27" s="94"/>
      <c r="CB27" s="25"/>
      <c r="CC27" s="92">
        <v>1</v>
      </c>
    </row>
    <row r="28" spans="1:81" ht="11.25" hidden="1" customHeight="1">
      <c r="A28" s="106" t="str">
        <f>IF(C28="","","Causa 17")</f>
        <v/>
      </c>
      <c r="B28" s="107"/>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550" t="str">
        <f t="shared" si="0"/>
        <v/>
      </c>
      <c r="AC28" s="550"/>
      <c r="AD28" s="551" t="str">
        <f t="shared" si="1"/>
        <v/>
      </c>
      <c r="AE28" s="551"/>
      <c r="AF28" s="551"/>
      <c r="AG28" s="551"/>
      <c r="AH28" s="551"/>
      <c r="AI28" s="551"/>
      <c r="AJ28" s="551"/>
      <c r="AK28" s="551"/>
      <c r="AL28" s="551"/>
      <c r="AM28" s="551"/>
      <c r="AN28" s="551"/>
      <c r="AO28" s="551"/>
      <c r="AP28" s="551"/>
      <c r="AQ28" s="551"/>
      <c r="AR28" s="551"/>
      <c r="AS28" s="551"/>
      <c r="AT28" s="551"/>
      <c r="AU28" s="87">
        <v>1</v>
      </c>
      <c r="AV28" s="109"/>
      <c r="AW28" s="109"/>
      <c r="AX28" s="25"/>
      <c r="AY28" s="25"/>
      <c r="AZ28" s="25"/>
      <c r="BA28" s="25"/>
      <c r="BB28" s="25"/>
      <c r="BC28" s="25"/>
      <c r="BD28" s="25"/>
      <c r="BE28" s="25"/>
      <c r="BF28" s="25"/>
      <c r="BG28" s="25"/>
      <c r="BH28" s="25"/>
      <c r="BI28" s="25"/>
      <c r="BJ28" s="25"/>
      <c r="BK28" s="94"/>
      <c r="BL28" s="94"/>
      <c r="BM28" s="94"/>
      <c r="BN28" s="94"/>
      <c r="BO28" s="94"/>
      <c r="BP28" s="94"/>
      <c r="BQ28" s="94"/>
      <c r="BR28" s="94"/>
      <c r="BS28" s="94"/>
      <c r="BT28" s="94"/>
      <c r="BU28" s="94"/>
      <c r="BV28" s="94"/>
      <c r="BW28" s="94"/>
      <c r="BX28" s="94"/>
      <c r="BY28" s="94"/>
      <c r="BZ28" s="94"/>
      <c r="CA28" s="94"/>
      <c r="CB28" s="25"/>
      <c r="CC28" s="92">
        <v>1</v>
      </c>
    </row>
    <row r="29" spans="1:81" ht="11.25" hidden="1" customHeight="1">
      <c r="A29" s="106" t="str">
        <f>IF(C29="","","Causa 18")</f>
        <v/>
      </c>
      <c r="B29" s="107"/>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550" t="str">
        <f t="shared" si="0"/>
        <v/>
      </c>
      <c r="AC29" s="550"/>
      <c r="AD29" s="551" t="str">
        <f t="shared" si="1"/>
        <v/>
      </c>
      <c r="AE29" s="551"/>
      <c r="AF29" s="551"/>
      <c r="AG29" s="551"/>
      <c r="AH29" s="551"/>
      <c r="AI29" s="551"/>
      <c r="AJ29" s="551"/>
      <c r="AK29" s="551"/>
      <c r="AL29" s="551"/>
      <c r="AM29" s="551"/>
      <c r="AN29" s="551"/>
      <c r="AO29" s="551"/>
      <c r="AP29" s="551"/>
      <c r="AQ29" s="551"/>
      <c r="AR29" s="551"/>
      <c r="AS29" s="551"/>
      <c r="AT29" s="551"/>
      <c r="AU29" s="87">
        <v>1</v>
      </c>
      <c r="AV29" s="109"/>
      <c r="AW29" s="109"/>
      <c r="AX29" s="25"/>
      <c r="AY29" s="25"/>
      <c r="AZ29" s="25"/>
      <c r="BA29" s="25"/>
      <c r="BB29" s="25"/>
      <c r="BC29" s="25"/>
      <c r="BD29" s="25"/>
      <c r="BE29" s="25"/>
      <c r="BF29" s="25"/>
      <c r="BG29" s="25"/>
      <c r="BH29" s="25"/>
      <c r="BI29" s="25"/>
      <c r="BJ29" s="25"/>
      <c r="BK29" s="94"/>
      <c r="BL29" s="94"/>
      <c r="BM29" s="94"/>
      <c r="BN29" s="94"/>
      <c r="BO29" s="94"/>
      <c r="BP29" s="94"/>
      <c r="BQ29" s="94"/>
      <c r="BR29" s="94"/>
      <c r="BS29" s="94"/>
      <c r="BT29" s="94"/>
      <c r="BU29" s="94"/>
      <c r="BV29" s="94"/>
      <c r="BW29" s="94"/>
      <c r="BX29" s="94"/>
      <c r="BY29" s="94"/>
      <c r="BZ29" s="94"/>
      <c r="CA29" s="94"/>
      <c r="CB29" s="25"/>
      <c r="CC29" s="92">
        <v>1</v>
      </c>
    </row>
    <row r="30" spans="1:81" ht="11.25" hidden="1" customHeight="1">
      <c r="A30" s="106" t="str">
        <f>IF(C30="","","Causa 19")</f>
        <v/>
      </c>
      <c r="B30" s="107"/>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550" t="str">
        <f t="shared" si="0"/>
        <v/>
      </c>
      <c r="AC30" s="550"/>
      <c r="AD30" s="551" t="str">
        <f t="shared" si="1"/>
        <v/>
      </c>
      <c r="AE30" s="551"/>
      <c r="AF30" s="551"/>
      <c r="AG30" s="551"/>
      <c r="AH30" s="551"/>
      <c r="AI30" s="551"/>
      <c r="AJ30" s="551"/>
      <c r="AK30" s="551"/>
      <c r="AL30" s="551"/>
      <c r="AM30" s="551"/>
      <c r="AN30" s="551"/>
      <c r="AO30" s="551"/>
      <c r="AP30" s="551"/>
      <c r="AQ30" s="551"/>
      <c r="AR30" s="551"/>
      <c r="AS30" s="551"/>
      <c r="AT30" s="551"/>
      <c r="AU30" s="87">
        <v>1</v>
      </c>
      <c r="AV30" s="109"/>
      <c r="AW30" s="109"/>
      <c r="AX30" s="25"/>
      <c r="AY30" s="25"/>
      <c r="AZ30" s="25"/>
      <c r="BA30" s="25"/>
      <c r="BB30" s="25"/>
      <c r="BC30" s="25"/>
      <c r="BD30" s="25"/>
      <c r="BE30" s="25"/>
      <c r="BF30" s="25"/>
      <c r="BG30" s="25"/>
      <c r="BH30" s="25"/>
      <c r="BI30" s="25"/>
      <c r="BJ30" s="25"/>
      <c r="BK30" s="94"/>
      <c r="BL30" s="94"/>
      <c r="BM30" s="94"/>
      <c r="BN30" s="94"/>
      <c r="BO30" s="94"/>
      <c r="BP30" s="94"/>
      <c r="BQ30" s="94"/>
      <c r="BR30" s="94"/>
      <c r="BS30" s="94"/>
      <c r="BT30" s="94"/>
      <c r="BU30" s="94"/>
      <c r="BV30" s="94"/>
      <c r="BW30" s="94"/>
      <c r="BX30" s="94"/>
      <c r="BY30" s="94"/>
      <c r="BZ30" s="94"/>
      <c r="CA30" s="94"/>
      <c r="CB30" s="25"/>
      <c r="CC30" s="92">
        <v>1</v>
      </c>
    </row>
    <row r="31" spans="1:81" ht="11.25" hidden="1" customHeight="1">
      <c r="A31" s="106" t="str">
        <f>IF(C31="","","Causa 20")</f>
        <v/>
      </c>
      <c r="B31" s="107"/>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550" t="str">
        <f t="shared" si="0"/>
        <v/>
      </c>
      <c r="AC31" s="550"/>
      <c r="AD31" s="551" t="str">
        <f t="shared" si="1"/>
        <v/>
      </c>
      <c r="AE31" s="551"/>
      <c r="AF31" s="551"/>
      <c r="AG31" s="551"/>
      <c r="AH31" s="551"/>
      <c r="AI31" s="551"/>
      <c r="AJ31" s="551"/>
      <c r="AK31" s="551"/>
      <c r="AL31" s="551"/>
      <c r="AM31" s="551"/>
      <c r="AN31" s="551"/>
      <c r="AO31" s="551"/>
      <c r="AP31" s="551"/>
      <c r="AQ31" s="551"/>
      <c r="AR31" s="551"/>
      <c r="AS31" s="551"/>
      <c r="AT31" s="551"/>
      <c r="AU31" s="87">
        <v>1</v>
      </c>
      <c r="AV31" s="109"/>
      <c r="AW31" s="109"/>
      <c r="AX31" s="25"/>
      <c r="AY31" s="25"/>
      <c r="AZ31" s="25"/>
      <c r="BA31" s="25"/>
      <c r="BB31" s="25"/>
      <c r="BC31" s="25"/>
      <c r="BD31" s="25"/>
      <c r="BE31" s="25"/>
      <c r="BF31" s="25"/>
      <c r="BG31" s="25"/>
      <c r="BH31" s="25"/>
      <c r="BI31" s="25"/>
      <c r="BJ31" s="25"/>
      <c r="BK31" s="94"/>
      <c r="BL31" s="94"/>
      <c r="BM31" s="94"/>
      <c r="BN31" s="94"/>
      <c r="BO31" s="94"/>
      <c r="BP31" s="94"/>
      <c r="BQ31" s="94"/>
      <c r="BR31" s="94"/>
      <c r="BS31" s="94"/>
      <c r="BT31" s="94"/>
      <c r="BU31" s="94"/>
      <c r="BV31" s="94"/>
      <c r="BW31" s="94"/>
      <c r="BX31" s="94"/>
      <c r="BY31" s="94"/>
      <c r="BZ31" s="94"/>
      <c r="CA31" s="94"/>
      <c r="CB31" s="25"/>
      <c r="CC31" s="92">
        <v>1</v>
      </c>
    </row>
    <row r="32" spans="1:81" ht="15" customHeight="1">
      <c r="AU32" s="87">
        <v>1</v>
      </c>
      <c r="CC32" s="92">
        <v>1</v>
      </c>
    </row>
    <row r="33" spans="1:81" ht="30" customHeight="1">
      <c r="A33" s="71"/>
      <c r="B33" s="384" t="s">
        <v>34</v>
      </c>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104"/>
      <c r="AC33" s="104"/>
      <c r="AD33" s="104"/>
      <c r="AE33" s="104"/>
      <c r="AF33" s="104"/>
      <c r="AG33" s="104"/>
      <c r="AH33" s="104"/>
      <c r="AI33" s="104"/>
      <c r="AJ33" s="104"/>
      <c r="AK33" s="104"/>
      <c r="AL33" s="104"/>
      <c r="AM33" s="104"/>
      <c r="AN33" s="104"/>
      <c r="AO33" s="104"/>
      <c r="AP33" s="104"/>
      <c r="AQ33" s="104"/>
      <c r="AR33" s="104"/>
      <c r="AS33" s="104"/>
      <c r="AT33" s="104"/>
      <c r="AU33" s="87">
        <v>1</v>
      </c>
      <c r="AV33" s="5"/>
      <c r="AW33" s="25"/>
      <c r="AX33" s="25"/>
      <c r="AY33" s="25"/>
      <c r="AZ33" s="25"/>
      <c r="BA33" s="25"/>
      <c r="BB33" s="25"/>
      <c r="BC33" s="25"/>
      <c r="BD33" s="25"/>
      <c r="BE33" s="25"/>
      <c r="BF33" s="25"/>
      <c r="CC33" s="92">
        <v>1</v>
      </c>
    </row>
    <row r="34" spans="1:81" ht="17.25" customHeight="1">
      <c r="A34" s="71" t="s">
        <v>255</v>
      </c>
      <c r="B34" s="110" t="s">
        <v>54</v>
      </c>
      <c r="C34" s="516" t="s">
        <v>261</v>
      </c>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111"/>
      <c r="AC34" s="111"/>
      <c r="AD34" s="111"/>
      <c r="AE34" s="111"/>
      <c r="AF34" s="111"/>
      <c r="AG34" s="111"/>
      <c r="AH34" s="111"/>
      <c r="AI34" s="111"/>
      <c r="AJ34" s="111"/>
      <c r="AK34" s="111"/>
      <c r="AL34" s="111"/>
      <c r="AM34" s="111"/>
      <c r="AN34" s="111"/>
      <c r="AO34" s="111"/>
      <c r="AP34" s="111"/>
      <c r="AQ34" s="111"/>
      <c r="AR34" s="111"/>
      <c r="AS34" s="111"/>
      <c r="AT34" s="111"/>
      <c r="AU34" s="87">
        <v>1</v>
      </c>
      <c r="AV34" s="112"/>
      <c r="AW34" s="25"/>
      <c r="AX34" s="25"/>
      <c r="AY34" s="25"/>
      <c r="AZ34" s="25"/>
      <c r="BA34" s="25"/>
      <c r="BB34" s="25"/>
      <c r="BC34" s="25"/>
      <c r="BD34" s="25"/>
      <c r="BE34" s="25"/>
      <c r="BF34" s="25"/>
      <c r="CC34" s="92">
        <v>1</v>
      </c>
    </row>
    <row r="35" spans="1:81" ht="29.25" customHeight="1">
      <c r="A35" s="322">
        <v>1</v>
      </c>
      <c r="B35" s="114" t="s">
        <v>268</v>
      </c>
      <c r="C35" s="547" t="s">
        <v>837</v>
      </c>
      <c r="D35" s="547"/>
      <c r="E35" s="547"/>
      <c r="F35" s="547"/>
      <c r="G35" s="547"/>
      <c r="H35" s="547"/>
      <c r="I35" s="547"/>
      <c r="J35" s="547"/>
      <c r="K35" s="547"/>
      <c r="L35" s="547"/>
      <c r="M35" s="547"/>
      <c r="N35" s="547"/>
      <c r="O35" s="547"/>
      <c r="P35" s="547"/>
      <c r="Q35" s="547"/>
      <c r="R35" s="547"/>
      <c r="S35" s="547"/>
      <c r="T35" s="547"/>
      <c r="U35" s="547"/>
      <c r="V35" s="547"/>
      <c r="W35" s="547"/>
      <c r="X35" s="547"/>
      <c r="Y35" s="547"/>
      <c r="Z35" s="547"/>
      <c r="AA35" s="547"/>
      <c r="AB35" s="115"/>
      <c r="AC35" s="115"/>
      <c r="AD35" s="115"/>
      <c r="AE35" s="115"/>
      <c r="AF35" s="115"/>
      <c r="AG35" s="115"/>
      <c r="AH35" s="115"/>
      <c r="AI35" s="115"/>
      <c r="AJ35" s="115"/>
      <c r="AK35" s="115"/>
      <c r="AL35" s="115"/>
      <c r="AM35" s="115"/>
      <c r="AN35" s="115"/>
      <c r="AO35" s="115"/>
      <c r="AP35" s="115"/>
      <c r="AQ35" s="115"/>
      <c r="AR35" s="115"/>
      <c r="AS35" s="115"/>
      <c r="AT35" s="115"/>
      <c r="AU35" s="87">
        <v>1</v>
      </c>
      <c r="AV35" s="112" t="str">
        <f>CONCATENATE(A35,".",B35,"
",C35," 
",A36,". ",B36,"
",C36," 
",A37,". ",B37,"
",C37," 
",A38,". ",B38,"
",C38," 
",A39,". ",B39,"
",C39," 
",A40,". ",B40,"
",C40," 
",A41,". ",B41,"
",C41,"",)</f>
        <v xml:space="preserve">1.Operativa:
Fallas en los entregables y calidad del modelo.
2. Reputacional:
3. Legal:
4. Económica:
5. Daño Fiscal:
Sin efecto fiscal 
6. Derechos Fundamentales
No afecta Derecehos 
7. 
</v>
      </c>
      <c r="AW35" s="25" t="s">
        <v>263</v>
      </c>
      <c r="AX35" s="25"/>
      <c r="AY35" s="25"/>
      <c r="AZ35" s="25"/>
      <c r="BA35" s="25"/>
      <c r="BB35" s="25"/>
      <c r="BC35" s="25"/>
      <c r="BD35" s="25"/>
      <c r="BE35" s="25"/>
      <c r="BF35" s="25"/>
      <c r="CC35" s="92">
        <v>1</v>
      </c>
    </row>
    <row r="36" spans="1:81" ht="29.25" customHeight="1">
      <c r="A36" s="322">
        <v>2</v>
      </c>
      <c r="B36" s="114" t="s">
        <v>266</v>
      </c>
      <c r="C36" s="547"/>
      <c r="D36" s="547"/>
      <c r="E36" s="547"/>
      <c r="F36" s="547"/>
      <c r="G36" s="547"/>
      <c r="H36" s="547"/>
      <c r="I36" s="547"/>
      <c r="J36" s="547"/>
      <c r="K36" s="547"/>
      <c r="L36" s="547"/>
      <c r="M36" s="547"/>
      <c r="N36" s="547"/>
      <c r="O36" s="547"/>
      <c r="P36" s="547"/>
      <c r="Q36" s="547"/>
      <c r="R36" s="547"/>
      <c r="S36" s="547"/>
      <c r="T36" s="547"/>
      <c r="U36" s="547"/>
      <c r="V36" s="547"/>
      <c r="W36" s="547"/>
      <c r="X36" s="547"/>
      <c r="Y36" s="547"/>
      <c r="Z36" s="547"/>
      <c r="AA36" s="547"/>
      <c r="AB36" s="116"/>
      <c r="AC36" s="116"/>
      <c r="AD36" s="116"/>
      <c r="AE36" s="116"/>
      <c r="AF36" s="116"/>
      <c r="AG36" s="116"/>
      <c r="AH36" s="116"/>
      <c r="AI36" s="116"/>
      <c r="AJ36" s="116"/>
      <c r="AK36" s="116"/>
      <c r="AL36" s="116"/>
      <c r="AM36" s="116"/>
      <c r="AN36" s="116"/>
      <c r="AO36" s="116"/>
      <c r="AP36" s="116"/>
      <c r="AQ36" s="116"/>
      <c r="AR36" s="116"/>
      <c r="AS36" s="116"/>
      <c r="AT36" s="116"/>
      <c r="AU36" s="87">
        <v>1</v>
      </c>
      <c r="AV36" s="112"/>
      <c r="AW36" s="25" t="s">
        <v>265</v>
      </c>
      <c r="AX36" s="25"/>
      <c r="AY36" s="25"/>
      <c r="AZ36" s="25"/>
      <c r="BA36" s="5"/>
      <c r="BB36" s="5"/>
      <c r="BC36" s="5"/>
      <c r="BD36" s="5"/>
      <c r="BE36" s="5"/>
      <c r="BF36" s="5"/>
      <c r="CC36" s="92">
        <v>1</v>
      </c>
    </row>
    <row r="37" spans="1:81" ht="29.25" customHeight="1">
      <c r="A37" s="322">
        <v>3</v>
      </c>
      <c r="B37" s="114" t="s">
        <v>262</v>
      </c>
      <c r="C37" s="547"/>
      <c r="D37" s="547"/>
      <c r="E37" s="547"/>
      <c r="F37" s="547"/>
      <c r="G37" s="547"/>
      <c r="H37" s="547"/>
      <c r="I37" s="547"/>
      <c r="J37" s="547"/>
      <c r="K37" s="547"/>
      <c r="L37" s="547"/>
      <c r="M37" s="547"/>
      <c r="N37" s="547"/>
      <c r="O37" s="547"/>
      <c r="P37" s="547"/>
      <c r="Q37" s="547"/>
      <c r="R37" s="547"/>
      <c r="S37" s="547"/>
      <c r="T37" s="547"/>
      <c r="U37" s="547"/>
      <c r="V37" s="547"/>
      <c r="W37" s="547"/>
      <c r="X37" s="547"/>
      <c r="Y37" s="547"/>
      <c r="Z37" s="547"/>
      <c r="AA37" s="547"/>
      <c r="AB37" s="117"/>
      <c r="AC37" s="117"/>
      <c r="AD37" s="117"/>
      <c r="AE37" s="117"/>
      <c r="AF37" s="117"/>
      <c r="AG37" s="117"/>
      <c r="AH37" s="117"/>
      <c r="AI37" s="117"/>
      <c r="AJ37" s="117"/>
      <c r="AK37" s="117"/>
      <c r="AL37" s="117"/>
      <c r="AM37" s="117"/>
      <c r="AN37" s="117"/>
      <c r="AO37" s="117"/>
      <c r="AP37" s="117"/>
      <c r="AQ37" s="117"/>
      <c r="AR37" s="117"/>
      <c r="AS37" s="117"/>
      <c r="AT37" s="117"/>
      <c r="AU37" s="87">
        <v>1</v>
      </c>
      <c r="AV37" s="112"/>
      <c r="AW37" s="25" t="s">
        <v>267</v>
      </c>
      <c r="AX37" s="25"/>
      <c r="AY37" s="5"/>
      <c r="AZ37" s="5"/>
      <c r="BA37" s="5"/>
      <c r="BB37" s="5"/>
      <c r="BC37" s="5"/>
      <c r="BD37" s="5"/>
      <c r="BE37" s="5"/>
      <c r="BF37" s="5"/>
      <c r="CC37" s="92">
        <v>1</v>
      </c>
    </row>
    <row r="38" spans="1:81" ht="49.5" customHeight="1">
      <c r="A38" s="322">
        <v>4</v>
      </c>
      <c r="B38" s="114" t="s">
        <v>264</v>
      </c>
      <c r="C38" s="547"/>
      <c r="D38" s="547"/>
      <c r="E38" s="547"/>
      <c r="F38" s="547"/>
      <c r="G38" s="547"/>
      <c r="H38" s="547"/>
      <c r="I38" s="547"/>
      <c r="J38" s="547"/>
      <c r="K38" s="547"/>
      <c r="L38" s="547"/>
      <c r="M38" s="547"/>
      <c r="N38" s="547"/>
      <c r="O38" s="547"/>
      <c r="P38" s="547"/>
      <c r="Q38" s="547"/>
      <c r="R38" s="547"/>
      <c r="S38" s="547"/>
      <c r="T38" s="547"/>
      <c r="U38" s="547"/>
      <c r="V38" s="547"/>
      <c r="W38" s="547"/>
      <c r="X38" s="547"/>
      <c r="Y38" s="547"/>
      <c r="Z38" s="547"/>
      <c r="AA38" s="547"/>
      <c r="AB38" s="115"/>
      <c r="AC38" s="115"/>
      <c r="AD38" s="115"/>
      <c r="AE38" s="115"/>
      <c r="AF38" s="115"/>
      <c r="AG38" s="115"/>
      <c r="AH38" s="115"/>
      <c r="AI38" s="115"/>
      <c r="AJ38" s="115"/>
      <c r="AK38" s="115"/>
      <c r="AL38" s="115"/>
      <c r="AM38" s="115"/>
      <c r="AN38" s="115"/>
      <c r="AO38" s="115"/>
      <c r="AP38" s="115"/>
      <c r="AQ38" s="115"/>
      <c r="AR38" s="115"/>
      <c r="AS38" s="115"/>
      <c r="AT38" s="115"/>
      <c r="AU38" s="87">
        <v>1</v>
      </c>
      <c r="AV38" s="112"/>
      <c r="AW38" s="25"/>
      <c r="AX38" s="25"/>
      <c r="AY38" s="5"/>
      <c r="AZ38" s="5"/>
      <c r="BA38" s="5"/>
      <c r="BB38" s="5"/>
      <c r="BC38" s="5"/>
      <c r="BD38" s="5"/>
      <c r="BE38" s="5"/>
      <c r="BF38" s="5"/>
      <c r="CC38" s="92">
        <v>1</v>
      </c>
    </row>
    <row r="39" spans="1:81" ht="29.25" customHeight="1">
      <c r="A39" s="322">
        <v>5</v>
      </c>
      <c r="B39" s="114" t="s">
        <v>269</v>
      </c>
      <c r="C39" s="547" t="s">
        <v>815</v>
      </c>
      <c r="D39" s="547"/>
      <c r="E39" s="547"/>
      <c r="F39" s="547"/>
      <c r="G39" s="547"/>
      <c r="H39" s="547"/>
      <c r="I39" s="547"/>
      <c r="J39" s="547"/>
      <c r="K39" s="547"/>
      <c r="L39" s="547"/>
      <c r="M39" s="547"/>
      <c r="N39" s="547"/>
      <c r="O39" s="547"/>
      <c r="P39" s="547"/>
      <c r="Q39" s="547"/>
      <c r="R39" s="547"/>
      <c r="S39" s="547"/>
      <c r="T39" s="547"/>
      <c r="U39" s="547"/>
      <c r="V39" s="547"/>
      <c r="W39" s="547"/>
      <c r="X39" s="547"/>
      <c r="Y39" s="547"/>
      <c r="Z39" s="547"/>
      <c r="AA39" s="547"/>
      <c r="AB39" s="115"/>
      <c r="AC39" s="115"/>
      <c r="AD39" s="115"/>
      <c r="AE39" s="115"/>
      <c r="AF39" s="115"/>
      <c r="AG39" s="115"/>
      <c r="AH39" s="115"/>
      <c r="AI39" s="115"/>
      <c r="AJ39" s="115"/>
      <c r="AK39" s="115"/>
      <c r="AL39" s="115"/>
      <c r="AM39" s="115"/>
      <c r="AN39" s="115"/>
      <c r="AO39" s="115"/>
      <c r="AP39" s="115"/>
      <c r="AQ39" s="115"/>
      <c r="AR39" s="115"/>
      <c r="AS39" s="115"/>
      <c r="AT39" s="115"/>
      <c r="AU39" s="87">
        <v>1</v>
      </c>
      <c r="AV39" s="112"/>
      <c r="AW39" s="25"/>
      <c r="AX39" s="25"/>
      <c r="AY39" s="5"/>
      <c r="AZ39" s="5"/>
      <c r="BA39" s="5"/>
      <c r="BB39" s="5"/>
      <c r="BC39" s="5"/>
      <c r="BD39" s="5"/>
      <c r="BE39" s="5"/>
      <c r="BF39" s="5"/>
      <c r="CC39" s="92">
        <v>1</v>
      </c>
    </row>
    <row r="40" spans="1:81" ht="29.25" customHeight="1">
      <c r="A40" s="322">
        <v>6</v>
      </c>
      <c r="B40" s="114" t="s">
        <v>270</v>
      </c>
      <c r="C40" s="547" t="s">
        <v>816</v>
      </c>
      <c r="D40" s="547"/>
      <c r="E40" s="547"/>
      <c r="F40" s="547"/>
      <c r="G40" s="547"/>
      <c r="H40" s="547"/>
      <c r="I40" s="547"/>
      <c r="J40" s="547"/>
      <c r="K40" s="547"/>
      <c r="L40" s="547"/>
      <c r="M40" s="547"/>
      <c r="N40" s="547"/>
      <c r="O40" s="547"/>
      <c r="P40" s="547"/>
      <c r="Q40" s="547"/>
      <c r="R40" s="547"/>
      <c r="S40" s="547"/>
      <c r="T40" s="547"/>
      <c r="U40" s="547"/>
      <c r="V40" s="547"/>
      <c r="W40" s="547"/>
      <c r="X40" s="547"/>
      <c r="Y40" s="547"/>
      <c r="Z40" s="547"/>
      <c r="AA40" s="547"/>
      <c r="AB40" s="115"/>
      <c r="AC40" s="115"/>
      <c r="AD40" s="115"/>
      <c r="AE40" s="115"/>
      <c r="AF40" s="115"/>
      <c r="AG40" s="115"/>
      <c r="AH40" s="115"/>
      <c r="AI40" s="115"/>
      <c r="AJ40" s="115"/>
      <c r="AK40" s="115"/>
      <c r="AL40" s="115"/>
      <c r="AM40" s="115"/>
      <c r="AN40" s="115"/>
      <c r="AO40" s="115"/>
      <c r="AP40" s="115"/>
      <c r="AQ40" s="115"/>
      <c r="AR40" s="115"/>
      <c r="AS40" s="115"/>
      <c r="AT40" s="115"/>
      <c r="AU40" s="87">
        <v>1</v>
      </c>
      <c r="AV40" s="112"/>
      <c r="AW40" s="25"/>
      <c r="AX40" s="25"/>
      <c r="AY40" s="5"/>
      <c r="AZ40" s="5"/>
      <c r="BA40" s="5"/>
      <c r="BB40" s="5"/>
      <c r="BC40" s="5"/>
      <c r="BD40" s="5"/>
      <c r="BE40" s="5"/>
      <c r="BF40" s="5"/>
      <c r="CC40" s="92">
        <v>1</v>
      </c>
    </row>
    <row r="41" spans="1:81" ht="29.25" customHeight="1">
      <c r="A41" s="322">
        <v>7</v>
      </c>
      <c r="B41" s="114"/>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115"/>
      <c r="AC41" s="115"/>
      <c r="AD41" s="115"/>
      <c r="AE41" s="115"/>
      <c r="AF41" s="115"/>
      <c r="AG41" s="115"/>
      <c r="AH41" s="115"/>
      <c r="AI41" s="115"/>
      <c r="AJ41" s="115"/>
      <c r="AK41" s="115"/>
      <c r="AL41" s="115"/>
      <c r="AM41" s="115"/>
      <c r="AN41" s="115"/>
      <c r="AO41" s="115"/>
      <c r="AP41" s="115"/>
      <c r="AQ41" s="115"/>
      <c r="AR41" s="115"/>
      <c r="AS41" s="115"/>
      <c r="AT41" s="115"/>
      <c r="AU41" s="87">
        <v>1</v>
      </c>
      <c r="AV41" s="112"/>
      <c r="AW41" s="25"/>
      <c r="AX41" s="25"/>
      <c r="AY41" s="5"/>
      <c r="AZ41" s="5"/>
      <c r="BA41" s="5"/>
      <c r="BB41" s="5"/>
      <c r="BC41" s="5"/>
      <c r="BD41" s="5"/>
      <c r="BE41" s="5"/>
      <c r="BF41" s="5"/>
      <c r="CC41" s="92">
        <v>1</v>
      </c>
    </row>
    <row r="42" spans="1:81" ht="29.25" customHeight="1">
      <c r="A42" s="118"/>
      <c r="B42" s="119"/>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15"/>
      <c r="AC42" s="115"/>
      <c r="AD42" s="115"/>
      <c r="AE42" s="115"/>
      <c r="AF42" s="115"/>
      <c r="AG42" s="115"/>
      <c r="AH42" s="115"/>
      <c r="AI42" s="115"/>
      <c r="AJ42" s="115"/>
      <c r="AK42" s="115"/>
      <c r="AL42" s="115"/>
      <c r="AM42" s="115"/>
      <c r="AN42" s="115"/>
      <c r="AO42" s="115"/>
      <c r="AP42" s="115"/>
      <c r="AQ42" s="115"/>
      <c r="AR42" s="115"/>
      <c r="AS42" s="115"/>
      <c r="AT42" s="115"/>
      <c r="AU42" s="87">
        <v>1</v>
      </c>
      <c r="AV42" s="109"/>
      <c r="AW42" s="25"/>
      <c r="AX42" s="25"/>
      <c r="AY42" s="5"/>
      <c r="AZ42" s="5"/>
      <c r="BA42" s="5"/>
      <c r="BB42" s="5"/>
      <c r="BC42" s="5"/>
      <c r="BD42" s="5"/>
      <c r="BE42" s="5"/>
      <c r="BF42" s="5"/>
      <c r="CC42" s="92">
        <v>1</v>
      </c>
    </row>
    <row r="43" spans="1:81" ht="30" customHeight="1">
      <c r="A43" s="121"/>
      <c r="B43" s="548" t="s">
        <v>272</v>
      </c>
      <c r="C43" s="548"/>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122"/>
      <c r="AC43" s="122"/>
      <c r="AD43" s="122"/>
      <c r="AE43" s="122"/>
      <c r="AF43" s="122"/>
      <c r="AG43" s="122"/>
      <c r="AH43" s="122"/>
      <c r="AI43" s="122"/>
      <c r="AJ43" s="122"/>
      <c r="AK43" s="122"/>
      <c r="AL43" s="122"/>
      <c r="AM43" s="122"/>
      <c r="AN43" s="122"/>
      <c r="AO43" s="122"/>
      <c r="AP43" s="122"/>
      <c r="AQ43" s="122"/>
      <c r="AR43" s="122"/>
      <c r="AS43" s="122"/>
      <c r="AT43" s="122"/>
      <c r="AU43" s="87">
        <v>1</v>
      </c>
      <c r="AV43" s="109"/>
      <c r="AW43" s="25"/>
      <c r="AX43" s="25"/>
      <c r="AY43" s="5"/>
      <c r="AZ43" s="5"/>
      <c r="BA43" s="5"/>
      <c r="BB43" s="5"/>
      <c r="BC43" s="5"/>
      <c r="BD43" s="25"/>
      <c r="BE43" s="25"/>
      <c r="BF43" s="25"/>
      <c r="CC43" s="92">
        <v>1</v>
      </c>
    </row>
    <row r="44" spans="1:81" ht="24.75" customHeight="1" outlineLevel="1">
      <c r="A44" s="526" t="s">
        <v>273</v>
      </c>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123"/>
      <c r="AC44" s="123"/>
      <c r="AD44" s="123"/>
      <c r="AE44" s="123"/>
      <c r="AF44" s="123"/>
      <c r="AG44" s="123"/>
      <c r="AH44" s="123"/>
      <c r="AI44" s="123"/>
      <c r="AJ44" s="123"/>
      <c r="AK44" s="123"/>
      <c r="AL44" s="123"/>
      <c r="AM44" s="123"/>
      <c r="AN44" s="123"/>
      <c r="AO44" s="123"/>
      <c r="AP44" s="123"/>
      <c r="AQ44" s="123"/>
      <c r="AR44" s="123"/>
      <c r="AS44" s="123"/>
      <c r="AT44" s="123"/>
      <c r="AU44" s="87">
        <v>1</v>
      </c>
      <c r="AV44" s="109"/>
      <c r="AW44" s="25"/>
      <c r="AX44" s="25"/>
      <c r="AY44" s="5"/>
      <c r="AZ44" s="5"/>
      <c r="BA44" s="5"/>
      <c r="BB44" s="5"/>
      <c r="BC44" s="5"/>
      <c r="BD44" s="25"/>
      <c r="BE44" s="25"/>
      <c r="BF44" s="25"/>
      <c r="CC44" s="92">
        <v>1</v>
      </c>
    </row>
    <row r="45" spans="1:81" ht="10.5" customHeight="1" outlineLevel="1">
      <c r="A45" s="124"/>
      <c r="B45" s="549" t="s">
        <v>274</v>
      </c>
      <c r="C45" s="549"/>
      <c r="D45" s="549"/>
      <c r="E45" s="549"/>
      <c r="F45" s="56"/>
      <c r="G45" s="56"/>
      <c r="H45" s="5"/>
      <c r="I45" s="5"/>
      <c r="J45" s="122"/>
      <c r="K45" s="122"/>
      <c r="L45" s="122"/>
      <c r="M45" s="122"/>
      <c r="N45" s="122"/>
      <c r="O45" s="122"/>
      <c r="P45" s="122"/>
      <c r="Q45" s="122"/>
      <c r="R45" s="122"/>
      <c r="S45" s="122"/>
      <c r="T45" s="122"/>
      <c r="U45" s="122"/>
      <c r="V45" s="122"/>
      <c r="W45" s="122"/>
      <c r="X45" s="122"/>
      <c r="Y45" s="122"/>
      <c r="Z45" s="122"/>
      <c r="AA45" s="125"/>
      <c r="AB45" s="122"/>
      <c r="AC45" s="122"/>
      <c r="AD45" s="122"/>
      <c r="AE45" s="122"/>
      <c r="AF45" s="122"/>
      <c r="AG45" s="122"/>
      <c r="AH45" s="122"/>
      <c r="AI45" s="122"/>
      <c r="AJ45" s="122"/>
      <c r="AK45" s="122"/>
      <c r="AL45" s="122"/>
      <c r="AM45" s="122"/>
      <c r="AN45" s="122"/>
      <c r="AO45" s="122"/>
      <c r="AP45" s="122"/>
      <c r="AQ45" s="122"/>
      <c r="AR45" s="122"/>
      <c r="AS45" s="122"/>
      <c r="AT45" s="122"/>
      <c r="AU45" s="87">
        <v>1</v>
      </c>
      <c r="AV45" s="109"/>
      <c r="AW45" s="25"/>
      <c r="AX45" s="25"/>
      <c r="AY45" s="25"/>
      <c r="AZ45" s="57"/>
      <c r="BA45" s="25"/>
      <c r="BB45" s="25"/>
      <c r="BC45" s="25"/>
      <c r="BD45" s="25"/>
      <c r="BE45" s="25"/>
      <c r="BF45" s="25"/>
      <c r="CC45" s="92">
        <v>1</v>
      </c>
    </row>
    <row r="46" spans="1:81" ht="15" customHeight="1" outlineLevel="1">
      <c r="A46" s="124"/>
      <c r="B46" s="126" t="s">
        <v>275</v>
      </c>
      <c r="C46" s="539" t="s">
        <v>276</v>
      </c>
      <c r="D46" s="539"/>
      <c r="E46" s="126" t="s">
        <v>275</v>
      </c>
      <c r="F46" s="539" t="s">
        <v>276</v>
      </c>
      <c r="G46" s="539"/>
      <c r="H46" s="539"/>
      <c r="I46" s="540" t="s">
        <v>277</v>
      </c>
      <c r="J46" s="540"/>
      <c r="K46" s="539" t="s">
        <v>276</v>
      </c>
      <c r="L46" s="539"/>
      <c r="M46" s="539"/>
      <c r="N46" s="539"/>
      <c r="O46" s="539"/>
      <c r="P46" s="540" t="s">
        <v>277</v>
      </c>
      <c r="Q46" s="540"/>
      <c r="R46" s="539" t="s">
        <v>276</v>
      </c>
      <c r="S46" s="539"/>
      <c r="T46" s="539"/>
      <c r="U46" s="539"/>
      <c r="V46" s="539"/>
      <c r="W46" s="126" t="s">
        <v>278</v>
      </c>
      <c r="X46" s="539" t="s">
        <v>276</v>
      </c>
      <c r="Y46" s="539"/>
      <c r="Z46" s="539"/>
      <c r="AA46" s="539"/>
      <c r="AB46" s="111"/>
      <c r="AC46" s="111"/>
      <c r="AD46" s="111"/>
      <c r="AE46" s="111"/>
      <c r="AF46" s="111"/>
      <c r="AG46" s="111"/>
      <c r="AH46" s="111"/>
      <c r="AI46" s="111"/>
      <c r="AJ46" s="111"/>
      <c r="AK46" s="111"/>
      <c r="AL46" s="111"/>
      <c r="AM46" s="111"/>
      <c r="AN46" s="111"/>
      <c r="AO46" s="111"/>
      <c r="AP46" s="111"/>
      <c r="AQ46" s="111"/>
      <c r="AR46" s="111"/>
      <c r="AS46" s="111"/>
      <c r="AT46" s="111"/>
      <c r="AU46" s="87">
        <v>1</v>
      </c>
      <c r="AV46" s="109"/>
      <c r="AW46" s="25"/>
      <c r="AX46" s="25"/>
      <c r="AY46" s="25"/>
      <c r="AZ46" s="57"/>
      <c r="BA46" s="25"/>
      <c r="BB46" s="25"/>
      <c r="BC46" s="25"/>
      <c r="BD46" s="25"/>
      <c r="BE46" s="25"/>
      <c r="BF46" s="25"/>
      <c r="CC46" s="92">
        <v>1</v>
      </c>
    </row>
    <row r="47" spans="1:81" ht="23.25" customHeight="1" outlineLevel="1">
      <c r="A47" s="124"/>
      <c r="B47" s="127"/>
      <c r="C47" s="541" t="s">
        <v>279</v>
      </c>
      <c r="D47" s="541"/>
      <c r="E47" s="127"/>
      <c r="F47" s="541" t="s">
        <v>280</v>
      </c>
      <c r="G47" s="541"/>
      <c r="H47" s="541"/>
      <c r="I47" s="533"/>
      <c r="J47" s="533"/>
      <c r="K47" s="541" t="s">
        <v>281</v>
      </c>
      <c r="L47" s="541"/>
      <c r="M47" s="541"/>
      <c r="N47" s="541"/>
      <c r="O47" s="541"/>
      <c r="P47" s="533"/>
      <c r="Q47" s="533"/>
      <c r="R47" s="542"/>
      <c r="S47" s="542"/>
      <c r="T47" s="542"/>
      <c r="U47" s="542"/>
      <c r="V47" s="542"/>
      <c r="W47" s="128"/>
      <c r="X47" s="543"/>
      <c r="Y47" s="543"/>
      <c r="Z47" s="543"/>
      <c r="AA47" s="543"/>
      <c r="AB47" s="71"/>
      <c r="AC47" s="71"/>
      <c r="AD47" s="71"/>
      <c r="AE47" s="71"/>
      <c r="AF47" s="71"/>
      <c r="AG47" s="71"/>
      <c r="AH47" s="71"/>
      <c r="AI47" s="71"/>
      <c r="AJ47" s="71"/>
      <c r="AK47" s="71"/>
      <c r="AL47" s="71"/>
      <c r="AM47" s="71"/>
      <c r="AN47" s="71"/>
      <c r="AO47" s="71"/>
      <c r="AP47" s="71"/>
      <c r="AQ47" s="71"/>
      <c r="AR47" s="71"/>
      <c r="AS47" s="71"/>
      <c r="AT47" s="71"/>
      <c r="AU47" s="87">
        <v>1</v>
      </c>
      <c r="AV47" s="108" t="str">
        <f t="shared" ref="AV47:AV52" si="2">IF(COUNTA(B47)&gt;0,C47,"")</f>
        <v/>
      </c>
      <c r="AW47" s="108" t="str">
        <f t="shared" ref="AW47:AW52" si="3">IF(COUNTA(E47)&gt;0,F47,"")</f>
        <v/>
      </c>
      <c r="AX47" s="108" t="str">
        <f t="shared" ref="AX47:AX52" si="4">IF(COUNTA(I47)&gt;0,K47,"")</f>
        <v/>
      </c>
      <c r="AY47" s="108" t="str">
        <f t="shared" ref="AY47:AY52" si="5">IF(COUNTA(P47)&gt;0,R47,"")</f>
        <v/>
      </c>
      <c r="AZ47" s="108" t="str">
        <f t="shared" ref="AZ47:AZ52" si="6">IF(COUNTA(W47)&gt;0,X47,"")</f>
        <v/>
      </c>
      <c r="BA47" s="108" t="str">
        <f>IF(BA53=0,"",CONCATENATE(AV47,"
",AV48,"
",AV49,"
",AV50,"
",AV51,"
",AV52))</f>
        <v xml:space="preserve">
3. Riesgo Operativo
</v>
      </c>
      <c r="BB47" s="108" t="str">
        <f>IF(BB53=0,"",CONCATENATE(AW47,"
",AW48,"
",AW49,"
",AW50,"
",AW51,"
",AW52))</f>
        <v/>
      </c>
      <c r="BC47" s="108" t="str">
        <f>IF(BC53=0,"",CONCATENATE(AX47,"
",AX48,"
",AX49,"
",AX50,"
",AX51,"
",AX52))</f>
        <v xml:space="preserve">
15. Riesgo de Conocimiento
</v>
      </c>
      <c r="BD47" s="108" t="str">
        <f>IF(BD53=0,"",CONCATENATE(AY47,"
",AY48,"
",AY49,"
",AY50,"
",AY51,"
",AY52))</f>
        <v/>
      </c>
      <c r="BE47" s="108" t="str">
        <f>IF(BE53=0,"",CONCATENATE(AZ47,"
",AZ48,"
",AZ49,"
",AZ50,"
",AZ51,"
",AZ52))</f>
        <v/>
      </c>
      <c r="BF47" s="108" t="str">
        <f>CONCATENATE(BA47,"
",BB47,"
",BC47,"
",BD47,"
",BE47)</f>
        <v xml:space="preserve">
3. Riesgo Operativo
15. Riesgo de Conocimiento
</v>
      </c>
      <c r="CC47" s="92">
        <v>1</v>
      </c>
    </row>
    <row r="48" spans="1:81" ht="23.25" customHeight="1" outlineLevel="1">
      <c r="A48" s="124"/>
      <c r="B48" s="127"/>
      <c r="C48" s="541" t="s">
        <v>282</v>
      </c>
      <c r="D48" s="541"/>
      <c r="E48" s="127"/>
      <c r="F48" s="541" t="s">
        <v>283</v>
      </c>
      <c r="G48" s="541"/>
      <c r="H48" s="541"/>
      <c r="I48" s="533"/>
      <c r="J48" s="533"/>
      <c r="K48" s="541" t="s">
        <v>284</v>
      </c>
      <c r="L48" s="541"/>
      <c r="M48" s="541"/>
      <c r="N48" s="541"/>
      <c r="O48" s="541"/>
      <c r="P48" s="533"/>
      <c r="Q48" s="533"/>
      <c r="R48" s="542"/>
      <c r="S48" s="542"/>
      <c r="T48" s="542"/>
      <c r="U48" s="542"/>
      <c r="V48" s="542"/>
      <c r="W48" s="128"/>
      <c r="X48" s="543"/>
      <c r="Y48" s="543"/>
      <c r="Z48" s="543"/>
      <c r="AA48" s="543"/>
      <c r="AB48" s="71"/>
      <c r="AC48" s="71"/>
      <c r="AD48" s="71"/>
      <c r="AE48" s="71"/>
      <c r="AF48" s="71"/>
      <c r="AG48" s="71"/>
      <c r="AH48" s="71"/>
      <c r="AI48" s="71"/>
      <c r="AJ48" s="71"/>
      <c r="AK48" s="71"/>
      <c r="AL48" s="71"/>
      <c r="AM48" s="71"/>
      <c r="AN48" s="71"/>
      <c r="AO48" s="71"/>
      <c r="AP48" s="71"/>
      <c r="AQ48" s="71"/>
      <c r="AR48" s="71"/>
      <c r="AS48" s="71"/>
      <c r="AT48" s="71"/>
      <c r="AU48" s="87">
        <v>1</v>
      </c>
      <c r="AV48" s="108" t="str">
        <f t="shared" si="2"/>
        <v/>
      </c>
      <c r="AW48" s="108" t="str">
        <f t="shared" si="3"/>
        <v/>
      </c>
      <c r="AX48" s="108" t="str">
        <f t="shared" si="4"/>
        <v/>
      </c>
      <c r="AY48" s="108" t="str">
        <f t="shared" si="5"/>
        <v/>
      </c>
      <c r="AZ48" s="108" t="str">
        <f t="shared" si="6"/>
        <v/>
      </c>
      <c r="BA48" s="25"/>
      <c r="BB48" s="57"/>
      <c r="BC48" s="57"/>
      <c r="BD48" s="25"/>
      <c r="BE48" s="25"/>
      <c r="BF48" s="25"/>
      <c r="CC48" s="92">
        <v>1</v>
      </c>
    </row>
    <row r="49" spans="1:81" ht="23.25" customHeight="1" outlineLevel="1">
      <c r="A49" s="124"/>
      <c r="B49" s="127" t="s">
        <v>116</v>
      </c>
      <c r="C49" s="541" t="s">
        <v>285</v>
      </c>
      <c r="D49" s="541"/>
      <c r="E49" s="127"/>
      <c r="F49" s="541" t="s">
        <v>286</v>
      </c>
      <c r="G49" s="541"/>
      <c r="H49" s="541"/>
      <c r="I49" s="533"/>
      <c r="J49" s="533"/>
      <c r="K49" s="541" t="s">
        <v>287</v>
      </c>
      <c r="L49" s="541"/>
      <c r="M49" s="541"/>
      <c r="N49" s="541"/>
      <c r="O49" s="541"/>
      <c r="P49" s="533"/>
      <c r="Q49" s="533"/>
      <c r="R49" s="542"/>
      <c r="S49" s="542"/>
      <c r="T49" s="542"/>
      <c r="U49" s="542"/>
      <c r="V49" s="542"/>
      <c r="W49" s="128"/>
      <c r="X49" s="543"/>
      <c r="Y49" s="543"/>
      <c r="Z49" s="543"/>
      <c r="AA49" s="543"/>
      <c r="AB49" s="71"/>
      <c r="AC49" s="71"/>
      <c r="AD49" s="71"/>
      <c r="AE49" s="71"/>
      <c r="AF49" s="71"/>
      <c r="AG49" s="71"/>
      <c r="AH49" s="71"/>
      <c r="AI49" s="71"/>
      <c r="AJ49" s="71"/>
      <c r="AK49" s="71"/>
      <c r="AL49" s="71"/>
      <c r="AM49" s="71"/>
      <c r="AN49" s="71"/>
      <c r="AO49" s="71"/>
      <c r="AP49" s="71"/>
      <c r="AQ49" s="71"/>
      <c r="AR49" s="71"/>
      <c r="AS49" s="71"/>
      <c r="AT49" s="71"/>
      <c r="AU49" s="87">
        <v>1</v>
      </c>
      <c r="AV49" s="108" t="str">
        <f t="shared" si="2"/>
        <v>3. Riesgo Operativo</v>
      </c>
      <c r="AW49" s="108" t="str">
        <f t="shared" si="3"/>
        <v/>
      </c>
      <c r="AX49" s="108" t="str">
        <f t="shared" si="4"/>
        <v/>
      </c>
      <c r="AY49" s="108" t="str">
        <f t="shared" si="5"/>
        <v/>
      </c>
      <c r="AZ49" s="108" t="str">
        <f t="shared" si="6"/>
        <v/>
      </c>
      <c r="BA49" s="25"/>
      <c r="BB49" s="57"/>
      <c r="BC49" s="57"/>
      <c r="BD49" s="25"/>
      <c r="BE49" s="25"/>
      <c r="BF49" s="25"/>
      <c r="CC49" s="92">
        <v>1</v>
      </c>
    </row>
    <row r="50" spans="1:81" ht="23.25" customHeight="1" outlineLevel="1">
      <c r="A50" s="124"/>
      <c r="B50" s="127"/>
      <c r="C50" s="541" t="s">
        <v>288</v>
      </c>
      <c r="D50" s="541"/>
      <c r="E50" s="127"/>
      <c r="F50" s="541" t="s">
        <v>289</v>
      </c>
      <c r="G50" s="541"/>
      <c r="H50" s="541"/>
      <c r="I50" s="533" t="s">
        <v>116</v>
      </c>
      <c r="J50" s="533"/>
      <c r="K50" s="541" t="s">
        <v>290</v>
      </c>
      <c r="L50" s="541"/>
      <c r="M50" s="541"/>
      <c r="N50" s="541"/>
      <c r="O50" s="541"/>
      <c r="P50" s="533"/>
      <c r="Q50" s="533"/>
      <c r="R50" s="542"/>
      <c r="S50" s="542"/>
      <c r="T50" s="542"/>
      <c r="U50" s="542"/>
      <c r="V50" s="542"/>
      <c r="W50" s="128"/>
      <c r="X50" s="543"/>
      <c r="Y50" s="543"/>
      <c r="Z50" s="543"/>
      <c r="AA50" s="543"/>
      <c r="AB50" s="71"/>
      <c r="AC50" s="71"/>
      <c r="AD50" s="71"/>
      <c r="AE50" s="71"/>
      <c r="AF50" s="71"/>
      <c r="AG50" s="71"/>
      <c r="AH50" s="71"/>
      <c r="AI50" s="71"/>
      <c r="AJ50" s="71"/>
      <c r="AK50" s="71"/>
      <c r="AL50" s="71"/>
      <c r="AM50" s="71"/>
      <c r="AN50" s="71"/>
      <c r="AO50" s="71"/>
      <c r="AP50" s="71"/>
      <c r="AQ50" s="71"/>
      <c r="AR50" s="71"/>
      <c r="AS50" s="71"/>
      <c r="AT50" s="71"/>
      <c r="AU50" s="87">
        <v>1</v>
      </c>
      <c r="AV50" s="108" t="str">
        <f t="shared" si="2"/>
        <v/>
      </c>
      <c r="AW50" s="108" t="str">
        <f t="shared" si="3"/>
        <v/>
      </c>
      <c r="AX50" s="108" t="str">
        <f t="shared" si="4"/>
        <v>15. Riesgo de Conocimiento</v>
      </c>
      <c r="AY50" s="108" t="str">
        <f t="shared" si="5"/>
        <v/>
      </c>
      <c r="AZ50" s="108" t="str">
        <f t="shared" si="6"/>
        <v/>
      </c>
      <c r="BA50" s="25"/>
      <c r="BB50" s="57"/>
      <c r="BC50" s="57"/>
      <c r="BD50" s="25"/>
      <c r="BE50" s="25"/>
      <c r="BF50" s="25"/>
      <c r="CC50" s="92">
        <v>1</v>
      </c>
    </row>
    <row r="51" spans="1:81" ht="23.25" customHeight="1" outlineLevel="1">
      <c r="A51" s="124"/>
      <c r="B51" s="127"/>
      <c r="C51" s="541" t="s">
        <v>291</v>
      </c>
      <c r="D51" s="541"/>
      <c r="E51" s="127"/>
      <c r="F51" s="541" t="s">
        <v>292</v>
      </c>
      <c r="G51" s="541"/>
      <c r="H51" s="541"/>
      <c r="I51" s="533"/>
      <c r="J51" s="533"/>
      <c r="K51" s="541" t="s">
        <v>293</v>
      </c>
      <c r="L51" s="541"/>
      <c r="M51" s="541"/>
      <c r="N51" s="541"/>
      <c r="O51" s="541"/>
      <c r="P51" s="533"/>
      <c r="Q51" s="533"/>
      <c r="R51" s="542"/>
      <c r="S51" s="542"/>
      <c r="T51" s="542"/>
      <c r="U51" s="542"/>
      <c r="V51" s="542"/>
      <c r="W51" s="128"/>
      <c r="X51" s="543"/>
      <c r="Y51" s="543"/>
      <c r="Z51" s="543"/>
      <c r="AA51" s="543"/>
      <c r="AB51" s="71"/>
      <c r="AC51" s="71"/>
      <c r="AD51" s="71"/>
      <c r="AE51" s="71"/>
      <c r="AF51" s="71"/>
      <c r="AG51" s="71"/>
      <c r="AH51" s="71"/>
      <c r="AI51" s="71"/>
      <c r="AJ51" s="71"/>
      <c r="AK51" s="71"/>
      <c r="AL51" s="71"/>
      <c r="AM51" s="71"/>
      <c r="AN51" s="71"/>
      <c r="AO51" s="71"/>
      <c r="AP51" s="71"/>
      <c r="AQ51" s="71"/>
      <c r="AR51" s="71"/>
      <c r="AS51" s="71"/>
      <c r="AT51" s="71"/>
      <c r="AU51" s="87">
        <v>1</v>
      </c>
      <c r="AV51" s="108" t="str">
        <f t="shared" si="2"/>
        <v/>
      </c>
      <c r="AW51" s="108" t="str">
        <f t="shared" si="3"/>
        <v/>
      </c>
      <c r="AX51" s="108" t="str">
        <f t="shared" si="4"/>
        <v/>
      </c>
      <c r="AY51" s="108" t="str">
        <f t="shared" si="5"/>
        <v/>
      </c>
      <c r="AZ51" s="108" t="str">
        <f t="shared" si="6"/>
        <v/>
      </c>
      <c r="BA51" s="25"/>
      <c r="BB51" s="25"/>
      <c r="BC51" s="25"/>
      <c r="BD51" s="25"/>
      <c r="BE51" s="25"/>
      <c r="BF51" s="25"/>
      <c r="CC51" s="92">
        <v>1</v>
      </c>
    </row>
    <row r="52" spans="1:81" ht="23.25" customHeight="1" outlineLevel="1">
      <c r="A52" s="129"/>
      <c r="B52" s="130"/>
      <c r="C52" s="544" t="s">
        <v>294</v>
      </c>
      <c r="D52" s="544"/>
      <c r="E52" s="130"/>
      <c r="F52" s="544" t="s">
        <v>295</v>
      </c>
      <c r="G52" s="544"/>
      <c r="H52" s="544"/>
      <c r="I52" s="525"/>
      <c r="J52" s="525"/>
      <c r="K52" s="544" t="s">
        <v>296</v>
      </c>
      <c r="L52" s="544"/>
      <c r="M52" s="544"/>
      <c r="N52" s="544"/>
      <c r="O52" s="544"/>
      <c r="P52" s="525"/>
      <c r="Q52" s="525"/>
      <c r="R52" s="545"/>
      <c r="S52" s="545"/>
      <c r="T52" s="545"/>
      <c r="U52" s="545"/>
      <c r="V52" s="545"/>
      <c r="W52" s="131"/>
      <c r="X52" s="546"/>
      <c r="Y52" s="546"/>
      <c r="Z52" s="546"/>
      <c r="AA52" s="546"/>
      <c r="AB52" s="71"/>
      <c r="AC52" s="71"/>
      <c r="AD52" s="71"/>
      <c r="AE52" s="71"/>
      <c r="AF52" s="71"/>
      <c r="AG52" s="71"/>
      <c r="AH52" s="71"/>
      <c r="AI52" s="71"/>
      <c r="AJ52" s="71"/>
      <c r="AK52" s="71"/>
      <c r="AL52" s="71"/>
      <c r="AM52" s="71"/>
      <c r="AN52" s="71"/>
      <c r="AO52" s="71"/>
      <c r="AP52" s="71"/>
      <c r="AQ52" s="71"/>
      <c r="AR52" s="71"/>
      <c r="AS52" s="71"/>
      <c r="AT52" s="71"/>
      <c r="AU52" s="87">
        <v>1</v>
      </c>
      <c r="AV52" s="108" t="str">
        <f t="shared" si="2"/>
        <v/>
      </c>
      <c r="AW52" s="108" t="str">
        <f t="shared" si="3"/>
        <v/>
      </c>
      <c r="AX52" s="108" t="str">
        <f t="shared" si="4"/>
        <v/>
      </c>
      <c r="AY52" s="108" t="str">
        <f t="shared" si="5"/>
        <v/>
      </c>
      <c r="AZ52" s="108" t="str">
        <f t="shared" si="6"/>
        <v/>
      </c>
      <c r="BA52" s="25"/>
      <c r="BB52" s="25"/>
      <c r="BC52" s="25"/>
      <c r="BD52" s="25"/>
      <c r="BE52" s="25"/>
      <c r="BF52" s="25"/>
      <c r="CC52" s="92">
        <v>1</v>
      </c>
    </row>
    <row r="53" spans="1:81" ht="13.5" customHeight="1">
      <c r="A53" s="124"/>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5"/>
      <c r="AB53" s="122"/>
      <c r="AC53" s="122"/>
      <c r="AD53" s="122"/>
      <c r="AE53" s="122"/>
      <c r="AF53" s="122"/>
      <c r="AG53" s="122"/>
      <c r="AH53" s="122"/>
      <c r="AI53" s="122"/>
      <c r="AJ53" s="122"/>
      <c r="AK53" s="122"/>
      <c r="AL53" s="122"/>
      <c r="AM53" s="122"/>
      <c r="AN53" s="122"/>
      <c r="AO53" s="122"/>
      <c r="AP53" s="122"/>
      <c r="AQ53" s="122"/>
      <c r="AR53" s="122"/>
      <c r="AS53" s="122"/>
      <c r="AT53" s="122"/>
      <c r="AU53" s="87">
        <v>1</v>
      </c>
      <c r="AV53" s="109"/>
      <c r="AW53" s="108" t="str">
        <f>IF((COUNTA(F53)&gt;0),G53,"")</f>
        <v/>
      </c>
      <c r="AX53" s="25"/>
      <c r="AY53" s="5"/>
      <c r="AZ53" s="5"/>
      <c r="BA53" s="88">
        <f>COUNTA(B47:B52)</f>
        <v>1</v>
      </c>
      <c r="BB53" s="88">
        <f>COUNTA(E47:E52)</f>
        <v>0</v>
      </c>
      <c r="BC53" s="88">
        <f>COUNTA(I47:J52)</f>
        <v>1</v>
      </c>
      <c r="BD53" s="88">
        <f>COUNTA(P47:Q52)</f>
        <v>0</v>
      </c>
      <c r="BE53" s="88">
        <f>COUNTA(W47:W52)</f>
        <v>0</v>
      </c>
      <c r="BF53" s="25"/>
      <c r="CC53" s="92">
        <v>1</v>
      </c>
    </row>
    <row r="54" spans="1:81" ht="24.75" customHeight="1">
      <c r="A54" s="526" t="s">
        <v>297</v>
      </c>
      <c r="B54" s="526"/>
      <c r="C54" s="526"/>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123"/>
      <c r="AC54" s="123"/>
      <c r="AD54" s="123"/>
      <c r="AE54" s="123"/>
      <c r="AF54" s="123"/>
      <c r="AG54" s="123"/>
      <c r="AH54" s="123"/>
      <c r="AI54" s="123"/>
      <c r="AJ54" s="123"/>
      <c r="AK54" s="123"/>
      <c r="AL54" s="123"/>
      <c r="AM54" s="123"/>
      <c r="AN54" s="123"/>
      <c r="AO54" s="123"/>
      <c r="AP54" s="123"/>
      <c r="AQ54" s="123"/>
      <c r="AR54" s="123"/>
      <c r="AS54" s="123"/>
      <c r="AT54" s="123"/>
      <c r="AU54" s="87">
        <v>1</v>
      </c>
      <c r="AV54" s="109"/>
      <c r="AW54" s="25"/>
      <c r="AX54" s="25"/>
      <c r="AY54" s="25"/>
      <c r="AZ54" s="25"/>
      <c r="BA54" s="25"/>
      <c r="BB54" s="25"/>
      <c r="BC54" s="25"/>
      <c r="BD54" s="25"/>
      <c r="BE54" s="25"/>
      <c r="BF54" s="25"/>
      <c r="CC54" s="92">
        <v>1</v>
      </c>
    </row>
    <row r="55" spans="1:81" ht="22.5" customHeight="1">
      <c r="A55" s="124"/>
      <c r="B55" s="536" t="s">
        <v>298</v>
      </c>
      <c r="C55" s="536"/>
      <c r="D55" s="536"/>
      <c r="E55" s="536"/>
      <c r="F55" s="536"/>
      <c r="G55" s="536"/>
      <c r="H55" s="536"/>
      <c r="I55" s="536"/>
      <c r="J55" s="536"/>
      <c r="K55" s="536"/>
      <c r="L55" s="536"/>
      <c r="M55" s="536"/>
      <c r="N55" s="536"/>
      <c r="O55" s="536"/>
      <c r="P55" s="122"/>
      <c r="Q55" s="122"/>
      <c r="R55" s="122"/>
      <c r="S55" s="122"/>
      <c r="T55" s="122"/>
      <c r="U55" s="122"/>
      <c r="V55" s="537" t="s">
        <v>299</v>
      </c>
      <c r="W55" s="537"/>
      <c r="X55" s="538"/>
      <c r="Y55" s="538"/>
      <c r="Z55" s="538"/>
      <c r="AA55" s="538"/>
      <c r="AB55" s="122"/>
      <c r="AC55" s="122"/>
      <c r="AD55" s="122"/>
      <c r="AE55" s="122"/>
      <c r="AF55" s="122"/>
      <c r="AG55" s="122"/>
      <c r="AH55" s="122"/>
      <c r="AI55" s="122"/>
      <c r="AJ55" s="122"/>
      <c r="AK55" s="122"/>
      <c r="AL55" s="122"/>
      <c r="AM55" s="122"/>
      <c r="AN55" s="122"/>
      <c r="AO55" s="122"/>
      <c r="AP55" s="122"/>
      <c r="AQ55" s="122"/>
      <c r="AR55" s="122"/>
      <c r="AS55" s="122"/>
      <c r="AT55" s="122"/>
      <c r="AU55" s="87">
        <v>1</v>
      </c>
      <c r="AV55" s="109" t="s">
        <v>300</v>
      </c>
      <c r="AW55" s="105" t="s">
        <v>301</v>
      </c>
      <c r="AX55" s="105" t="s">
        <v>302</v>
      </c>
      <c r="AY55" s="5"/>
      <c r="AZ55" s="105" t="s">
        <v>303</v>
      </c>
      <c r="BA55" s="105" t="s">
        <v>304</v>
      </c>
      <c r="BB55" s="105" t="s">
        <v>305</v>
      </c>
      <c r="BC55" s="105" t="s">
        <v>306</v>
      </c>
      <c r="BD55" s="105" t="s">
        <v>307</v>
      </c>
      <c r="BE55" s="25"/>
      <c r="BF55" s="25"/>
      <c r="CC55" s="92">
        <v>1</v>
      </c>
    </row>
    <row r="56" spans="1:81" ht="15" customHeight="1">
      <c r="A56" s="124"/>
      <c r="B56" s="126" t="s">
        <v>275</v>
      </c>
      <c r="C56" s="539" t="s">
        <v>308</v>
      </c>
      <c r="D56" s="539"/>
      <c r="E56" s="126" t="s">
        <v>275</v>
      </c>
      <c r="F56" s="539" t="s">
        <v>309</v>
      </c>
      <c r="G56" s="539"/>
      <c r="H56" s="539"/>
      <c r="I56" s="539"/>
      <c r="J56" s="539"/>
      <c r="K56" s="539"/>
      <c r="L56" s="540" t="s">
        <v>278</v>
      </c>
      <c r="M56" s="540"/>
      <c r="N56" s="539" t="s">
        <v>310</v>
      </c>
      <c r="O56" s="539"/>
      <c r="P56" s="539"/>
      <c r="Q56" s="539"/>
      <c r="R56" s="539"/>
      <c r="S56" s="539"/>
      <c r="T56" s="540" t="s">
        <v>278</v>
      </c>
      <c r="U56" s="540"/>
      <c r="V56" s="539"/>
      <c r="W56" s="539"/>
      <c r="X56" s="539"/>
      <c r="Y56" s="539"/>
      <c r="Z56" s="539"/>
      <c r="AA56" s="539"/>
      <c r="AB56" s="5"/>
      <c r="AC56" s="5"/>
      <c r="AD56" s="5"/>
      <c r="AE56" s="5"/>
      <c r="AF56" s="5"/>
      <c r="AG56" s="5"/>
      <c r="AH56" s="5"/>
      <c r="AI56" s="5"/>
      <c r="AJ56" s="5"/>
      <c r="AK56" s="5"/>
      <c r="AL56" s="5"/>
      <c r="AM56" s="5"/>
      <c r="AN56" s="5"/>
      <c r="AO56" s="5"/>
      <c r="AP56" s="5"/>
      <c r="AQ56" s="5"/>
      <c r="AR56" s="5"/>
      <c r="AS56" s="5"/>
      <c r="AT56" s="5"/>
      <c r="AU56" s="87">
        <v>1</v>
      </c>
      <c r="AV56" s="109"/>
      <c r="AW56" s="25"/>
      <c r="AX56" s="25"/>
      <c r="AY56" s="25"/>
      <c r="AZ56" s="25"/>
      <c r="BA56" s="25"/>
      <c r="BB56" s="5"/>
      <c r="BC56" s="25"/>
      <c r="BD56" s="25"/>
      <c r="BE56" s="25"/>
      <c r="BF56" s="25"/>
      <c r="CC56" s="92">
        <v>1</v>
      </c>
    </row>
    <row r="57" spans="1:81" ht="23.25" customHeight="1">
      <c r="A57" s="124"/>
      <c r="B57" s="127"/>
      <c r="C57" s="532" t="s">
        <v>311</v>
      </c>
      <c r="D57" s="532"/>
      <c r="E57" s="127"/>
      <c r="F57" s="532" t="s">
        <v>312</v>
      </c>
      <c r="G57" s="532"/>
      <c r="H57" s="532"/>
      <c r="I57" s="532"/>
      <c r="J57" s="532"/>
      <c r="K57" s="532"/>
      <c r="L57" s="533"/>
      <c r="M57" s="533"/>
      <c r="N57" s="532" t="s">
        <v>313</v>
      </c>
      <c r="O57" s="532"/>
      <c r="P57" s="532"/>
      <c r="Q57" s="532"/>
      <c r="R57" s="532"/>
      <c r="S57" s="532"/>
      <c r="T57" s="533" t="s">
        <v>116</v>
      </c>
      <c r="U57" s="533"/>
      <c r="V57" s="534" t="s">
        <v>196</v>
      </c>
      <c r="W57" s="534"/>
      <c r="X57" s="534"/>
      <c r="Y57" s="534"/>
      <c r="Z57" s="534"/>
      <c r="AA57" s="534"/>
      <c r="AB57" s="5"/>
      <c r="AC57" s="5"/>
      <c r="AD57" s="5"/>
      <c r="AE57" s="5"/>
      <c r="AF57" s="5"/>
      <c r="AG57" s="5"/>
      <c r="AH57" s="5"/>
      <c r="AI57" s="5"/>
      <c r="AJ57" s="5"/>
      <c r="AK57" s="5"/>
      <c r="AL57" s="5"/>
      <c r="AM57" s="5"/>
      <c r="AN57" s="5"/>
      <c r="AO57" s="5"/>
      <c r="AP57" s="5"/>
      <c r="AQ57" s="5"/>
      <c r="AR57" s="5"/>
      <c r="AS57" s="5"/>
      <c r="AT57" s="5"/>
      <c r="AU57" s="87">
        <v>1</v>
      </c>
      <c r="AV57" s="108" t="str">
        <f t="shared" ref="AV57:AV62" si="7">IF(COUNTA(B57)&gt;0,C57,"")</f>
        <v/>
      </c>
      <c r="AW57" s="108" t="str">
        <f t="shared" ref="AW57:AW62" si="8">IF(COUNTA(E57)&gt;0,F57,"")</f>
        <v/>
      </c>
      <c r="AX57" s="108" t="str">
        <f t="shared" ref="AX57:AX62" si="9">IF(COUNTA(L57)&gt;0,N57,"")</f>
        <v/>
      </c>
      <c r="AY57" s="108" t="str">
        <f t="shared" ref="AY57:AY62" si="10">IF(COUNTA(T57)&gt;0,V57,"")</f>
        <v>Ninguno</v>
      </c>
      <c r="AZ57" s="108" t="str">
        <f>IF(AZ62=0,"",CONCATENATE("VALORIZACIÓN:
",AV57,"
",AV58,"
",AV59,"
",AV60,"
",AV61,"
",AV62))</f>
        <v/>
      </c>
      <c r="BA57" s="108" t="str">
        <f>IF(BA62=0,"",CONCATENATE("
ESPACIO PÚBLICO:
",AW57,"
",AW58,"
",AW59,"
",AW60,"
",AW61,"
",AW62))</f>
        <v/>
      </c>
      <c r="BB57" s="108" t="str">
        <f>IF(BB62=0,"",CONCATENATE("OTROS TRÁMITES:
",AX57,"
",AX58,"
",AX59,"
",AX60,"
",AX61," ",AX62))</f>
        <v/>
      </c>
      <c r="BC57" s="108" t="str">
        <f>IF(BC62=0,"",CONCATENATE("OTROS:
",AY57,"
",AY58,"
",AY59,"
",AY60,"
",AY61,"
",AY62))</f>
        <v xml:space="preserve">OTROS:
Ninguno
</v>
      </c>
      <c r="BD57" s="108" t="str">
        <f>IF(BD62=0,"",CONCATENATE("
TODOS:
",X55,))</f>
        <v/>
      </c>
      <c r="BE57" s="108" t="str">
        <f>CONCATENATE(AZ57,"
",BA57,"
",BB57,"
",BC57,"
",BD57)</f>
        <v xml:space="preserve">
OTROS:
Ninguno
</v>
      </c>
      <c r="BF57" s="5"/>
      <c r="CC57" s="92">
        <v>1</v>
      </c>
    </row>
    <row r="58" spans="1:81" ht="23.25" customHeight="1">
      <c r="A58" s="124"/>
      <c r="B58" s="127"/>
      <c r="C58" s="532" t="s">
        <v>314</v>
      </c>
      <c r="D58" s="532"/>
      <c r="E58" s="127"/>
      <c r="F58" s="532" t="s">
        <v>315</v>
      </c>
      <c r="G58" s="532"/>
      <c r="H58" s="532"/>
      <c r="I58" s="532"/>
      <c r="J58" s="532"/>
      <c r="K58" s="532"/>
      <c r="L58" s="533"/>
      <c r="M58" s="533"/>
      <c r="N58" s="532" t="s">
        <v>316</v>
      </c>
      <c r="O58" s="532"/>
      <c r="P58" s="532"/>
      <c r="Q58" s="532"/>
      <c r="R58" s="532"/>
      <c r="S58" s="532"/>
      <c r="T58" s="533"/>
      <c r="U58" s="533"/>
      <c r="V58" s="534"/>
      <c r="W58" s="534"/>
      <c r="X58" s="534"/>
      <c r="Y58" s="534"/>
      <c r="Z58" s="534"/>
      <c r="AA58" s="534"/>
      <c r="AB58" s="122"/>
      <c r="AC58" s="122"/>
      <c r="AD58" s="122"/>
      <c r="AE58" s="122"/>
      <c r="AF58" s="122"/>
      <c r="AG58" s="122"/>
      <c r="AH58" s="122"/>
      <c r="AI58" s="122"/>
      <c r="AJ58" s="122"/>
      <c r="AK58" s="122"/>
      <c r="AL58" s="122"/>
      <c r="AM58" s="122"/>
      <c r="AN58" s="122"/>
      <c r="AO58" s="122"/>
      <c r="AP58" s="122"/>
      <c r="AQ58" s="122"/>
      <c r="AR58" s="122"/>
      <c r="AS58" s="122"/>
      <c r="AT58" s="122"/>
      <c r="AU58" s="87">
        <v>1</v>
      </c>
      <c r="AV58" s="108" t="str">
        <f t="shared" si="7"/>
        <v/>
      </c>
      <c r="AW58" s="108" t="str">
        <f t="shared" si="8"/>
        <v/>
      </c>
      <c r="AX58" s="108" t="str">
        <f t="shared" si="9"/>
        <v/>
      </c>
      <c r="AY58" s="108" t="str">
        <f t="shared" si="10"/>
        <v/>
      </c>
      <c r="AZ58" s="25"/>
      <c r="BA58" s="25"/>
      <c r="BB58" s="25"/>
      <c r="BC58" s="25"/>
      <c r="BD58" s="25"/>
      <c r="BE58" s="5"/>
      <c r="BF58" s="5"/>
      <c r="CC58" s="92">
        <v>1</v>
      </c>
    </row>
    <row r="59" spans="1:81" ht="23.25" customHeight="1">
      <c r="A59" s="124"/>
      <c r="B59" s="127"/>
      <c r="C59" s="532" t="s">
        <v>317</v>
      </c>
      <c r="D59" s="532"/>
      <c r="E59" s="127"/>
      <c r="F59" s="532" t="s">
        <v>318</v>
      </c>
      <c r="G59" s="532"/>
      <c r="H59" s="532"/>
      <c r="I59" s="532"/>
      <c r="J59" s="532"/>
      <c r="K59" s="532"/>
      <c r="L59" s="533"/>
      <c r="M59" s="533"/>
      <c r="N59" s="532" t="s">
        <v>319</v>
      </c>
      <c r="O59" s="532"/>
      <c r="P59" s="532"/>
      <c r="Q59" s="532"/>
      <c r="R59" s="532"/>
      <c r="S59" s="532"/>
      <c r="T59" s="533"/>
      <c r="U59" s="533"/>
      <c r="V59" s="534"/>
      <c r="W59" s="534"/>
      <c r="X59" s="534"/>
      <c r="Y59" s="534"/>
      <c r="Z59" s="534"/>
      <c r="AA59" s="534"/>
      <c r="AB59" s="122"/>
      <c r="AC59" s="122"/>
      <c r="AD59" s="122"/>
      <c r="AE59" s="122"/>
      <c r="AF59" s="122"/>
      <c r="AG59" s="122"/>
      <c r="AH59" s="122"/>
      <c r="AI59" s="122"/>
      <c r="AJ59" s="122"/>
      <c r="AK59" s="122"/>
      <c r="AL59" s="122"/>
      <c r="AM59" s="122"/>
      <c r="AN59" s="122"/>
      <c r="AO59" s="122"/>
      <c r="AP59" s="122"/>
      <c r="AQ59" s="122"/>
      <c r="AR59" s="122"/>
      <c r="AS59" s="122"/>
      <c r="AT59" s="122"/>
      <c r="AU59" s="87">
        <v>1</v>
      </c>
      <c r="AV59" s="108" t="str">
        <f t="shared" si="7"/>
        <v/>
      </c>
      <c r="AW59" s="108" t="str">
        <f t="shared" si="8"/>
        <v/>
      </c>
      <c r="AX59" s="108" t="str">
        <f t="shared" si="9"/>
        <v/>
      </c>
      <c r="AY59" s="108" t="str">
        <f t="shared" si="10"/>
        <v/>
      </c>
      <c r="AZ59" s="5"/>
      <c r="BA59" s="25"/>
      <c r="BB59" s="25"/>
      <c r="BC59" s="5"/>
      <c r="BD59" s="25"/>
      <c r="BE59" s="25"/>
      <c r="BF59" s="5"/>
      <c r="CC59" s="92">
        <v>1</v>
      </c>
    </row>
    <row r="60" spans="1:81" ht="30" customHeight="1">
      <c r="A60" s="124"/>
      <c r="B60" s="127"/>
      <c r="C60" s="532" t="s">
        <v>320</v>
      </c>
      <c r="D60" s="532"/>
      <c r="E60" s="127"/>
      <c r="F60" s="532" t="s">
        <v>321</v>
      </c>
      <c r="G60" s="532"/>
      <c r="H60" s="532"/>
      <c r="I60" s="532"/>
      <c r="J60" s="532"/>
      <c r="K60" s="532"/>
      <c r="L60" s="533"/>
      <c r="M60" s="533"/>
      <c r="N60" s="532" t="s">
        <v>322</v>
      </c>
      <c r="O60" s="532"/>
      <c r="P60" s="532"/>
      <c r="Q60" s="532"/>
      <c r="R60" s="532"/>
      <c r="S60" s="532"/>
      <c r="T60" s="533"/>
      <c r="U60" s="533"/>
      <c r="V60" s="534"/>
      <c r="W60" s="534"/>
      <c r="X60" s="534"/>
      <c r="Y60" s="534"/>
      <c r="Z60" s="534"/>
      <c r="AA60" s="534"/>
      <c r="AB60" s="122"/>
      <c r="AC60" s="122"/>
      <c r="AD60" s="122"/>
      <c r="AE60" s="122"/>
      <c r="AF60" s="122"/>
      <c r="AG60" s="122"/>
      <c r="AH60" s="122"/>
      <c r="AI60" s="122"/>
      <c r="AJ60" s="122"/>
      <c r="AK60" s="122"/>
      <c r="AL60" s="122"/>
      <c r="AM60" s="122"/>
      <c r="AN60" s="122"/>
      <c r="AO60" s="122"/>
      <c r="AP60" s="122"/>
      <c r="AQ60" s="122"/>
      <c r="AR60" s="122"/>
      <c r="AS60" s="122"/>
      <c r="AT60" s="122"/>
      <c r="AU60" s="87">
        <v>1</v>
      </c>
      <c r="AV60" s="108" t="str">
        <f t="shared" si="7"/>
        <v/>
      </c>
      <c r="AW60" s="108" t="str">
        <f t="shared" si="8"/>
        <v/>
      </c>
      <c r="AX60" s="108" t="str">
        <f t="shared" si="9"/>
        <v/>
      </c>
      <c r="AY60" s="108" t="str">
        <f t="shared" si="10"/>
        <v/>
      </c>
      <c r="AZ60" s="25"/>
      <c r="BA60" s="25"/>
      <c r="BB60" s="25"/>
      <c r="BC60" s="25"/>
      <c r="BD60" s="25"/>
      <c r="BE60" s="25"/>
      <c r="BF60" s="5"/>
      <c r="CC60" s="92">
        <v>1</v>
      </c>
    </row>
    <row r="61" spans="1:81" ht="23.25" customHeight="1">
      <c r="A61" s="124"/>
      <c r="B61" s="127"/>
      <c r="C61" s="532" t="s">
        <v>323</v>
      </c>
      <c r="D61" s="532"/>
      <c r="E61" s="127"/>
      <c r="F61" s="535" t="s">
        <v>324</v>
      </c>
      <c r="G61" s="535"/>
      <c r="H61" s="535"/>
      <c r="I61" s="535"/>
      <c r="J61" s="535"/>
      <c r="K61" s="535"/>
      <c r="L61" s="533"/>
      <c r="M61" s="533"/>
      <c r="N61" s="532" t="s">
        <v>325</v>
      </c>
      <c r="O61" s="532"/>
      <c r="P61" s="532"/>
      <c r="Q61" s="532"/>
      <c r="R61" s="532"/>
      <c r="S61" s="532"/>
      <c r="T61" s="533"/>
      <c r="U61" s="533"/>
      <c r="V61" s="534"/>
      <c r="W61" s="534"/>
      <c r="X61" s="534"/>
      <c r="Y61" s="534"/>
      <c r="Z61" s="534"/>
      <c r="AA61" s="534"/>
      <c r="AB61" s="122"/>
      <c r="AC61" s="122"/>
      <c r="AD61" s="122"/>
      <c r="AE61" s="122"/>
      <c r="AF61" s="122"/>
      <c r="AG61" s="122"/>
      <c r="AH61" s="122"/>
      <c r="AI61" s="122"/>
      <c r="AJ61" s="122"/>
      <c r="AK61" s="122"/>
      <c r="AL61" s="122"/>
      <c r="AM61" s="122"/>
      <c r="AN61" s="122"/>
      <c r="AO61" s="122"/>
      <c r="AP61" s="122"/>
      <c r="AQ61" s="122"/>
      <c r="AR61" s="122"/>
      <c r="AS61" s="122"/>
      <c r="AT61" s="122"/>
      <c r="AU61" s="87">
        <v>1</v>
      </c>
      <c r="AV61" s="108" t="str">
        <f t="shared" si="7"/>
        <v/>
      </c>
      <c r="AW61" s="108" t="str">
        <f t="shared" si="8"/>
        <v/>
      </c>
      <c r="AX61" s="108" t="str">
        <f t="shared" si="9"/>
        <v/>
      </c>
      <c r="AY61" s="108" t="str">
        <f t="shared" si="10"/>
        <v/>
      </c>
      <c r="AZ61" s="25"/>
      <c r="BA61" s="25"/>
      <c r="BB61" s="25"/>
      <c r="BC61" s="25"/>
      <c r="BD61" s="25"/>
      <c r="BE61" s="25"/>
      <c r="BF61" s="5"/>
      <c r="CC61" s="92">
        <v>1</v>
      </c>
    </row>
    <row r="62" spans="1:81" ht="23.25" customHeight="1">
      <c r="A62" s="129"/>
      <c r="B62" s="130"/>
      <c r="C62" s="522" t="s">
        <v>326</v>
      </c>
      <c r="D62" s="522"/>
      <c r="E62" s="130"/>
      <c r="F62" s="523"/>
      <c r="G62" s="523"/>
      <c r="H62" s="523"/>
      <c r="I62" s="523"/>
      <c r="J62" s="523"/>
      <c r="K62" s="523"/>
      <c r="L62" s="524" t="s">
        <v>327</v>
      </c>
      <c r="M62" s="524"/>
      <c r="N62" s="523" t="s">
        <v>328</v>
      </c>
      <c r="O62" s="523"/>
      <c r="P62" s="523"/>
      <c r="Q62" s="523"/>
      <c r="R62" s="523"/>
      <c r="S62" s="523"/>
      <c r="T62" s="525"/>
      <c r="U62" s="525"/>
      <c r="V62" s="523"/>
      <c r="W62" s="523"/>
      <c r="X62" s="523"/>
      <c r="Y62" s="523"/>
      <c r="Z62" s="523"/>
      <c r="AA62" s="523"/>
      <c r="AB62" s="122"/>
      <c r="AC62" s="122"/>
      <c r="AD62" s="122"/>
      <c r="AE62" s="122"/>
      <c r="AF62" s="122"/>
      <c r="AG62" s="122"/>
      <c r="AH62" s="122"/>
      <c r="AI62" s="122"/>
      <c r="AJ62" s="122"/>
      <c r="AK62" s="122"/>
      <c r="AL62" s="122"/>
      <c r="AM62" s="122"/>
      <c r="AN62" s="122"/>
      <c r="AO62" s="122"/>
      <c r="AP62" s="122"/>
      <c r="AQ62" s="122"/>
      <c r="AR62" s="122"/>
      <c r="AS62" s="122"/>
      <c r="AT62" s="122"/>
      <c r="AU62" s="87">
        <v>1</v>
      </c>
      <c r="AV62" s="108" t="str">
        <f t="shared" si="7"/>
        <v/>
      </c>
      <c r="AW62" s="108" t="str">
        <f t="shared" si="8"/>
        <v/>
      </c>
      <c r="AX62" s="108" t="str">
        <f t="shared" si="9"/>
        <v>opas</v>
      </c>
      <c r="AY62" s="108" t="str">
        <f t="shared" si="10"/>
        <v/>
      </c>
      <c r="AZ62" s="88">
        <f>COUNTA(B57:B62)</f>
        <v>0</v>
      </c>
      <c r="BA62" s="88">
        <f>COUNTA(E57:E62)</f>
        <v>0</v>
      </c>
      <c r="BB62" s="88">
        <f>COUNTA(L57:M61)</f>
        <v>0</v>
      </c>
      <c r="BC62" s="88">
        <f>COUNTA(T57:U62)</f>
        <v>1</v>
      </c>
      <c r="BD62" s="88">
        <f>COUNTA(X55)</f>
        <v>0</v>
      </c>
      <c r="BE62" s="25"/>
      <c r="BF62" s="5"/>
      <c r="CC62" s="92">
        <v>1</v>
      </c>
    </row>
    <row r="63" spans="1:81" ht="15" customHeight="1">
      <c r="AU63" s="87">
        <v>1</v>
      </c>
      <c r="CC63" s="92">
        <v>1</v>
      </c>
    </row>
    <row r="64" spans="1:81" ht="24.75" customHeight="1">
      <c r="A64" s="526" t="s">
        <v>329</v>
      </c>
      <c r="B64" s="526"/>
      <c r="C64" s="526"/>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123"/>
      <c r="AC64" s="123"/>
      <c r="AD64" s="123"/>
      <c r="AE64" s="123"/>
      <c r="AF64" s="123"/>
      <c r="AG64" s="123"/>
      <c r="AH64" s="123"/>
      <c r="AI64" s="123"/>
      <c r="AJ64" s="123"/>
      <c r="AK64" s="123"/>
      <c r="AL64" s="123"/>
      <c r="AM64" s="123"/>
      <c r="AN64" s="123"/>
      <c r="AO64" s="123"/>
      <c r="AP64" s="123"/>
      <c r="AQ64" s="123"/>
      <c r="AR64" s="123"/>
      <c r="AS64" s="123"/>
      <c r="AT64" s="123"/>
      <c r="AU64" s="87">
        <v>1</v>
      </c>
      <c r="AV64" s="132"/>
      <c r="AW64" s="88" t="s">
        <v>330</v>
      </c>
      <c r="CC64" s="92">
        <v>1</v>
      </c>
    </row>
    <row r="65" spans="1:81" ht="11.25" customHeight="1">
      <c r="A65" s="133"/>
      <c r="B65" s="134"/>
      <c r="C65" s="527" t="s">
        <v>331</v>
      </c>
      <c r="D65" s="527"/>
      <c r="E65" s="527"/>
      <c r="F65" s="135"/>
      <c r="G65" s="135"/>
      <c r="H65" s="135"/>
      <c r="I65" s="135"/>
      <c r="J65" s="135"/>
      <c r="K65" s="135"/>
      <c r="L65" s="101"/>
      <c r="M65" s="136"/>
      <c r="N65" s="136"/>
      <c r="O65" s="136"/>
      <c r="P65" s="136"/>
      <c r="Q65" s="136"/>
      <c r="R65" s="136"/>
      <c r="S65" s="137"/>
      <c r="T65" s="137"/>
      <c r="U65" s="137"/>
      <c r="V65" s="137"/>
      <c r="W65" s="137"/>
      <c r="X65" s="137"/>
      <c r="Y65" s="137"/>
      <c r="Z65" s="136"/>
      <c r="AA65" s="138"/>
      <c r="AB65" s="139"/>
      <c r="AC65" s="139"/>
      <c r="AD65" s="139"/>
      <c r="AE65" s="139"/>
      <c r="AF65" s="139"/>
      <c r="AG65" s="139"/>
      <c r="AH65" s="139"/>
      <c r="AI65" s="139"/>
      <c r="AJ65" s="139"/>
      <c r="AK65" s="139"/>
      <c r="AL65" s="139"/>
      <c r="AM65" s="139"/>
      <c r="AN65" s="139"/>
      <c r="AO65" s="139"/>
      <c r="AP65" s="139"/>
      <c r="AQ65" s="139"/>
      <c r="AR65" s="139"/>
      <c r="AS65" s="139"/>
      <c r="AT65" s="139"/>
      <c r="AU65" s="87">
        <v>1</v>
      </c>
      <c r="AV65" s="132"/>
      <c r="AW65" s="88"/>
      <c r="CC65" s="92">
        <v>1</v>
      </c>
    </row>
    <row r="66" spans="1:81" ht="24" customHeight="1">
      <c r="A66" s="133"/>
      <c r="B66" s="140" t="s">
        <v>332</v>
      </c>
      <c r="C66" s="141"/>
      <c r="D66" s="528" t="s">
        <v>333</v>
      </c>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142"/>
      <c r="AC66" s="142"/>
      <c r="AD66" s="142"/>
      <c r="AE66" s="142"/>
      <c r="AF66" s="142"/>
      <c r="AG66" s="142"/>
      <c r="AH66" s="142"/>
      <c r="AI66" s="142"/>
      <c r="AJ66" s="142"/>
      <c r="AK66" s="142"/>
      <c r="AL66" s="142"/>
      <c r="AM66" s="142"/>
      <c r="AN66" s="142"/>
      <c r="AO66" s="142"/>
      <c r="AP66" s="142"/>
      <c r="AQ66" s="142"/>
      <c r="AR66" s="142"/>
      <c r="AS66" s="142"/>
      <c r="AT66" s="142"/>
      <c r="AU66" s="87">
        <v>1</v>
      </c>
      <c r="AV66" s="108" t="str">
        <f t="shared" ref="AV66:AV71" si="11">IF(COUNTA(C66),D66,"")</f>
        <v/>
      </c>
      <c r="AW66" s="108" t="str">
        <f>CONCATENATE(AV66,"
",AV67,"
",AV68,"
",AV69,"
",AV70,"
",AV71,"
",AV72,"
",AV73,"
",AV74,"
",AV75)</f>
        <v xml:space="preserve">
OBJ 5: Impulsar el desarrollo del talento humano, fortaleciendo la capacidad institucional, la efectividad y la transparencia, a través de soluciones innovadoras.
</v>
      </c>
      <c r="CC66" s="92">
        <v>1</v>
      </c>
    </row>
    <row r="67" spans="1:81" ht="24" customHeight="1">
      <c r="A67" s="143"/>
      <c r="B67" s="140" t="s">
        <v>334</v>
      </c>
      <c r="C67" s="141"/>
      <c r="D67" s="528" t="s">
        <v>335</v>
      </c>
      <c r="E67" s="528"/>
      <c r="F67" s="528"/>
      <c r="G67" s="528"/>
      <c r="H67" s="528"/>
      <c r="I67" s="528"/>
      <c r="J67" s="528"/>
      <c r="K67" s="528"/>
      <c r="L67" s="528"/>
      <c r="M67" s="528"/>
      <c r="N67" s="528"/>
      <c r="O67" s="528"/>
      <c r="P67" s="528"/>
      <c r="Q67" s="528"/>
      <c r="R67" s="528"/>
      <c r="S67" s="528"/>
      <c r="T67" s="528"/>
      <c r="U67" s="528"/>
      <c r="V67" s="528"/>
      <c r="W67" s="528"/>
      <c r="X67" s="528"/>
      <c r="Y67" s="528"/>
      <c r="Z67" s="528"/>
      <c r="AA67" s="528"/>
      <c r="AB67" s="142"/>
      <c r="AC67" s="142"/>
      <c r="AD67" s="142"/>
      <c r="AE67" s="142"/>
      <c r="AF67" s="142"/>
      <c r="AG67" s="142"/>
      <c r="AH67" s="142"/>
      <c r="AI67" s="142"/>
      <c r="AJ67" s="142"/>
      <c r="AK67" s="142"/>
      <c r="AL67" s="142"/>
      <c r="AM67" s="142"/>
      <c r="AN67" s="142"/>
      <c r="AO67" s="142"/>
      <c r="AP67" s="142"/>
      <c r="AQ67" s="142"/>
      <c r="AR67" s="142"/>
      <c r="AS67" s="142"/>
      <c r="AT67" s="142"/>
      <c r="AU67" s="87">
        <v>1</v>
      </c>
      <c r="AV67" s="108" t="str">
        <f t="shared" si="11"/>
        <v/>
      </c>
      <c r="AW67" s="144"/>
      <c r="CC67" s="92">
        <v>1</v>
      </c>
    </row>
    <row r="68" spans="1:81" ht="24" customHeight="1">
      <c r="A68" s="143"/>
      <c r="B68" s="140" t="s">
        <v>336</v>
      </c>
      <c r="C68" s="141"/>
      <c r="D68" s="528" t="s">
        <v>337</v>
      </c>
      <c r="E68" s="528"/>
      <c r="F68" s="528"/>
      <c r="G68" s="528"/>
      <c r="H68" s="528"/>
      <c r="I68" s="528"/>
      <c r="J68" s="528"/>
      <c r="K68" s="528"/>
      <c r="L68" s="528"/>
      <c r="M68" s="528"/>
      <c r="N68" s="528"/>
      <c r="O68" s="528"/>
      <c r="P68" s="528"/>
      <c r="Q68" s="528"/>
      <c r="R68" s="528"/>
      <c r="S68" s="528"/>
      <c r="T68" s="528"/>
      <c r="U68" s="528"/>
      <c r="V68" s="528"/>
      <c r="W68" s="528"/>
      <c r="X68" s="528"/>
      <c r="Y68" s="528"/>
      <c r="Z68" s="528"/>
      <c r="AA68" s="528"/>
      <c r="AB68" s="142"/>
      <c r="AC68" s="142"/>
      <c r="AD68" s="142"/>
      <c r="AE68" s="142"/>
      <c r="AF68" s="142"/>
      <c r="AG68" s="142"/>
      <c r="AH68" s="142"/>
      <c r="AI68" s="142"/>
      <c r="AJ68" s="142"/>
      <c r="AK68" s="142"/>
      <c r="AL68" s="142"/>
      <c r="AM68" s="142"/>
      <c r="AN68" s="142"/>
      <c r="AO68" s="142"/>
      <c r="AP68" s="142"/>
      <c r="AQ68" s="142"/>
      <c r="AR68" s="142"/>
      <c r="AS68" s="142"/>
      <c r="AT68" s="142"/>
      <c r="AU68" s="87">
        <v>1</v>
      </c>
      <c r="AV68" s="108" t="str">
        <f t="shared" si="11"/>
        <v/>
      </c>
      <c r="AW68" s="144"/>
      <c r="CC68" s="92">
        <v>1</v>
      </c>
    </row>
    <row r="69" spans="1:81" ht="24" customHeight="1">
      <c r="A69" s="143"/>
      <c r="B69" s="140" t="s">
        <v>338</v>
      </c>
      <c r="C69" s="141"/>
      <c r="D69" s="528" t="s">
        <v>339</v>
      </c>
      <c r="E69" s="528"/>
      <c r="F69" s="528"/>
      <c r="G69" s="528"/>
      <c r="H69" s="528"/>
      <c r="I69" s="528"/>
      <c r="J69" s="528"/>
      <c r="K69" s="528"/>
      <c r="L69" s="528"/>
      <c r="M69" s="528"/>
      <c r="N69" s="528"/>
      <c r="O69" s="528"/>
      <c r="P69" s="528"/>
      <c r="Q69" s="528"/>
      <c r="R69" s="528"/>
      <c r="S69" s="528"/>
      <c r="T69" s="528"/>
      <c r="U69" s="528"/>
      <c r="V69" s="528"/>
      <c r="W69" s="528"/>
      <c r="X69" s="528"/>
      <c r="Y69" s="528"/>
      <c r="Z69" s="528"/>
      <c r="AA69" s="528"/>
      <c r="AB69" s="142"/>
      <c r="AC69" s="142"/>
      <c r="AD69" s="142"/>
      <c r="AE69" s="142"/>
      <c r="AF69" s="142"/>
      <c r="AG69" s="142"/>
      <c r="AH69" s="142"/>
      <c r="AI69" s="142"/>
      <c r="AJ69" s="142"/>
      <c r="AK69" s="142"/>
      <c r="AL69" s="142"/>
      <c r="AM69" s="142"/>
      <c r="AN69" s="142"/>
      <c r="AO69" s="142"/>
      <c r="AP69" s="142"/>
      <c r="AQ69" s="142"/>
      <c r="AR69" s="142"/>
      <c r="AS69" s="142"/>
      <c r="AT69" s="142"/>
      <c r="AU69" s="87">
        <v>1</v>
      </c>
      <c r="AV69" s="108" t="str">
        <f t="shared" si="11"/>
        <v/>
      </c>
      <c r="AW69" s="144"/>
      <c r="CC69" s="92">
        <v>1</v>
      </c>
    </row>
    <row r="70" spans="1:81" ht="24" customHeight="1">
      <c r="A70" s="143"/>
      <c r="B70" s="140" t="s">
        <v>340</v>
      </c>
      <c r="C70" s="141" t="s">
        <v>116</v>
      </c>
      <c r="D70" s="529" t="s">
        <v>341</v>
      </c>
      <c r="E70" s="529"/>
      <c r="F70" s="529"/>
      <c r="G70" s="529"/>
      <c r="H70" s="529"/>
      <c r="I70" s="529"/>
      <c r="J70" s="529"/>
      <c r="K70" s="529"/>
      <c r="L70" s="529"/>
      <c r="M70" s="529"/>
      <c r="N70" s="529"/>
      <c r="O70" s="529"/>
      <c r="P70" s="529"/>
      <c r="Q70" s="529"/>
      <c r="R70" s="529"/>
      <c r="S70" s="529"/>
      <c r="T70" s="529"/>
      <c r="U70" s="529"/>
      <c r="V70" s="529"/>
      <c r="W70" s="529"/>
      <c r="X70" s="529"/>
      <c r="Y70" s="529"/>
      <c r="Z70" s="529"/>
      <c r="AA70" s="529"/>
      <c r="AB70" s="142"/>
      <c r="AC70" s="142"/>
      <c r="AD70" s="142"/>
      <c r="AE70" s="142"/>
      <c r="AF70" s="142"/>
      <c r="AG70" s="142"/>
      <c r="AH70" s="142"/>
      <c r="AI70" s="142"/>
      <c r="AJ70" s="142"/>
      <c r="AK70" s="142"/>
      <c r="AL70" s="142"/>
      <c r="AM70" s="142"/>
      <c r="AN70" s="142"/>
      <c r="AO70" s="142"/>
      <c r="AP70" s="142"/>
      <c r="AQ70" s="142"/>
      <c r="AR70" s="142"/>
      <c r="AS70" s="142"/>
      <c r="AT70" s="142"/>
      <c r="AU70" s="87">
        <v>1</v>
      </c>
      <c r="AV70" s="108" t="str">
        <f t="shared" si="11"/>
        <v>OBJ 5: Impulsar el desarrollo del talento humano, fortaleciendo la capacidad institucional, la efectividad y la transparencia, a través de soluciones innovadoras.</v>
      </c>
      <c r="AW70" s="144"/>
      <c r="CC70" s="92">
        <v>1</v>
      </c>
    </row>
    <row r="71" spans="1:81" ht="24" hidden="1" customHeight="1">
      <c r="A71" s="145"/>
      <c r="B71" s="146"/>
      <c r="C71" s="147"/>
      <c r="D71" s="530"/>
      <c r="E71" s="530"/>
      <c r="F71" s="530"/>
      <c r="G71" s="530"/>
      <c r="H71" s="530"/>
      <c r="I71" s="530"/>
      <c r="J71" s="530"/>
      <c r="K71" s="530"/>
      <c r="L71" s="530"/>
      <c r="M71" s="530"/>
      <c r="N71" s="530"/>
      <c r="O71" s="530"/>
      <c r="P71" s="530"/>
      <c r="Q71" s="530"/>
      <c r="R71" s="530"/>
      <c r="S71" s="530"/>
      <c r="T71" s="530"/>
      <c r="U71" s="530"/>
      <c r="V71" s="530"/>
      <c r="W71" s="530"/>
      <c r="X71" s="530"/>
      <c r="Y71" s="530"/>
      <c r="Z71" s="530"/>
      <c r="AA71" s="530"/>
      <c r="AB71" s="142"/>
      <c r="AC71" s="142"/>
      <c r="AD71" s="142"/>
      <c r="AE71" s="142"/>
      <c r="AF71" s="142"/>
      <c r="AG71" s="142"/>
      <c r="AH71" s="142"/>
      <c r="AI71" s="142"/>
      <c r="AJ71" s="142"/>
      <c r="AK71" s="142"/>
      <c r="AL71" s="142"/>
      <c r="AM71" s="142"/>
      <c r="AN71" s="142"/>
      <c r="AO71" s="142"/>
      <c r="AP71" s="142"/>
      <c r="AQ71" s="142"/>
      <c r="AR71" s="142"/>
      <c r="AS71" s="142"/>
      <c r="AT71" s="142"/>
      <c r="AU71" s="87">
        <v>1</v>
      </c>
      <c r="AV71" s="108" t="str">
        <f t="shared" si="11"/>
        <v/>
      </c>
      <c r="AW71" s="144"/>
      <c r="CC71" s="92">
        <v>1</v>
      </c>
    </row>
    <row r="72" spans="1:81" ht="19.5" hidden="1" customHeight="1">
      <c r="A72" s="148"/>
      <c r="B72" s="140"/>
      <c r="C72" s="149"/>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142"/>
      <c r="AC72" s="142"/>
      <c r="AD72" s="142"/>
      <c r="AE72" s="142"/>
      <c r="AF72" s="142"/>
      <c r="AG72" s="142"/>
      <c r="AH72" s="142"/>
      <c r="AI72" s="142"/>
      <c r="AJ72" s="142"/>
      <c r="AK72" s="142"/>
      <c r="AL72" s="142"/>
      <c r="AM72" s="142"/>
      <c r="AN72" s="142"/>
      <c r="AO72" s="142"/>
      <c r="AP72" s="142"/>
      <c r="AQ72" s="142"/>
      <c r="AR72" s="142"/>
      <c r="AS72" s="142"/>
      <c r="AT72" s="142"/>
      <c r="AU72" s="87">
        <v>1</v>
      </c>
      <c r="AV72" s="132" t="str">
        <f>IF(C72="x",D72,"")</f>
        <v/>
      </c>
      <c r="AW72" s="25"/>
      <c r="CC72" s="92">
        <v>1</v>
      </c>
    </row>
    <row r="73" spans="1:81" ht="19.5" hidden="1" customHeight="1">
      <c r="A73" s="148"/>
      <c r="B73" s="140"/>
      <c r="C73" s="58"/>
      <c r="D73" s="519"/>
      <c r="E73" s="519"/>
      <c r="F73" s="519"/>
      <c r="G73" s="519"/>
      <c r="H73" s="519"/>
      <c r="I73" s="519"/>
      <c r="J73" s="519"/>
      <c r="K73" s="519"/>
      <c r="L73" s="519"/>
      <c r="M73" s="519"/>
      <c r="N73" s="519"/>
      <c r="O73" s="519"/>
      <c r="P73" s="519"/>
      <c r="Q73" s="519"/>
      <c r="R73" s="519"/>
      <c r="S73" s="519"/>
      <c r="T73" s="519"/>
      <c r="U73" s="519"/>
      <c r="V73" s="519"/>
      <c r="W73" s="519"/>
      <c r="X73" s="519"/>
      <c r="Y73" s="519"/>
      <c r="Z73" s="519"/>
      <c r="AA73" s="519"/>
      <c r="AB73" s="142"/>
      <c r="AC73" s="142"/>
      <c r="AD73" s="142"/>
      <c r="AE73" s="142"/>
      <c r="AF73" s="142"/>
      <c r="AG73" s="142"/>
      <c r="AH73" s="142"/>
      <c r="AI73" s="142"/>
      <c r="AJ73" s="142"/>
      <c r="AK73" s="142"/>
      <c r="AL73" s="142"/>
      <c r="AM73" s="142"/>
      <c r="AN73" s="142"/>
      <c r="AO73" s="142"/>
      <c r="AP73" s="142"/>
      <c r="AQ73" s="142"/>
      <c r="AR73" s="142"/>
      <c r="AS73" s="142"/>
      <c r="AT73" s="142"/>
      <c r="AU73" s="87">
        <v>1</v>
      </c>
      <c r="AV73" s="132" t="str">
        <f>IF(C73="x",D73,"")</f>
        <v/>
      </c>
      <c r="AW73" s="25"/>
      <c r="CC73" s="92">
        <v>1</v>
      </c>
    </row>
    <row r="74" spans="1:81" ht="19.5" hidden="1" customHeight="1">
      <c r="A74" s="148"/>
      <c r="B74" s="140"/>
      <c r="C74" s="58"/>
      <c r="D74" s="519"/>
      <c r="E74" s="519"/>
      <c r="F74" s="519"/>
      <c r="G74" s="519"/>
      <c r="H74" s="519"/>
      <c r="I74" s="519"/>
      <c r="J74" s="519"/>
      <c r="K74" s="519"/>
      <c r="L74" s="519"/>
      <c r="M74" s="519"/>
      <c r="N74" s="519"/>
      <c r="O74" s="519"/>
      <c r="P74" s="519"/>
      <c r="Q74" s="519"/>
      <c r="R74" s="519"/>
      <c r="S74" s="519"/>
      <c r="T74" s="519"/>
      <c r="U74" s="519"/>
      <c r="V74" s="519"/>
      <c r="W74" s="519"/>
      <c r="X74" s="519"/>
      <c r="Y74" s="519"/>
      <c r="Z74" s="519"/>
      <c r="AA74" s="519"/>
      <c r="AB74" s="142"/>
      <c r="AC74" s="142"/>
      <c r="AD74" s="142"/>
      <c r="AE74" s="142"/>
      <c r="AF74" s="142"/>
      <c r="AG74" s="142"/>
      <c r="AH74" s="142"/>
      <c r="AI74" s="142"/>
      <c r="AJ74" s="142"/>
      <c r="AK74" s="142"/>
      <c r="AL74" s="142"/>
      <c r="AM74" s="142"/>
      <c r="AN74" s="142"/>
      <c r="AO74" s="142"/>
      <c r="AP74" s="142"/>
      <c r="AQ74" s="142"/>
      <c r="AR74" s="142"/>
      <c r="AS74" s="142"/>
      <c r="AT74" s="142"/>
      <c r="AU74" s="87">
        <v>1</v>
      </c>
      <c r="AV74" s="132" t="str">
        <f>IF(C74="x",D74,"")</f>
        <v/>
      </c>
      <c r="AW74" s="25"/>
      <c r="CC74" s="92">
        <v>1</v>
      </c>
    </row>
    <row r="75" spans="1:81" ht="19.5" hidden="1" customHeight="1">
      <c r="A75" s="148"/>
      <c r="B75" s="140"/>
      <c r="C75" s="58"/>
      <c r="D75" s="519"/>
      <c r="E75" s="519"/>
      <c r="F75" s="519"/>
      <c r="G75" s="519"/>
      <c r="H75" s="519"/>
      <c r="I75" s="519"/>
      <c r="J75" s="519"/>
      <c r="K75" s="519"/>
      <c r="L75" s="519"/>
      <c r="M75" s="519"/>
      <c r="N75" s="519"/>
      <c r="O75" s="519"/>
      <c r="P75" s="519"/>
      <c r="Q75" s="519"/>
      <c r="R75" s="519"/>
      <c r="S75" s="519"/>
      <c r="T75" s="519"/>
      <c r="U75" s="519"/>
      <c r="V75" s="519"/>
      <c r="W75" s="519"/>
      <c r="X75" s="519"/>
      <c r="Y75" s="519"/>
      <c r="Z75" s="519"/>
      <c r="AA75" s="519"/>
      <c r="AB75" s="142"/>
      <c r="AC75" s="142"/>
      <c r="AD75" s="142"/>
      <c r="AE75" s="142"/>
      <c r="AF75" s="142"/>
      <c r="AG75" s="142"/>
      <c r="AH75" s="142"/>
      <c r="AI75" s="142"/>
      <c r="AJ75" s="142"/>
      <c r="AK75" s="142"/>
      <c r="AL75" s="142"/>
      <c r="AM75" s="142"/>
      <c r="AN75" s="142"/>
      <c r="AO75" s="142"/>
      <c r="AP75" s="142"/>
      <c r="AQ75" s="142"/>
      <c r="AR75" s="142"/>
      <c r="AS75" s="142"/>
      <c r="AT75" s="142"/>
      <c r="AU75" s="87">
        <v>1</v>
      </c>
      <c r="AV75" s="132" t="str">
        <f>IF(C75="x",D75,"")</f>
        <v/>
      </c>
      <c r="AW75" s="25"/>
      <c r="CC75" s="92">
        <v>1</v>
      </c>
    </row>
    <row r="76" spans="1:81" ht="14.25" customHeight="1">
      <c r="A76" s="148"/>
      <c r="B76" s="148"/>
      <c r="C76" s="148"/>
      <c r="D76" s="150"/>
      <c r="E76" s="151"/>
      <c r="F76" s="152"/>
      <c r="G76" s="140"/>
      <c r="H76" s="21"/>
      <c r="I76" s="140"/>
      <c r="J76" s="21"/>
      <c r="K76" s="140"/>
      <c r="L76" s="21"/>
      <c r="M76" s="140"/>
      <c r="N76" s="21"/>
      <c r="O76" s="140"/>
      <c r="P76" s="21"/>
      <c r="Q76" s="140"/>
      <c r="R76" s="136"/>
      <c r="S76" s="136"/>
      <c r="T76" s="136"/>
      <c r="U76" s="136"/>
      <c r="V76" s="136"/>
      <c r="W76" s="136"/>
      <c r="X76" s="136"/>
      <c r="Y76" s="136"/>
      <c r="Z76" s="136"/>
      <c r="AA76" s="136"/>
      <c r="AB76" s="139"/>
      <c r="AC76" s="139"/>
      <c r="AD76" s="139"/>
      <c r="AE76" s="139"/>
      <c r="AF76" s="139"/>
      <c r="AG76" s="139"/>
      <c r="AH76" s="139"/>
      <c r="AI76" s="139"/>
      <c r="AJ76" s="139"/>
      <c r="AK76" s="139"/>
      <c r="AL76" s="139"/>
      <c r="AM76" s="139"/>
      <c r="AN76" s="139"/>
      <c r="AO76" s="139"/>
      <c r="AP76" s="139"/>
      <c r="AQ76" s="139"/>
      <c r="AR76" s="139"/>
      <c r="AS76" s="139"/>
      <c r="AT76" s="139"/>
      <c r="AU76" s="87">
        <v>1</v>
      </c>
      <c r="AV76" s="153"/>
      <c r="AW76" s="25"/>
      <c r="CC76" s="92">
        <v>1</v>
      </c>
    </row>
    <row r="77" spans="1:81" ht="14.25" customHeight="1">
      <c r="A77" s="148"/>
      <c r="B77" s="148"/>
      <c r="C77" s="148"/>
      <c r="D77" s="150"/>
      <c r="E77" s="151"/>
      <c r="F77" s="152"/>
      <c r="G77" s="140"/>
      <c r="H77" s="21"/>
      <c r="I77" s="140"/>
      <c r="J77" s="21"/>
      <c r="K77" s="140"/>
      <c r="L77" s="21"/>
      <c r="M77" s="140"/>
      <c r="N77" s="21"/>
      <c r="O77" s="140"/>
      <c r="P77" s="21"/>
      <c r="Q77" s="140"/>
      <c r="R77" s="136"/>
      <c r="S77" s="136"/>
      <c r="T77" s="136"/>
      <c r="U77" s="136"/>
      <c r="V77" s="136"/>
      <c r="W77" s="136"/>
      <c r="X77" s="136"/>
      <c r="Y77" s="136"/>
      <c r="Z77" s="136"/>
      <c r="AA77" s="136"/>
      <c r="AB77" s="139"/>
      <c r="AC77" s="139"/>
      <c r="AD77" s="139"/>
      <c r="AE77" s="139"/>
      <c r="AF77" s="139"/>
      <c r="AG77" s="139"/>
      <c r="AH77" s="139"/>
      <c r="AI77" s="139"/>
      <c r="AJ77" s="139"/>
      <c r="AK77" s="139"/>
      <c r="AL77" s="139"/>
      <c r="AM77" s="139"/>
      <c r="AN77" s="139"/>
      <c r="AO77" s="139"/>
      <c r="AP77" s="139"/>
      <c r="AQ77" s="139"/>
      <c r="AR77" s="139"/>
      <c r="AS77" s="139"/>
      <c r="AT77" s="139"/>
      <c r="AU77" s="87">
        <v>1</v>
      </c>
      <c r="AV77" s="153"/>
      <c r="AW77" s="25"/>
      <c r="CC77" s="92">
        <v>1</v>
      </c>
    </row>
    <row r="78" spans="1:81" ht="30" customHeight="1">
      <c r="A78" s="508" t="s">
        <v>38</v>
      </c>
      <c r="B78" s="508"/>
      <c r="C78" s="508"/>
      <c r="D78" s="508"/>
      <c r="E78" s="508"/>
      <c r="F78" s="508"/>
      <c r="G78" s="508"/>
      <c r="H78" s="508"/>
      <c r="I78" s="508"/>
      <c r="J78" s="508"/>
      <c r="K78" s="508"/>
      <c r="L78" s="508"/>
      <c r="M78" s="508"/>
      <c r="N78" s="508"/>
      <c r="O78" s="508"/>
      <c r="P78" s="508"/>
      <c r="Q78" s="508"/>
      <c r="R78" s="508"/>
      <c r="S78" s="508"/>
      <c r="T78" s="508"/>
      <c r="U78" s="508"/>
      <c r="V78" s="508"/>
      <c r="W78" s="508"/>
      <c r="X78" s="508"/>
      <c r="Y78" s="508"/>
      <c r="Z78" s="508"/>
      <c r="AA78" s="508"/>
      <c r="AB78" s="104"/>
      <c r="AC78" s="104"/>
      <c r="AD78" s="104"/>
      <c r="AE78" s="104"/>
      <c r="AF78" s="104"/>
      <c r="AG78" s="104"/>
      <c r="AH78" s="104"/>
      <c r="AI78" s="104"/>
      <c r="AJ78" s="104"/>
      <c r="AK78" s="104"/>
      <c r="AL78" s="104"/>
      <c r="AM78" s="104"/>
      <c r="AN78" s="104"/>
      <c r="AO78" s="104"/>
      <c r="AP78" s="104"/>
      <c r="AQ78" s="104"/>
      <c r="AR78" s="104"/>
      <c r="AS78" s="104"/>
      <c r="AT78" s="104"/>
      <c r="AU78" s="87">
        <v>1</v>
      </c>
      <c r="AV78" s="153"/>
      <c r="AW78" s="25"/>
      <c r="CC78" s="92">
        <v>1</v>
      </c>
    </row>
    <row r="79" spans="1:81" ht="41.25" customHeight="1">
      <c r="A79" s="520" t="s">
        <v>342</v>
      </c>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71"/>
      <c r="AC79" s="71"/>
      <c r="AD79" s="71"/>
      <c r="AE79" s="71"/>
      <c r="AF79" s="71"/>
      <c r="AG79" s="71"/>
      <c r="AH79" s="71"/>
      <c r="AI79" s="71"/>
      <c r="AJ79" s="71"/>
      <c r="AK79" s="71"/>
      <c r="AL79" s="71"/>
      <c r="AM79" s="71"/>
      <c r="AN79" s="71"/>
      <c r="AO79" s="71"/>
      <c r="AP79" s="71"/>
      <c r="AQ79" s="71"/>
      <c r="AR79" s="71"/>
      <c r="AS79" s="71"/>
      <c r="AT79" s="71"/>
      <c r="AU79" s="87">
        <v>1</v>
      </c>
      <c r="AV79" s="153"/>
      <c r="AW79" s="25"/>
      <c r="CC79" s="92">
        <v>1</v>
      </c>
    </row>
    <row r="80" spans="1:81" ht="15" customHeight="1">
      <c r="AU80" s="87">
        <v>1</v>
      </c>
      <c r="CC80" s="92">
        <v>1</v>
      </c>
    </row>
    <row r="81" spans="1:81" ht="15.75" customHeight="1">
      <c r="A81" s="521" t="s">
        <v>343</v>
      </c>
      <c r="B81" s="521"/>
      <c r="C81" s="521"/>
      <c r="D81" s="521"/>
      <c r="E81" s="521"/>
      <c r="F81" s="521"/>
      <c r="G81" s="521"/>
      <c r="H81" s="521"/>
      <c r="I81" s="521"/>
      <c r="J81" s="521"/>
      <c r="K81" s="521"/>
      <c r="L81" s="521"/>
      <c r="M81" s="521"/>
      <c r="N81" s="521"/>
      <c r="O81" s="521"/>
      <c r="P81" s="521"/>
      <c r="Q81" s="521"/>
      <c r="R81" s="521"/>
      <c r="S81" s="521"/>
      <c r="T81" s="521"/>
      <c r="U81" s="521"/>
      <c r="V81" s="521"/>
      <c r="W81" s="521"/>
      <c r="X81" s="521"/>
      <c r="Y81" s="521"/>
      <c r="Z81" s="521"/>
      <c r="AA81" s="521"/>
      <c r="AU81" s="87">
        <v>1</v>
      </c>
      <c r="CC81" s="92">
        <v>1</v>
      </c>
    </row>
    <row r="82" spans="1:81" ht="23.25" customHeight="1">
      <c r="A82" s="515" t="s">
        <v>344</v>
      </c>
      <c r="B82" s="515"/>
      <c r="C82" s="515"/>
      <c r="D82" s="513" t="s">
        <v>48</v>
      </c>
      <c r="E82" s="513"/>
      <c r="F82" s="513"/>
      <c r="G82" s="513"/>
      <c r="H82" s="513"/>
      <c r="I82" s="513" t="s">
        <v>345</v>
      </c>
      <c r="J82" s="513"/>
      <c r="K82" s="513"/>
      <c r="L82" s="513"/>
      <c r="M82" s="513"/>
      <c r="N82" s="513"/>
      <c r="O82" s="513"/>
      <c r="P82" s="513"/>
      <c r="Q82" s="515" t="s">
        <v>346</v>
      </c>
      <c r="R82" s="515"/>
      <c r="S82" s="515"/>
      <c r="T82" s="515"/>
      <c r="U82" s="515"/>
      <c r="V82" s="515"/>
      <c r="W82" s="515"/>
      <c r="X82" s="515"/>
      <c r="Y82" s="515"/>
      <c r="Z82" s="515"/>
      <c r="AA82" s="515"/>
      <c r="AU82" s="87">
        <v>1</v>
      </c>
      <c r="CC82" s="92">
        <v>1</v>
      </c>
    </row>
    <row r="83" spans="1:81" ht="27.75" customHeight="1">
      <c r="A83" s="154">
        <v>1</v>
      </c>
      <c r="B83" s="155" t="s">
        <v>232</v>
      </c>
      <c r="C83" s="156">
        <v>0.2</v>
      </c>
      <c r="D83" s="512" t="s">
        <v>234</v>
      </c>
      <c r="E83" s="512"/>
      <c r="F83" s="512"/>
      <c r="G83" s="512"/>
      <c r="H83" s="512"/>
      <c r="I83" s="512" t="s">
        <v>347</v>
      </c>
      <c r="J83" s="512"/>
      <c r="K83" s="512"/>
      <c r="L83" s="512"/>
      <c r="M83" s="512"/>
      <c r="N83" s="512"/>
      <c r="O83" s="512"/>
      <c r="P83" s="512"/>
      <c r="Q83" s="512" t="s">
        <v>233</v>
      </c>
      <c r="R83" s="512"/>
      <c r="S83" s="512"/>
      <c r="T83" s="512"/>
      <c r="U83" s="512"/>
      <c r="V83" s="512"/>
      <c r="W83" s="512"/>
      <c r="X83" s="512"/>
      <c r="Y83" s="512"/>
      <c r="Z83" s="512"/>
      <c r="AA83" s="512"/>
      <c r="AU83" s="87">
        <v>1</v>
      </c>
      <c r="CC83" s="92">
        <v>1</v>
      </c>
    </row>
    <row r="84" spans="1:81" ht="27.75" customHeight="1">
      <c r="A84" s="154">
        <v>2</v>
      </c>
      <c r="B84" s="157" t="s">
        <v>235</v>
      </c>
      <c r="C84" s="156">
        <v>0.4</v>
      </c>
      <c r="D84" s="512" t="s">
        <v>348</v>
      </c>
      <c r="E84" s="512"/>
      <c r="F84" s="512"/>
      <c r="G84" s="512"/>
      <c r="H84" s="512"/>
      <c r="I84" s="512" t="s">
        <v>349</v>
      </c>
      <c r="J84" s="512"/>
      <c r="K84" s="512"/>
      <c r="L84" s="512"/>
      <c r="M84" s="512"/>
      <c r="N84" s="512"/>
      <c r="O84" s="512"/>
      <c r="P84" s="512"/>
      <c r="Q84" s="512" t="s">
        <v>236</v>
      </c>
      <c r="R84" s="512"/>
      <c r="S84" s="512"/>
      <c r="T84" s="512"/>
      <c r="U84" s="512"/>
      <c r="V84" s="512"/>
      <c r="W84" s="512"/>
      <c r="X84" s="512"/>
      <c r="Y84" s="512"/>
      <c r="Z84" s="512"/>
      <c r="AA84" s="512"/>
      <c r="AU84" s="87">
        <v>1</v>
      </c>
      <c r="CC84" s="92">
        <v>1</v>
      </c>
    </row>
    <row r="85" spans="1:81" ht="27.75" customHeight="1">
      <c r="A85" s="154">
        <v>3</v>
      </c>
      <c r="B85" s="158" t="s">
        <v>238</v>
      </c>
      <c r="C85" s="156">
        <v>0.6</v>
      </c>
      <c r="D85" s="512" t="s">
        <v>240</v>
      </c>
      <c r="E85" s="512"/>
      <c r="F85" s="512"/>
      <c r="G85" s="512"/>
      <c r="H85" s="512"/>
      <c r="I85" s="512" t="s">
        <v>350</v>
      </c>
      <c r="J85" s="512"/>
      <c r="K85" s="512"/>
      <c r="L85" s="512"/>
      <c r="M85" s="512"/>
      <c r="N85" s="512"/>
      <c r="O85" s="512"/>
      <c r="P85" s="512"/>
      <c r="Q85" s="512" t="s">
        <v>239</v>
      </c>
      <c r="R85" s="512"/>
      <c r="S85" s="512"/>
      <c r="T85" s="512"/>
      <c r="U85" s="512"/>
      <c r="V85" s="512"/>
      <c r="W85" s="512"/>
      <c r="X85" s="512"/>
      <c r="Y85" s="512"/>
      <c r="Z85" s="512"/>
      <c r="AA85" s="512"/>
      <c r="AU85" s="87">
        <v>1</v>
      </c>
      <c r="CC85" s="92">
        <v>1</v>
      </c>
    </row>
    <row r="86" spans="1:81" ht="27.75" customHeight="1">
      <c r="A86" s="154">
        <v>4</v>
      </c>
      <c r="B86" s="159" t="s">
        <v>241</v>
      </c>
      <c r="C86" s="156">
        <v>0.8</v>
      </c>
      <c r="D86" s="512" t="s">
        <v>351</v>
      </c>
      <c r="E86" s="512"/>
      <c r="F86" s="512"/>
      <c r="G86" s="512"/>
      <c r="H86" s="512"/>
      <c r="I86" s="512" t="s">
        <v>352</v>
      </c>
      <c r="J86" s="512"/>
      <c r="K86" s="512"/>
      <c r="L86" s="512"/>
      <c r="M86" s="512"/>
      <c r="N86" s="512"/>
      <c r="O86" s="512"/>
      <c r="P86" s="512"/>
      <c r="Q86" s="512" t="s">
        <v>242</v>
      </c>
      <c r="R86" s="512"/>
      <c r="S86" s="512"/>
      <c r="T86" s="512"/>
      <c r="U86" s="512"/>
      <c r="V86" s="512"/>
      <c r="W86" s="512"/>
      <c r="X86" s="512"/>
      <c r="Y86" s="512"/>
      <c r="Z86" s="512"/>
      <c r="AA86" s="512"/>
      <c r="AU86" s="87">
        <v>1</v>
      </c>
      <c r="CC86" s="92">
        <v>1</v>
      </c>
    </row>
    <row r="87" spans="1:81" ht="27.75" customHeight="1">
      <c r="A87" s="154">
        <v>5</v>
      </c>
      <c r="B87" s="160" t="s">
        <v>244</v>
      </c>
      <c r="C87" s="156">
        <v>1</v>
      </c>
      <c r="D87" s="512" t="s">
        <v>353</v>
      </c>
      <c r="E87" s="512"/>
      <c r="F87" s="512"/>
      <c r="G87" s="512"/>
      <c r="H87" s="512"/>
      <c r="I87" s="512" t="s">
        <v>354</v>
      </c>
      <c r="J87" s="512"/>
      <c r="K87" s="512"/>
      <c r="L87" s="512"/>
      <c r="M87" s="512"/>
      <c r="N87" s="512"/>
      <c r="O87" s="512"/>
      <c r="P87" s="512"/>
      <c r="Q87" s="512" t="s">
        <v>245</v>
      </c>
      <c r="R87" s="512"/>
      <c r="S87" s="512"/>
      <c r="T87" s="512"/>
      <c r="U87" s="512"/>
      <c r="V87" s="512"/>
      <c r="W87" s="512"/>
      <c r="X87" s="512"/>
      <c r="Y87" s="512"/>
      <c r="Z87" s="512"/>
      <c r="AA87" s="512"/>
      <c r="AU87" s="87">
        <v>1</v>
      </c>
      <c r="CC87" s="92">
        <v>1</v>
      </c>
    </row>
    <row r="88" spans="1:81" ht="8.25" customHeight="1">
      <c r="A88" s="71"/>
      <c r="B88" s="71"/>
      <c r="C88" s="71"/>
      <c r="D88" s="71"/>
      <c r="E88" s="71"/>
      <c r="F88" s="71"/>
      <c r="G88" s="71"/>
      <c r="H88" s="71"/>
      <c r="I88" s="71"/>
      <c r="J88" s="71"/>
      <c r="K88" s="71"/>
      <c r="L88" s="71"/>
      <c r="M88" s="71"/>
      <c r="N88" s="71"/>
      <c r="O88" s="71"/>
      <c r="P88" s="71"/>
      <c r="Q88" s="71"/>
      <c r="R88" s="71"/>
      <c r="S88" s="71"/>
      <c r="T88" s="71"/>
      <c r="U88" s="71"/>
      <c r="V88" s="71"/>
      <c r="W88" s="71"/>
      <c r="X88" s="71"/>
      <c r="Y88" s="71"/>
      <c r="Z88" s="71"/>
      <c r="AA88" s="71"/>
      <c r="AU88" s="87">
        <v>1</v>
      </c>
      <c r="CC88" s="92">
        <v>1</v>
      </c>
    </row>
    <row r="89" spans="1:81" ht="18.75" customHeight="1">
      <c r="A89" s="71"/>
      <c r="B89" s="161" t="s">
        <v>355</v>
      </c>
      <c r="C89" s="136"/>
      <c r="D89" s="136"/>
      <c r="E89" s="162"/>
      <c r="F89" s="136"/>
      <c r="G89" s="136"/>
      <c r="H89" s="136"/>
      <c r="I89" s="136"/>
      <c r="J89" s="136"/>
      <c r="K89" s="136"/>
      <c r="L89" s="136"/>
      <c r="M89" s="136"/>
      <c r="N89" s="136"/>
      <c r="O89" s="136"/>
      <c r="P89" s="136"/>
      <c r="Q89" s="136"/>
      <c r="R89" s="136"/>
      <c r="S89" s="136"/>
      <c r="T89" s="136"/>
      <c r="U89" s="21"/>
      <c r="V89" s="21"/>
      <c r="W89" s="21"/>
      <c r="X89" s="21"/>
      <c r="Y89" s="21"/>
      <c r="Z89" s="21"/>
      <c r="AA89" s="21"/>
      <c r="AU89" s="87">
        <v>1</v>
      </c>
      <c r="CC89" s="92">
        <v>1</v>
      </c>
    </row>
    <row r="90" spans="1:81" ht="24" customHeight="1">
      <c r="A90" s="5"/>
      <c r="B90" s="513" t="s">
        <v>356</v>
      </c>
      <c r="C90" s="513"/>
      <c r="D90" s="513"/>
      <c r="E90" s="513"/>
      <c r="F90" s="513"/>
      <c r="G90" s="513" t="s">
        <v>357</v>
      </c>
      <c r="H90" s="513"/>
      <c r="I90" s="513"/>
      <c r="J90" s="513"/>
      <c r="K90" s="513"/>
      <c r="L90" s="513"/>
      <c r="M90" s="513"/>
      <c r="N90" s="513"/>
      <c r="O90" s="513"/>
      <c r="P90" s="513"/>
      <c r="Q90" s="513"/>
      <c r="R90" s="513"/>
      <c r="S90" s="514" t="s">
        <v>358</v>
      </c>
      <c r="T90" s="514"/>
      <c r="U90" s="514"/>
      <c r="V90" s="514"/>
      <c r="W90" s="514"/>
      <c r="X90" s="514"/>
      <c r="Y90" s="515" t="s">
        <v>77</v>
      </c>
      <c r="Z90" s="515"/>
      <c r="AA90" s="515"/>
      <c r="AU90" s="87">
        <v>1</v>
      </c>
      <c r="CC90" s="92">
        <v>1</v>
      </c>
    </row>
    <row r="91" spans="1:81" ht="34.5" customHeight="1">
      <c r="A91" s="163"/>
      <c r="B91" s="357" t="s">
        <v>856</v>
      </c>
      <c r="C91" s="357"/>
      <c r="D91" s="357"/>
      <c r="E91" s="357"/>
      <c r="F91" s="357"/>
      <c r="G91" s="357"/>
      <c r="H91" s="357"/>
      <c r="I91" s="357"/>
      <c r="J91" s="357"/>
      <c r="K91" s="357"/>
      <c r="L91" s="357"/>
      <c r="M91" s="357"/>
      <c r="N91" s="357"/>
      <c r="O91" s="357"/>
      <c r="P91" s="357"/>
      <c r="Q91" s="357"/>
      <c r="R91" s="357"/>
      <c r="S91" s="489">
        <v>1</v>
      </c>
      <c r="T91" s="489"/>
      <c r="U91" s="489"/>
      <c r="V91" s="489"/>
      <c r="W91" s="489"/>
      <c r="X91" s="489"/>
      <c r="Y91" s="516" t="s">
        <v>222</v>
      </c>
      <c r="Z91" s="516"/>
      <c r="AA91" s="516"/>
      <c r="AU91" s="87">
        <v>1</v>
      </c>
      <c r="CC91" s="92">
        <v>1</v>
      </c>
    </row>
    <row r="92" spans="1:81" ht="23.25" customHeight="1">
      <c r="A92" s="5"/>
      <c r="B92" s="5"/>
      <c r="C92" s="56"/>
      <c r="D92" s="56"/>
      <c r="E92" s="56"/>
      <c r="F92" s="56"/>
      <c r="G92" s="56"/>
      <c r="H92" s="5"/>
      <c r="I92" s="5"/>
      <c r="J92" s="5"/>
      <c r="K92" s="5"/>
      <c r="L92" s="5"/>
      <c r="M92" s="5"/>
      <c r="N92" s="517" t="s">
        <v>359</v>
      </c>
      <c r="O92" s="517"/>
      <c r="P92" s="517"/>
      <c r="Q92" s="517"/>
      <c r="R92" s="517"/>
      <c r="S92" s="517"/>
      <c r="T92" s="517"/>
      <c r="U92" s="517"/>
      <c r="V92" s="518" t="str">
        <f>IF(S91=0,"",IF(S91&lt;3,"Muy Baja",IF(S91&lt;24,"Baja",IF(S91&lt;500,"Media",IF(S91&lt;5001,"Alta","Muy Alta")))))</f>
        <v>Muy Baja</v>
      </c>
      <c r="W92" s="518"/>
      <c r="X92" s="518"/>
      <c r="Y92" s="518"/>
      <c r="Z92" s="518"/>
      <c r="AA92" s="518"/>
      <c r="AU92" s="87">
        <v>1</v>
      </c>
      <c r="CC92" s="92">
        <v>1</v>
      </c>
    </row>
    <row r="93" spans="1:81" ht="18.75" customHeight="1">
      <c r="A93" s="474" t="s">
        <v>360</v>
      </c>
      <c r="B93" s="474"/>
      <c r="C93" s="474"/>
      <c r="D93" s="474"/>
      <c r="E93" s="474"/>
      <c r="F93" s="474"/>
      <c r="G93" s="474"/>
      <c r="H93" s="474"/>
      <c r="I93" s="474"/>
      <c r="J93" s="474"/>
      <c r="K93" s="474"/>
      <c r="L93" s="474"/>
      <c r="M93" s="474"/>
      <c r="N93" s="474"/>
      <c r="O93" s="474"/>
      <c r="P93" s="474"/>
      <c r="Q93" s="474"/>
      <c r="R93" s="474"/>
      <c r="S93" s="474"/>
      <c r="T93" s="474"/>
      <c r="U93" s="474"/>
      <c r="V93" s="474"/>
      <c r="W93" s="474"/>
      <c r="X93" s="474"/>
      <c r="Y93" s="474"/>
      <c r="Z93" s="474"/>
      <c r="AA93" s="474"/>
      <c r="AU93" s="87">
        <v>1</v>
      </c>
      <c r="CC93" s="92">
        <v>1</v>
      </c>
    </row>
    <row r="94" spans="1:81" ht="18.75" customHeight="1">
      <c r="A94" s="501" t="s">
        <v>183</v>
      </c>
      <c r="B94" s="501"/>
      <c r="C94" s="164"/>
      <c r="D94" s="165"/>
      <c r="E94" s="166"/>
      <c r="F94" s="167"/>
      <c r="G94" s="168" t="s">
        <v>361</v>
      </c>
      <c r="H94" s="169" t="s">
        <v>362</v>
      </c>
      <c r="I94" s="169" t="s">
        <v>363</v>
      </c>
      <c r="J94" s="169" t="s">
        <v>364</v>
      </c>
      <c r="K94" s="169" t="s">
        <v>365</v>
      </c>
      <c r="L94" s="169" t="s">
        <v>366</v>
      </c>
      <c r="M94" s="169" t="s">
        <v>367</v>
      </c>
      <c r="N94" s="169" t="s">
        <v>368</v>
      </c>
      <c r="O94" s="169" t="s">
        <v>369</v>
      </c>
      <c r="P94" s="169" t="s">
        <v>370</v>
      </c>
      <c r="Q94" s="169" t="s">
        <v>371</v>
      </c>
      <c r="R94" s="169" t="s">
        <v>372</v>
      </c>
      <c r="S94" s="169" t="s">
        <v>373</v>
      </c>
      <c r="T94" s="169" t="s">
        <v>374</v>
      </c>
      <c r="U94" s="169" t="s">
        <v>375</v>
      </c>
      <c r="V94" s="170" t="s">
        <v>376</v>
      </c>
      <c r="W94" s="170" t="s">
        <v>377</v>
      </c>
      <c r="X94" s="170" t="s">
        <v>378</v>
      </c>
      <c r="Y94" s="170" t="s">
        <v>379</v>
      </c>
      <c r="Z94" s="470" t="s">
        <v>380</v>
      </c>
      <c r="AA94" s="470"/>
      <c r="AU94" s="87">
        <v>1</v>
      </c>
      <c r="CC94" s="92">
        <v>1</v>
      </c>
    </row>
    <row r="95" spans="1:81" ht="18.75" customHeight="1">
      <c r="A95" s="171">
        <v>1</v>
      </c>
      <c r="B95" s="172" t="s">
        <v>232</v>
      </c>
      <c r="C95" s="502" t="s">
        <v>381</v>
      </c>
      <c r="D95" s="502"/>
      <c r="E95" s="502"/>
      <c r="F95" s="502"/>
      <c r="G95" s="173">
        <v>0.2</v>
      </c>
      <c r="H95" s="174"/>
      <c r="I95" s="174"/>
      <c r="J95" s="174"/>
      <c r="K95" s="174"/>
      <c r="L95" s="174"/>
      <c r="M95" s="174"/>
      <c r="N95" s="174"/>
      <c r="O95" s="174"/>
      <c r="P95" s="174"/>
      <c r="Q95" s="174"/>
      <c r="R95" s="174"/>
      <c r="S95" s="174"/>
      <c r="T95" s="174"/>
      <c r="U95" s="174"/>
      <c r="V95" s="174"/>
      <c r="W95" s="174"/>
      <c r="X95" s="174"/>
      <c r="Y95" s="174"/>
      <c r="Z95" s="175">
        <f>COUNTA(H95:Y95)*G95</f>
        <v>0</v>
      </c>
      <c r="AA95" s="465">
        <f>IFERROR(SUM(Z95:Z99)/COUNTA(H95:W99),"")</f>
        <v>0.6</v>
      </c>
      <c r="AU95" s="87">
        <v>1</v>
      </c>
      <c r="CC95" s="92">
        <v>1</v>
      </c>
    </row>
    <row r="96" spans="1:81" ht="18.75" customHeight="1">
      <c r="A96" s="176">
        <v>2</v>
      </c>
      <c r="B96" s="177" t="s">
        <v>235</v>
      </c>
      <c r="C96" s="502"/>
      <c r="D96" s="502"/>
      <c r="E96" s="502"/>
      <c r="F96" s="502"/>
      <c r="G96" s="173">
        <v>0.4</v>
      </c>
      <c r="H96" s="174"/>
      <c r="I96" s="174"/>
      <c r="J96" s="174"/>
      <c r="K96" s="174"/>
      <c r="L96" s="174"/>
      <c r="M96" s="174"/>
      <c r="N96" s="174"/>
      <c r="O96" s="174"/>
      <c r="P96" s="174"/>
      <c r="Q96" s="174"/>
      <c r="R96" s="174"/>
      <c r="S96" s="174"/>
      <c r="T96" s="174"/>
      <c r="U96" s="174"/>
      <c r="V96" s="174"/>
      <c r="W96" s="174"/>
      <c r="X96" s="174"/>
      <c r="Y96" s="174"/>
      <c r="Z96" s="175">
        <f>COUNTA(H96:Y96)*G96</f>
        <v>0</v>
      </c>
      <c r="AA96" s="465"/>
      <c r="AB96" s="178"/>
      <c r="AC96" s="178"/>
      <c r="AD96" s="178"/>
      <c r="AE96" s="178"/>
      <c r="AF96" s="178"/>
      <c r="AG96" s="178"/>
      <c r="AH96" s="178"/>
      <c r="AI96" s="178"/>
      <c r="AJ96" s="178"/>
      <c r="AK96" s="178"/>
      <c r="AL96" s="178"/>
      <c r="AM96" s="178"/>
      <c r="AN96" s="178"/>
      <c r="AO96" s="178"/>
      <c r="AP96" s="178"/>
      <c r="AQ96" s="178"/>
      <c r="AR96" s="178"/>
      <c r="AS96" s="178"/>
      <c r="AT96" s="178"/>
      <c r="AU96" s="87">
        <v>1</v>
      </c>
      <c r="AV96" s="153"/>
      <c r="CC96" s="92">
        <v>1</v>
      </c>
    </row>
    <row r="97" spans="1:137" ht="18.75" customHeight="1">
      <c r="A97" s="179">
        <v>3</v>
      </c>
      <c r="B97" s="180" t="s">
        <v>238</v>
      </c>
      <c r="C97" s="502"/>
      <c r="D97" s="502"/>
      <c r="E97" s="502"/>
      <c r="F97" s="502"/>
      <c r="G97" s="173">
        <v>0.6</v>
      </c>
      <c r="H97" s="174" t="s">
        <v>278</v>
      </c>
      <c r="I97" s="174" t="s">
        <v>278</v>
      </c>
      <c r="J97" s="174" t="s">
        <v>278</v>
      </c>
      <c r="K97" s="174"/>
      <c r="L97" s="174"/>
      <c r="M97" s="174"/>
      <c r="N97" s="174"/>
      <c r="O97" s="174"/>
      <c r="P97" s="174"/>
      <c r="Q97" s="174"/>
      <c r="R97" s="174"/>
      <c r="S97" s="174"/>
      <c r="T97" s="174"/>
      <c r="U97" s="174"/>
      <c r="V97" s="174"/>
      <c r="W97" s="174"/>
      <c r="X97" s="174"/>
      <c r="Y97" s="174"/>
      <c r="Z97" s="175">
        <f>COUNTA(H97:Y97)*G97</f>
        <v>1.7999999999999998</v>
      </c>
      <c r="AA97" s="465"/>
      <c r="AB97" s="178"/>
      <c r="AC97" s="178"/>
      <c r="AD97" s="178"/>
      <c r="AE97" s="178"/>
      <c r="AF97" s="178"/>
      <c r="AG97" s="178"/>
      <c r="AH97" s="178"/>
      <c r="AI97" s="178"/>
      <c r="AJ97" s="178"/>
      <c r="AK97" s="178"/>
      <c r="AL97" s="178"/>
      <c r="AM97" s="178"/>
      <c r="AN97" s="178"/>
      <c r="AO97" s="178"/>
      <c r="AP97" s="178"/>
      <c r="AQ97" s="178"/>
      <c r="AR97" s="178"/>
      <c r="AS97" s="178"/>
      <c r="AT97" s="178"/>
      <c r="AU97" s="87">
        <v>1</v>
      </c>
      <c r="AV97" s="153"/>
      <c r="CC97" s="92">
        <v>1</v>
      </c>
    </row>
    <row r="98" spans="1:137" ht="18.75" customHeight="1">
      <c r="A98" s="181">
        <v>4</v>
      </c>
      <c r="B98" s="182" t="s">
        <v>241</v>
      </c>
      <c r="C98" s="502"/>
      <c r="D98" s="502"/>
      <c r="E98" s="502"/>
      <c r="F98" s="502"/>
      <c r="G98" s="173">
        <v>0.8</v>
      </c>
      <c r="H98" s="174"/>
      <c r="I98" s="174"/>
      <c r="J98" s="174"/>
      <c r="K98" s="174"/>
      <c r="L98" s="174"/>
      <c r="M98" s="174"/>
      <c r="N98" s="174"/>
      <c r="O98" s="174"/>
      <c r="P98" s="174"/>
      <c r="Q98" s="174"/>
      <c r="R98" s="174"/>
      <c r="S98" s="174"/>
      <c r="T98" s="174"/>
      <c r="U98" s="174"/>
      <c r="V98" s="174"/>
      <c r="W98" s="174"/>
      <c r="X98" s="174"/>
      <c r="Y98" s="174"/>
      <c r="Z98" s="175">
        <f>COUNTA(H98:Y98)*G98</f>
        <v>0</v>
      </c>
      <c r="AA98" s="465"/>
      <c r="AB98" s="178"/>
      <c r="AC98" s="178"/>
      <c r="AD98" s="178"/>
      <c r="AE98" s="178"/>
      <c r="AF98" s="178"/>
      <c r="AG98" s="178"/>
      <c r="AH98" s="178"/>
      <c r="AI98" s="178"/>
      <c r="AJ98" s="178"/>
      <c r="AK98" s="178"/>
      <c r="AL98" s="178"/>
      <c r="AM98" s="178"/>
      <c r="AN98" s="178"/>
      <c r="AO98" s="178"/>
      <c r="AP98" s="178"/>
      <c r="AQ98" s="178"/>
      <c r="AR98" s="178"/>
      <c r="AS98" s="178"/>
      <c r="AT98" s="178"/>
      <c r="AU98" s="87">
        <v>1</v>
      </c>
      <c r="AV98" s="153"/>
      <c r="CC98" s="92">
        <v>1</v>
      </c>
    </row>
    <row r="99" spans="1:137" ht="18.75" customHeight="1">
      <c r="A99" s="183">
        <v>5</v>
      </c>
      <c r="B99" s="184" t="s">
        <v>244</v>
      </c>
      <c r="C99" s="502"/>
      <c r="D99" s="502"/>
      <c r="E99" s="502"/>
      <c r="F99" s="502"/>
      <c r="G99" s="185">
        <v>1</v>
      </c>
      <c r="H99" s="174"/>
      <c r="I99" s="174"/>
      <c r="J99" s="174"/>
      <c r="K99" s="174"/>
      <c r="L99" s="174"/>
      <c r="M99" s="174"/>
      <c r="N99" s="174"/>
      <c r="O99" s="174"/>
      <c r="P99" s="174"/>
      <c r="Q99" s="174"/>
      <c r="R99" s="174"/>
      <c r="S99" s="174"/>
      <c r="T99" s="174"/>
      <c r="U99" s="174"/>
      <c r="V99" s="174"/>
      <c r="W99" s="174"/>
      <c r="X99" s="174"/>
      <c r="Y99" s="174"/>
      <c r="Z99" s="186">
        <f>COUNTA(H99:Y99)*G99</f>
        <v>0</v>
      </c>
      <c r="AA99" s="465"/>
      <c r="AB99" s="178"/>
      <c r="AC99" s="178"/>
      <c r="AD99" s="178"/>
      <c r="AE99" s="178"/>
      <c r="AF99" s="178"/>
      <c r="AG99" s="178"/>
      <c r="AH99" s="178"/>
      <c r="AI99" s="178"/>
      <c r="AJ99" s="178"/>
      <c r="AK99" s="178"/>
      <c r="AL99" s="178"/>
      <c r="AM99" s="178"/>
      <c r="AN99" s="178"/>
      <c r="AO99" s="178"/>
      <c r="AP99" s="178"/>
      <c r="AQ99" s="178"/>
      <c r="AR99" s="178"/>
      <c r="AS99" s="178"/>
      <c r="AT99" s="178"/>
      <c r="AU99" s="87">
        <v>1</v>
      </c>
      <c r="AV99" s="153"/>
      <c r="CC99" s="92">
        <v>1</v>
      </c>
    </row>
    <row r="100" spans="1:137" ht="11.25" customHeight="1" thickBot="1">
      <c r="A100" s="187"/>
      <c r="B100" s="188"/>
      <c r="C100" s="189"/>
      <c r="D100" s="189"/>
      <c r="E100" s="189"/>
      <c r="F100" s="88"/>
      <c r="G100" s="188"/>
      <c r="H100" s="190">
        <f t="shared" ref="H100:Y100" si="12">COUNTA(H95:H99)</f>
        <v>1</v>
      </c>
      <c r="I100" s="190">
        <f t="shared" si="12"/>
        <v>1</v>
      </c>
      <c r="J100" s="190">
        <f t="shared" si="12"/>
        <v>1</v>
      </c>
      <c r="K100" s="190">
        <f t="shared" si="12"/>
        <v>0</v>
      </c>
      <c r="L100" s="190">
        <f t="shared" si="12"/>
        <v>0</v>
      </c>
      <c r="M100" s="190">
        <f t="shared" si="12"/>
        <v>0</v>
      </c>
      <c r="N100" s="190">
        <f t="shared" si="12"/>
        <v>0</v>
      </c>
      <c r="O100" s="88">
        <f t="shared" si="12"/>
        <v>0</v>
      </c>
      <c r="P100" s="88">
        <f t="shared" si="12"/>
        <v>0</v>
      </c>
      <c r="Q100" s="88">
        <f t="shared" si="12"/>
        <v>0</v>
      </c>
      <c r="R100" s="88">
        <f t="shared" si="12"/>
        <v>0</v>
      </c>
      <c r="S100" s="88">
        <f t="shared" si="12"/>
        <v>0</v>
      </c>
      <c r="T100" s="88">
        <f t="shared" si="12"/>
        <v>0</v>
      </c>
      <c r="U100" s="88">
        <f t="shared" si="12"/>
        <v>0</v>
      </c>
      <c r="V100" s="88">
        <f t="shared" si="12"/>
        <v>0</v>
      </c>
      <c r="W100" s="88">
        <f t="shared" si="12"/>
        <v>0</v>
      </c>
      <c r="X100" s="88">
        <f t="shared" si="12"/>
        <v>0</v>
      </c>
      <c r="Y100" s="88">
        <f t="shared" si="12"/>
        <v>0</v>
      </c>
      <c r="Z100" s="25"/>
      <c r="AA100" s="25"/>
      <c r="AB100" s="5"/>
      <c r="AC100" s="5"/>
      <c r="AD100" s="5"/>
      <c r="AE100" s="5"/>
      <c r="AF100" s="5"/>
      <c r="AG100" s="5"/>
      <c r="AH100" s="5"/>
      <c r="AI100" s="5"/>
      <c r="AJ100" s="5"/>
      <c r="AK100" s="5"/>
      <c r="AL100" s="5"/>
      <c r="AM100" s="5"/>
      <c r="AN100" s="5"/>
      <c r="AO100" s="5"/>
      <c r="AP100" s="5"/>
      <c r="AQ100" s="5"/>
      <c r="AR100" s="5"/>
      <c r="AS100" s="5"/>
      <c r="AT100" s="5"/>
      <c r="AU100" s="87">
        <v>1</v>
      </c>
      <c r="AV100" s="109"/>
      <c r="CC100" s="92">
        <v>1</v>
      </c>
    </row>
    <row r="101" spans="1:137" ht="21" customHeight="1" thickTop="1" thickBot="1">
      <c r="A101" s="503" t="str">
        <f>IF(OR(H100&gt;1,I100&gt;1,J100&gt;1,K100&gt;1,L100&gt;1,M100&gt;1,N100&gt;1,O100&gt;1,P100&gt;1,Q100&gt;1,R100&gt;1,S100&gt;1,T100&gt;1,U100&gt;1,V100&gt;1,W100&gt;1),"ERROR - Solo Una calificación por Participante","")</f>
        <v/>
      </c>
      <c r="B101" s="503"/>
      <c r="C101" s="503"/>
      <c r="D101" s="503"/>
      <c r="E101" s="503"/>
      <c r="F101" s="503"/>
      <c r="G101" s="504" t="s">
        <v>382</v>
      </c>
      <c r="H101" s="504"/>
      <c r="I101" s="504"/>
      <c r="J101" s="504"/>
      <c r="K101" s="504"/>
      <c r="L101" s="504"/>
      <c r="M101" s="504"/>
      <c r="N101" s="504"/>
      <c r="O101" s="505">
        <f>IF(AA95="","",IF(V101&gt;0.8,5,IF(V101&gt;0.6,4,IF(V101&gt;0.4,3,IF(V101&gt;0.2,2,1)))))</f>
        <v>3</v>
      </c>
      <c r="P101" s="505"/>
      <c r="Q101" s="505"/>
      <c r="R101" s="506" t="str">
        <f>VLOOKUP(O101,A95:B99,2,1)</f>
        <v>Media</v>
      </c>
      <c r="S101" s="506"/>
      <c r="T101" s="506"/>
      <c r="U101" s="506"/>
      <c r="V101" s="507">
        <f>IFERROR(AA95,"")</f>
        <v>0.6</v>
      </c>
      <c r="W101" s="507"/>
      <c r="X101" s="507"/>
      <c r="Y101" s="25"/>
      <c r="Z101" s="25"/>
      <c r="AA101" s="25"/>
      <c r="AB101" s="5"/>
      <c r="AC101" s="5"/>
      <c r="AD101" s="5"/>
      <c r="AE101" s="5"/>
      <c r="AF101" s="5"/>
      <c r="AG101" s="5"/>
      <c r="AH101" s="5"/>
      <c r="AI101" s="5"/>
      <c r="AJ101" s="5"/>
      <c r="AK101" s="5"/>
      <c r="AL101" s="5"/>
      <c r="AM101" s="5"/>
      <c r="AN101" s="5"/>
      <c r="AO101" s="5"/>
      <c r="AP101" s="5"/>
      <c r="AQ101" s="5"/>
      <c r="AR101" s="5"/>
      <c r="AS101" s="5"/>
      <c r="AT101" s="5"/>
      <c r="AU101" s="87">
        <v>1</v>
      </c>
      <c r="AV101" s="108" t="str">
        <f>CONCATENATE(O101," - ",R101)</f>
        <v>3 - Media</v>
      </c>
      <c r="CC101" s="92">
        <v>1</v>
      </c>
    </row>
    <row r="102" spans="1:137" ht="15" customHeight="1" thickTop="1">
      <c r="A102" s="101"/>
      <c r="B102" s="101"/>
      <c r="C102" s="101"/>
      <c r="D102" s="101"/>
      <c r="E102" s="94"/>
      <c r="F102" s="101"/>
      <c r="G102" s="101"/>
      <c r="H102" s="101"/>
      <c r="I102" s="101"/>
      <c r="J102" s="101"/>
      <c r="K102" s="101"/>
      <c r="L102" s="25"/>
      <c r="M102" s="25"/>
      <c r="N102" s="25"/>
      <c r="O102" s="25"/>
      <c r="P102" s="25"/>
      <c r="Q102" s="25"/>
      <c r="R102" s="25"/>
      <c r="S102" s="25"/>
      <c r="T102" s="25"/>
      <c r="U102" s="25"/>
      <c r="V102" s="25"/>
      <c r="W102" s="25"/>
      <c r="X102" s="25"/>
      <c r="Y102" s="25"/>
      <c r="Z102" s="25"/>
      <c r="AA102" s="25"/>
      <c r="AB102" s="5"/>
      <c r="AC102" s="5"/>
      <c r="AD102" s="5"/>
      <c r="AE102" s="5"/>
      <c r="AF102" s="5"/>
      <c r="AG102" s="5"/>
      <c r="AH102" s="5"/>
      <c r="AI102" s="5"/>
      <c r="AJ102" s="5"/>
      <c r="AK102" s="5"/>
      <c r="AL102" s="5"/>
      <c r="AM102" s="5"/>
      <c r="AN102" s="5"/>
      <c r="AO102" s="5"/>
      <c r="AP102" s="5"/>
      <c r="AQ102" s="5"/>
      <c r="AR102" s="5"/>
      <c r="AS102" s="5"/>
      <c r="AT102" s="5"/>
      <c r="AU102" s="87">
        <v>1</v>
      </c>
      <c r="AV102" s="25"/>
      <c r="CC102" s="92">
        <v>1</v>
      </c>
    </row>
    <row r="103" spans="1:137" ht="30" customHeight="1">
      <c r="A103" s="508" t="s">
        <v>122</v>
      </c>
      <c r="B103" s="508"/>
      <c r="C103" s="508"/>
      <c r="D103" s="508"/>
      <c r="E103" s="508"/>
      <c r="F103" s="508"/>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104"/>
      <c r="AC103" s="104"/>
      <c r="AD103" s="104"/>
      <c r="AE103" s="104"/>
      <c r="AF103" s="104"/>
      <c r="AG103" s="104"/>
      <c r="AH103" s="104"/>
      <c r="AI103" s="104"/>
      <c r="AJ103" s="104"/>
      <c r="AK103" s="104"/>
      <c r="AL103" s="104"/>
      <c r="AM103" s="104"/>
      <c r="AN103" s="104"/>
      <c r="AO103" s="104"/>
      <c r="AP103" s="104"/>
      <c r="AQ103" s="104"/>
      <c r="AR103" s="104"/>
      <c r="AS103" s="104"/>
      <c r="AT103" s="104"/>
      <c r="AU103" s="87">
        <v>1</v>
      </c>
      <c r="AV103" s="25"/>
      <c r="CC103" s="92">
        <v>1</v>
      </c>
    </row>
    <row r="104" spans="1:137" ht="18.75" customHeight="1">
      <c r="A104" s="509" t="s">
        <v>383</v>
      </c>
      <c r="B104" s="509"/>
      <c r="C104" s="509"/>
      <c r="D104" s="509"/>
      <c r="E104" s="509"/>
      <c r="F104" s="509"/>
      <c r="G104" s="509"/>
      <c r="H104" s="509"/>
      <c r="I104" s="509"/>
      <c r="J104" s="509"/>
      <c r="K104" s="509"/>
      <c r="L104" s="509"/>
      <c r="M104" s="509"/>
      <c r="N104" s="509"/>
      <c r="O104" s="509"/>
      <c r="P104" s="509"/>
      <c r="Q104" s="509"/>
      <c r="R104" s="509"/>
      <c r="S104" s="509"/>
      <c r="T104" s="509"/>
      <c r="U104" s="509"/>
      <c r="V104" s="509"/>
      <c r="W104" s="509"/>
      <c r="X104" s="509"/>
      <c r="Y104" s="509"/>
      <c r="Z104" s="509"/>
      <c r="AA104" s="509"/>
      <c r="AB104" s="191"/>
      <c r="AC104" s="191"/>
      <c r="AD104" s="191"/>
      <c r="AE104" s="191"/>
      <c r="AF104" s="191"/>
      <c r="AG104" s="191"/>
      <c r="AH104" s="191"/>
      <c r="AI104" s="191"/>
      <c r="AJ104" s="191"/>
      <c r="AK104" s="191"/>
      <c r="AL104" s="191"/>
      <c r="AM104" s="191"/>
      <c r="AN104" s="191"/>
      <c r="AO104" s="191"/>
      <c r="AP104" s="191"/>
      <c r="AQ104" s="191"/>
      <c r="AR104" s="191"/>
      <c r="AS104" s="191"/>
      <c r="AT104" s="191"/>
      <c r="AU104" s="87">
        <v>1</v>
      </c>
      <c r="AV104" s="5"/>
      <c r="AW104" s="5"/>
      <c r="AX104" s="5"/>
      <c r="AY104" s="5"/>
      <c r="AZ104" s="5"/>
      <c r="BA104" s="5"/>
      <c r="BB104" s="5"/>
      <c r="BC104" s="5"/>
      <c r="BD104" s="5"/>
      <c r="BE104" s="5"/>
      <c r="BF104" s="5"/>
      <c r="BG104" s="5"/>
      <c r="BH104" s="5"/>
      <c r="BI104" s="5"/>
      <c r="BJ104" s="5"/>
      <c r="BK104" s="56"/>
      <c r="BL104" s="56"/>
      <c r="BM104" s="56"/>
      <c r="BN104" s="56"/>
      <c r="BO104" s="56"/>
      <c r="BP104" s="56"/>
      <c r="BQ104" s="56"/>
      <c r="BR104" s="56"/>
      <c r="BS104" s="56"/>
      <c r="BT104" s="56"/>
      <c r="BU104" s="56"/>
      <c r="BV104" s="56"/>
      <c r="BW104" s="56"/>
      <c r="BX104" s="56"/>
      <c r="BY104" s="56"/>
      <c r="BZ104" s="56"/>
      <c r="CA104" s="56"/>
      <c r="CB104" s="5"/>
      <c r="CC104" s="92">
        <v>1</v>
      </c>
      <c r="CD104" s="56"/>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row>
    <row r="105" spans="1:137" ht="18.75" customHeight="1">
      <c r="A105" s="493" t="s">
        <v>344</v>
      </c>
      <c r="B105" s="493"/>
      <c r="C105" s="493"/>
      <c r="D105" s="493" t="s">
        <v>384</v>
      </c>
      <c r="E105" s="493"/>
      <c r="F105" s="493" t="s">
        <v>150</v>
      </c>
      <c r="G105" s="493"/>
      <c r="H105" s="493"/>
      <c r="I105" s="493"/>
      <c r="J105" s="493"/>
      <c r="K105" s="493"/>
      <c r="L105" s="493"/>
      <c r="M105" s="493"/>
      <c r="N105" s="510" t="s">
        <v>385</v>
      </c>
      <c r="O105" s="510"/>
      <c r="P105" s="510"/>
      <c r="Q105" s="510"/>
      <c r="R105" s="510"/>
      <c r="S105" s="510"/>
      <c r="T105" s="510"/>
      <c r="U105" s="510"/>
      <c r="V105" s="510"/>
      <c r="W105" s="510"/>
      <c r="X105" s="510"/>
      <c r="Y105" s="510"/>
      <c r="Z105" s="510"/>
      <c r="AA105" s="510"/>
      <c r="AB105" s="86"/>
      <c r="AC105" s="86"/>
      <c r="AD105" s="86"/>
      <c r="AE105" s="86"/>
      <c r="AF105" s="86"/>
      <c r="AG105" s="86"/>
      <c r="AH105" s="86"/>
      <c r="AI105" s="86"/>
      <c r="AJ105" s="86"/>
      <c r="AK105" s="86"/>
      <c r="AL105" s="86"/>
      <c r="AM105" s="86"/>
      <c r="AN105" s="86"/>
      <c r="AO105" s="86"/>
      <c r="AP105" s="86"/>
      <c r="AQ105" s="86"/>
      <c r="AR105" s="86"/>
      <c r="AS105" s="86"/>
      <c r="AT105" s="86"/>
      <c r="AU105" s="87">
        <v>1</v>
      </c>
      <c r="AV105" s="5"/>
      <c r="AW105" s="5"/>
      <c r="AX105" s="5"/>
      <c r="AY105" s="5"/>
      <c r="AZ105" s="5"/>
      <c r="BA105" s="5"/>
      <c r="BB105" s="5"/>
      <c r="BC105" s="5"/>
      <c r="BD105" s="5"/>
      <c r="BE105" s="5"/>
      <c r="BF105" s="5"/>
      <c r="BG105" s="5"/>
      <c r="BH105" s="5"/>
      <c r="BI105" s="5"/>
      <c r="BJ105" s="5"/>
      <c r="BK105" s="56"/>
      <c r="BL105" s="56"/>
      <c r="BM105" s="56"/>
      <c r="BN105" s="56"/>
      <c r="BO105" s="56"/>
      <c r="BP105" s="56"/>
      <c r="BQ105" s="56"/>
      <c r="BR105" s="56"/>
      <c r="BS105" s="56"/>
      <c r="BT105" s="56"/>
      <c r="BU105" s="56"/>
      <c r="BV105" s="56"/>
      <c r="BW105" s="56"/>
      <c r="BX105" s="56"/>
      <c r="BY105" s="56"/>
      <c r="BZ105" s="56"/>
      <c r="CA105" s="56"/>
      <c r="CB105" s="5"/>
      <c r="CC105" s="92">
        <v>1</v>
      </c>
      <c r="CD105" s="56"/>
      <c r="CE105" s="5"/>
      <c r="CF105" s="5"/>
      <c r="CG105" s="5"/>
      <c r="CH105" s="5"/>
      <c r="CI105" s="5"/>
      <c r="CJ105" s="5"/>
      <c r="CK105" s="511" t="s">
        <v>386</v>
      </c>
      <c r="CL105" s="511"/>
      <c r="CM105" s="511"/>
      <c r="CN105" s="511"/>
      <c r="CO105" s="511"/>
      <c r="CP105" s="511"/>
      <c r="CQ105" s="511"/>
      <c r="CR105" s="511"/>
      <c r="CS105" s="511"/>
      <c r="CT105" s="511"/>
      <c r="CU105" s="511"/>
      <c r="CV105" s="511"/>
      <c r="CW105" s="511"/>
      <c r="CX105" s="511"/>
      <c r="CY105" s="511"/>
      <c r="CZ105" s="5"/>
      <c r="DA105" s="5"/>
      <c r="DB105" s="5"/>
      <c r="DC105" s="5"/>
      <c r="DD105" s="499" t="s">
        <v>387</v>
      </c>
      <c r="DE105" s="499"/>
      <c r="DF105" s="499"/>
      <c r="DG105" s="499"/>
      <c r="DH105" s="499"/>
      <c r="DI105" s="499"/>
      <c r="DJ105" s="499"/>
      <c r="DK105" s="499"/>
      <c r="DL105" s="499"/>
      <c r="DM105" s="499"/>
      <c r="DN105" s="499"/>
      <c r="DO105" s="499"/>
      <c r="DP105" s="499"/>
      <c r="DQ105" s="5"/>
      <c r="DR105" s="5"/>
      <c r="DS105" s="5"/>
      <c r="DT105" s="5"/>
      <c r="DU105" s="499" t="s">
        <v>388</v>
      </c>
      <c r="DV105" s="499"/>
      <c r="DW105" s="499"/>
      <c r="DX105" s="499"/>
      <c r="DY105" s="499"/>
      <c r="DZ105" s="499"/>
      <c r="EA105" s="499"/>
      <c r="EB105" s="499"/>
      <c r="EC105" s="499"/>
      <c r="ED105" s="499"/>
      <c r="EE105" s="499"/>
      <c r="EF105" s="499"/>
      <c r="EG105" s="499"/>
    </row>
    <row r="106" spans="1:137" ht="28.5" customHeight="1">
      <c r="A106" s="192">
        <v>1</v>
      </c>
      <c r="B106" s="193" t="s">
        <v>389</v>
      </c>
      <c r="C106" s="194">
        <v>0.2</v>
      </c>
      <c r="D106" s="495" t="s">
        <v>390</v>
      </c>
      <c r="E106" s="495"/>
      <c r="F106" s="495" t="s">
        <v>391</v>
      </c>
      <c r="G106" s="495"/>
      <c r="H106" s="495"/>
      <c r="I106" s="495"/>
      <c r="J106" s="495"/>
      <c r="K106" s="495"/>
      <c r="L106" s="495"/>
      <c r="M106" s="495"/>
      <c r="N106" s="495" t="s">
        <v>392</v>
      </c>
      <c r="O106" s="495"/>
      <c r="P106" s="495"/>
      <c r="Q106" s="495"/>
      <c r="R106" s="495"/>
      <c r="S106" s="495"/>
      <c r="T106" s="495"/>
      <c r="U106" s="495"/>
      <c r="V106" s="495"/>
      <c r="W106" s="495"/>
      <c r="X106" s="495"/>
      <c r="Y106" s="495"/>
      <c r="Z106" s="495"/>
      <c r="AA106" s="495"/>
      <c r="AB106" s="139"/>
      <c r="AC106" s="139"/>
      <c r="AD106" s="139"/>
      <c r="AE106" s="139"/>
      <c r="AF106" s="139"/>
      <c r="AG106" s="139"/>
      <c r="AH106" s="139"/>
      <c r="AI106" s="139"/>
      <c r="AJ106" s="139"/>
      <c r="AK106" s="139"/>
      <c r="AL106" s="139"/>
      <c r="AM106" s="139"/>
      <c r="AN106" s="139"/>
      <c r="AO106" s="139"/>
      <c r="AP106" s="139"/>
      <c r="AQ106" s="139"/>
      <c r="AR106" s="139"/>
      <c r="AS106" s="139"/>
      <c r="AT106" s="139"/>
      <c r="AU106" s="87">
        <v>1</v>
      </c>
      <c r="AV106" s="5"/>
      <c r="AW106" s="5"/>
      <c r="AX106" s="5"/>
      <c r="AY106" s="5"/>
      <c r="AZ106" s="5"/>
      <c r="BA106" s="5"/>
      <c r="BB106" s="5"/>
      <c r="BC106" s="5"/>
      <c r="BD106" s="5"/>
      <c r="BE106" s="5"/>
      <c r="BF106" s="5"/>
      <c r="BG106" s="5"/>
      <c r="BH106" s="5"/>
      <c r="BI106" s="5"/>
      <c r="BJ106" s="5"/>
      <c r="BK106" s="56"/>
      <c r="BL106" s="56"/>
      <c r="BM106" s="56"/>
      <c r="BN106" s="56"/>
      <c r="BO106" s="56"/>
      <c r="BP106" s="56"/>
      <c r="BQ106" s="56"/>
      <c r="BR106" s="56"/>
      <c r="BS106" s="56"/>
      <c r="BT106" s="56"/>
      <c r="BU106" s="56"/>
      <c r="BV106" s="56"/>
      <c r="BW106" s="56"/>
      <c r="BX106" s="56"/>
      <c r="BY106" s="56"/>
      <c r="BZ106" s="56"/>
      <c r="CA106" s="56"/>
      <c r="CB106" s="5"/>
      <c r="CC106" s="92">
        <v>1</v>
      </c>
      <c r="CD106" s="56"/>
      <c r="CE106" s="5"/>
      <c r="CF106" s="5"/>
      <c r="CG106" s="5"/>
      <c r="CH106" s="5"/>
      <c r="CI106" s="5"/>
      <c r="CJ106" s="5"/>
      <c r="CK106" s="511"/>
      <c r="CL106" s="511"/>
      <c r="CM106" s="511"/>
      <c r="CN106" s="511"/>
      <c r="CO106" s="511"/>
      <c r="CP106" s="511"/>
      <c r="CQ106" s="511"/>
      <c r="CR106" s="511"/>
      <c r="CS106" s="511"/>
      <c r="CT106" s="511"/>
      <c r="CU106" s="511"/>
      <c r="CV106" s="511"/>
      <c r="CW106" s="511"/>
      <c r="CX106" s="511"/>
      <c r="CY106" s="511"/>
      <c r="CZ106" s="5"/>
      <c r="DA106" s="5"/>
      <c r="DB106" s="5"/>
      <c r="DC106" s="5"/>
      <c r="DD106" s="499"/>
      <c r="DE106" s="499"/>
      <c r="DF106" s="499"/>
      <c r="DG106" s="499"/>
      <c r="DH106" s="499"/>
      <c r="DI106" s="499"/>
      <c r="DJ106" s="499"/>
      <c r="DK106" s="499"/>
      <c r="DL106" s="499"/>
      <c r="DM106" s="499"/>
      <c r="DN106" s="499"/>
      <c r="DO106" s="499"/>
      <c r="DP106" s="499"/>
      <c r="DQ106" s="5"/>
      <c r="DR106" s="5"/>
      <c r="DS106" s="5"/>
      <c r="DT106" s="5"/>
      <c r="DU106" s="499"/>
      <c r="DV106" s="499"/>
      <c r="DW106" s="499"/>
      <c r="DX106" s="499"/>
      <c r="DY106" s="499"/>
      <c r="DZ106" s="499"/>
      <c r="EA106" s="499"/>
      <c r="EB106" s="499"/>
      <c r="EC106" s="499"/>
      <c r="ED106" s="499"/>
      <c r="EE106" s="499"/>
      <c r="EF106" s="499"/>
      <c r="EG106" s="499"/>
    </row>
    <row r="107" spans="1:137" ht="28.5" customHeight="1">
      <c r="A107" s="192">
        <v>2</v>
      </c>
      <c r="B107" s="195" t="s">
        <v>393</v>
      </c>
      <c r="C107" s="194">
        <v>0.4</v>
      </c>
      <c r="D107" s="495" t="s">
        <v>394</v>
      </c>
      <c r="E107" s="495"/>
      <c r="F107" s="495" t="s">
        <v>395</v>
      </c>
      <c r="G107" s="495"/>
      <c r="H107" s="495"/>
      <c r="I107" s="495"/>
      <c r="J107" s="495"/>
      <c r="K107" s="495"/>
      <c r="L107" s="495"/>
      <c r="M107" s="495"/>
      <c r="N107" s="495" t="s">
        <v>396</v>
      </c>
      <c r="O107" s="495"/>
      <c r="P107" s="495"/>
      <c r="Q107" s="495"/>
      <c r="R107" s="495"/>
      <c r="S107" s="495"/>
      <c r="T107" s="495"/>
      <c r="U107" s="495"/>
      <c r="V107" s="495"/>
      <c r="W107" s="495"/>
      <c r="X107" s="495"/>
      <c r="Y107" s="495"/>
      <c r="Z107" s="495"/>
      <c r="AA107" s="495"/>
      <c r="AB107" s="139"/>
      <c r="AC107" s="139"/>
      <c r="AD107" s="139"/>
      <c r="AE107" s="139"/>
      <c r="AF107" s="139"/>
      <c r="AG107" s="139"/>
      <c r="AH107" s="139"/>
      <c r="AI107" s="139"/>
      <c r="AJ107" s="139"/>
      <c r="AK107" s="139"/>
      <c r="AL107" s="139"/>
      <c r="AM107" s="139"/>
      <c r="AN107" s="139"/>
      <c r="AO107" s="139"/>
      <c r="AP107" s="139"/>
      <c r="AQ107" s="139"/>
      <c r="AR107" s="139"/>
      <c r="AS107" s="139"/>
      <c r="AT107" s="139"/>
      <c r="AU107" s="87">
        <v>1</v>
      </c>
      <c r="AV107" s="5"/>
      <c r="AW107" s="5"/>
      <c r="AX107" s="5"/>
      <c r="AY107" s="5"/>
      <c r="AZ107" s="5"/>
      <c r="BA107" s="5"/>
      <c r="BB107" s="5"/>
      <c r="BC107" s="5"/>
      <c r="BD107" s="5"/>
      <c r="BE107" s="5"/>
      <c r="BF107" s="5"/>
      <c r="BG107" s="5"/>
      <c r="BH107" s="5"/>
      <c r="BI107" s="5"/>
      <c r="BJ107" s="5"/>
      <c r="BK107" s="56"/>
      <c r="BL107" s="56"/>
      <c r="BM107" s="56"/>
      <c r="BN107" s="56"/>
      <c r="BO107" s="56"/>
      <c r="BP107" s="56"/>
      <c r="BQ107" s="56"/>
      <c r="BR107" s="56"/>
      <c r="BS107" s="56"/>
      <c r="BT107" s="56"/>
      <c r="BU107" s="56"/>
      <c r="BV107" s="56"/>
      <c r="BW107" s="56"/>
      <c r="BX107" s="56"/>
      <c r="BY107" s="56"/>
      <c r="BZ107" s="56"/>
      <c r="CA107" s="56"/>
      <c r="CB107" s="5"/>
      <c r="CC107" s="92">
        <v>1</v>
      </c>
      <c r="CD107" s="56"/>
      <c r="CE107" s="5"/>
      <c r="CF107" s="5"/>
      <c r="CG107" s="5"/>
      <c r="CH107" s="5"/>
      <c r="CI107" s="25"/>
      <c r="CJ107" s="25"/>
      <c r="CK107" s="25"/>
      <c r="CL107" s="25"/>
      <c r="CM107" s="25"/>
      <c r="CN107" s="25"/>
      <c r="CO107" s="25"/>
      <c r="CP107" s="500" t="s">
        <v>122</v>
      </c>
      <c r="CQ107" s="500"/>
      <c r="CR107" s="500"/>
      <c r="CS107" s="500"/>
      <c r="CT107" s="500"/>
      <c r="CU107" s="500"/>
      <c r="CV107" s="500"/>
      <c r="CW107" s="500"/>
      <c r="CX107" s="500"/>
      <c r="CY107" s="500"/>
      <c r="CZ107" s="5"/>
      <c r="DA107" s="5"/>
      <c r="DB107" s="5"/>
      <c r="DC107" s="5"/>
      <c r="DD107" s="25"/>
      <c r="DE107" s="25"/>
      <c r="DF107" s="25"/>
      <c r="DG107" s="500" t="s">
        <v>122</v>
      </c>
      <c r="DH107" s="500"/>
      <c r="DI107" s="500"/>
      <c r="DJ107" s="500"/>
      <c r="DK107" s="500"/>
      <c r="DL107" s="500"/>
      <c r="DM107" s="500"/>
      <c r="DN107" s="500"/>
      <c r="DO107" s="500"/>
      <c r="DP107" s="500"/>
      <c r="DQ107" s="5"/>
      <c r="DR107" s="5"/>
      <c r="DS107" s="5"/>
      <c r="DT107" s="5"/>
      <c r="DU107" s="25"/>
      <c r="DV107" s="25"/>
      <c r="DW107" s="25"/>
      <c r="DX107" s="500" t="s">
        <v>122</v>
      </c>
      <c r="DY107" s="500"/>
      <c r="DZ107" s="500"/>
      <c r="EA107" s="500"/>
      <c r="EB107" s="500"/>
      <c r="EC107" s="500"/>
      <c r="ED107" s="500"/>
      <c r="EE107" s="500"/>
      <c r="EF107" s="500"/>
      <c r="EG107" s="500"/>
    </row>
    <row r="108" spans="1:137" ht="28.5" customHeight="1">
      <c r="A108" s="192">
        <v>3</v>
      </c>
      <c r="B108" s="196" t="s">
        <v>191</v>
      </c>
      <c r="C108" s="194">
        <v>0.6</v>
      </c>
      <c r="D108" s="495" t="s">
        <v>397</v>
      </c>
      <c r="E108" s="495"/>
      <c r="F108" s="495" t="s">
        <v>398</v>
      </c>
      <c r="G108" s="495"/>
      <c r="H108" s="495"/>
      <c r="I108" s="495"/>
      <c r="J108" s="495"/>
      <c r="K108" s="495"/>
      <c r="L108" s="495"/>
      <c r="M108" s="495"/>
      <c r="N108" s="495" t="s">
        <v>399</v>
      </c>
      <c r="O108" s="495"/>
      <c r="P108" s="495"/>
      <c r="Q108" s="495"/>
      <c r="R108" s="495"/>
      <c r="S108" s="495"/>
      <c r="T108" s="495"/>
      <c r="U108" s="495"/>
      <c r="V108" s="495"/>
      <c r="W108" s="495"/>
      <c r="X108" s="495"/>
      <c r="Y108" s="495"/>
      <c r="Z108" s="495"/>
      <c r="AA108" s="495"/>
      <c r="AB108" s="139"/>
      <c r="AC108" s="139"/>
      <c r="AD108" s="139"/>
      <c r="AE108" s="139"/>
      <c r="AF108" s="139"/>
      <c r="AG108" s="139"/>
      <c r="AH108" s="139"/>
      <c r="AI108" s="139"/>
      <c r="AJ108" s="139"/>
      <c r="AK108" s="139"/>
      <c r="AL108" s="139"/>
      <c r="AM108" s="139"/>
      <c r="AN108" s="139"/>
      <c r="AO108" s="139"/>
      <c r="AP108" s="139"/>
      <c r="AQ108" s="139"/>
      <c r="AR108" s="139"/>
      <c r="AS108" s="139"/>
      <c r="AT108" s="139"/>
      <c r="AU108" s="87">
        <v>1</v>
      </c>
      <c r="AV108" s="5"/>
      <c r="AW108" s="5"/>
      <c r="AX108" s="5"/>
      <c r="AY108" s="5"/>
      <c r="AZ108" s="5"/>
      <c r="BA108" s="5"/>
      <c r="BB108" s="5"/>
      <c r="BC108" s="5"/>
      <c r="BD108" s="5"/>
      <c r="BE108" s="5"/>
      <c r="BF108" s="5"/>
      <c r="BG108" s="5"/>
      <c r="BH108" s="5"/>
      <c r="BI108" s="5"/>
      <c r="BJ108" s="5"/>
      <c r="BK108" s="56"/>
      <c r="BL108" s="56"/>
      <c r="BM108" s="56"/>
      <c r="BN108" s="56"/>
      <c r="BO108" s="56"/>
      <c r="BP108" s="56"/>
      <c r="BQ108" s="56"/>
      <c r="BR108" s="56"/>
      <c r="BS108" s="56"/>
      <c r="BT108" s="56"/>
      <c r="BU108" s="56"/>
      <c r="BV108" s="56"/>
      <c r="BW108" s="56"/>
      <c r="BX108" s="56"/>
      <c r="BY108" s="56"/>
      <c r="BZ108" s="56"/>
      <c r="CA108" s="56"/>
      <c r="CB108" s="5"/>
      <c r="CC108" s="92">
        <v>1</v>
      </c>
      <c r="CD108" s="56"/>
      <c r="CE108" s="5"/>
      <c r="CF108" s="5"/>
      <c r="CG108" s="5"/>
      <c r="CH108" s="5"/>
      <c r="CI108" s="25"/>
      <c r="CJ108" s="25"/>
      <c r="CK108" s="25"/>
      <c r="CL108" s="25"/>
      <c r="CM108" s="25"/>
      <c r="CN108" s="25"/>
      <c r="CO108" s="25"/>
      <c r="CP108" s="498">
        <v>1</v>
      </c>
      <c r="CQ108" s="498"/>
      <c r="CR108" s="498">
        <v>2</v>
      </c>
      <c r="CS108" s="498"/>
      <c r="CT108" s="498">
        <v>3</v>
      </c>
      <c r="CU108" s="498"/>
      <c r="CV108" s="498">
        <v>4</v>
      </c>
      <c r="CW108" s="498"/>
      <c r="CX108" s="498">
        <v>5</v>
      </c>
      <c r="CY108" s="498"/>
      <c r="CZ108" s="94"/>
      <c r="DA108" s="94"/>
      <c r="DB108" s="25"/>
      <c r="DC108" s="25"/>
      <c r="DD108" s="25"/>
      <c r="DE108" s="25"/>
      <c r="DF108" s="25"/>
      <c r="DG108" s="498">
        <v>1</v>
      </c>
      <c r="DH108" s="498"/>
      <c r="DI108" s="498">
        <v>2</v>
      </c>
      <c r="DJ108" s="498"/>
      <c r="DK108" s="498">
        <v>3</v>
      </c>
      <c r="DL108" s="498"/>
      <c r="DM108" s="498">
        <v>4</v>
      </c>
      <c r="DN108" s="498"/>
      <c r="DO108" s="498">
        <v>5</v>
      </c>
      <c r="DP108" s="498"/>
      <c r="DQ108" s="94"/>
      <c r="DR108" s="94"/>
      <c r="DS108" s="25"/>
      <c r="DT108" s="25"/>
      <c r="DU108" s="25"/>
      <c r="DV108" s="25"/>
      <c r="DW108" s="25"/>
      <c r="DX108" s="498">
        <v>1</v>
      </c>
      <c r="DY108" s="498"/>
      <c r="DZ108" s="498">
        <v>2</v>
      </c>
      <c r="EA108" s="498"/>
      <c r="EB108" s="498">
        <v>3</v>
      </c>
      <c r="EC108" s="498"/>
      <c r="ED108" s="498">
        <v>4</v>
      </c>
      <c r="EE108" s="498"/>
      <c r="EF108" s="498">
        <v>5</v>
      </c>
      <c r="EG108" s="498"/>
    </row>
    <row r="109" spans="1:137" ht="28.5" customHeight="1">
      <c r="A109" s="192">
        <v>4</v>
      </c>
      <c r="B109" s="197" t="s">
        <v>400</v>
      </c>
      <c r="C109" s="194">
        <v>0.8</v>
      </c>
      <c r="D109" s="495" t="s">
        <v>401</v>
      </c>
      <c r="E109" s="495"/>
      <c r="F109" s="495" t="s">
        <v>402</v>
      </c>
      <c r="G109" s="495"/>
      <c r="H109" s="495"/>
      <c r="I109" s="495"/>
      <c r="J109" s="495"/>
      <c r="K109" s="495"/>
      <c r="L109" s="495"/>
      <c r="M109" s="495"/>
      <c r="N109" s="495" t="s">
        <v>403</v>
      </c>
      <c r="O109" s="495"/>
      <c r="P109" s="495"/>
      <c r="Q109" s="495"/>
      <c r="R109" s="495"/>
      <c r="S109" s="495"/>
      <c r="T109" s="495"/>
      <c r="U109" s="495"/>
      <c r="V109" s="495"/>
      <c r="W109" s="495"/>
      <c r="X109" s="495"/>
      <c r="Y109" s="495"/>
      <c r="Z109" s="495"/>
      <c r="AA109" s="495"/>
      <c r="AB109" s="139"/>
      <c r="AC109" s="139"/>
      <c r="AD109" s="139"/>
      <c r="AE109" s="139"/>
      <c r="AF109" s="139"/>
      <c r="AG109" s="139"/>
      <c r="AH109" s="139"/>
      <c r="AI109" s="139"/>
      <c r="AJ109" s="139"/>
      <c r="AK109" s="139"/>
      <c r="AL109" s="139"/>
      <c r="AM109" s="139"/>
      <c r="AN109" s="139"/>
      <c r="AO109" s="139"/>
      <c r="AP109" s="139"/>
      <c r="AQ109" s="139"/>
      <c r="AR109" s="139"/>
      <c r="AS109" s="139"/>
      <c r="AT109" s="139"/>
      <c r="AU109" s="87">
        <v>1</v>
      </c>
      <c r="AV109" s="5"/>
      <c r="AW109" s="5"/>
      <c r="AX109" s="5"/>
      <c r="AY109" s="5"/>
      <c r="AZ109" s="5"/>
      <c r="BA109" s="5"/>
      <c r="BB109" s="5"/>
      <c r="BC109" s="5"/>
      <c r="BD109" s="5"/>
      <c r="BE109" s="5"/>
      <c r="BF109" s="5"/>
      <c r="BG109" s="5"/>
      <c r="BH109" s="5"/>
      <c r="BI109" s="5"/>
      <c r="BJ109" s="5"/>
      <c r="BK109" s="56"/>
      <c r="BL109" s="56"/>
      <c r="BM109" s="56"/>
      <c r="BN109" s="56"/>
      <c r="BO109" s="56"/>
      <c r="BP109" s="56"/>
      <c r="BQ109" s="56"/>
      <c r="BR109" s="56"/>
      <c r="BS109" s="56"/>
      <c r="BT109" s="56"/>
      <c r="BU109" s="56"/>
      <c r="BV109" s="56"/>
      <c r="BW109" s="56"/>
      <c r="BX109" s="56"/>
      <c r="BY109" s="56"/>
      <c r="BZ109" s="56"/>
      <c r="CA109" s="56"/>
      <c r="CB109" s="5"/>
      <c r="CC109" s="92">
        <v>1</v>
      </c>
      <c r="CD109" s="56"/>
      <c r="CE109" s="5"/>
      <c r="CF109" s="5"/>
      <c r="CG109" s="5"/>
      <c r="CH109" s="5"/>
      <c r="CI109" s="25"/>
      <c r="CJ109" s="25"/>
      <c r="CK109" s="198"/>
      <c r="CL109" s="198"/>
      <c r="CM109" s="198"/>
      <c r="CN109" s="199"/>
      <c r="CO109" s="25"/>
      <c r="CP109" s="451" t="str">
        <f>IF(O125=1,"X","")</f>
        <v/>
      </c>
      <c r="CQ109" s="451"/>
      <c r="CR109" s="451" t="str">
        <f>IF(O125=2,"X","")</f>
        <v>X</v>
      </c>
      <c r="CS109" s="451"/>
      <c r="CT109" s="451" t="str">
        <f>IF(O125=3,"X","")</f>
        <v/>
      </c>
      <c r="CU109" s="451"/>
      <c r="CV109" s="480" t="str">
        <f>IF(O125=4,"X","")</f>
        <v/>
      </c>
      <c r="CW109" s="480"/>
      <c r="CX109" s="451" t="str">
        <f>IF(O125=5,"X","")</f>
        <v/>
      </c>
      <c r="CY109" s="451"/>
      <c r="CZ109" s="94"/>
      <c r="DA109" s="25"/>
      <c r="DB109" s="25"/>
      <c r="DC109" s="25"/>
      <c r="DD109" s="25"/>
      <c r="DE109" s="25"/>
      <c r="DF109" s="25"/>
      <c r="DG109" s="451" t="str">
        <f>IF(Q164=1,"X","")</f>
        <v/>
      </c>
      <c r="DH109" s="451"/>
      <c r="DI109" s="451" t="str">
        <f>IF(Q164=2,"X","")</f>
        <v>X</v>
      </c>
      <c r="DJ109" s="451"/>
      <c r="DK109" s="451" t="str">
        <f>IF(Q164=3,"X","")</f>
        <v/>
      </c>
      <c r="DL109" s="451"/>
      <c r="DM109" s="480" t="str">
        <f>IF(Q164=4,"X","")</f>
        <v/>
      </c>
      <c r="DN109" s="480"/>
      <c r="DO109" s="451" t="str">
        <f>IF(Q164=5,"X","")</f>
        <v/>
      </c>
      <c r="DP109" s="451"/>
      <c r="DQ109" s="94"/>
      <c r="DR109" s="25"/>
      <c r="DS109" s="25"/>
      <c r="DT109" s="25"/>
      <c r="DU109" s="25"/>
      <c r="DV109" s="25"/>
      <c r="DW109" s="25"/>
      <c r="DX109" s="451" t="str">
        <f>IF(Q176=1,"X","")</f>
        <v/>
      </c>
      <c r="DY109" s="451"/>
      <c r="DZ109" s="451" t="str">
        <f>IF(Q176=2,"X","")</f>
        <v>X</v>
      </c>
      <c r="EA109" s="451"/>
      <c r="EB109" s="451" t="str">
        <f>IF(Q176=3,"X","")</f>
        <v/>
      </c>
      <c r="EC109" s="451"/>
      <c r="ED109" s="480" t="str">
        <f>IF(Q176=4,"X","")</f>
        <v/>
      </c>
      <c r="EE109" s="480"/>
      <c r="EF109" s="451" t="str">
        <f>IF(Q176=5,"X","")</f>
        <v/>
      </c>
      <c r="EG109" s="451"/>
    </row>
    <row r="110" spans="1:137" ht="28.5" customHeight="1">
      <c r="A110" s="192">
        <v>5</v>
      </c>
      <c r="B110" s="200" t="s">
        <v>404</v>
      </c>
      <c r="C110" s="194">
        <v>1</v>
      </c>
      <c r="D110" s="495" t="s">
        <v>405</v>
      </c>
      <c r="E110" s="495"/>
      <c r="F110" s="495" t="s">
        <v>406</v>
      </c>
      <c r="G110" s="495"/>
      <c r="H110" s="495"/>
      <c r="I110" s="495"/>
      <c r="J110" s="495"/>
      <c r="K110" s="495"/>
      <c r="L110" s="495"/>
      <c r="M110" s="495"/>
      <c r="N110" s="495" t="s">
        <v>407</v>
      </c>
      <c r="O110" s="495"/>
      <c r="P110" s="495"/>
      <c r="Q110" s="495"/>
      <c r="R110" s="495"/>
      <c r="S110" s="495"/>
      <c r="T110" s="495"/>
      <c r="U110" s="495"/>
      <c r="V110" s="495"/>
      <c r="W110" s="495"/>
      <c r="X110" s="495"/>
      <c r="Y110" s="495"/>
      <c r="Z110" s="495"/>
      <c r="AA110" s="495"/>
      <c r="AB110" s="139"/>
      <c r="AC110" s="139"/>
      <c r="AD110" s="139"/>
      <c r="AE110" s="139"/>
      <c r="AF110" s="139"/>
      <c r="AG110" s="139"/>
      <c r="AH110" s="139"/>
      <c r="AI110" s="139"/>
      <c r="AJ110" s="139"/>
      <c r="AK110" s="139"/>
      <c r="AL110" s="139"/>
      <c r="AM110" s="139"/>
      <c r="AN110" s="139"/>
      <c r="AO110" s="139"/>
      <c r="AP110" s="139"/>
      <c r="AQ110" s="139"/>
      <c r="AR110" s="139"/>
      <c r="AS110" s="139"/>
      <c r="AT110" s="139"/>
      <c r="AU110" s="87">
        <v>1</v>
      </c>
      <c r="AV110" s="5"/>
      <c r="AW110" s="5"/>
      <c r="AX110" s="5"/>
      <c r="AY110" s="5"/>
      <c r="AZ110" s="5"/>
      <c r="BA110" s="5"/>
      <c r="BB110" s="5"/>
      <c r="BC110" s="5"/>
      <c r="BD110" s="5"/>
      <c r="BE110" s="5"/>
      <c r="BF110" s="5"/>
      <c r="BG110" s="5"/>
      <c r="BH110" s="5"/>
      <c r="BI110" s="5"/>
      <c r="BJ110" s="5"/>
      <c r="BK110" s="56"/>
      <c r="BL110" s="56"/>
      <c r="BM110" s="56"/>
      <c r="BN110" s="56"/>
      <c r="BO110" s="56"/>
      <c r="BP110" s="56"/>
      <c r="BQ110" s="56"/>
      <c r="BR110" s="56"/>
      <c r="BS110" s="56"/>
      <c r="BT110" s="56"/>
      <c r="BU110" s="56"/>
      <c r="BV110" s="56"/>
      <c r="BW110" s="56"/>
      <c r="BX110" s="56"/>
      <c r="BY110" s="56"/>
      <c r="BZ110" s="56"/>
      <c r="CA110" s="56"/>
      <c r="CB110" s="5"/>
      <c r="CC110" s="92">
        <v>1</v>
      </c>
      <c r="CD110" s="56"/>
      <c r="CE110" s="5"/>
      <c r="CF110" s="5"/>
      <c r="CG110" s="5"/>
      <c r="CH110" s="5"/>
      <c r="CI110" s="25"/>
      <c r="CJ110" s="25"/>
      <c r="CK110" s="496" t="s">
        <v>408</v>
      </c>
      <c r="CL110" s="496"/>
      <c r="CM110" s="496"/>
      <c r="CN110" s="496"/>
      <c r="CO110" s="25"/>
      <c r="CP110" s="497" t="s">
        <v>409</v>
      </c>
      <c r="CQ110" s="497"/>
      <c r="CR110" s="497" t="s">
        <v>410</v>
      </c>
      <c r="CS110" s="497"/>
      <c r="CT110" s="497" t="s">
        <v>411</v>
      </c>
      <c r="CU110" s="497"/>
      <c r="CV110" s="497" t="s">
        <v>412</v>
      </c>
      <c r="CW110" s="497"/>
      <c r="CX110" s="497" t="s">
        <v>413</v>
      </c>
      <c r="CY110" s="497"/>
      <c r="CZ110" s="94"/>
      <c r="DA110" s="25"/>
      <c r="DB110" s="25"/>
      <c r="DC110" s="25"/>
      <c r="DD110" s="496" t="s">
        <v>414</v>
      </c>
      <c r="DE110" s="496"/>
      <c r="DF110" s="25"/>
      <c r="DG110" s="25"/>
      <c r="DH110" s="201"/>
      <c r="DI110" s="201"/>
      <c r="DJ110" s="201"/>
      <c r="DK110" s="201"/>
      <c r="DL110" s="201"/>
      <c r="DM110" s="201"/>
      <c r="DN110" s="201"/>
      <c r="DO110" s="201"/>
      <c r="DP110" s="201"/>
      <c r="DQ110" s="94"/>
      <c r="DR110" s="25"/>
      <c r="DS110" s="25"/>
      <c r="DT110" s="25"/>
      <c r="DU110" s="496" t="s">
        <v>415</v>
      </c>
      <c r="DV110" s="496"/>
      <c r="DW110" s="25"/>
      <c r="DX110" s="25"/>
      <c r="DY110" s="201"/>
      <c r="DZ110" s="201"/>
      <c r="EA110" s="201"/>
      <c r="EB110" s="201"/>
      <c r="EC110" s="201"/>
      <c r="ED110" s="201"/>
      <c r="EE110" s="201"/>
      <c r="EF110" s="201"/>
      <c r="EG110" s="201"/>
    </row>
    <row r="111" spans="1:137" ht="18.75" customHeight="1">
      <c r="A111" s="202"/>
      <c r="B111" s="202"/>
      <c r="C111" s="202"/>
      <c r="D111" s="203" t="s">
        <v>416</v>
      </c>
      <c r="E111" s="204">
        <f>Matriz!A2</f>
        <v>1423500</v>
      </c>
      <c r="F111" s="202"/>
      <c r="G111" s="202"/>
      <c r="H111" s="202"/>
      <c r="I111" s="202"/>
      <c r="J111" s="202"/>
      <c r="K111" s="202"/>
      <c r="L111" s="202"/>
      <c r="M111" s="202"/>
      <c r="N111" s="202"/>
      <c r="O111" s="202"/>
      <c r="P111" s="202"/>
      <c r="Q111" s="202"/>
      <c r="R111" s="5"/>
      <c r="S111" s="5"/>
      <c r="T111" s="5"/>
      <c r="U111" s="5"/>
      <c r="V111" s="5"/>
      <c r="W111" s="5"/>
      <c r="X111" s="205"/>
      <c r="Y111" s="5"/>
      <c r="Z111" s="206"/>
      <c r="AA111" s="206"/>
      <c r="AB111" s="207"/>
      <c r="AC111" s="207"/>
      <c r="AD111" s="207"/>
      <c r="AE111" s="207"/>
      <c r="AF111" s="207"/>
      <c r="AG111" s="207"/>
      <c r="AH111" s="207"/>
      <c r="AI111" s="207"/>
      <c r="AJ111" s="207"/>
      <c r="AK111" s="207"/>
      <c r="AL111" s="207"/>
      <c r="AM111" s="207"/>
      <c r="AN111" s="207"/>
      <c r="AO111" s="207"/>
      <c r="AP111" s="207"/>
      <c r="AQ111" s="207"/>
      <c r="AR111" s="207"/>
      <c r="AS111" s="207"/>
      <c r="AT111" s="207"/>
      <c r="AU111" s="87">
        <v>1</v>
      </c>
      <c r="AV111" s="25"/>
      <c r="AW111" s="25"/>
      <c r="AX111" s="25"/>
      <c r="AY111" s="25"/>
      <c r="AZ111" s="25"/>
      <c r="BA111" s="25"/>
      <c r="BB111" s="25"/>
      <c r="BC111" s="25"/>
      <c r="BD111" s="25"/>
      <c r="BE111" s="25"/>
      <c r="BF111" s="25"/>
      <c r="BG111" s="25"/>
      <c r="BH111" s="25"/>
      <c r="BI111" s="25"/>
      <c r="BJ111" s="25"/>
      <c r="BK111" s="94"/>
      <c r="BL111" s="94"/>
      <c r="BM111" s="94"/>
      <c r="BN111" s="94"/>
      <c r="BO111" s="94"/>
      <c r="BP111" s="94"/>
      <c r="BQ111" s="94"/>
      <c r="BR111" s="94"/>
      <c r="BS111" s="94"/>
      <c r="BT111" s="94"/>
      <c r="BU111" s="94"/>
      <c r="BV111" s="94"/>
      <c r="BW111" s="94"/>
      <c r="BX111" s="94"/>
      <c r="BY111" s="94"/>
      <c r="BZ111" s="94"/>
      <c r="CA111" s="94"/>
      <c r="CB111" s="25"/>
      <c r="CC111" s="92">
        <v>1</v>
      </c>
      <c r="CD111" s="56"/>
      <c r="CE111" s="5"/>
      <c r="CF111" s="5"/>
      <c r="CG111" s="5"/>
      <c r="CH111" s="5"/>
      <c r="CI111" s="25"/>
      <c r="CJ111" s="25"/>
      <c r="CK111" s="496"/>
      <c r="CL111" s="496"/>
      <c r="CM111" s="496"/>
      <c r="CN111" s="496"/>
      <c r="CO111" s="25"/>
      <c r="CP111" s="208"/>
      <c r="CQ111" s="209">
        <f>IF(CP109="X",V125,0)</f>
        <v>0</v>
      </c>
      <c r="CR111" s="210"/>
      <c r="CS111" s="209">
        <f>IF(CR109="X",V125,0)</f>
        <v>0.33333333333333331</v>
      </c>
      <c r="CT111" s="210"/>
      <c r="CU111" s="209">
        <f>IF(CT109="X",V125,0)</f>
        <v>0</v>
      </c>
      <c r="CV111" s="210"/>
      <c r="CW111" s="209">
        <f>IF(CV109="X",V125,0)</f>
        <v>0</v>
      </c>
      <c r="CX111" s="210"/>
      <c r="CY111" s="209">
        <f>IF(CX109="X",V125,0)</f>
        <v>0</v>
      </c>
      <c r="CZ111" s="94"/>
      <c r="DA111" s="25"/>
      <c r="DB111" s="25"/>
      <c r="DC111" s="25"/>
      <c r="DD111" s="496"/>
      <c r="DE111" s="496"/>
      <c r="DF111" s="25"/>
      <c r="DG111" s="208"/>
      <c r="DH111" s="209">
        <f>IF(DG109="X",V164,0)</f>
        <v>0</v>
      </c>
      <c r="DI111" s="210"/>
      <c r="DJ111" s="209">
        <f>IF(DI109="X",V164,0)</f>
        <v>0.33333333333333331</v>
      </c>
      <c r="DK111" s="210"/>
      <c r="DL111" s="209">
        <f>IF(DK109="X",V164,0)</f>
        <v>0</v>
      </c>
      <c r="DM111" s="210"/>
      <c r="DN111" s="209">
        <f>IF(DM109="X",V164,0)</f>
        <v>0</v>
      </c>
      <c r="DO111" s="210"/>
      <c r="DP111" s="209">
        <f>IF(DO109="X",V164,0)</f>
        <v>0</v>
      </c>
      <c r="DQ111" s="94"/>
      <c r="DR111" s="25"/>
      <c r="DS111" s="25"/>
      <c r="DT111" s="25"/>
      <c r="DU111" s="496"/>
      <c r="DV111" s="496"/>
      <c r="DW111" s="25"/>
      <c r="DX111" s="208"/>
      <c r="DY111" s="209">
        <f>IF(DX109="X",V176,0)</f>
        <v>0</v>
      </c>
      <c r="DZ111" s="210"/>
      <c r="EA111" s="209">
        <f>IF(DZ109="X",V176,0)</f>
        <v>0.33333333333333331</v>
      </c>
      <c r="EB111" s="210"/>
      <c r="EC111" s="209">
        <f>IF(EB109="X",V176,0)</f>
        <v>0</v>
      </c>
      <c r="ED111" s="210"/>
      <c r="EE111" s="209">
        <f>IF(ED109="X",V176,0)</f>
        <v>0</v>
      </c>
      <c r="EF111" s="210"/>
      <c r="EG111" s="209">
        <f>IF(EF109="X",V176,0)</f>
        <v>0</v>
      </c>
    </row>
    <row r="112" spans="1:137" ht="15.75" customHeight="1">
      <c r="A112" s="71"/>
      <c r="B112" s="161" t="s">
        <v>417</v>
      </c>
      <c r="C112" s="136"/>
      <c r="D112" s="136"/>
      <c r="E112" s="162"/>
      <c r="F112" s="136"/>
      <c r="G112" s="136"/>
      <c r="H112" s="136"/>
      <c r="I112" s="136"/>
      <c r="J112" s="136"/>
      <c r="K112" s="136"/>
      <c r="L112" s="136"/>
      <c r="M112" s="136"/>
      <c r="N112" s="136"/>
      <c r="O112" s="136"/>
      <c r="P112" s="136"/>
      <c r="Q112" s="136"/>
      <c r="R112" s="136"/>
      <c r="S112" s="136"/>
      <c r="T112" s="136"/>
      <c r="U112" s="21"/>
      <c r="V112" s="21"/>
      <c r="W112" s="21"/>
      <c r="X112" s="21"/>
      <c r="Y112" s="21"/>
      <c r="Z112" s="21"/>
      <c r="AA112" s="21"/>
      <c r="AB112" s="71"/>
      <c r="AC112" s="71"/>
      <c r="AD112" s="71"/>
      <c r="AE112" s="71"/>
      <c r="AF112" s="71"/>
      <c r="AG112" s="71"/>
      <c r="AH112" s="71"/>
      <c r="AI112" s="71"/>
      <c r="AJ112" s="71"/>
      <c r="AK112" s="71"/>
      <c r="AL112" s="71"/>
      <c r="AM112" s="71"/>
      <c r="AN112" s="71"/>
      <c r="AO112" s="71"/>
      <c r="AP112" s="71"/>
      <c r="AQ112" s="71"/>
      <c r="AR112" s="71"/>
      <c r="AS112" s="71"/>
      <c r="AT112" s="71"/>
      <c r="AU112" s="87">
        <v>1</v>
      </c>
      <c r="AV112" s="25"/>
      <c r="AW112" s="25"/>
      <c r="AX112" s="25"/>
      <c r="AY112" s="25"/>
      <c r="AZ112" s="25"/>
      <c r="BA112" s="25"/>
      <c r="BB112" s="25"/>
      <c r="BC112" s="25"/>
      <c r="BD112" s="25"/>
      <c r="BE112" s="25"/>
      <c r="BF112" s="25"/>
      <c r="BG112" s="25"/>
      <c r="BH112" s="25"/>
      <c r="BI112" s="25"/>
      <c r="BJ112" s="25"/>
      <c r="BK112" s="94"/>
      <c r="BL112" s="94"/>
      <c r="BM112" s="94"/>
      <c r="BN112" s="94"/>
      <c r="BO112" s="94"/>
      <c r="BP112" s="94"/>
      <c r="BQ112" s="94"/>
      <c r="BR112" s="94"/>
      <c r="BS112" s="94"/>
      <c r="BT112" s="94"/>
      <c r="BU112" s="94"/>
      <c r="BV112" s="94"/>
      <c r="BW112" s="94"/>
      <c r="BX112" s="94"/>
      <c r="BY112" s="94"/>
      <c r="BZ112" s="94"/>
      <c r="CA112" s="94"/>
      <c r="CB112" s="25"/>
      <c r="CC112" s="92">
        <v>1</v>
      </c>
      <c r="CD112" s="56"/>
      <c r="CE112" s="5"/>
      <c r="CF112" s="5"/>
      <c r="CG112" s="5"/>
      <c r="CH112" s="5"/>
      <c r="CI112" s="25"/>
      <c r="CJ112" s="25"/>
      <c r="CK112" s="211"/>
      <c r="CL112" s="211"/>
      <c r="CM112" s="211"/>
      <c r="CN112" s="211"/>
      <c r="CO112" s="25"/>
      <c r="CP112" s="498">
        <v>1</v>
      </c>
      <c r="CQ112" s="498"/>
      <c r="CR112" s="498">
        <v>2</v>
      </c>
      <c r="CS112" s="498"/>
      <c r="CT112" s="498">
        <v>3</v>
      </c>
      <c r="CU112" s="498"/>
      <c r="CV112" s="498">
        <v>4</v>
      </c>
      <c r="CW112" s="498"/>
      <c r="CX112" s="498">
        <v>5</v>
      </c>
      <c r="CY112" s="498"/>
      <c r="CZ112" s="94"/>
      <c r="DA112" s="25"/>
      <c r="DB112" s="25"/>
      <c r="DC112" s="25"/>
      <c r="DD112" s="211"/>
      <c r="DE112" s="211"/>
      <c r="DF112" s="25"/>
      <c r="DG112" s="498">
        <v>1</v>
      </c>
      <c r="DH112" s="498"/>
      <c r="DI112" s="498">
        <v>2</v>
      </c>
      <c r="DJ112" s="498"/>
      <c r="DK112" s="498">
        <v>3</v>
      </c>
      <c r="DL112" s="498"/>
      <c r="DM112" s="498">
        <v>4</v>
      </c>
      <c r="DN112" s="498"/>
      <c r="DO112" s="498">
        <v>5</v>
      </c>
      <c r="DP112" s="498"/>
      <c r="DQ112" s="94"/>
      <c r="DR112" s="25"/>
      <c r="DS112" s="25"/>
      <c r="DT112" s="25"/>
      <c r="DU112" s="211"/>
      <c r="DV112" s="211"/>
      <c r="DW112" s="25"/>
      <c r="DX112" s="498">
        <v>1</v>
      </c>
      <c r="DY112" s="498"/>
      <c r="DZ112" s="498">
        <v>2</v>
      </c>
      <c r="EA112" s="498"/>
      <c r="EB112" s="498">
        <v>3</v>
      </c>
      <c r="EC112" s="498"/>
      <c r="ED112" s="498">
        <v>4</v>
      </c>
      <c r="EE112" s="498"/>
      <c r="EF112" s="498">
        <v>5</v>
      </c>
      <c r="EG112" s="498"/>
    </row>
    <row r="113" spans="1:137" ht="17.25" customHeight="1">
      <c r="A113" s="5"/>
      <c r="B113" s="487" t="s">
        <v>418</v>
      </c>
      <c r="C113" s="487"/>
      <c r="D113" s="487"/>
      <c r="E113" s="487"/>
      <c r="F113" s="487"/>
      <c r="G113" s="487"/>
      <c r="H113" s="487"/>
      <c r="I113" s="487"/>
      <c r="J113" s="388" t="s">
        <v>419</v>
      </c>
      <c r="K113" s="388"/>
      <c r="L113" s="388"/>
      <c r="M113" s="388"/>
      <c r="N113" s="388" t="s">
        <v>420</v>
      </c>
      <c r="O113" s="388"/>
      <c r="P113" s="388"/>
      <c r="Q113" s="388"/>
      <c r="R113" s="388" t="s">
        <v>421</v>
      </c>
      <c r="S113" s="388"/>
      <c r="T113" s="388"/>
      <c r="U113" s="388"/>
      <c r="V113" s="488" t="s">
        <v>422</v>
      </c>
      <c r="W113" s="488"/>
      <c r="X113" s="488"/>
      <c r="Y113" s="488"/>
      <c r="Z113" s="488"/>
      <c r="AA113" s="488"/>
      <c r="AB113" s="71"/>
      <c r="AC113" s="71"/>
      <c r="AD113" s="71"/>
      <c r="AE113" s="71"/>
      <c r="AF113" s="71"/>
      <c r="AG113" s="71"/>
      <c r="AH113" s="71"/>
      <c r="AI113" s="71"/>
      <c r="AJ113" s="71"/>
      <c r="AK113" s="71"/>
      <c r="AL113" s="71"/>
      <c r="AM113" s="71"/>
      <c r="AN113" s="71"/>
      <c r="AO113" s="71"/>
      <c r="AP113" s="71"/>
      <c r="AQ113" s="71"/>
      <c r="AR113" s="71"/>
      <c r="AS113" s="71"/>
      <c r="AT113" s="71"/>
      <c r="AU113" s="87">
        <v>1</v>
      </c>
      <c r="AV113" s="25" t="s">
        <v>423</v>
      </c>
      <c r="AW113" s="25"/>
      <c r="AX113" s="25"/>
      <c r="AY113" s="25"/>
      <c r="AZ113" s="25"/>
      <c r="BA113" s="25"/>
      <c r="BB113" s="25"/>
      <c r="BC113" s="25"/>
      <c r="BD113" s="25"/>
      <c r="BE113" s="25"/>
      <c r="BF113" s="25"/>
      <c r="BG113" s="25"/>
      <c r="BH113" s="25"/>
      <c r="BI113" s="25"/>
      <c r="BJ113" s="25"/>
      <c r="BK113" s="94"/>
      <c r="BL113" s="94"/>
      <c r="BM113" s="94"/>
      <c r="BN113" s="94"/>
      <c r="BO113" s="94"/>
      <c r="BP113" s="94"/>
      <c r="BQ113" s="94"/>
      <c r="BR113" s="94"/>
      <c r="BS113" s="94"/>
      <c r="BT113" s="94"/>
      <c r="BU113" s="94"/>
      <c r="BV113" s="94"/>
      <c r="BW113" s="94"/>
      <c r="BX113" s="94"/>
      <c r="BY113" s="94"/>
      <c r="BZ113" s="94"/>
      <c r="CA113" s="94"/>
      <c r="CB113" s="25"/>
      <c r="CC113" s="92">
        <v>1</v>
      </c>
      <c r="CD113" s="56"/>
      <c r="CE113" s="5"/>
      <c r="CF113" s="5"/>
      <c r="CG113" s="5"/>
      <c r="CH113" s="5"/>
      <c r="CI113" s="485" t="s">
        <v>38</v>
      </c>
      <c r="CJ113" s="450">
        <v>5</v>
      </c>
      <c r="CK113" s="451" t="str">
        <f>IF(O101=5,"X","")</f>
        <v/>
      </c>
      <c r="CL113" s="453" t="s">
        <v>413</v>
      </c>
      <c r="CM113" s="453"/>
      <c r="CN113" s="452">
        <f>IF(CK113="X",V101,0)</f>
        <v>0</v>
      </c>
      <c r="CO113" s="450">
        <v>5</v>
      </c>
      <c r="CP113" s="466"/>
      <c r="CQ113" s="448" t="str">
        <f>IF(AND(CK113="X",CP109="X"),CN113*CQ111,"")</f>
        <v/>
      </c>
      <c r="CR113" s="467"/>
      <c r="CS113" s="467" t="str">
        <f>IF(AND(CK113="X",CR109="X"),CN113*CS111,"")</f>
        <v/>
      </c>
      <c r="CT113" s="457"/>
      <c r="CU113" s="463" t="str">
        <f>IF(AND(CK113="X",CT109="X"),CN113*CU111,"")</f>
        <v/>
      </c>
      <c r="CV113" s="486"/>
      <c r="CW113" s="486" t="str">
        <f>IF(AND(CK113="X",CV109="X"),CN113*CW111,"")</f>
        <v/>
      </c>
      <c r="CX113" s="483"/>
      <c r="CY113" s="484" t="str">
        <f>IF(AND(CK113="X",CX109="X"),CN113*CY111,"")</f>
        <v/>
      </c>
      <c r="CZ113" s="94"/>
      <c r="DA113" s="25"/>
      <c r="DB113" s="485" t="s">
        <v>38</v>
      </c>
      <c r="DC113" s="450">
        <v>5</v>
      </c>
      <c r="DD113" s="451" t="str">
        <f>IF(E164=5,"X","")</f>
        <v/>
      </c>
      <c r="DE113" s="452">
        <f>IF(DD113="X",I164,0)</f>
        <v>0</v>
      </c>
      <c r="DF113" s="450">
        <v>5</v>
      </c>
      <c r="DG113" s="466"/>
      <c r="DH113" s="448" t="str">
        <f>IF(AND(DD113="X",DG109="X"),DE113*DH111,"")</f>
        <v/>
      </c>
      <c r="DI113" s="467"/>
      <c r="DJ113" s="467" t="str">
        <f>IF(AND(DD113="X",DI109="X"),DE113*DJ111,"")</f>
        <v/>
      </c>
      <c r="DK113" s="457"/>
      <c r="DL113" s="463" t="str">
        <f>IF(AND(DD113="X",DK109="X"),DE113*DL111,"")</f>
        <v/>
      </c>
      <c r="DM113" s="486"/>
      <c r="DN113" s="486" t="str">
        <f>IF(AND(DD113="X",DM109="X"),DE113*DN111,"")</f>
        <v/>
      </c>
      <c r="DO113" s="483"/>
      <c r="DP113" s="484" t="str">
        <f>IF(AND(DD113="X",DO109="X"),DE113*DP111,"")</f>
        <v/>
      </c>
      <c r="DQ113" s="94"/>
      <c r="DR113" s="25"/>
      <c r="DS113" s="485" t="s">
        <v>38</v>
      </c>
      <c r="DT113" s="450">
        <v>5</v>
      </c>
      <c r="DU113" s="451" t="str">
        <f>IF(E176=5,"X","")</f>
        <v/>
      </c>
      <c r="DV113" s="452">
        <f>IF(DU113="X",I176,0)</f>
        <v>0</v>
      </c>
      <c r="DW113" s="450">
        <v>5</v>
      </c>
      <c r="DX113" s="466"/>
      <c r="DY113" s="448" t="str">
        <f>IF(AND(DU113="X",DX109="X"),DV113*DY111,"")</f>
        <v/>
      </c>
      <c r="DZ113" s="467"/>
      <c r="EA113" s="467" t="str">
        <f>IF(AND(DU113="X",DZ109="X"),DV113*EA111,"")</f>
        <v/>
      </c>
      <c r="EB113" s="457"/>
      <c r="EC113" s="463" t="str">
        <f>IF(AND(DU113="X",EB109="X"),DV113*EC111,"")</f>
        <v/>
      </c>
      <c r="ED113" s="486"/>
      <c r="EE113" s="486" t="str">
        <f>IF(AND(DU113="X",ED109="X"),DV113*EE111,"")</f>
        <v/>
      </c>
      <c r="EF113" s="483"/>
      <c r="EG113" s="484" t="str">
        <f>IF(AND(DU113="X",EF109="X"),DV113*EG111,"")</f>
        <v/>
      </c>
    </row>
    <row r="114" spans="1:137" ht="42.75" customHeight="1">
      <c r="A114" s="163"/>
      <c r="B114" s="379" t="s">
        <v>838</v>
      </c>
      <c r="C114" s="379"/>
      <c r="D114" s="379"/>
      <c r="E114" s="379"/>
      <c r="F114" s="379"/>
      <c r="G114" s="379"/>
      <c r="H114" s="379"/>
      <c r="I114" s="379"/>
      <c r="J114" s="489"/>
      <c r="K114" s="489"/>
      <c r="L114" s="489"/>
      <c r="M114" s="489"/>
      <c r="N114" s="489"/>
      <c r="O114" s="489"/>
      <c r="P114" s="489"/>
      <c r="Q114" s="489"/>
      <c r="R114" s="490"/>
      <c r="S114" s="490"/>
      <c r="T114" s="490"/>
      <c r="U114" s="490"/>
      <c r="V114" s="491">
        <f>(J114+4*N114+R114)/6</f>
        <v>0</v>
      </c>
      <c r="W114" s="491"/>
      <c r="X114" s="491"/>
      <c r="Y114" s="491"/>
      <c r="Z114" s="491"/>
      <c r="AA114" s="491"/>
      <c r="AB114" s="212"/>
      <c r="AC114" s="212"/>
      <c r="AD114" s="212"/>
      <c r="AE114" s="212"/>
      <c r="AF114" s="212"/>
      <c r="AG114" s="212"/>
      <c r="AH114" s="212"/>
      <c r="AI114" s="212"/>
      <c r="AJ114" s="212"/>
      <c r="AK114" s="212"/>
      <c r="AL114" s="212"/>
      <c r="AM114" s="212"/>
      <c r="AN114" s="212"/>
      <c r="AO114" s="212"/>
      <c r="AP114" s="212"/>
      <c r="AQ114" s="212"/>
      <c r="AR114" s="212"/>
      <c r="AS114" s="212"/>
      <c r="AT114" s="212"/>
      <c r="AU114" s="87">
        <v>1</v>
      </c>
      <c r="AV114" s="213">
        <f>V114/E111</f>
        <v>0</v>
      </c>
      <c r="AW114" s="25"/>
      <c r="AX114" s="25"/>
      <c r="AY114" s="25"/>
      <c r="AZ114" s="25"/>
      <c r="BA114" s="25"/>
      <c r="BB114" s="25"/>
      <c r="BC114" s="25"/>
      <c r="BD114" s="25"/>
      <c r="BE114" s="25"/>
      <c r="BF114" s="25"/>
      <c r="BG114" s="25"/>
      <c r="BH114" s="25"/>
      <c r="BI114" s="25"/>
      <c r="BJ114" s="25"/>
      <c r="BK114" s="94"/>
      <c r="BL114" s="94"/>
      <c r="BM114" s="94"/>
      <c r="BN114" s="94"/>
      <c r="BO114" s="94"/>
      <c r="BP114" s="94"/>
      <c r="BQ114" s="94"/>
      <c r="BR114" s="94"/>
      <c r="BS114" s="94"/>
      <c r="BT114" s="94"/>
      <c r="BU114" s="94"/>
      <c r="BV114" s="94"/>
      <c r="BW114" s="94"/>
      <c r="BX114" s="94"/>
      <c r="BY114" s="94"/>
      <c r="BZ114" s="94"/>
      <c r="CA114" s="94"/>
      <c r="CB114" s="25"/>
      <c r="CC114" s="92">
        <v>1</v>
      </c>
      <c r="CD114" s="56"/>
      <c r="CE114" s="5"/>
      <c r="CF114" s="5"/>
      <c r="CG114" s="5"/>
      <c r="CH114" s="5"/>
      <c r="CI114" s="485"/>
      <c r="CJ114" s="450"/>
      <c r="CK114" s="451"/>
      <c r="CL114" s="453"/>
      <c r="CM114" s="453"/>
      <c r="CN114" s="452"/>
      <c r="CO114" s="450"/>
      <c r="CP114" s="466"/>
      <c r="CQ114" s="448"/>
      <c r="CR114" s="467"/>
      <c r="CS114" s="467"/>
      <c r="CT114" s="457"/>
      <c r="CU114" s="463"/>
      <c r="CV114" s="486"/>
      <c r="CW114" s="486"/>
      <c r="CX114" s="483"/>
      <c r="CY114" s="484"/>
      <c r="CZ114" s="94"/>
      <c r="DA114" s="25"/>
      <c r="DB114" s="485"/>
      <c r="DC114" s="450"/>
      <c r="DD114" s="451"/>
      <c r="DE114" s="451"/>
      <c r="DF114" s="450"/>
      <c r="DG114" s="466"/>
      <c r="DH114" s="448"/>
      <c r="DI114" s="467"/>
      <c r="DJ114" s="467"/>
      <c r="DK114" s="457"/>
      <c r="DL114" s="463"/>
      <c r="DM114" s="486"/>
      <c r="DN114" s="486"/>
      <c r="DO114" s="483"/>
      <c r="DP114" s="484"/>
      <c r="DQ114" s="94"/>
      <c r="DR114" s="25"/>
      <c r="DS114" s="485"/>
      <c r="DT114" s="450"/>
      <c r="DU114" s="451"/>
      <c r="DV114" s="451"/>
      <c r="DW114" s="450"/>
      <c r="DX114" s="466"/>
      <c r="DY114" s="448"/>
      <c r="DZ114" s="467"/>
      <c r="EA114" s="467"/>
      <c r="EB114" s="457"/>
      <c r="EC114" s="463"/>
      <c r="ED114" s="486"/>
      <c r="EE114" s="486"/>
      <c r="EF114" s="483"/>
      <c r="EG114" s="484"/>
    </row>
    <row r="115" spans="1:137" ht="17.25" customHeight="1">
      <c r="A115" s="25"/>
      <c r="B115" s="492" t="s">
        <v>424</v>
      </c>
      <c r="C115" s="492"/>
      <c r="D115" s="492"/>
      <c r="E115" s="492"/>
      <c r="F115" s="492"/>
      <c r="G115" s="492"/>
      <c r="H115" s="492"/>
      <c r="I115" s="492"/>
      <c r="J115" s="214"/>
      <c r="K115" s="214"/>
      <c r="L115" s="214"/>
      <c r="M115" s="493" t="s">
        <v>425</v>
      </c>
      <c r="N115" s="493"/>
      <c r="O115" s="493"/>
      <c r="P115" s="493"/>
      <c r="Q115" s="493"/>
      <c r="R115" s="493"/>
      <c r="S115" s="493"/>
      <c r="T115" s="493"/>
      <c r="U115" s="493"/>
      <c r="V115" s="494" t="str">
        <f>IF(AV114=0,"",IF(AV114&lt;10,"Leve",IF(AV114&lt;51,"Menor",IF(AV114&lt;101,"Moderado",IF(AV114&lt;501,"Mayor","Catastrófico")))))</f>
        <v/>
      </c>
      <c r="W115" s="494"/>
      <c r="X115" s="494"/>
      <c r="Y115" s="494"/>
      <c r="Z115" s="494"/>
      <c r="AA115" s="494"/>
      <c r="AB115" s="215"/>
      <c r="AC115" s="215"/>
      <c r="AD115" s="215"/>
      <c r="AE115" s="215"/>
      <c r="AF115" s="215"/>
      <c r="AG115" s="215"/>
      <c r="AH115" s="215"/>
      <c r="AI115" s="215"/>
      <c r="AJ115" s="215"/>
      <c r="AK115" s="215"/>
      <c r="AL115" s="215"/>
      <c r="AM115" s="215"/>
      <c r="AN115" s="215"/>
      <c r="AO115" s="215"/>
      <c r="AP115" s="215"/>
      <c r="AQ115" s="215"/>
      <c r="AR115" s="215"/>
      <c r="AS115" s="215"/>
      <c r="AT115" s="215"/>
      <c r="AU115" s="87">
        <v>1</v>
      </c>
      <c r="AV115" s="25"/>
      <c r="AW115" s="25"/>
      <c r="AX115" s="25"/>
      <c r="AY115" s="25"/>
      <c r="AZ115" s="25"/>
      <c r="BA115" s="25"/>
      <c r="BB115" s="25"/>
      <c r="BC115" s="25"/>
      <c r="BD115" s="25"/>
      <c r="BE115" s="25"/>
      <c r="BF115" s="25"/>
      <c r="BG115" s="25"/>
      <c r="BH115" s="25"/>
      <c r="BI115" s="25"/>
      <c r="BJ115" s="25"/>
      <c r="BK115" s="94"/>
      <c r="BL115" s="94"/>
      <c r="BM115" s="94"/>
      <c r="BN115" s="94"/>
      <c r="BO115" s="94"/>
      <c r="BP115" s="94"/>
      <c r="BQ115" s="94"/>
      <c r="BR115" s="94"/>
      <c r="BS115" s="94"/>
      <c r="BT115" s="94"/>
      <c r="BU115" s="94"/>
      <c r="BV115" s="94"/>
      <c r="BW115" s="94"/>
      <c r="BX115" s="94"/>
      <c r="BY115" s="94"/>
      <c r="BZ115" s="94"/>
      <c r="CA115" s="94"/>
      <c r="CB115" s="25"/>
      <c r="CC115" s="92">
        <v>1</v>
      </c>
      <c r="CD115" s="56"/>
      <c r="CE115" s="5"/>
      <c r="CF115" s="5"/>
      <c r="CG115" s="5"/>
      <c r="CH115" s="56"/>
      <c r="CI115" s="485"/>
      <c r="CJ115" s="450">
        <v>4</v>
      </c>
      <c r="CK115" s="480" t="str">
        <f>IF(O101=4,"X","")</f>
        <v/>
      </c>
      <c r="CL115" s="453" t="s">
        <v>412</v>
      </c>
      <c r="CM115" s="453"/>
      <c r="CN115" s="452">
        <f>IF(CK115="X",V101,0)</f>
        <v>0</v>
      </c>
      <c r="CO115" s="450">
        <v>4</v>
      </c>
      <c r="CP115" s="481"/>
      <c r="CQ115" s="482" t="str">
        <f>IF(AND(CK115="X",CP109="X"),CN115*CQ111,"")</f>
        <v/>
      </c>
      <c r="CR115" s="475"/>
      <c r="CS115" s="475" t="str">
        <f>IF(AND(CK115="X",CR109="X"),CN115*CS111,"")</f>
        <v/>
      </c>
      <c r="CT115" s="476"/>
      <c r="CU115" s="477" t="str">
        <f>IF(AND(CK115="X",CT109="X"),CN115*CU111,"")</f>
        <v/>
      </c>
      <c r="CV115" s="478"/>
      <c r="CW115" s="478" t="str">
        <f>IF(AND(CK115="X",CV109="X"),CN115*CW111,"")</f>
        <v/>
      </c>
      <c r="CX115" s="471"/>
      <c r="CY115" s="472" t="str">
        <f>IF(AND(CK115="X",CX109="X"),CN115*CY111,"")</f>
        <v/>
      </c>
      <c r="CZ115" s="94"/>
      <c r="DA115" s="479"/>
      <c r="DB115" s="485"/>
      <c r="DC115" s="450">
        <v>4</v>
      </c>
      <c r="DD115" s="480" t="str">
        <f>IF(E164=4,"X","")</f>
        <v/>
      </c>
      <c r="DE115" s="452">
        <f>IF(DD115="X",I164,0)</f>
        <v>0</v>
      </c>
      <c r="DF115" s="450">
        <v>4</v>
      </c>
      <c r="DG115" s="481"/>
      <c r="DH115" s="482" t="str">
        <f>IF(AND(DD115="X",DG109="X"),DE115*DH111,"")</f>
        <v/>
      </c>
      <c r="DI115" s="475"/>
      <c r="DJ115" s="475" t="str">
        <f>IF(AND(DD115="X",DI109="X"),DE115*DJ111,"")</f>
        <v/>
      </c>
      <c r="DK115" s="476"/>
      <c r="DL115" s="477" t="str">
        <f>IF(AND(DD115="X",DK109="X"),DE115*DL111,"")</f>
        <v/>
      </c>
      <c r="DM115" s="478"/>
      <c r="DN115" s="478" t="str">
        <f>IF(AND(DD115="X",DM109="X"),DE115*DN111,"")</f>
        <v/>
      </c>
      <c r="DO115" s="471"/>
      <c r="DP115" s="472" t="str">
        <f>IF(AND(DD115="X",DO109="X"),DE115*DP111,"")</f>
        <v/>
      </c>
      <c r="DQ115" s="94"/>
      <c r="DR115" s="479"/>
      <c r="DS115" s="485"/>
      <c r="DT115" s="450">
        <v>4</v>
      </c>
      <c r="DU115" s="480" t="str">
        <f>IF(E176=4,"X","")</f>
        <v/>
      </c>
      <c r="DV115" s="452">
        <f>IF(DU115="X",I176,0)</f>
        <v>0</v>
      </c>
      <c r="DW115" s="450">
        <v>4</v>
      </c>
      <c r="DX115" s="481"/>
      <c r="DY115" s="482" t="str">
        <f>IF(AND(DU115="X",DX109="X"),DV115*DY111,"")</f>
        <v/>
      </c>
      <c r="DZ115" s="475"/>
      <c r="EA115" s="475" t="str">
        <f>IF(AND(DU115="X",DZ109="X"),DV115*EA111,"")</f>
        <v/>
      </c>
      <c r="EB115" s="476"/>
      <c r="EC115" s="477" t="str">
        <f>IF(AND(DU115="X",EB109="X"),DV115*EC111,"")</f>
        <v/>
      </c>
      <c r="ED115" s="478"/>
      <c r="EE115" s="478" t="str">
        <f>IF(AND(DU115="X",ED109="X"),DV115*EE111,"")</f>
        <v/>
      </c>
      <c r="EF115" s="471"/>
      <c r="EG115" s="472" t="str">
        <f>IF(AND(DU115="X",EF109="X"),DV115*EG111,"")</f>
        <v/>
      </c>
    </row>
    <row r="116" spans="1:137" ht="17.25" customHeight="1">
      <c r="A116" s="101"/>
      <c r="B116" s="492"/>
      <c r="C116" s="492"/>
      <c r="D116" s="492"/>
      <c r="E116" s="492"/>
      <c r="F116" s="492"/>
      <c r="G116" s="492"/>
      <c r="H116" s="492"/>
      <c r="I116" s="492"/>
      <c r="J116" s="101"/>
      <c r="K116" s="101"/>
      <c r="L116" s="25"/>
      <c r="M116" s="25"/>
      <c r="N116" s="25"/>
      <c r="O116" s="25"/>
      <c r="P116" s="25"/>
      <c r="Q116" s="25"/>
      <c r="R116" s="25"/>
      <c r="S116" s="25"/>
      <c r="T116" s="25"/>
      <c r="U116" s="216"/>
      <c r="V116" s="473"/>
      <c r="W116" s="473"/>
      <c r="X116" s="473"/>
      <c r="Y116" s="473"/>
      <c r="Z116" s="473"/>
      <c r="AA116" s="473"/>
      <c r="AB116" s="217"/>
      <c r="AC116" s="217"/>
      <c r="AD116" s="217"/>
      <c r="AE116" s="217"/>
      <c r="AF116" s="217"/>
      <c r="AG116" s="217"/>
      <c r="AH116" s="217"/>
      <c r="AI116" s="217"/>
      <c r="AJ116" s="217"/>
      <c r="AK116" s="217"/>
      <c r="AL116" s="217"/>
      <c r="AM116" s="217"/>
      <c r="AN116" s="217"/>
      <c r="AO116" s="217"/>
      <c r="AP116" s="217"/>
      <c r="AQ116" s="217"/>
      <c r="AR116" s="217"/>
      <c r="AS116" s="217"/>
      <c r="AT116" s="217"/>
      <c r="AU116" s="87">
        <v>1</v>
      </c>
      <c r="AV116" s="25"/>
      <c r="AW116" s="25"/>
      <c r="AX116" s="25"/>
      <c r="AY116" s="25"/>
      <c r="AZ116" s="25"/>
      <c r="BA116" s="25"/>
      <c r="BB116" s="25"/>
      <c r="BC116" s="25"/>
      <c r="BD116" s="25"/>
      <c r="BE116" s="25"/>
      <c r="BF116" s="25"/>
      <c r="BG116" s="25"/>
      <c r="BH116" s="25"/>
      <c r="BI116" s="25"/>
      <c r="BJ116" s="25"/>
      <c r="BK116" s="94"/>
      <c r="BL116" s="94"/>
      <c r="BM116" s="94"/>
      <c r="BN116" s="94"/>
      <c r="BO116" s="94"/>
      <c r="BP116" s="94"/>
      <c r="BQ116" s="94"/>
      <c r="BR116" s="94"/>
      <c r="BS116" s="94"/>
      <c r="BT116" s="94"/>
      <c r="BU116" s="94"/>
      <c r="BV116" s="94"/>
      <c r="BW116" s="94"/>
      <c r="BX116" s="94"/>
      <c r="BY116" s="94"/>
      <c r="BZ116" s="94"/>
      <c r="CA116" s="94"/>
      <c r="CB116" s="25"/>
      <c r="CC116" s="92">
        <v>1</v>
      </c>
      <c r="CD116" s="56"/>
      <c r="CE116" s="5"/>
      <c r="CF116" s="5"/>
      <c r="CG116" s="5"/>
      <c r="CH116" s="5"/>
      <c r="CI116" s="485"/>
      <c r="CJ116" s="450"/>
      <c r="CK116" s="480"/>
      <c r="CL116" s="453"/>
      <c r="CM116" s="453"/>
      <c r="CN116" s="452"/>
      <c r="CO116" s="450"/>
      <c r="CP116" s="481"/>
      <c r="CQ116" s="482"/>
      <c r="CR116" s="475"/>
      <c r="CS116" s="475"/>
      <c r="CT116" s="476"/>
      <c r="CU116" s="477"/>
      <c r="CV116" s="478"/>
      <c r="CW116" s="478"/>
      <c r="CX116" s="471"/>
      <c r="CY116" s="472"/>
      <c r="CZ116" s="94"/>
      <c r="DA116" s="479"/>
      <c r="DB116" s="479"/>
      <c r="DC116" s="450"/>
      <c r="DD116" s="480"/>
      <c r="DE116" s="480"/>
      <c r="DF116" s="450"/>
      <c r="DG116" s="481"/>
      <c r="DH116" s="482"/>
      <c r="DI116" s="475"/>
      <c r="DJ116" s="475"/>
      <c r="DK116" s="476"/>
      <c r="DL116" s="477"/>
      <c r="DM116" s="478"/>
      <c r="DN116" s="478"/>
      <c r="DO116" s="471"/>
      <c r="DP116" s="472"/>
      <c r="DQ116" s="94"/>
      <c r="DR116" s="479"/>
      <c r="DS116" s="479"/>
      <c r="DT116" s="450"/>
      <c r="DU116" s="480"/>
      <c r="DV116" s="480"/>
      <c r="DW116" s="450"/>
      <c r="DX116" s="481"/>
      <c r="DY116" s="482"/>
      <c r="DZ116" s="475"/>
      <c r="EA116" s="475"/>
      <c r="EB116" s="476"/>
      <c r="EC116" s="477"/>
      <c r="ED116" s="478"/>
      <c r="EE116" s="478"/>
      <c r="EF116" s="471"/>
      <c r="EG116" s="472"/>
    </row>
    <row r="117" spans="1:137" ht="17.25" customHeight="1">
      <c r="A117" s="474" t="s">
        <v>426</v>
      </c>
      <c r="B117" s="474"/>
      <c r="C117" s="474"/>
      <c r="D117" s="474"/>
      <c r="E117" s="474"/>
      <c r="F117" s="474"/>
      <c r="G117" s="474"/>
      <c r="H117" s="474"/>
      <c r="I117" s="474"/>
      <c r="J117" s="474"/>
      <c r="K117" s="474"/>
      <c r="L117" s="474"/>
      <c r="M117" s="474"/>
      <c r="N117" s="474"/>
      <c r="O117" s="474"/>
      <c r="P117" s="474"/>
      <c r="Q117" s="474"/>
      <c r="R117" s="474"/>
      <c r="S117" s="474"/>
      <c r="T117" s="474"/>
      <c r="U117" s="474"/>
      <c r="V117" s="474"/>
      <c r="W117" s="474"/>
      <c r="X117" s="474"/>
      <c r="Y117" s="474"/>
      <c r="Z117" s="474"/>
      <c r="AA117" s="474"/>
      <c r="AB117" s="215"/>
      <c r="AC117" s="215"/>
      <c r="AD117" s="215"/>
      <c r="AE117" s="215"/>
      <c r="AF117" s="215"/>
      <c r="AG117" s="215"/>
      <c r="AH117" s="215"/>
      <c r="AI117" s="215"/>
      <c r="AJ117" s="215"/>
      <c r="AK117" s="215"/>
      <c r="AL117" s="215"/>
      <c r="AM117" s="215"/>
      <c r="AN117" s="215"/>
      <c r="AO117" s="215"/>
      <c r="AP117" s="215"/>
      <c r="AQ117" s="215"/>
      <c r="AR117" s="215"/>
      <c r="AS117" s="215"/>
      <c r="AT117" s="215"/>
      <c r="AU117" s="87">
        <v>1</v>
      </c>
      <c r="AV117" s="25"/>
      <c r="AW117" s="25"/>
      <c r="AX117" s="25"/>
      <c r="AY117" s="25"/>
      <c r="AZ117" s="25"/>
      <c r="BA117" s="25"/>
      <c r="BB117" s="25"/>
      <c r="BC117" s="25"/>
      <c r="BD117" s="25"/>
      <c r="BE117" s="25"/>
      <c r="BF117" s="25"/>
      <c r="BG117" s="25"/>
      <c r="BH117" s="25"/>
      <c r="BI117" s="25"/>
      <c r="BJ117" s="25"/>
      <c r="BK117" s="94"/>
      <c r="BL117" s="94"/>
      <c r="BM117" s="94"/>
      <c r="BN117" s="94"/>
      <c r="BO117" s="94"/>
      <c r="BP117" s="94"/>
      <c r="BQ117" s="94"/>
      <c r="BR117" s="94"/>
      <c r="BS117" s="94"/>
      <c r="BT117" s="94"/>
      <c r="BU117" s="94"/>
      <c r="BV117" s="94"/>
      <c r="BW117" s="94"/>
      <c r="BX117" s="94"/>
      <c r="BY117" s="94"/>
      <c r="BZ117" s="94"/>
      <c r="CA117" s="94"/>
      <c r="CB117" s="25"/>
      <c r="CC117" s="92">
        <v>1</v>
      </c>
      <c r="CD117" s="56"/>
      <c r="CE117" s="5"/>
      <c r="CF117" s="5"/>
      <c r="CG117" s="5"/>
      <c r="CH117" s="5"/>
      <c r="CI117" s="485"/>
      <c r="CJ117" s="450">
        <v>3</v>
      </c>
      <c r="CK117" s="451" t="str">
        <f>IF(O101=3,"X","")</f>
        <v>X</v>
      </c>
      <c r="CL117" s="453" t="s">
        <v>411</v>
      </c>
      <c r="CM117" s="453"/>
      <c r="CN117" s="452">
        <f>IF(CK117="X",V101,0)</f>
        <v>0.6</v>
      </c>
      <c r="CO117" s="450">
        <v>3</v>
      </c>
      <c r="CP117" s="466"/>
      <c r="CQ117" s="448" t="str">
        <f>IF(AND(CK117="X",CP109="X"),CN117*CQ111,"")</f>
        <v/>
      </c>
      <c r="CR117" s="449"/>
      <c r="CS117" s="449">
        <f>IF(AND(CK117="X",CR109="X"),CN117*CS111,"")</f>
        <v>0.19999999999999998</v>
      </c>
      <c r="CT117" s="457"/>
      <c r="CU117" s="463" t="str">
        <f>IF(AND(CK117="X",CT109="X"),CN117*CU111,"")</f>
        <v/>
      </c>
      <c r="CV117" s="467"/>
      <c r="CW117" s="467" t="str">
        <f>IF(AND(CK117="X",CV109="X"),CN117*CW111,"")</f>
        <v/>
      </c>
      <c r="CX117" s="457"/>
      <c r="CY117" s="463" t="str">
        <f>IF(AND(CK117="X",CX109="X"),CN117*CY111,"")</f>
        <v/>
      </c>
      <c r="CZ117" s="25"/>
      <c r="DA117" s="479"/>
      <c r="DB117" s="479"/>
      <c r="DC117" s="450">
        <v>3</v>
      </c>
      <c r="DD117" s="451" t="str">
        <f>IF(E164=3,"X","")</f>
        <v/>
      </c>
      <c r="DE117" s="452">
        <f>IF(DD117="X",I164,0)</f>
        <v>0</v>
      </c>
      <c r="DF117" s="450">
        <v>3</v>
      </c>
      <c r="DG117" s="466"/>
      <c r="DH117" s="448" t="str">
        <f>IF(AND(DD117="X",DG109="X"),DE117*DH111,"")</f>
        <v/>
      </c>
      <c r="DI117" s="449"/>
      <c r="DJ117" s="449" t="str">
        <f>IF(AND(DD117="X",DI109="X"),DE117*DJ111,"")</f>
        <v/>
      </c>
      <c r="DK117" s="457"/>
      <c r="DL117" s="463" t="str">
        <f>IF(AND(DD117="X",DK109="X"),DE117*DL111,"")</f>
        <v/>
      </c>
      <c r="DM117" s="467"/>
      <c r="DN117" s="467" t="str">
        <f>IF(AND(DD117="X",DM109="X"),DE117*DN111,"")</f>
        <v/>
      </c>
      <c r="DO117" s="457"/>
      <c r="DP117" s="463" t="str">
        <f>IF(AND(DD117="X",DO109="X"),DE117*DP111,"")</f>
        <v/>
      </c>
      <c r="DQ117" s="25"/>
      <c r="DR117" s="479"/>
      <c r="DS117" s="479"/>
      <c r="DT117" s="450">
        <v>3</v>
      </c>
      <c r="DU117" s="451" t="str">
        <f>IF(E176=3,"X","")</f>
        <v/>
      </c>
      <c r="DV117" s="452">
        <f>IF(DU117="X",I176,0)</f>
        <v>0</v>
      </c>
      <c r="DW117" s="450">
        <v>3</v>
      </c>
      <c r="DX117" s="466"/>
      <c r="DY117" s="448" t="str">
        <f>IF(AND(DU117="X",DX109="X"),DV117*DY111,"")</f>
        <v/>
      </c>
      <c r="DZ117" s="449"/>
      <c r="EA117" s="449" t="str">
        <f>IF(AND(DU117="X",DZ109="X"),DV117*EA111,"")</f>
        <v/>
      </c>
      <c r="EB117" s="457"/>
      <c r="EC117" s="463" t="str">
        <f>IF(AND(DU117="X",EB109="X"),DV117*EC111,"")</f>
        <v/>
      </c>
      <c r="ED117" s="467"/>
      <c r="EE117" s="467" t="str">
        <f>IF(AND(DU117="X",ED109="X"),DV117*EE111,"")</f>
        <v/>
      </c>
      <c r="EF117" s="457"/>
      <c r="EG117" s="463" t="str">
        <f>IF(AND(DU117="X",EF109="X"),DV117*EG111,"")</f>
        <v/>
      </c>
    </row>
    <row r="118" spans="1:137" ht="17.25" customHeight="1">
      <c r="A118" s="468" t="s">
        <v>183</v>
      </c>
      <c r="B118" s="468"/>
      <c r="C118" s="469" t="s">
        <v>230</v>
      </c>
      <c r="D118" s="469"/>
      <c r="E118" s="469"/>
      <c r="F118" s="469"/>
      <c r="G118" s="168" t="s">
        <v>361</v>
      </c>
      <c r="H118" s="169" t="s">
        <v>362</v>
      </c>
      <c r="I118" s="169" t="s">
        <v>363</v>
      </c>
      <c r="J118" s="169" t="s">
        <v>364</v>
      </c>
      <c r="K118" s="169" t="s">
        <v>365</v>
      </c>
      <c r="L118" s="169" t="s">
        <v>366</v>
      </c>
      <c r="M118" s="169" t="s">
        <v>367</v>
      </c>
      <c r="N118" s="169" t="s">
        <v>368</v>
      </c>
      <c r="O118" s="169" t="s">
        <v>369</v>
      </c>
      <c r="P118" s="169" t="s">
        <v>370</v>
      </c>
      <c r="Q118" s="169" t="s">
        <v>371</v>
      </c>
      <c r="R118" s="169" t="s">
        <v>372</v>
      </c>
      <c r="S118" s="169" t="s">
        <v>373</v>
      </c>
      <c r="T118" s="169" t="s">
        <v>374</v>
      </c>
      <c r="U118" s="169" t="s">
        <v>375</v>
      </c>
      <c r="V118" s="170" t="s">
        <v>427</v>
      </c>
      <c r="W118" s="170" t="s">
        <v>427</v>
      </c>
      <c r="X118" s="170" t="s">
        <v>427</v>
      </c>
      <c r="Y118" s="170" t="s">
        <v>379</v>
      </c>
      <c r="Z118" s="470" t="s">
        <v>380</v>
      </c>
      <c r="AA118" s="470"/>
      <c r="AB118" s="218"/>
      <c r="AC118" s="218"/>
      <c r="AD118" s="218"/>
      <c r="AE118" s="218"/>
      <c r="AF118" s="218"/>
      <c r="AG118" s="218"/>
      <c r="AH118" s="218"/>
      <c r="AI118" s="218"/>
      <c r="AJ118" s="218"/>
      <c r="AK118" s="218"/>
      <c r="AL118" s="218"/>
      <c r="AM118" s="218"/>
      <c r="AN118" s="218"/>
      <c r="AO118" s="218"/>
      <c r="AP118" s="218"/>
      <c r="AQ118" s="218"/>
      <c r="AR118" s="218"/>
      <c r="AS118" s="218"/>
      <c r="AT118" s="218"/>
      <c r="AU118" s="87">
        <v>1</v>
      </c>
      <c r="AV118" s="25"/>
      <c r="AW118" s="25"/>
      <c r="AX118" s="25"/>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2">
        <v>1</v>
      </c>
      <c r="CD118" s="56"/>
      <c r="CE118" s="56"/>
      <c r="CF118" s="56"/>
      <c r="CG118" s="56"/>
      <c r="CH118" s="5"/>
      <c r="CI118" s="485"/>
      <c r="CJ118" s="450"/>
      <c r="CK118" s="451"/>
      <c r="CL118" s="453"/>
      <c r="CM118" s="453"/>
      <c r="CN118" s="452"/>
      <c r="CO118" s="450"/>
      <c r="CP118" s="466"/>
      <c r="CQ118" s="448"/>
      <c r="CR118" s="449"/>
      <c r="CS118" s="449"/>
      <c r="CT118" s="457"/>
      <c r="CU118" s="463"/>
      <c r="CV118" s="467"/>
      <c r="CW118" s="467"/>
      <c r="CX118" s="457"/>
      <c r="CY118" s="463"/>
      <c r="CZ118" s="94"/>
      <c r="DA118" s="479"/>
      <c r="DB118" s="479"/>
      <c r="DC118" s="450"/>
      <c r="DD118" s="451"/>
      <c r="DE118" s="451"/>
      <c r="DF118" s="450"/>
      <c r="DG118" s="466"/>
      <c r="DH118" s="448"/>
      <c r="DI118" s="449"/>
      <c r="DJ118" s="449"/>
      <c r="DK118" s="457"/>
      <c r="DL118" s="463"/>
      <c r="DM118" s="467"/>
      <c r="DN118" s="467"/>
      <c r="DO118" s="457"/>
      <c r="DP118" s="463"/>
      <c r="DQ118" s="94"/>
      <c r="DR118" s="479"/>
      <c r="DS118" s="479"/>
      <c r="DT118" s="450"/>
      <c r="DU118" s="451"/>
      <c r="DV118" s="451"/>
      <c r="DW118" s="450"/>
      <c r="DX118" s="466"/>
      <c r="DY118" s="448"/>
      <c r="DZ118" s="449"/>
      <c r="EA118" s="449"/>
      <c r="EB118" s="457"/>
      <c r="EC118" s="463"/>
      <c r="ED118" s="467"/>
      <c r="EE118" s="467"/>
      <c r="EF118" s="457"/>
      <c r="EG118" s="463"/>
    </row>
    <row r="119" spans="1:137" ht="17.25" customHeight="1">
      <c r="A119" s="219">
        <v>1</v>
      </c>
      <c r="B119" s="193" t="s">
        <v>389</v>
      </c>
      <c r="C119" s="464" t="s">
        <v>428</v>
      </c>
      <c r="D119" s="464"/>
      <c r="E119" s="464"/>
      <c r="F119" s="464"/>
      <c r="G119" s="173">
        <v>0.2</v>
      </c>
      <c r="H119" s="220"/>
      <c r="I119" s="220" t="s">
        <v>116</v>
      </c>
      <c r="J119" s="220"/>
      <c r="K119" s="220"/>
      <c r="L119" s="220"/>
      <c r="M119" s="220"/>
      <c r="N119" s="220"/>
      <c r="O119" s="220"/>
      <c r="P119" s="220"/>
      <c r="Q119" s="220"/>
      <c r="R119" s="220"/>
      <c r="S119" s="220"/>
      <c r="T119" s="220"/>
      <c r="U119" s="220"/>
      <c r="V119" s="220"/>
      <c r="W119" s="220"/>
      <c r="X119" s="220"/>
      <c r="Y119" s="220"/>
      <c r="Z119" s="175">
        <f>COUNTA(H119:Y119)*G119</f>
        <v>0.2</v>
      </c>
      <c r="AA119" s="465">
        <f>IFERROR(SUM(Z119:Z123)/COUNTA(H119:W123),"")</f>
        <v>0.33333333333333331</v>
      </c>
      <c r="AB119" s="178"/>
      <c r="AC119" s="178"/>
      <c r="AD119" s="178"/>
      <c r="AE119" s="178"/>
      <c r="AF119" s="178"/>
      <c r="AG119" s="178"/>
      <c r="AH119" s="178"/>
      <c r="AI119" s="178"/>
      <c r="AJ119" s="178"/>
      <c r="AK119" s="178"/>
      <c r="AL119" s="178"/>
      <c r="AM119" s="178"/>
      <c r="AN119" s="178"/>
      <c r="AO119" s="178"/>
      <c r="AP119" s="178"/>
      <c r="AQ119" s="178"/>
      <c r="AR119" s="178"/>
      <c r="AS119" s="178"/>
      <c r="AT119" s="178"/>
      <c r="AU119" s="87">
        <v>1</v>
      </c>
      <c r="AV119" s="25"/>
      <c r="AW119" s="25"/>
      <c r="AX119" s="25"/>
      <c r="AY119" s="25"/>
      <c r="AZ119" s="25"/>
      <c r="BA119" s="25"/>
      <c r="BB119" s="25"/>
      <c r="BC119" s="25"/>
      <c r="BD119" s="25"/>
      <c r="BE119" s="25"/>
      <c r="BF119" s="25"/>
      <c r="BG119" s="25"/>
      <c r="BH119" s="25"/>
      <c r="BI119" s="25"/>
      <c r="BJ119" s="25"/>
      <c r="BK119" s="94"/>
      <c r="BL119" s="94"/>
      <c r="BM119" s="94"/>
      <c r="BN119" s="94"/>
      <c r="BO119" s="94"/>
      <c r="BP119" s="94"/>
      <c r="BQ119" s="94"/>
      <c r="BR119" s="94"/>
      <c r="BS119" s="94"/>
      <c r="BT119" s="94"/>
      <c r="BU119" s="94"/>
      <c r="BV119" s="94"/>
      <c r="BW119" s="94"/>
      <c r="BX119" s="94"/>
      <c r="BY119" s="94"/>
      <c r="BZ119" s="94"/>
      <c r="CA119" s="94"/>
      <c r="CB119" s="25"/>
      <c r="CC119" s="92">
        <v>1</v>
      </c>
      <c r="CD119" s="56"/>
      <c r="CE119" s="5"/>
      <c r="CF119" s="5"/>
      <c r="CG119" s="5"/>
      <c r="CH119" s="5"/>
      <c r="CI119" s="485"/>
      <c r="CJ119" s="450">
        <v>2</v>
      </c>
      <c r="CK119" s="451" t="str">
        <f>IF(O101=2,"X","")</f>
        <v/>
      </c>
      <c r="CL119" s="453" t="s">
        <v>410</v>
      </c>
      <c r="CM119" s="453"/>
      <c r="CN119" s="452">
        <f>IF(CK119="X",V101,0)</f>
        <v>0</v>
      </c>
      <c r="CO119" s="450">
        <v>2</v>
      </c>
      <c r="CP119" s="454"/>
      <c r="CQ119" s="455" t="str">
        <f>IF(AND(CK119="X",CP109="X"),CN119*CQ111,"")</f>
        <v/>
      </c>
      <c r="CR119" s="447"/>
      <c r="CS119" s="448" t="str">
        <f>IF(AND(CK119="X",CR109="X"),CN119*CS111,"")</f>
        <v/>
      </c>
      <c r="CT119" s="447"/>
      <c r="CU119" s="448" t="str">
        <f>IF(AND(CK119="X",CT109="X"),CN119*CU111,"")</f>
        <v/>
      </c>
      <c r="CV119" s="447"/>
      <c r="CW119" s="448" t="str">
        <f>IF(AND(CK119="X",CV109="X"),CN119*CW111,"")</f>
        <v/>
      </c>
      <c r="CX119" s="457"/>
      <c r="CY119" s="463" t="str">
        <f>IF(AND(CK119="X",CX109="X"),CN119*CY111,"")</f>
        <v/>
      </c>
      <c r="CZ119" s="25"/>
      <c r="DA119" s="479"/>
      <c r="DB119" s="479"/>
      <c r="DC119" s="450">
        <v>2</v>
      </c>
      <c r="DD119" s="451" t="str">
        <f>IF(E164=2,"X","")</f>
        <v/>
      </c>
      <c r="DE119" s="452">
        <f>IF(DD119="X",I164,0)</f>
        <v>0</v>
      </c>
      <c r="DF119" s="450">
        <v>2</v>
      </c>
      <c r="DG119" s="454"/>
      <c r="DH119" s="455" t="str">
        <f>IF(AND(DD119="X",DG109="X"),DE119*DH111,"")</f>
        <v/>
      </c>
      <c r="DI119" s="447"/>
      <c r="DJ119" s="448" t="str">
        <f>IF(AND(DD119="X",DI109="X"),DE119*DJ111,"")</f>
        <v/>
      </c>
      <c r="DK119" s="447"/>
      <c r="DL119" s="448" t="str">
        <f>IF(AND(DD119="X",DK109="X"),DE119*DL111,"")</f>
        <v/>
      </c>
      <c r="DM119" s="457"/>
      <c r="DN119" s="463" t="str">
        <f>IF(AND(DD119="X",DM109="X"),DE119*DN111,"")</f>
        <v/>
      </c>
      <c r="DO119" s="457"/>
      <c r="DP119" s="463" t="str">
        <f>IF(AND(DD119="X",DO109="X"),DE119*DP111,"")</f>
        <v/>
      </c>
      <c r="DQ119" s="25"/>
      <c r="DR119" s="479"/>
      <c r="DS119" s="479"/>
      <c r="DT119" s="450">
        <v>2</v>
      </c>
      <c r="DU119" s="451" t="str">
        <f>IF(E176=2,"X","")</f>
        <v/>
      </c>
      <c r="DV119" s="452">
        <f>IF(DU119="X",I176,0)</f>
        <v>0</v>
      </c>
      <c r="DW119" s="450">
        <v>2</v>
      </c>
      <c r="DX119" s="454"/>
      <c r="DY119" s="455" t="str">
        <f>IF(AND(DU119="X",DX109="X"),DV119*DY111,"")</f>
        <v/>
      </c>
      <c r="DZ119" s="447"/>
      <c r="EA119" s="448" t="str">
        <f>IF(AND(DU119="X",DZ109="X"),DV119*EA111,"")</f>
        <v/>
      </c>
      <c r="EB119" s="447"/>
      <c r="EC119" s="448" t="str">
        <f>IF(AND(DU119="X",EB109="X"),DV119*EC111,"")</f>
        <v/>
      </c>
      <c r="ED119" s="457"/>
      <c r="EE119" s="463" t="str">
        <f>IF(AND(DU119="X",ED109="X"),DV119*EE111,"")</f>
        <v/>
      </c>
      <c r="EF119" s="457"/>
      <c r="EG119" s="463" t="str">
        <f>IF(AND(DU119="X",EF109="X"),DV119*EG111,"")</f>
        <v/>
      </c>
    </row>
    <row r="120" spans="1:137" ht="17.25" customHeight="1">
      <c r="A120" s="219">
        <v>2</v>
      </c>
      <c r="B120" s="195" t="s">
        <v>393</v>
      </c>
      <c r="C120" s="464"/>
      <c r="D120" s="464"/>
      <c r="E120" s="464"/>
      <c r="F120" s="464"/>
      <c r="G120" s="173">
        <v>0.4</v>
      </c>
      <c r="H120" s="220" t="s">
        <v>116</v>
      </c>
      <c r="I120" s="220"/>
      <c r="J120" s="220" t="s">
        <v>116</v>
      </c>
      <c r="K120" s="220"/>
      <c r="L120" s="220"/>
      <c r="M120" s="220"/>
      <c r="N120" s="220"/>
      <c r="O120" s="220"/>
      <c r="P120" s="220"/>
      <c r="Q120" s="220"/>
      <c r="R120" s="220"/>
      <c r="S120" s="220"/>
      <c r="T120" s="220"/>
      <c r="U120" s="220"/>
      <c r="V120" s="220"/>
      <c r="W120" s="220"/>
      <c r="X120" s="220"/>
      <c r="Y120" s="220"/>
      <c r="Z120" s="175">
        <f>COUNTA(H120:Y120)*G120</f>
        <v>0.8</v>
      </c>
      <c r="AA120" s="465"/>
      <c r="AB120" s="178"/>
      <c r="AC120" s="178"/>
      <c r="AD120" s="178"/>
      <c r="AE120" s="178"/>
      <c r="AF120" s="178"/>
      <c r="AG120" s="178"/>
      <c r="AH120" s="178"/>
      <c r="AI120" s="178"/>
      <c r="AJ120" s="178"/>
      <c r="AK120" s="178"/>
      <c r="AL120" s="178"/>
      <c r="AM120" s="178"/>
      <c r="AN120" s="178"/>
      <c r="AO120" s="178"/>
      <c r="AP120" s="178"/>
      <c r="AQ120" s="178"/>
      <c r="AR120" s="178"/>
      <c r="AS120" s="178"/>
      <c r="AT120" s="178"/>
      <c r="AU120" s="87">
        <v>1</v>
      </c>
      <c r="AV120" s="25"/>
      <c r="AW120" s="25"/>
      <c r="AX120" s="25"/>
      <c r="AY120" s="25"/>
      <c r="AZ120" s="25"/>
      <c r="BA120" s="25"/>
      <c r="BB120" s="25"/>
      <c r="BC120" s="25"/>
      <c r="BD120" s="25"/>
      <c r="BE120" s="25"/>
      <c r="BF120" s="25"/>
      <c r="BG120" s="25"/>
      <c r="BH120" s="25"/>
      <c r="BI120" s="25"/>
      <c r="BJ120" s="25"/>
      <c r="BK120" s="94"/>
      <c r="BL120" s="94"/>
      <c r="BM120" s="94"/>
      <c r="BN120" s="94"/>
      <c r="BO120" s="94"/>
      <c r="BP120" s="94"/>
      <c r="BQ120" s="94"/>
      <c r="BR120" s="94"/>
      <c r="BS120" s="94"/>
      <c r="BT120" s="94"/>
      <c r="BU120" s="94"/>
      <c r="BV120" s="94"/>
      <c r="BW120" s="94"/>
      <c r="BX120" s="94"/>
      <c r="BY120" s="94"/>
      <c r="BZ120" s="94"/>
      <c r="CA120" s="94"/>
      <c r="CB120" s="25"/>
      <c r="CC120" s="92">
        <v>1</v>
      </c>
      <c r="CD120" s="56"/>
      <c r="CE120" s="5"/>
      <c r="CF120" s="5"/>
      <c r="CG120" s="5"/>
      <c r="CH120" s="5"/>
      <c r="CI120" s="485"/>
      <c r="CJ120" s="450"/>
      <c r="CK120" s="451"/>
      <c r="CL120" s="453"/>
      <c r="CM120" s="453"/>
      <c r="CN120" s="452"/>
      <c r="CO120" s="450"/>
      <c r="CP120" s="454"/>
      <c r="CQ120" s="455"/>
      <c r="CR120" s="447"/>
      <c r="CS120" s="448"/>
      <c r="CT120" s="447"/>
      <c r="CU120" s="448"/>
      <c r="CV120" s="447"/>
      <c r="CW120" s="448"/>
      <c r="CX120" s="457"/>
      <c r="CY120" s="463"/>
      <c r="CZ120" s="25"/>
      <c r="DA120" s="479"/>
      <c r="DB120" s="479"/>
      <c r="DC120" s="450"/>
      <c r="DD120" s="451"/>
      <c r="DE120" s="451"/>
      <c r="DF120" s="450"/>
      <c r="DG120" s="454"/>
      <c r="DH120" s="455"/>
      <c r="DI120" s="447"/>
      <c r="DJ120" s="448"/>
      <c r="DK120" s="447"/>
      <c r="DL120" s="448"/>
      <c r="DM120" s="457"/>
      <c r="DN120" s="463"/>
      <c r="DO120" s="457"/>
      <c r="DP120" s="463"/>
      <c r="DQ120" s="25"/>
      <c r="DR120" s="479"/>
      <c r="DS120" s="479"/>
      <c r="DT120" s="450"/>
      <c r="DU120" s="451"/>
      <c r="DV120" s="451"/>
      <c r="DW120" s="450"/>
      <c r="DX120" s="454"/>
      <c r="DY120" s="455"/>
      <c r="DZ120" s="447"/>
      <c r="EA120" s="448"/>
      <c r="EB120" s="447"/>
      <c r="EC120" s="448"/>
      <c r="ED120" s="457"/>
      <c r="EE120" s="463"/>
      <c r="EF120" s="457"/>
      <c r="EG120" s="463"/>
    </row>
    <row r="121" spans="1:137" ht="17.25" customHeight="1">
      <c r="A121" s="219">
        <v>3</v>
      </c>
      <c r="B121" s="196" t="s">
        <v>191</v>
      </c>
      <c r="C121" s="464"/>
      <c r="D121" s="464"/>
      <c r="E121" s="464"/>
      <c r="F121" s="464"/>
      <c r="G121" s="173">
        <v>0.6</v>
      </c>
      <c r="H121" s="220"/>
      <c r="I121" s="220"/>
      <c r="J121" s="220"/>
      <c r="K121" s="220"/>
      <c r="L121" s="220"/>
      <c r="M121" s="220"/>
      <c r="N121" s="220"/>
      <c r="O121" s="220"/>
      <c r="P121" s="220"/>
      <c r="Q121" s="220"/>
      <c r="R121" s="220"/>
      <c r="S121" s="220"/>
      <c r="T121" s="220"/>
      <c r="U121" s="220"/>
      <c r="V121" s="220"/>
      <c r="W121" s="220"/>
      <c r="X121" s="220"/>
      <c r="Y121" s="220"/>
      <c r="Z121" s="175">
        <f>COUNTA(H121:Y121)*G121</f>
        <v>0</v>
      </c>
      <c r="AA121" s="465"/>
      <c r="AB121" s="178"/>
      <c r="AC121" s="178"/>
      <c r="AD121" s="178"/>
      <c r="AE121" s="178"/>
      <c r="AF121" s="178"/>
      <c r="AG121" s="178"/>
      <c r="AH121" s="178"/>
      <c r="AI121" s="178"/>
      <c r="AJ121" s="178"/>
      <c r="AK121" s="178"/>
      <c r="AL121" s="178"/>
      <c r="AM121" s="178"/>
      <c r="AN121" s="178"/>
      <c r="AO121" s="178"/>
      <c r="AP121" s="178"/>
      <c r="AQ121" s="178"/>
      <c r="AR121" s="178"/>
      <c r="AS121" s="178"/>
      <c r="AT121" s="178"/>
      <c r="AU121" s="87">
        <v>1</v>
      </c>
      <c r="AV121" s="25"/>
      <c r="AW121" s="25"/>
      <c r="AX121" s="25"/>
      <c r="AY121" s="25"/>
      <c r="AZ121" s="25"/>
      <c r="BA121" s="25"/>
      <c r="BB121" s="25"/>
      <c r="BC121" s="25"/>
      <c r="BD121" s="25"/>
      <c r="BE121" s="25"/>
      <c r="BF121" s="25"/>
      <c r="BG121" s="25"/>
      <c r="BH121" s="25"/>
      <c r="BI121" s="25"/>
      <c r="BJ121" s="25"/>
      <c r="BK121" s="94"/>
      <c r="BL121" s="94"/>
      <c r="BM121" s="94"/>
      <c r="BN121" s="94"/>
      <c r="BO121" s="94"/>
      <c r="BP121" s="94"/>
      <c r="BQ121" s="94"/>
      <c r="BR121" s="94"/>
      <c r="BS121" s="94"/>
      <c r="BT121" s="94"/>
      <c r="BU121" s="94"/>
      <c r="BV121" s="94"/>
      <c r="BW121" s="94"/>
      <c r="BX121" s="94"/>
      <c r="BY121" s="94"/>
      <c r="BZ121" s="94"/>
      <c r="CA121" s="94"/>
      <c r="CB121" s="25"/>
      <c r="CC121" s="92">
        <v>1</v>
      </c>
      <c r="CD121" s="56"/>
      <c r="CE121" s="5"/>
      <c r="CF121" s="5"/>
      <c r="CG121" s="5"/>
      <c r="CH121" s="5"/>
      <c r="CI121" s="485"/>
      <c r="CJ121" s="450">
        <v>1</v>
      </c>
      <c r="CK121" s="451" t="str">
        <f>IF(O101=1,"X","")</f>
        <v/>
      </c>
      <c r="CL121" s="453" t="s">
        <v>409</v>
      </c>
      <c r="CM121" s="453"/>
      <c r="CN121" s="452">
        <f>IF(CK121="x",V101,0)</f>
        <v>0</v>
      </c>
      <c r="CO121" s="450">
        <v>1</v>
      </c>
      <c r="CP121" s="454"/>
      <c r="CQ121" s="455" t="str">
        <f>IF(AND(CK121="X",CP109="X"),CN121*CQ111,"")</f>
        <v/>
      </c>
      <c r="CR121" s="456"/>
      <c r="CS121" s="456" t="str">
        <f>IF(AND(CK121="X",CR109="X"),CN121*CS111,"")</f>
        <v/>
      </c>
      <c r="CT121" s="447"/>
      <c r="CU121" s="448" t="str">
        <f>IF(AND(CK121="X",CT109="X"),CN121*CU111,"")</f>
        <v/>
      </c>
      <c r="CV121" s="449"/>
      <c r="CW121" s="449" t="str">
        <f>IF(AND(CK121="X",CV109="X"),CN121*CW111,"")</f>
        <v/>
      </c>
      <c r="CX121" s="447"/>
      <c r="CY121" s="448" t="str">
        <f>IF(AND(CK121="X",CX109="X"),CN121*CY111,"")</f>
        <v/>
      </c>
      <c r="CZ121" s="25"/>
      <c r="DA121" s="30"/>
      <c r="DB121" s="485"/>
      <c r="DC121" s="450">
        <v>1</v>
      </c>
      <c r="DD121" s="451" t="str">
        <f>IF(E164=1,"X","")</f>
        <v>X</v>
      </c>
      <c r="DE121" s="452">
        <f>IF(DD121="x",I164,0)</f>
        <v>0.12959999999999999</v>
      </c>
      <c r="DF121" s="450">
        <v>1</v>
      </c>
      <c r="DG121" s="454"/>
      <c r="DH121" s="455" t="str">
        <f>IF(AND(DD121="X",DG109="X"),DE121*DH111,"")</f>
        <v/>
      </c>
      <c r="DI121" s="456"/>
      <c r="DJ121" s="456">
        <f>IF(AND(DD121="X",DI109="X"),DE121*DJ111,"")</f>
        <v>4.3199999999999995E-2</v>
      </c>
      <c r="DK121" s="447"/>
      <c r="DL121" s="448" t="str">
        <f>IF(AND(DD121="X",DK109="X"),DE121*DL111,"")</f>
        <v/>
      </c>
      <c r="DM121" s="449"/>
      <c r="DN121" s="449" t="str">
        <f>IF(AND(DD121="X",DM109="X"),DE121*DN111,"")</f>
        <v/>
      </c>
      <c r="DO121" s="447"/>
      <c r="DP121" s="448" t="str">
        <f>IF(AND(DD121="X",DO109="X"),DE121*DP111,"")</f>
        <v/>
      </c>
      <c r="DQ121" s="25"/>
      <c r="DR121" s="30"/>
      <c r="DS121" s="485"/>
      <c r="DT121" s="450">
        <v>1</v>
      </c>
      <c r="DU121" s="451" t="str">
        <f>IF(E176=1,"X","")</f>
        <v>X</v>
      </c>
      <c r="DV121" s="452">
        <f>IF(DU121="x",I176,0)</f>
        <v>0.12959999999999999</v>
      </c>
      <c r="DW121" s="450">
        <v>1</v>
      </c>
      <c r="DX121" s="454"/>
      <c r="DY121" s="455" t="str">
        <f>IF(AND(DU121="X",DX109="X"),DV121*DY111,"")</f>
        <v/>
      </c>
      <c r="DZ121" s="456"/>
      <c r="EA121" s="456">
        <f>IF(AND(DU121="X",DZ109="X"),DV121*EA111,"")</f>
        <v>4.3199999999999995E-2</v>
      </c>
      <c r="EB121" s="447"/>
      <c r="EC121" s="448" t="str">
        <f>IF(AND(DU121="X",EB109="X"),DV121*EC111,"")</f>
        <v/>
      </c>
      <c r="ED121" s="449"/>
      <c r="EE121" s="449" t="str">
        <f>IF(AND(DU121="X",ED109="X"),DV121*EE111,"")</f>
        <v/>
      </c>
      <c r="EF121" s="447"/>
      <c r="EG121" s="448" t="str">
        <f>IF(AND(DU121="X",EF109="X"),DV121*EG111,"")</f>
        <v/>
      </c>
    </row>
    <row r="122" spans="1:137" ht="17.25" customHeight="1">
      <c r="A122" s="219">
        <v>4</v>
      </c>
      <c r="B122" s="197" t="s">
        <v>400</v>
      </c>
      <c r="C122" s="464"/>
      <c r="D122" s="464"/>
      <c r="E122" s="464"/>
      <c r="F122" s="464"/>
      <c r="G122" s="173">
        <v>0.8</v>
      </c>
      <c r="H122" s="220"/>
      <c r="I122" s="220"/>
      <c r="J122" s="220"/>
      <c r="K122" s="220"/>
      <c r="L122" s="220"/>
      <c r="M122" s="220"/>
      <c r="N122" s="220"/>
      <c r="O122" s="220"/>
      <c r="P122" s="220"/>
      <c r="Q122" s="220"/>
      <c r="R122" s="220"/>
      <c r="S122" s="220"/>
      <c r="T122" s="220"/>
      <c r="U122" s="220"/>
      <c r="V122" s="220"/>
      <c r="W122" s="220"/>
      <c r="X122" s="220"/>
      <c r="Y122" s="220"/>
      <c r="Z122" s="175">
        <f>COUNTA(H122:Y122)*G122</f>
        <v>0</v>
      </c>
      <c r="AA122" s="465"/>
      <c r="AB122" s="178"/>
      <c r="AC122" s="178"/>
      <c r="AD122" s="178"/>
      <c r="AE122" s="178"/>
      <c r="AF122" s="178"/>
      <c r="AG122" s="178"/>
      <c r="AH122" s="178"/>
      <c r="AI122" s="178"/>
      <c r="AJ122" s="178"/>
      <c r="AK122" s="178"/>
      <c r="AL122" s="178"/>
      <c r="AM122" s="178"/>
      <c r="AN122" s="178"/>
      <c r="AO122" s="178"/>
      <c r="AP122" s="178"/>
      <c r="AQ122" s="178"/>
      <c r="AR122" s="178"/>
      <c r="AS122" s="178"/>
      <c r="AT122" s="178"/>
      <c r="AU122" s="87">
        <v>1</v>
      </c>
      <c r="AV122" s="25"/>
      <c r="AW122" s="25"/>
      <c r="AX122" s="25"/>
      <c r="AY122" s="25"/>
      <c r="AZ122" s="25"/>
      <c r="BA122" s="25"/>
      <c r="BB122" s="25"/>
      <c r="BC122" s="25"/>
      <c r="BD122" s="25"/>
      <c r="BE122" s="25"/>
      <c r="BF122" s="25"/>
      <c r="BG122" s="25"/>
      <c r="BH122" s="25"/>
      <c r="BI122" s="25"/>
      <c r="BJ122" s="25"/>
      <c r="BK122" s="94"/>
      <c r="BL122" s="94"/>
      <c r="BM122" s="94"/>
      <c r="BN122" s="94"/>
      <c r="BO122" s="94"/>
      <c r="BP122" s="94"/>
      <c r="BQ122" s="94"/>
      <c r="BR122" s="94"/>
      <c r="BS122" s="94"/>
      <c r="BT122" s="94"/>
      <c r="BU122" s="94"/>
      <c r="BV122" s="94"/>
      <c r="BW122" s="94"/>
      <c r="BX122" s="94"/>
      <c r="BY122" s="94"/>
      <c r="BZ122" s="94"/>
      <c r="CA122" s="94"/>
      <c r="CB122" s="25"/>
      <c r="CC122" s="92">
        <v>1</v>
      </c>
      <c r="CD122" s="56"/>
      <c r="CE122" s="5"/>
      <c r="CF122" s="5"/>
      <c r="CG122" s="5"/>
      <c r="CH122" s="5"/>
      <c r="CI122" s="485"/>
      <c r="CJ122" s="450"/>
      <c r="CK122" s="451"/>
      <c r="CL122" s="453"/>
      <c r="CM122" s="453"/>
      <c r="CN122" s="452"/>
      <c r="CO122" s="450"/>
      <c r="CP122" s="454"/>
      <c r="CQ122" s="455"/>
      <c r="CR122" s="456"/>
      <c r="CS122" s="456"/>
      <c r="CT122" s="447"/>
      <c r="CU122" s="448"/>
      <c r="CV122" s="449"/>
      <c r="CW122" s="449"/>
      <c r="CX122" s="447"/>
      <c r="CY122" s="448"/>
      <c r="CZ122" s="25"/>
      <c r="DA122" s="30"/>
      <c r="DB122" s="485"/>
      <c r="DC122" s="450"/>
      <c r="DD122" s="451"/>
      <c r="DE122" s="451"/>
      <c r="DF122" s="450"/>
      <c r="DG122" s="454"/>
      <c r="DH122" s="455"/>
      <c r="DI122" s="456"/>
      <c r="DJ122" s="456"/>
      <c r="DK122" s="447"/>
      <c r="DL122" s="448"/>
      <c r="DM122" s="449"/>
      <c r="DN122" s="449"/>
      <c r="DO122" s="447"/>
      <c r="DP122" s="448"/>
      <c r="DQ122" s="25"/>
      <c r="DR122" s="30"/>
      <c r="DS122" s="485"/>
      <c r="DT122" s="450"/>
      <c r="DU122" s="451"/>
      <c r="DV122" s="451"/>
      <c r="DW122" s="450"/>
      <c r="DX122" s="454"/>
      <c r="DY122" s="455"/>
      <c r="DZ122" s="456"/>
      <c r="EA122" s="456"/>
      <c r="EB122" s="447"/>
      <c r="EC122" s="448"/>
      <c r="ED122" s="449"/>
      <c r="EE122" s="449"/>
      <c r="EF122" s="447"/>
      <c r="EG122" s="448"/>
    </row>
    <row r="123" spans="1:137" ht="17.25" customHeight="1">
      <c r="A123" s="221">
        <v>5</v>
      </c>
      <c r="B123" s="200" t="s">
        <v>404</v>
      </c>
      <c r="C123" s="464"/>
      <c r="D123" s="464"/>
      <c r="E123" s="464"/>
      <c r="F123" s="464"/>
      <c r="G123" s="185">
        <v>1</v>
      </c>
      <c r="H123" s="220"/>
      <c r="I123" s="220"/>
      <c r="J123" s="220"/>
      <c r="K123" s="220"/>
      <c r="L123" s="220"/>
      <c r="M123" s="220"/>
      <c r="N123" s="220"/>
      <c r="O123" s="220"/>
      <c r="P123" s="220"/>
      <c r="Q123" s="220"/>
      <c r="R123" s="220"/>
      <c r="S123" s="220"/>
      <c r="T123" s="220"/>
      <c r="U123" s="220"/>
      <c r="V123" s="220"/>
      <c r="W123" s="220"/>
      <c r="X123" s="220"/>
      <c r="Y123" s="220"/>
      <c r="Z123" s="186">
        <f>COUNTA(H123:Y123)*G123</f>
        <v>0</v>
      </c>
      <c r="AA123" s="465"/>
      <c r="AB123" s="178"/>
      <c r="AC123" s="178"/>
      <c r="AD123" s="178"/>
      <c r="AE123" s="178"/>
      <c r="AF123" s="178"/>
      <c r="AG123" s="178"/>
      <c r="AH123" s="178"/>
      <c r="AI123" s="178"/>
      <c r="AJ123" s="178"/>
      <c r="AK123" s="178"/>
      <c r="AL123" s="178"/>
      <c r="AM123" s="178"/>
      <c r="AN123" s="178"/>
      <c r="AO123" s="178"/>
      <c r="AP123" s="178"/>
      <c r="AQ123" s="178"/>
      <c r="AR123" s="178"/>
      <c r="AS123" s="178"/>
      <c r="AT123" s="178"/>
      <c r="AU123" s="87">
        <v>1</v>
      </c>
      <c r="AV123" s="25"/>
      <c r="AW123" s="25"/>
      <c r="AX123" s="25"/>
      <c r="AY123" s="25"/>
      <c r="AZ123" s="25"/>
      <c r="BA123" s="25"/>
      <c r="BB123" s="25"/>
      <c r="BC123" s="25"/>
      <c r="BD123" s="25"/>
      <c r="BE123" s="25"/>
      <c r="BF123" s="25"/>
      <c r="BG123" s="25"/>
      <c r="BH123" s="25"/>
      <c r="BI123" s="25"/>
      <c r="BJ123" s="25"/>
      <c r="BK123" s="94"/>
      <c r="BL123" s="94"/>
      <c r="BM123" s="94"/>
      <c r="BN123" s="94"/>
      <c r="BO123" s="94"/>
      <c r="BP123" s="94"/>
      <c r="BQ123" s="94"/>
      <c r="BR123" s="94"/>
      <c r="BS123" s="94"/>
      <c r="BT123" s="94"/>
      <c r="BU123" s="94"/>
      <c r="BV123" s="94"/>
      <c r="BW123" s="94"/>
      <c r="BX123" s="94"/>
      <c r="BY123" s="94"/>
      <c r="BZ123" s="94"/>
      <c r="CA123" s="94"/>
      <c r="CB123" s="25"/>
      <c r="CC123" s="92">
        <v>1</v>
      </c>
      <c r="CD123" s="56"/>
      <c r="CE123" s="5"/>
      <c r="CF123" s="5"/>
      <c r="CG123" s="5"/>
      <c r="CH123" s="5"/>
      <c r="CI123" s="48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c r="DL123" s="5"/>
      <c r="DM123" s="5"/>
      <c r="DN123" s="5"/>
      <c r="DO123" s="5"/>
      <c r="DP123" s="5"/>
      <c r="DQ123" s="5"/>
      <c r="DR123" s="5"/>
      <c r="DS123" s="5"/>
      <c r="DT123" s="5"/>
      <c r="DU123" s="5"/>
      <c r="DV123" s="5"/>
      <c r="DW123" s="5"/>
      <c r="DX123" s="5"/>
      <c r="DY123" s="5"/>
      <c r="DZ123" s="5"/>
      <c r="EA123" s="5"/>
      <c r="EB123" s="5"/>
      <c r="EC123" s="5"/>
      <c r="ED123" s="5"/>
      <c r="EE123" s="5"/>
      <c r="EF123" s="5"/>
      <c r="EG123" s="5"/>
    </row>
    <row r="124" spans="1:137" ht="11.25" customHeight="1" thickBot="1">
      <c r="A124" s="71"/>
      <c r="B124" s="132"/>
      <c r="C124" s="222"/>
      <c r="D124" s="222"/>
      <c r="E124" s="222"/>
      <c r="F124" s="88"/>
      <c r="G124" s="132"/>
      <c r="H124" s="88">
        <f t="shared" ref="H124:Y124" si="13">COUNTA(H119:H123)</f>
        <v>1</v>
      </c>
      <c r="I124" s="88">
        <f t="shared" si="13"/>
        <v>1</v>
      </c>
      <c r="J124" s="88">
        <f t="shared" si="13"/>
        <v>1</v>
      </c>
      <c r="K124" s="88">
        <f t="shared" si="13"/>
        <v>0</v>
      </c>
      <c r="L124" s="88">
        <f t="shared" si="13"/>
        <v>0</v>
      </c>
      <c r="M124" s="88">
        <f t="shared" si="13"/>
        <v>0</v>
      </c>
      <c r="N124" s="88">
        <f t="shared" si="13"/>
        <v>0</v>
      </c>
      <c r="O124" s="88">
        <f t="shared" si="13"/>
        <v>0</v>
      </c>
      <c r="P124" s="88">
        <f t="shared" si="13"/>
        <v>0</v>
      </c>
      <c r="Q124" s="88">
        <f t="shared" si="13"/>
        <v>0</v>
      </c>
      <c r="R124" s="88">
        <f t="shared" si="13"/>
        <v>0</v>
      </c>
      <c r="S124" s="88">
        <f t="shared" si="13"/>
        <v>0</v>
      </c>
      <c r="T124" s="88">
        <f t="shared" si="13"/>
        <v>0</v>
      </c>
      <c r="U124" s="88">
        <f t="shared" si="13"/>
        <v>0</v>
      </c>
      <c r="V124" s="88">
        <f t="shared" si="13"/>
        <v>0</v>
      </c>
      <c r="W124" s="88">
        <f t="shared" si="13"/>
        <v>0</v>
      </c>
      <c r="X124" s="88">
        <f t="shared" si="13"/>
        <v>0</v>
      </c>
      <c r="Y124" s="88">
        <f t="shared" si="13"/>
        <v>0</v>
      </c>
      <c r="Z124" s="25"/>
      <c r="AA124" s="25"/>
      <c r="AB124" s="5"/>
      <c r="AC124" s="5"/>
      <c r="AD124" s="5"/>
      <c r="AE124" s="5"/>
      <c r="AF124" s="5"/>
      <c r="AG124" s="5"/>
      <c r="AH124" s="5"/>
      <c r="AI124" s="5"/>
      <c r="AJ124" s="5"/>
      <c r="AK124" s="5"/>
      <c r="AL124" s="5"/>
      <c r="AM124" s="5"/>
      <c r="AN124" s="5"/>
      <c r="AO124" s="5"/>
      <c r="AP124" s="5"/>
      <c r="AQ124" s="5"/>
      <c r="AR124" s="5"/>
      <c r="AS124" s="5"/>
      <c r="AT124" s="5"/>
      <c r="AU124" s="87">
        <v>1</v>
      </c>
      <c r="AV124" s="25"/>
      <c r="AW124" s="25"/>
      <c r="AX124" s="25"/>
      <c r="AY124" s="25"/>
      <c r="AZ124" s="25"/>
      <c r="BA124" s="25"/>
      <c r="BB124" s="25"/>
      <c r="BC124" s="25"/>
      <c r="BD124" s="25"/>
      <c r="BE124" s="25"/>
      <c r="BF124" s="25"/>
      <c r="BG124" s="25"/>
      <c r="BH124" s="25"/>
      <c r="BI124" s="25"/>
      <c r="BJ124" s="25"/>
      <c r="BK124" s="94"/>
      <c r="BL124" s="94"/>
      <c r="BM124" s="94"/>
      <c r="BN124" s="94"/>
      <c r="BO124" s="94"/>
      <c r="BP124" s="94"/>
      <c r="BQ124" s="94"/>
      <c r="BR124" s="94"/>
      <c r="BS124" s="94"/>
      <c r="BT124" s="94"/>
      <c r="BU124" s="94"/>
      <c r="BV124" s="94"/>
      <c r="BW124" s="94"/>
      <c r="BX124" s="94"/>
      <c r="BY124" s="94"/>
      <c r="BZ124" s="94"/>
      <c r="CA124" s="94"/>
      <c r="CB124" s="25"/>
      <c r="CC124" s="92">
        <v>1</v>
      </c>
      <c r="CD124" s="56"/>
      <c r="CE124" s="5"/>
      <c r="CF124" s="5"/>
      <c r="CG124" s="5"/>
      <c r="CH124" s="5"/>
      <c r="CI124" s="5"/>
      <c r="CJ124" s="5"/>
      <c r="CK124" s="5"/>
      <c r="CL124" s="5"/>
      <c r="CM124" s="5"/>
      <c r="CN124" s="5"/>
      <c r="CO124" s="5"/>
      <c r="CP124" s="5"/>
      <c r="CQ124" s="5"/>
      <c r="CR124" s="458" t="s">
        <v>139</v>
      </c>
      <c r="CS124" s="458"/>
      <c r="CT124" s="459" t="s">
        <v>134</v>
      </c>
      <c r="CU124" s="459"/>
      <c r="CV124" s="460" t="s">
        <v>130</v>
      </c>
      <c r="CW124" s="460"/>
      <c r="CX124" s="461" t="s">
        <v>131</v>
      </c>
      <c r="CY124" s="461"/>
      <c r="CZ124" s="25"/>
      <c r="DA124" s="25"/>
      <c r="DB124" s="25"/>
      <c r="DC124" s="25"/>
      <c r="DD124" s="25"/>
      <c r="DE124" s="25"/>
      <c r="DF124" s="25"/>
      <c r="DG124" s="25"/>
      <c r="DH124" s="25"/>
      <c r="DI124" s="458" t="s">
        <v>139</v>
      </c>
      <c r="DJ124" s="458"/>
      <c r="DK124" s="462" t="s">
        <v>134</v>
      </c>
      <c r="DL124" s="462"/>
      <c r="DM124" s="460" t="s">
        <v>130</v>
      </c>
      <c r="DN124" s="460"/>
      <c r="DO124" s="461" t="s">
        <v>131</v>
      </c>
      <c r="DP124" s="461"/>
      <c r="DQ124" s="25"/>
      <c r="DR124" s="25"/>
      <c r="DS124" s="25"/>
      <c r="DT124" s="25"/>
      <c r="DU124" s="25"/>
      <c r="DV124" s="25"/>
      <c r="DW124" s="25"/>
      <c r="DX124" s="25"/>
      <c r="DY124" s="25"/>
      <c r="DZ124" s="458" t="s">
        <v>139</v>
      </c>
      <c r="EA124" s="458"/>
      <c r="EB124" s="462" t="s">
        <v>134</v>
      </c>
      <c r="EC124" s="462"/>
      <c r="ED124" s="460" t="s">
        <v>130</v>
      </c>
      <c r="EE124" s="460"/>
      <c r="EF124" s="461" t="s">
        <v>131</v>
      </c>
      <c r="EG124" s="461"/>
    </row>
    <row r="125" spans="1:137" ht="24" customHeight="1" thickTop="1" thickBot="1">
      <c r="A125" s="441" t="str">
        <f>IF(OR(H124&gt;1,I124&gt;1,J124&gt;1,K124&gt;1,L124&gt;1,M124&gt;1,N124&gt;1,O124&gt;1,P124&gt;1,Q124&gt;1,R124&gt;1,S124&gt;1,T124&gt;1,U124&gt;1,V124&gt;1,W124&gt;1),"ERROR - Solo Una calificación por Participante","")</f>
        <v/>
      </c>
      <c r="B125" s="441"/>
      <c r="C125" s="441"/>
      <c r="D125" s="441"/>
      <c r="E125" s="441"/>
      <c r="F125" s="441"/>
      <c r="G125" s="442" t="s">
        <v>429</v>
      </c>
      <c r="H125" s="442"/>
      <c r="I125" s="442"/>
      <c r="J125" s="442"/>
      <c r="K125" s="442"/>
      <c r="L125" s="442"/>
      <c r="M125" s="442"/>
      <c r="N125" s="442"/>
      <c r="O125" s="443">
        <f>IF(AA119="","",IF(V125&gt;0.8,5,IF(V125&gt;0.6,4,IF(V125&gt;0.4,3,IF(V125&gt;0.2,2,1)))))</f>
        <v>2</v>
      </c>
      <c r="P125" s="443"/>
      <c r="Q125" s="443"/>
      <c r="R125" s="444" t="str">
        <f>VLOOKUP(O125,A119:B123,2,1)</f>
        <v>Menor</v>
      </c>
      <c r="S125" s="444"/>
      <c r="T125" s="444"/>
      <c r="U125" s="444"/>
      <c r="V125" s="445">
        <f>IFERROR(AA119,"")</f>
        <v>0.33333333333333331</v>
      </c>
      <c r="W125" s="445"/>
      <c r="X125" s="445"/>
      <c r="Y125" s="25"/>
      <c r="Z125" s="25"/>
      <c r="AA125" s="25"/>
      <c r="AB125" s="5"/>
      <c r="AC125" s="5"/>
      <c r="AD125" s="5"/>
      <c r="AE125" s="5"/>
      <c r="AF125" s="5"/>
      <c r="AG125" s="5"/>
      <c r="AH125" s="5"/>
      <c r="AI125" s="5"/>
      <c r="AJ125" s="5"/>
      <c r="AK125" s="5"/>
      <c r="AL125" s="5"/>
      <c r="AM125" s="5"/>
      <c r="AN125" s="5"/>
      <c r="AO125" s="5"/>
      <c r="AP125" s="5"/>
      <c r="AQ125" s="5"/>
      <c r="AR125" s="5"/>
      <c r="AS125" s="5"/>
      <c r="AT125" s="5"/>
      <c r="AU125" s="87">
        <v>1</v>
      </c>
      <c r="AV125" s="108" t="str">
        <f>CONCATENATE(O125," - ",R125)</f>
        <v>2 - Menor</v>
      </c>
      <c r="AW125" s="25"/>
      <c r="AX125" s="25"/>
      <c r="AY125" s="25"/>
      <c r="AZ125" s="25"/>
      <c r="BA125" s="25"/>
      <c r="BB125" s="25"/>
      <c r="BC125" s="25"/>
      <c r="BD125" s="25"/>
      <c r="BE125" s="25"/>
      <c r="BF125" s="25"/>
      <c r="BG125" s="25"/>
      <c r="BH125" s="25"/>
      <c r="BI125" s="25"/>
      <c r="BJ125" s="25"/>
      <c r="BK125" s="94"/>
      <c r="BL125" s="94"/>
      <c r="BM125" s="94"/>
      <c r="BN125" s="94"/>
      <c r="BO125" s="94"/>
      <c r="BP125" s="94"/>
      <c r="BQ125" s="94"/>
      <c r="BR125" s="94"/>
      <c r="BS125" s="94"/>
      <c r="BT125" s="94"/>
      <c r="BU125" s="94"/>
      <c r="BV125" s="94"/>
      <c r="BW125" s="94"/>
      <c r="BX125" s="94"/>
      <c r="BY125" s="94"/>
      <c r="BZ125" s="94"/>
      <c r="CA125" s="94"/>
      <c r="CB125" s="25"/>
      <c r="CC125" s="92">
        <v>1</v>
      </c>
      <c r="CD125" s="56"/>
      <c r="CE125" s="5"/>
      <c r="CF125" s="5"/>
      <c r="CG125" s="5"/>
      <c r="CH125" s="5"/>
      <c r="CI125" s="5"/>
      <c r="CJ125" s="5"/>
      <c r="CK125" s="5"/>
      <c r="CL125" s="5"/>
      <c r="CM125" s="5"/>
      <c r="CN125" s="5"/>
      <c r="CO125" s="5"/>
      <c r="CP125" s="5"/>
      <c r="CQ125" s="5"/>
      <c r="CR125" s="446" t="s">
        <v>430</v>
      </c>
      <c r="CS125" s="446"/>
      <c r="CT125" s="446"/>
      <c r="CU125" s="446"/>
      <c r="CV125" s="446"/>
      <c r="CW125" s="446"/>
      <c r="CX125" s="446"/>
      <c r="CY125" s="446"/>
      <c r="CZ125" s="25"/>
      <c r="DA125" s="25"/>
      <c r="DB125" s="25"/>
      <c r="DC125" s="25"/>
      <c r="DD125" s="25"/>
      <c r="DE125" s="25"/>
      <c r="DF125" s="25"/>
      <c r="DG125" s="25"/>
      <c r="DH125" s="25"/>
      <c r="DI125" s="446" t="s">
        <v>431</v>
      </c>
      <c r="DJ125" s="446"/>
      <c r="DK125" s="446"/>
      <c r="DL125" s="446"/>
      <c r="DM125" s="446"/>
      <c r="DN125" s="446"/>
      <c r="DO125" s="446"/>
      <c r="DP125" s="446"/>
      <c r="DQ125" s="25"/>
      <c r="DR125" s="25"/>
      <c r="DS125" s="25"/>
      <c r="DT125" s="25"/>
      <c r="DU125" s="25"/>
      <c r="DV125" s="25"/>
      <c r="DW125" s="25"/>
      <c r="DX125" s="25"/>
      <c r="DY125" s="25"/>
      <c r="DZ125" s="446" t="s">
        <v>431</v>
      </c>
      <c r="EA125" s="446"/>
      <c r="EB125" s="446"/>
      <c r="EC125" s="446"/>
      <c r="ED125" s="446"/>
      <c r="EE125" s="446"/>
      <c r="EF125" s="446"/>
      <c r="EG125" s="446"/>
    </row>
    <row r="126" spans="1:137" ht="11.25" customHeight="1" thickTop="1" thickBot="1">
      <c r="A126" s="223"/>
      <c r="B126" s="20"/>
      <c r="C126" s="20"/>
      <c r="D126" s="20"/>
      <c r="E126" s="20"/>
      <c r="F126" s="20"/>
      <c r="G126" s="224"/>
      <c r="H126" s="224"/>
      <c r="I126" s="224"/>
      <c r="J126" s="224"/>
      <c r="K126" s="224"/>
      <c r="L126" s="224"/>
      <c r="M126" s="224"/>
      <c r="N126" s="224"/>
      <c r="O126" s="225"/>
      <c r="P126" s="225"/>
      <c r="Q126" s="225"/>
      <c r="R126" s="226"/>
      <c r="S126" s="226"/>
      <c r="T126" s="226"/>
      <c r="U126" s="226"/>
      <c r="V126" s="227"/>
      <c r="W126" s="227"/>
      <c r="X126" s="227"/>
      <c r="Y126" s="25"/>
      <c r="Z126" s="25"/>
      <c r="AA126" s="25"/>
      <c r="AB126" s="5"/>
      <c r="AC126" s="5"/>
      <c r="AD126" s="5"/>
      <c r="AE126" s="5"/>
      <c r="AF126" s="5"/>
      <c r="AG126" s="5"/>
      <c r="AH126" s="5"/>
      <c r="AI126" s="5"/>
      <c r="AJ126" s="5"/>
      <c r="AK126" s="5"/>
      <c r="AL126" s="5"/>
      <c r="AM126" s="5"/>
      <c r="AN126" s="5"/>
      <c r="AO126" s="5"/>
      <c r="AP126" s="5"/>
      <c r="AQ126" s="5"/>
      <c r="AR126" s="5"/>
      <c r="AS126" s="5"/>
      <c r="AT126" s="5"/>
      <c r="AU126" s="87">
        <v>1</v>
      </c>
      <c r="AV126" s="25"/>
      <c r="AW126" s="25"/>
      <c r="AX126" s="25"/>
      <c r="AY126" s="25"/>
      <c r="AZ126" s="25"/>
      <c r="BA126" s="25"/>
      <c r="BB126" s="25"/>
      <c r="BC126" s="25"/>
      <c r="BD126" s="25"/>
      <c r="BE126" s="25"/>
      <c r="BF126" s="25"/>
      <c r="BG126" s="25"/>
      <c r="BH126" s="25"/>
      <c r="BI126" s="25"/>
      <c r="BJ126" s="25"/>
      <c r="BK126" s="94"/>
      <c r="BL126" s="94"/>
      <c r="BM126" s="94"/>
      <c r="BN126" s="94"/>
      <c r="BO126" s="94"/>
      <c r="BP126" s="94"/>
      <c r="BQ126" s="94"/>
      <c r="BR126" s="94"/>
      <c r="BS126" s="94"/>
      <c r="BT126" s="94"/>
      <c r="BU126" s="94"/>
      <c r="BV126" s="94"/>
      <c r="BW126" s="94"/>
      <c r="BX126" s="94"/>
      <c r="BY126" s="94"/>
      <c r="BZ126" s="94"/>
      <c r="CA126" s="94"/>
      <c r="CB126" s="25"/>
      <c r="CC126" s="92">
        <v>1</v>
      </c>
      <c r="CD126" s="56"/>
      <c r="CE126" s="5"/>
      <c r="CF126" s="5"/>
      <c r="CG126" s="5"/>
      <c r="CH126" s="5"/>
      <c r="CI126" s="5"/>
      <c r="CJ126" s="5"/>
      <c r="CK126" s="5"/>
      <c r="CL126" s="5"/>
      <c r="CM126" s="5"/>
      <c r="CN126" s="5"/>
      <c r="CO126" s="5"/>
      <c r="CP126" s="5"/>
      <c r="CQ126" s="5"/>
      <c r="CR126" s="228"/>
      <c r="CS126" s="228"/>
      <c r="CT126" s="228"/>
      <c r="CU126" s="228"/>
      <c r="CV126" s="228"/>
      <c r="CW126" s="228"/>
      <c r="CX126" s="228"/>
      <c r="CY126" s="228"/>
      <c r="CZ126" s="25"/>
      <c r="DA126" s="25"/>
      <c r="DB126" s="25"/>
      <c r="DC126" s="25"/>
      <c r="DD126" s="25"/>
      <c r="DE126" s="25"/>
      <c r="DF126" s="25"/>
      <c r="DG126" s="25"/>
      <c r="DH126" s="25"/>
      <c r="DI126" s="228"/>
      <c r="DJ126" s="228"/>
      <c r="DK126" s="228"/>
      <c r="DL126" s="228"/>
      <c r="DM126" s="228"/>
      <c r="DN126" s="228"/>
      <c r="DO126" s="228"/>
      <c r="DP126" s="228"/>
      <c r="DQ126" s="25"/>
      <c r="DR126" s="25"/>
      <c r="DS126" s="25"/>
      <c r="DT126" s="25"/>
      <c r="DU126" s="25"/>
      <c r="DV126" s="25"/>
      <c r="DW126" s="25"/>
      <c r="DX126" s="25"/>
      <c r="DY126" s="25"/>
      <c r="DZ126" s="228"/>
      <c r="EA126" s="228"/>
      <c r="EB126" s="228"/>
      <c r="EC126" s="228"/>
      <c r="ED126" s="228"/>
      <c r="EE126" s="228"/>
      <c r="EF126" s="228"/>
      <c r="EG126" s="228"/>
    </row>
    <row r="127" spans="1:137" ht="28.5" customHeight="1" thickBot="1">
      <c r="A127" s="223"/>
      <c r="B127" s="5"/>
      <c r="C127" s="20"/>
      <c r="D127" s="56"/>
      <c r="E127" s="20"/>
      <c r="F127" s="20"/>
      <c r="G127" s="403" t="s">
        <v>432</v>
      </c>
      <c r="H127" s="403"/>
      <c r="I127" s="403"/>
      <c r="J127" s="403"/>
      <c r="K127" s="403"/>
      <c r="L127" s="403"/>
      <c r="M127" s="403"/>
      <c r="N127" s="403"/>
      <c r="O127" s="404" t="str">
        <f>IFERROR(INDEX(ADU1218:ADY1222,MATCH(O101,ADP1218:ADP1222,0),MATCH(O125,ADU1214:ADY1214,0)),"")</f>
        <v>MODERADO</v>
      </c>
      <c r="P127" s="404"/>
      <c r="Q127" s="404"/>
      <c r="R127" s="404"/>
      <c r="S127" s="404"/>
      <c r="T127" s="404"/>
      <c r="U127" s="436">
        <f>V101*V125</f>
        <v>0.19999999999999998</v>
      </c>
      <c r="V127" s="436"/>
      <c r="W127" s="436"/>
      <c r="X127" s="436"/>
      <c r="Y127" s="25"/>
      <c r="Z127" s="406" t="s">
        <v>433</v>
      </c>
      <c r="AA127" s="406"/>
      <c r="AB127" s="406"/>
      <c r="AC127" s="5"/>
      <c r="AD127" s="5"/>
      <c r="AE127" s="5"/>
      <c r="AF127" s="5"/>
      <c r="AG127" s="5"/>
      <c r="AH127" s="5"/>
      <c r="AI127" s="5"/>
      <c r="AJ127" s="5"/>
      <c r="AK127" s="5"/>
      <c r="AL127" s="5"/>
      <c r="AM127" s="5"/>
      <c r="AN127" s="5"/>
      <c r="AO127" s="5"/>
      <c r="AP127" s="5"/>
      <c r="AQ127" s="5"/>
      <c r="AR127" s="5"/>
      <c r="AS127" s="5"/>
      <c r="AT127" s="5"/>
      <c r="AU127" s="87">
        <v>1</v>
      </c>
      <c r="AV127" s="25"/>
      <c r="AW127" s="25"/>
      <c r="AX127" s="25"/>
      <c r="AY127" s="25"/>
      <c r="AZ127" s="25"/>
      <c r="BA127" s="25"/>
      <c r="BB127" s="25"/>
      <c r="BC127" s="25"/>
      <c r="BD127" s="25"/>
      <c r="BE127" s="25"/>
      <c r="BF127" s="25"/>
      <c r="BG127" s="25"/>
      <c r="BH127" s="25"/>
      <c r="BI127" s="25"/>
      <c r="BJ127" s="25"/>
      <c r="BK127" s="94"/>
      <c r="BL127" s="94"/>
      <c r="BM127" s="94"/>
      <c r="BN127" s="94"/>
      <c r="BO127" s="94"/>
      <c r="BP127" s="94"/>
      <c r="BQ127" s="94"/>
      <c r="BR127" s="94"/>
      <c r="BS127" s="94"/>
      <c r="BT127" s="94"/>
      <c r="BU127" s="94"/>
      <c r="BV127" s="94"/>
      <c r="BW127" s="94"/>
      <c r="BX127" s="94"/>
      <c r="BY127" s="94"/>
      <c r="BZ127" s="94"/>
      <c r="CA127" s="94"/>
      <c r="CB127" s="25"/>
      <c r="CC127" s="92">
        <v>1</v>
      </c>
      <c r="CD127" s="56"/>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c r="DK127" s="5"/>
      <c r="DL127" s="5"/>
      <c r="DM127" s="5"/>
      <c r="DN127" s="5"/>
      <c r="DO127" s="5"/>
      <c r="DP127" s="5"/>
      <c r="DQ127" s="5"/>
      <c r="DR127" s="5"/>
      <c r="DS127" s="5"/>
      <c r="DT127" s="5"/>
      <c r="DU127" s="5"/>
      <c r="DV127" s="5"/>
      <c r="DW127" s="5"/>
      <c r="DX127" s="5"/>
      <c r="DY127" s="5"/>
      <c r="DZ127" s="5"/>
      <c r="EA127" s="5"/>
      <c r="EB127" s="5"/>
      <c r="EC127" s="5"/>
      <c r="ED127" s="5"/>
      <c r="EE127" s="5"/>
      <c r="EF127" s="5"/>
      <c r="EG127" s="5"/>
    </row>
    <row r="128" spans="1:137" ht="16.5" customHeight="1">
      <c r="A128" s="223"/>
      <c r="B128" s="20"/>
      <c r="C128" s="20"/>
      <c r="D128" s="20"/>
      <c r="E128" s="20"/>
      <c r="F128" s="20"/>
      <c r="G128" s="224"/>
      <c r="H128" s="224"/>
      <c r="I128" s="224"/>
      <c r="J128" s="224"/>
      <c r="K128" s="224"/>
      <c r="L128" s="224"/>
      <c r="M128" s="224"/>
      <c r="N128" s="224"/>
      <c r="O128" s="225"/>
      <c r="P128" s="225"/>
      <c r="Q128" s="225"/>
      <c r="R128" s="226"/>
      <c r="S128" s="226"/>
      <c r="T128" s="226"/>
      <c r="U128" s="226"/>
      <c r="V128" s="227"/>
      <c r="W128" s="227"/>
      <c r="X128" s="227"/>
      <c r="Y128" s="25"/>
      <c r="Z128" s="25"/>
      <c r="AA128" s="25"/>
      <c r="AB128" s="5"/>
      <c r="AC128" s="5"/>
      <c r="AD128" s="5"/>
      <c r="AE128" s="5"/>
      <c r="AF128" s="5"/>
      <c r="AG128" s="5"/>
      <c r="AH128" s="5"/>
      <c r="AI128" s="5"/>
      <c r="AJ128" s="5"/>
      <c r="AK128" s="5"/>
      <c r="AL128" s="5"/>
      <c r="AM128" s="5"/>
      <c r="AN128" s="5"/>
      <c r="AO128" s="5"/>
      <c r="AP128" s="5"/>
      <c r="AQ128" s="5"/>
      <c r="AR128" s="5"/>
      <c r="AS128" s="5"/>
      <c r="AT128" s="5"/>
      <c r="AU128" s="87">
        <v>1</v>
      </c>
      <c r="AV128" s="25"/>
      <c r="AW128" s="25"/>
      <c r="AX128" s="25"/>
      <c r="AY128" s="25"/>
      <c r="AZ128" s="25"/>
      <c r="BA128" s="25"/>
      <c r="BB128" s="25"/>
      <c r="BC128" s="25"/>
      <c r="BD128" s="25"/>
      <c r="BE128" s="25"/>
      <c r="BF128" s="25"/>
      <c r="BG128" s="25"/>
      <c r="BH128" s="25"/>
      <c r="BI128" s="25"/>
      <c r="BJ128" s="25"/>
      <c r="BK128" s="94"/>
      <c r="BL128" s="94"/>
      <c r="BM128" s="94"/>
      <c r="BN128" s="94"/>
      <c r="BO128" s="94"/>
      <c r="BP128" s="94"/>
      <c r="BQ128" s="94"/>
      <c r="BR128" s="94"/>
      <c r="BS128" s="94"/>
      <c r="BT128" s="94"/>
      <c r="BU128" s="94"/>
      <c r="BV128" s="94"/>
      <c r="BW128" s="94"/>
      <c r="BX128" s="94"/>
      <c r="BY128" s="94"/>
      <c r="BZ128" s="94"/>
      <c r="CA128" s="94"/>
      <c r="CB128" s="25"/>
      <c r="CC128" s="92">
        <v>1</v>
      </c>
      <c r="CD128" s="56"/>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c r="DK128" s="5"/>
      <c r="DL128" s="5"/>
      <c r="DM128" s="5"/>
      <c r="DN128" s="5"/>
      <c r="DO128" s="5"/>
      <c r="DP128" s="5"/>
      <c r="DQ128" s="5"/>
      <c r="DR128" s="5"/>
      <c r="DS128" s="5"/>
      <c r="DT128" s="5"/>
      <c r="DU128" s="5"/>
      <c r="DV128" s="5"/>
      <c r="DW128" s="5"/>
      <c r="DX128" s="5"/>
      <c r="DY128" s="5"/>
      <c r="DZ128" s="5"/>
      <c r="EA128" s="5"/>
      <c r="EB128" s="5"/>
      <c r="EC128" s="5"/>
      <c r="ED128" s="5"/>
      <c r="EE128" s="5"/>
      <c r="EF128" s="5"/>
      <c r="EG128" s="5"/>
    </row>
    <row r="129" spans="1:137" ht="12.75" customHeight="1">
      <c r="A129" s="229"/>
      <c r="B129" s="437" t="s">
        <v>434</v>
      </c>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c r="Z129" s="437"/>
      <c r="AA129" s="437"/>
      <c r="AB129" s="230"/>
      <c r="AC129" s="230"/>
      <c r="AD129" s="230"/>
      <c r="AE129" s="230"/>
      <c r="AF129" s="230"/>
      <c r="AG129" s="230"/>
      <c r="AH129" s="230"/>
      <c r="AI129" s="230"/>
      <c r="AJ129" s="230"/>
      <c r="AK129" s="230"/>
      <c r="AL129" s="230"/>
      <c r="AM129" s="230"/>
      <c r="AN129" s="230"/>
      <c r="AO129" s="230"/>
      <c r="AP129" s="230"/>
      <c r="AQ129" s="230"/>
      <c r="AR129" s="230"/>
      <c r="AS129" s="230"/>
      <c r="AT129" s="230"/>
      <c r="AU129" s="87">
        <v>1</v>
      </c>
      <c r="AV129" s="25"/>
      <c r="AW129" s="25"/>
      <c r="AX129" s="25"/>
      <c r="AY129" s="25"/>
      <c r="AZ129" s="25"/>
      <c r="BA129" s="25"/>
      <c r="BB129" s="25"/>
      <c r="BC129" s="25"/>
      <c r="BD129" s="25"/>
      <c r="BE129" s="25"/>
      <c r="BF129" s="25"/>
      <c r="BG129" s="25"/>
      <c r="BH129" s="25"/>
      <c r="BI129" s="25"/>
      <c r="BJ129" s="25"/>
      <c r="BK129" s="94"/>
      <c r="BL129" s="94"/>
      <c r="BM129" s="94"/>
      <c r="BN129" s="94"/>
      <c r="BO129" s="94"/>
      <c r="BP129" s="94"/>
      <c r="BQ129" s="94"/>
      <c r="BR129" s="94"/>
      <c r="BS129" s="94"/>
      <c r="BT129" s="94"/>
      <c r="BU129" s="94"/>
      <c r="BV129" s="94"/>
      <c r="BW129" s="94"/>
      <c r="BX129" s="94"/>
      <c r="BY129" s="94"/>
      <c r="BZ129" s="94"/>
      <c r="CA129" s="94"/>
      <c r="CB129" s="25"/>
      <c r="CC129" s="92">
        <v>1</v>
      </c>
      <c r="CD129" s="56"/>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c r="DK129" s="5"/>
      <c r="DL129" s="5"/>
      <c r="DM129" s="5"/>
      <c r="DN129" s="5"/>
      <c r="DO129" s="5"/>
      <c r="DP129" s="5"/>
      <c r="DQ129" s="5"/>
      <c r="DR129" s="5"/>
      <c r="DS129" s="5"/>
      <c r="DT129" s="5"/>
      <c r="DU129" s="5"/>
      <c r="DV129" s="5"/>
      <c r="DW129" s="5"/>
      <c r="DX129" s="5"/>
      <c r="DY129" s="5"/>
      <c r="DZ129" s="5"/>
      <c r="EA129" s="5"/>
      <c r="EB129" s="5"/>
      <c r="EC129" s="5"/>
      <c r="ED129" s="5"/>
      <c r="EE129" s="5"/>
      <c r="EF129" s="5"/>
      <c r="EG129" s="5"/>
    </row>
    <row r="130" spans="1:137" ht="12.75" customHeight="1">
      <c r="A130" s="229"/>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230"/>
      <c r="AC130" s="230"/>
      <c r="AD130" s="230"/>
      <c r="AE130" s="230"/>
      <c r="AF130" s="230"/>
      <c r="AG130" s="230"/>
      <c r="AH130" s="230"/>
      <c r="AI130" s="230"/>
      <c r="AJ130" s="230"/>
      <c r="AK130" s="230"/>
      <c r="AL130" s="230"/>
      <c r="AM130" s="230"/>
      <c r="AN130" s="230"/>
      <c r="AO130" s="230"/>
      <c r="AP130" s="230"/>
      <c r="AQ130" s="230"/>
      <c r="AR130" s="230"/>
      <c r="AS130" s="230"/>
      <c r="AT130" s="230"/>
      <c r="AU130" s="87">
        <v>1</v>
      </c>
      <c r="AV130" s="25"/>
      <c r="AW130" s="25"/>
      <c r="AX130" s="25"/>
      <c r="AY130" s="25"/>
      <c r="AZ130" s="25"/>
      <c r="BA130" s="25"/>
      <c r="BB130" s="25"/>
      <c r="BC130" s="25"/>
      <c r="BD130" s="25"/>
      <c r="BE130" s="25"/>
      <c r="BF130" s="25"/>
      <c r="BG130" s="25"/>
      <c r="BH130" s="25"/>
      <c r="BI130" s="25"/>
      <c r="BJ130" s="25"/>
      <c r="BK130" s="94"/>
      <c r="BL130" s="94"/>
      <c r="BM130" s="94"/>
      <c r="BN130" s="94"/>
      <c r="BO130" s="94"/>
      <c r="BP130" s="94"/>
      <c r="BQ130" s="94"/>
      <c r="BR130" s="94"/>
      <c r="BS130" s="94"/>
      <c r="BT130" s="94"/>
      <c r="BU130" s="94"/>
      <c r="BV130" s="94"/>
      <c r="BW130" s="94"/>
      <c r="BX130" s="94"/>
      <c r="BY130" s="94"/>
      <c r="BZ130" s="94"/>
      <c r="CA130" s="94"/>
      <c r="CB130" s="25"/>
      <c r="CC130" s="92">
        <v>1</v>
      </c>
      <c r="CD130" s="56"/>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c r="DK130" s="5"/>
      <c r="DL130" s="5"/>
      <c r="DM130" s="5"/>
      <c r="DN130" s="5"/>
      <c r="DO130" s="5"/>
      <c r="DP130" s="5"/>
      <c r="DQ130" s="5"/>
      <c r="DR130" s="5"/>
      <c r="DS130" s="5"/>
      <c r="DT130" s="5"/>
      <c r="DU130" s="5"/>
      <c r="DV130" s="5"/>
      <c r="DW130" s="5"/>
      <c r="DX130" s="5"/>
      <c r="DY130" s="5"/>
      <c r="DZ130" s="5"/>
      <c r="EA130" s="5"/>
      <c r="EB130" s="5"/>
      <c r="EC130" s="5"/>
      <c r="ED130" s="5"/>
      <c r="EE130" s="5"/>
      <c r="EF130" s="5"/>
      <c r="EG130" s="5"/>
    </row>
    <row r="131" spans="1:137" ht="30" customHeight="1">
      <c r="A131" s="231"/>
      <c r="B131" s="407" t="s">
        <v>435</v>
      </c>
      <c r="C131" s="407"/>
      <c r="D131" s="407"/>
      <c r="E131" s="407"/>
      <c r="F131" s="407"/>
      <c r="G131" s="407"/>
      <c r="H131" s="407"/>
      <c r="I131" s="407"/>
      <c r="J131" s="407"/>
      <c r="K131" s="407"/>
      <c r="L131" s="407"/>
      <c r="M131" s="407"/>
      <c r="N131" s="407"/>
      <c r="O131" s="407"/>
      <c r="P131" s="407"/>
      <c r="Q131" s="407"/>
      <c r="R131" s="407"/>
      <c r="S131" s="407"/>
      <c r="T131" s="407"/>
      <c r="U131" s="407"/>
      <c r="V131" s="407"/>
      <c r="W131" s="407"/>
      <c r="X131" s="407"/>
      <c r="Y131" s="407"/>
      <c r="Z131" s="407"/>
      <c r="AA131" s="407"/>
      <c r="AB131" s="423" t="s">
        <v>15</v>
      </c>
      <c r="AC131" s="423"/>
      <c r="AD131" s="423"/>
      <c r="AE131" s="423"/>
      <c r="AF131" s="423"/>
      <c r="AG131" s="423"/>
      <c r="AH131" s="423"/>
      <c r="AI131" s="423"/>
      <c r="AJ131" s="423"/>
      <c r="AK131" s="423"/>
      <c r="AL131" s="423"/>
      <c r="AM131" s="423"/>
      <c r="AN131" s="423"/>
      <c r="AO131" s="423"/>
      <c r="AP131" s="423"/>
      <c r="AQ131" s="423"/>
      <c r="AR131" s="423"/>
      <c r="AS131" s="423"/>
      <c r="AT131" s="86"/>
      <c r="AU131" s="87">
        <v>1</v>
      </c>
      <c r="AV131" s="25"/>
      <c r="AW131" s="25"/>
      <c r="AX131" s="25"/>
      <c r="AY131" s="25"/>
      <c r="AZ131" s="25"/>
      <c r="BA131" s="25"/>
      <c r="BB131" s="25"/>
      <c r="BC131" s="25"/>
      <c r="BD131" s="25"/>
      <c r="BE131" s="25"/>
      <c r="BF131" s="25"/>
      <c r="BG131" s="25"/>
      <c r="BH131" s="25"/>
      <c r="BI131" s="25"/>
      <c r="BJ131" s="25"/>
      <c r="BK131" s="94"/>
      <c r="BL131" s="94"/>
      <c r="BM131" s="94"/>
      <c r="BN131" s="94"/>
      <c r="BO131" s="94"/>
      <c r="BP131" s="94"/>
      <c r="BQ131" s="94"/>
      <c r="BR131" s="94"/>
      <c r="BS131" s="94"/>
      <c r="BT131" s="94"/>
      <c r="BU131" s="94"/>
      <c r="BV131" s="94"/>
      <c r="BW131" s="94"/>
      <c r="BX131" s="94"/>
      <c r="BY131" s="94"/>
      <c r="BZ131" s="94"/>
      <c r="CA131" s="94"/>
      <c r="CB131" s="25"/>
      <c r="CC131" s="92">
        <v>1</v>
      </c>
      <c r="CD131" s="56"/>
      <c r="CE131" s="5"/>
      <c r="CF131" s="232"/>
      <c r="CG131" s="21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row>
    <row r="132" spans="1:137" ht="47.25" customHeight="1">
      <c r="A132" s="86" t="s">
        <v>255</v>
      </c>
      <c r="B132" s="388" t="s">
        <v>436</v>
      </c>
      <c r="C132" s="388"/>
      <c r="D132" s="388"/>
      <c r="E132" s="409" t="s">
        <v>45</v>
      </c>
      <c r="F132" s="409"/>
      <c r="G132" s="388" t="s">
        <v>46</v>
      </c>
      <c r="H132" s="388"/>
      <c r="I132" s="388"/>
      <c r="J132" s="388"/>
      <c r="K132" s="438" t="s">
        <v>47</v>
      </c>
      <c r="L132" s="438"/>
      <c r="M132" s="438"/>
      <c r="N132" s="438"/>
      <c r="O132" s="438"/>
      <c r="P132" s="439" t="s">
        <v>48</v>
      </c>
      <c r="Q132" s="439"/>
      <c r="R132" s="388" t="s">
        <v>51</v>
      </c>
      <c r="S132" s="388"/>
      <c r="T132" s="440" t="s">
        <v>54</v>
      </c>
      <c r="U132" s="440"/>
      <c r="V132" s="388" t="s">
        <v>58</v>
      </c>
      <c r="W132" s="388"/>
      <c r="X132" s="388" t="s">
        <v>38</v>
      </c>
      <c r="Y132" s="388"/>
      <c r="Z132" s="440" t="s">
        <v>122</v>
      </c>
      <c r="AA132" s="440"/>
      <c r="AB132" s="388" t="s">
        <v>437</v>
      </c>
      <c r="AC132" s="388"/>
      <c r="AD132" s="388"/>
      <c r="AE132" s="388"/>
      <c r="AF132" s="388"/>
      <c r="AG132" s="388"/>
      <c r="AH132" s="388" t="s">
        <v>438</v>
      </c>
      <c r="AI132" s="388"/>
      <c r="AJ132" s="388"/>
      <c r="AK132" s="388"/>
      <c r="AL132" s="388"/>
      <c r="AM132" s="388"/>
      <c r="AN132" s="388" t="s">
        <v>439</v>
      </c>
      <c r="AO132" s="388"/>
      <c r="AP132" s="388"/>
      <c r="AQ132" s="388"/>
      <c r="AR132" s="388"/>
      <c r="AS132" s="388"/>
      <c r="AT132" s="111"/>
      <c r="AU132" s="87">
        <v>1</v>
      </c>
      <c r="AW132" s="233" t="s">
        <v>440</v>
      </c>
      <c r="AX132" s="233" t="s">
        <v>441</v>
      </c>
      <c r="AY132" s="233" t="s">
        <v>442</v>
      </c>
      <c r="AZ132" s="105" t="s">
        <v>443</v>
      </c>
      <c r="BA132" s="105" t="s">
        <v>444</v>
      </c>
      <c r="BB132" s="105" t="s">
        <v>445</v>
      </c>
      <c r="BC132" s="105" t="s">
        <v>446</v>
      </c>
      <c r="BD132" s="105" t="s">
        <v>447</v>
      </c>
      <c r="BE132" s="105" t="s">
        <v>448</v>
      </c>
      <c r="BF132" s="105" t="s">
        <v>54</v>
      </c>
      <c r="BG132" s="105" t="s">
        <v>79</v>
      </c>
      <c r="BH132" s="6" t="s">
        <v>449</v>
      </c>
      <c r="BI132" s="234" t="s">
        <v>450</v>
      </c>
      <c r="BJ132" s="6" t="s">
        <v>451</v>
      </c>
      <c r="BK132" s="6" t="s">
        <v>452</v>
      </c>
      <c r="BL132" s="5" t="s">
        <v>453</v>
      </c>
      <c r="BM132" s="5" t="s">
        <v>454</v>
      </c>
      <c r="BN132" s="5" t="s">
        <v>455</v>
      </c>
      <c r="BO132" s="217" t="s">
        <v>456</v>
      </c>
      <c r="BP132" s="217" t="s">
        <v>457</v>
      </c>
      <c r="BQ132" s="217" t="s">
        <v>458</v>
      </c>
      <c r="BR132" s="217" t="s">
        <v>459</v>
      </c>
      <c r="BS132" s="217" t="s">
        <v>55</v>
      </c>
      <c r="BT132" s="217" t="s">
        <v>460</v>
      </c>
      <c r="BU132" s="217" t="s">
        <v>461</v>
      </c>
      <c r="BV132" s="217" t="s">
        <v>59</v>
      </c>
      <c r="BW132" s="217" t="s">
        <v>60</v>
      </c>
      <c r="BX132" s="217" t="s">
        <v>61</v>
      </c>
      <c r="BY132" s="217" t="s">
        <v>462</v>
      </c>
      <c r="BZ132" s="217"/>
      <c r="CA132" s="217"/>
      <c r="CB132" s="5"/>
      <c r="CC132" s="92">
        <v>1</v>
      </c>
      <c r="CD132" s="235" t="s">
        <v>463</v>
      </c>
      <c r="CE132" s="236"/>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row>
    <row r="133" spans="1:137" ht="49.15" customHeight="1">
      <c r="A133" s="111" t="s">
        <v>464</v>
      </c>
      <c r="B133" s="428" t="s">
        <v>839</v>
      </c>
      <c r="C133" s="429"/>
      <c r="D133" s="430"/>
      <c r="E133" s="581" t="s">
        <v>841</v>
      </c>
      <c r="F133" s="434"/>
      <c r="G133" s="432" t="s">
        <v>875</v>
      </c>
      <c r="H133" s="433"/>
      <c r="I133" s="433"/>
      <c r="J133" s="434"/>
      <c r="K133" s="425" t="s">
        <v>842</v>
      </c>
      <c r="L133" s="425"/>
      <c r="M133" s="425"/>
      <c r="N133" s="425"/>
      <c r="O133" s="425"/>
      <c r="P133" s="426" t="s">
        <v>225</v>
      </c>
      <c r="Q133" s="426"/>
      <c r="R133" s="426" t="s">
        <v>209</v>
      </c>
      <c r="S133" s="426"/>
      <c r="T133" s="426" t="s">
        <v>204</v>
      </c>
      <c r="U133" s="426"/>
      <c r="V133" s="426" t="s">
        <v>169</v>
      </c>
      <c r="W133" s="426"/>
      <c r="X133" s="237">
        <f t="shared" ref="X133:X162" si="14">IF(Y133&gt;0.8,5,IF(Y133&gt;0.6,4,IF(Y133&gt;0.4,3,IF(Y133&gt;0.2,2,1))))</f>
        <v>2</v>
      </c>
      <c r="Y133" s="238">
        <f>IF(OR(V133="Ambos",V133="Probabilidad"),V101-(V101*AY133),V101)</f>
        <v>0.36</v>
      </c>
      <c r="Z133" s="237">
        <f t="shared" ref="Z133:Z162" si="15">IF(AA133&gt;0.8,5,IF(AA133&gt;0.6,4,IF(AA133&gt;0.4,3,IF(AA133&gt;0.2,2,1))))</f>
        <v>2</v>
      </c>
      <c r="AA133" s="238">
        <f>IF(OR(V133="Ambos",V133="Impacto"),V125-(V125*AY133),V125)</f>
        <v>0.33333333333333331</v>
      </c>
      <c r="AB133" s="357" t="s">
        <v>897</v>
      </c>
      <c r="AC133" s="357"/>
      <c r="AD133" s="357"/>
      <c r="AE133" s="357"/>
      <c r="AF133" s="357"/>
      <c r="AG133" s="357"/>
      <c r="AH133" s="357" t="s">
        <v>897</v>
      </c>
      <c r="AI133" s="357"/>
      <c r="AJ133" s="357"/>
      <c r="AK133" s="357"/>
      <c r="AL133" s="357"/>
      <c r="AM133" s="357"/>
      <c r="AN133" s="357" t="s">
        <v>897</v>
      </c>
      <c r="AO133" s="357"/>
      <c r="AP133" s="357"/>
      <c r="AQ133" s="357"/>
      <c r="AR133" s="357"/>
      <c r="AS133" s="357"/>
      <c r="AT133" s="239"/>
      <c r="AU133" s="87">
        <v>1</v>
      </c>
      <c r="AW133" s="240">
        <f t="shared" ref="AW133:AW162" si="16">IF(T133="",0,IF(R133="Automático",0.25,IF(R133="Manual",0.15,0)))</f>
        <v>0.15</v>
      </c>
      <c r="AX133" s="240">
        <f t="shared" ref="AX133:AX140" si="17">IF(R133="",0,IF(T133="Preventivo",0.25,IF(T133="Detectivo",0.15,IF(T133="Correctivo",0.1,0))))</f>
        <v>0.25</v>
      </c>
      <c r="AY133" s="240">
        <f t="shared" ref="AY133:AY140" si="18">IF(OR(R133=0,T133=0),0,AW133+AX133)</f>
        <v>0.4</v>
      </c>
      <c r="AZ133" s="109" t="str">
        <f>CONCATENATE(A133,". ",B133," 
",A134,". ",B134," 
",A135,". ",B135," 
",A136,". ",B136," 
",A137,". ",B137," 
",A138,". ",B138," 
",A139,". ",B139," 
",A140,". ",B140," 
",A141,". ",B141," 
",A142,". ",B142," 
",A143,". ",B143," 
",A144,". ",B144," 
",A145,". ",B145," 
",A146,". ",B146," 
",A147,". ",B147," 
",A148,". ",B148," 
",A149,". ",B149," 
",A150,". ",B150," 
",A151,". ",B151," 
",A152,". ",B152," 
",A153,". ",B153," 
",A154,". ",B154," 
",A155,". ",B155," 
",A156,". ",B156," 
",A157,". ",B157," 
",A158,". ",B158," 
",A159,". ",B159," 
",A160,". ",B160," 
",A161,". ",B161," 
",A162,". ",B162,)</f>
        <v xml:space="preserve">Control 1. Sesiones mensuales ordinarias y extraordinarias del equipo efr 
Control 2.  Capacitaciones sobre efr 
Control 3. Composisción del equipo base efr con servidores(as) de la planta de personal 
.  
.  
.  
.  
.  
.  
.  
.  
.  
.  
.  
.  
.  
.  
.  
.  
.  
.  
.  
.  
.  
.  
.  
.  
.  
.  
. </v>
      </c>
      <c r="BA133" s="109" t="str">
        <f>CONCATENATE(A133,". ",E133," 
",A134,". ",E134," 
",A135,". ",E135," 
",A136,". ",E136," 
",A137,". ",E137," 
",A138,". ",E138," 
",A139,". ",E139," 
",A140,". ",E140," 
",A141,". ",E141," 
",A142,". ",E142," 
",A143,". ",E143," 
",A144,". ",E144," 
",A145,". ",E145," 
",A146,". ",E146," 
",A147,". ",E147," 
",A148,". ",E148," 
",A149,". ",E149," 
",A150,". ",E150," 
",A151,". ",E151," 
",A152,". ",E152," 
",A153,". ",E153," 
",A154,". ",E154," 
",A155,". ",E155," 
",A156,". ",E156," 
",A157,". ",E157," 
",A158,". ",E158," 
",A159,". ",E159," 
",A160,". ",E160," 
",A161,". ",E161," 
",A162,". ",E162,)</f>
        <v xml:space="preserve">Control 1. 
Coordinador y secretaria del equipo efr 
Control 2. Equipo efr 
Control 3. Equipo efr 
.  
.  
.  
.  
.  
.  
.  
.  
.  
.  
.  
.  
.  
.  
.  
.  
.  
.  
.  
.  
.  
.  
.  
.  
.  
.  
. </v>
      </c>
      <c r="BB133" s="109" t="str">
        <f>CONCATENATE(A133,". ",G133," 
",A134,". ",G134," 
",A135,". ",G135," 
",A136,". ",G136," 
",A137,". ",G137," 
",A138,". ",G138," 
",A139,". ",G139," 
",A140,". ",G140," 
",A141,". ",G141," 
",A142,". ",G142," 
",A143,". ",G143," 
",A144,". ",G144," 
",A145,". ",G145," 
",A146,". ",G146," 
",A147,". ",G147," 
",A148,". ",G148," 
",A149,". ",G149," 
",A150,". ",G150," 
",A151,". ",G151," 
",A152,". ",G152," 
",A153,". ",G153," 
",A154,". ",G154," 
",A155,". ",G155," 
",A156,". ",G156," 
",A157,". ",G157," 
",A158,". ",G158," 
",A159,". ",G159," 
",A160,". ",G160," 
",A161,". ",G161," 
",A162,". ",G162,)</f>
        <v xml:space="preserve">Control 1. Actas de reunión 
Control 2. Lista de asistencia 
Control 3. Resolución de roles y responsabilidades efr 
.  
.  
.  
.  
.  
.  
.  
.  
.  
.  
.  
.  
.  
.  
.  
.  
.  
.  
.  
.  
.  
.  
.  
.  
.  
.  
. </v>
      </c>
      <c r="BC133" s="109" t="str">
        <f>CONCATENATE(A133,". ",K133," 
",A134,". ",K134," 
",A135,". ",K135," 
",A136,". ",K136," 
",A137,". ",K137," 
",A138,". ",K138," 
",A139,". ",K139," 
",A140,". ",K140," 
",A141,". ",K141," 
",A142,". ",K142," 
",A143,". ",K143," 
",A144,". ",K144," 
",A145,". ",K145," 
",A146,". ",K146," 
",A147,". ",K147," 
",A148,". ",K148," 
",A149,". ",K149," 
",A150,". ",K150," 
",A151,". ",K151," 
",A152,". ",K152," 
",A153,". ",K153," 
",A154,". ",K154," 
",A155,". ",K155," 
",A156,". ",K156," 
",A157,". ",K157," 
",A158,". ",K158," 
",A159,". ",K159," 
",A160,". ",K160," 
",A161,". ",K161," 
",A162,". ",K162,)</f>
        <v xml:space="preserve">Control 1. Actas de reunión de equipo efr 
Control 2. Actas de reunión de equipo efr 
Control 3.  Acto administrativo que soporta el modelo y el equipo efr en el IDU 
.  
.  
.  
.  
.  
.  
.  
.  
.  
.  
.  
.  
.  
.  
.  
.  
.  
.  
.  
.  
.  
.  
.  
.  
.  
.  
. </v>
      </c>
      <c r="BD133" s="109" t="str">
        <f>CONCATENATE(A133,". ",P133," 
",A134,". ",P134," 
",A135,". ",P135," 
",A136,". ",P136," 
",A137,". ",P137," 
",A138,". ",P138," 
",A139,". ",P139," 
",A140,". ",P140," 
",A141,". ",P141," 
",A142,". ",P142," 
",A143,". ",P143," 
",A144,". ",P144," 
",A145,". ",P145," 
",A146,". ",P146," 
",A147,". ",P147," 
",A148,". ",P148," 
",A149,". ",P149," 
",A150,". ",P150," 
",A151,". ",P151," 
",A152,". ",P152," 
",A153,". ",P153," 
",A154,". ",P154," 
",A155,". ",P155," 
",A156,". ",P156," 
",A157,". ",P157," 
",A158,". ",P158," 
",A159,". ",P159," 
",A160,". ",P160," 
",A161,". ",P161," 
",A162,". ",P162,)</f>
        <v xml:space="preserve">Control 1. Aleatoria 
Control 2. Aleatoria 
Control 3. Continua 
.  
.  
.  
.  
.  
.  
.  
.  
.  
.  
.  
.  
.  
.  
.  
.  
.  
.  
.  
.  
.  
.  
.  
.  
.  
.  
. </v>
      </c>
      <c r="BE133" s="109" t="str">
        <f>CONCATENATE(A133,". ",R133," 
",A134,". ",R134," 
",A135,". ",R135," 
",A136,". ",R136," 
",A137,". ",R137," 
",A138,". ",R138," 
",A139,". ",R139," 
",A140,". ",R140," 
",A141,". ",R141," 
",A142,". ",R142," 
",A143,". ",R143," 
",A144,". ",R144," 
",A145,". ",R145," 
",A146,". ",R146," 
",A147,". ",R147," 
",A148,". ",R148," 
",A149,". ",R149," 
",A150,". ",R150," 
",A151,". ",R151," 
",A152,". ",R152," 
",A153,". ",R153," 
",A154,". ",R154," 
",A155,". ",R155," 
",A156,". ",R156," 
",A157,". ",R157," 
",A158,". ",R158," 
",A159,". ",R159," 
",A160,". ",R160," 
",A161,". ",R161," 
",A162,". ",R162,)</f>
        <v xml:space="preserve">Control 1. Manual 
Control 2. Manual 
Control 3. Manual 
.  
.  
.  
.  
.  
.  
.  
.  
.  
.  
.  
.  
.  
.  
.  
.  
.  
.  
.  
.  
.  
.  
.  
.  
.  
.  
. </v>
      </c>
      <c r="BF133" s="109" t="str">
        <f>CONCATENATE(A133,". ",T133," 
",A134,". ",T134," 
",A135,". ",T135," 
",A136,". ",T136," 
",A137,". ",T137," 
",A138,". ",T138," 
",A139,". ",T139," 
",A140,". ",T140," 
",A141,". ",T141," 
",A142,". ",T142," 
",A143,". ",T143," 
",A144,". ",T144," 
",A145,". ",T145," 
",A146,". ",T146," 
",A147,". ",T147," 
",A148,". ",T148," 
",A149,". ",T149," 
",A150,". ",T150," 
",A151,". ",T151," 
",A152,". ",T152," 
",A153,". ",T153," 
",A154,". ",T154," 
",A155,". ",T155," 
",A156,". ",T156," 
",A157,". ",T157," 
",A158,". ",T158," 
",A159,". ",T159," 
",A160,". ",T160," 
",A161,". ",T161," 
",A162,". ",T162,)</f>
        <v xml:space="preserve">Control 1. Preventivo 
Control 2. Preventivo 
Control 3. Preventivo 
.  
.  
.  
.  
.  
.  
.  
.  
.  
.  
.  
.  
.  
.  
.  
.  
.  
.  
.  
.  
.  
.  
.  
.  
.  
.  
. </v>
      </c>
      <c r="BG133" s="109" t="str">
        <f>CONCATENATE(A133,". ",V133," 
",A134,". ",V134," 
",A135,". ",V135," 
",A136,". ",V136," 
",A137,". ",V137," 
",A138,". ",V138," 
",A139,". ",V139," 
",A140,". ",V140," 
",A141,". ",V141," 
",A142,". ",V142," 
",A143,". ",V143," 
",A144,". ",V144," 
",A145,". ",V145," 
",A146,". ",V146," 
",A147,". ",V147," 
",A148,". ",V148," 
",A149,". ",V149," 
",A150,". ",V150," 
",A151,". ",V151," 
",A152,". ",V152," 
",A153,". ",V153," 
",A154,". ",V154," 
",A155,". ",V155," 
",A156,". ",V156," 
",A157,". ",V157," 
",A158,". ",V158," 
",A159,". ",V159," 
",A160,". ",V160," 
",A161,". ",V161," 
",A162,". ",V162,)</f>
        <v xml:space="preserve">Control 1. Probabilidad 
Control 2. Probabilidad 
Control 3. Probabilidad 
.  
.  
.  
.  
.  
.  
.  
.  
.  
.  
.  
.  
.  
.  
.  
.  
.  
.  
.  
.  
.  
.  
.  
.  
.  
.  
. </v>
      </c>
      <c r="BH133" s="109" t="str">
        <f>CONCATENATE(A133,". ",X133," 
",A134,". ",X134," 
",A135,". ",X135,"
",A136,". ",X136,"
",A137,". ",X137,"
",A138,". ",X138,"
",A139,". ",X139,"
",A140,". ",X140,"
",A141,". ",X141,"
",A142,". ",X142,"
",A143,". ",X143,"
",A144,". ",X144,"
",A145,". ",X145,"
",A146,". ",X146,"
",A147,". ",X147,"
",A148,". ",X148,"
",A149,". ",X149,"
",A150,". ",X150,"
",A151,". ",X151,"
",A152,". ",X152,"
",A153,". ",X153,"
",A154,". ",X154,"
",A155,". ",X155,"
",A156,". ",X156,"
",A157,". ",X157,"
",A158,". ",X158,"
",A159,". ",X159,"
",A160,". ",X160,"
",A161,". ",X161,"
",A162,". ",X162)</f>
        <v>Control 1. 2 
Control 2. 2 
Control 3. 1
. 1
. 1
. 1
. 1
. 1
. 1
. 1
. 1
. 1
. 1
. 1
. 1
. 1
. 1
. 1
. 1
. 1
. 1
. 1
. 1
. 1
. 1
. 1
. 1
. 1
. 1
. 1</v>
      </c>
      <c r="BI133" s="109" t="str">
        <f>CONCATENATE(A133,". ",Y133," 
",A134,". ",Y134," 
",A135,". ",Y135,"
",A136,". ",Y136,"
",A137,". ",Y137,"
",A138,". ",Y138,"
",A139,". ",Y139,"
",A140,". ",Y140,"
",A141,". ",Y141,"
",A142,". ",Y142,"
",A143,". ",Y143,"
",A144,". ",Y144,"
",A145,". ",Y145,"
",A146,". ",Y146,"
",A147,". ",Y147,"
",A148,". ",Y148,"
",A149,". ",Y149,"
",A150,". ",Y150,"
",A151,". ",Y151,"
",A152,". ",Y152,"
",A153,". ",Y153,"
",A154,". ",Y154,"
",A155,". ",Y155,"
",A156,". ",Y156,"
",A157,". ",Y157,"
",A158,". ",Y158,"
",A159,". ",Y159,"
",A160,". ",Y160,"
",A161,". ",Y161,"
",A162,". ",Y162)</f>
        <v>Control 1. 0,36 
Control 2. 0,216 
Control 3. 0,1296
. 0,1296
. 0,1296
. 0,1296
. 0,1296
. 0,1296
. 0,1296
. 0,1296
. 0,1296
. 0,1296
. 0,1296
. 0,1296
. 0,1296
. 0,1296
. 0,1296
. 0,1296
. 0,1296
. 0,1296
. 0,1296
. 0,1296
. 0,1296
. 0,1296
. 0,1296
. 0,1296
. 0,1296
. 0,1296
. 0,1296
. 0,1296</v>
      </c>
      <c r="BJ133" s="109" t="str">
        <f>CONCATENATE(A133,". ",Z133," 
",A134,". ",Z134," 
",A135,". ",Z135,"
",A136,". ",Z136,"
",A137,". ",Z137,"
",A138,". ",Z138,"
",A139,". ",Z139,"
",A140,". ",Z140,"
",A141,". ",Z141,"
",A142,". ",Z142,"
",A143,". ",Z143,"
",A144,". ",Z144,"
",A145,". ",Z145,"
",A146,". ",Z146,"
",A147,". ",Z147,"
",A148,". ",Z148,"
",A149,". ",Z149,"
",A150,". ",Z150,"
",A151,". ",Z151,"
",A152,". ",Z152,"
",A153,". ",Z153,"
",A154,". ",Z154,"
",A155,". ",Z155,"
",A156,". ",Z156,"
",A157,". ",Z157,"
",A158,". ",Z158,"
",A159,". ",Z159,"
",A160,". ",Z160,"
",A161,". ",Z161,"
",A162,". ",Z162)</f>
        <v>Control 1. 2 
Control 2. 2 
Control 3. 2
. 2
. 2
. 2
. 2
. 2
. 2
. 2
. 2
. 2
. 2
. 2
. 2
. 2
. 2
. 2
. 2
. 2
. 2
. 2
. 2
. 2
. 2
. 2
. 2
. 2
. 2
. 2</v>
      </c>
      <c r="BK133" s="109" t="str">
        <f>CONCATENATE(A133,". ",AA133," 
",A134,". ",AA134," 
",A135,". ",AA135,"
",A136,". ",AA136,"
",A137,". ",AA137,"
",A138,". ",AA138,"
",A139,". ",AA139,"
",A140,". ",AA140,"
",A141,". ",AA141,"
",A142,". ",AA142,"
",A143,". ",AA143,"
",A144,". ",AA144,"
",A145,". ",AA145,"
",A146,". ",AA146,"
",A147,". ",AA147,"
",A148,". ",AA148,"
",A149,". ",AA149,"
",A150,". ",AA150,"
",A151,". ",AA151,"
",A152,". ",AA152,"
",A153,". ",AA153,"
",A154,". ",AA154,"
",A155,". ",AA155,"
",A156,". ",AA156,"
",A157,". ",AA157,"
",A158,". ",AA158,"
",A159,". ",AA159,"
",A160,". ",AA160,"
",A161,". ",AA161,"
",A162,". ",AA162)</f>
        <v>Control 1. 0,333333333333333 
Control 2. 0,333333333333333 
Control 3.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v>
      </c>
      <c r="BL133" s="109" t="str">
        <f>CONCATENATE(A133,". ",AB133," 
",A134,". ",AB134," 
",A135,". ",AB135," 
",A136,". ",AB136," 
",A137,". ",AB137," 
",A138,". ",AB138," 
",A139,". ",AB139," 
",A140,". ",AB140," 
",A141,". ",AB141," 
",A142,". ",AB142," 
",A143,". ",AB143," 
",A144,". ",AB144," 
",A145,". ",AB145," 
",A146,". ",AB146," 
",A147,". ",AB147," 
",A148,". ",AB148," 
",A149,". ",AB149," 
",A150,". ",AB150," 
",A151,". ",AB151," 
",A152,". ",AB152," 
",A153,". ",AB153," 
",A154,". ",AB154," 
",A155,". ",AB155," 
",A156,". ",AB156," 
",A157,". ",AB157," 
",A158,". ",AB158," 
",A159,". ",AB159," 
",A160,". ",AB160," 
",A161,". ",AB161," 
",A162,". ",AB162,)</f>
        <v xml:space="preserve">Control 1. El equipo se reunío en el periodo (ver actas de reunión) 
Control 2. Se realizaron capacitaciones entre el grupo sobre los requisitos efr 
Control 3. Se mantiene el equipo base conformado por personal de planta (ver resolución de roles y responsabilidades efr) 
.  
.  
.  
.  
.  
.  
.  
.  
.  
.  
.  
.  
.  
.  
.  
.  
.  
.  
.  
.  
.  
.  
.  
.  
.  
.  
. </v>
      </c>
      <c r="BM133" s="109" t="str">
        <f>CONCATENATE(A133,". ",AH133," 
",A134,". ",AH134," 
",A135,". ",AH135," 
",A136,". ",AH136," 
",A137,". ",AH137," 
",A138,". ",AH138," 
",A139,". ",AH139," 
",A140,". ",AH140," 
",A141,". ",AH141," 
",A142,". ",AH142," 
",A143,". ",AH143," 
",A144,". ",AH144," 
",A145,". ",AH145," 
",A146,". ",AH146," 
",A147,". ",AH147," 
",A148,". ",AH148," 
",A149,". ",AH149," 
",A150,". ",AH150," 
",A151,". ",AH151," 
",A152,". ",AH152," 
",A153,". ",AH153," 
",A154,". ",AH154," 
",A155,". ",AH155," 
",A156,". ",AH156," 
",A157,". ",AH157," 
",A158,". ",AH158," 
",A159,". ",AH159," 
",A160,". ",AH160," 
",A161,". ",AH161," 
",A162,". ",AH162,)</f>
        <v xml:space="preserve">Control 1. El equipo se reunío en el periodo (ver actas de reunión) 
Control 2. No se tenian capacitaciones de equipo programadas 
Control 3. Se mantiene el equipo base conformado por personal de planta (ver resolución de roles y responsabilidades efr) 
.  
.  
.  
.  
.  
.  
.  
.  
.  
.  
.  
.  
.  
.  
.  
.  
.  
.  
.  
.  
.  
.  
.  
.  
.  
.  
. </v>
      </c>
      <c r="BN133" s="109" t="str">
        <f>CONCATENATE(A133,". ",AN133," 
",A134,". ",AN134," 
",A135,". ",AN135," 
",A136,". ",AN136," 
",A137,". ",AN137," 
",A138,". ",AN138," 
",A139,". ",AN139," 
",A140,". ",AN140," 
",A141,". ",AN141," 
",A142,". ",AN142," 
",A143,". ",AN143," 
",A144,". ",AN144," 
",A145,". ",AN145," 
",A146,". ",AN146," 
",A147,". ",AN147," 
",A148,". ",AN148," 
",A149,". ",AN149," 
",A150,". ",AN150," 
",A151,". ",AN151," 
",A152,". ",AN152," 
",A153,". ",AN153," 
",A154,". ",AN154," 
",A155,". ",AN155," 
",A156,". ",AN156," 
",A157,". ",AN157," 
",A158,". ",AN158," 
",A159,". ",AN159," 
",A160,". ",AN160," 
",A161,". ",AN161," 
",A162,". ",AN162,)</f>
        <v xml:space="preserve">Control 1. El equipo se reunío en el periodo (ver actas de reunión) 
Control 2. No se tenian capacitaciones de equipo programadas 
Control 3. Se mantiene el equipo base conformado por personal de planta (ver resolución de roles y responsabilidades efr) 
.  
.  
.  
.  
.  
.  
.  
.  
.  
.  
.  
.  
.  
.  
.  
.  
.  
.  
.  
.  
.  
.  
.  
.  
.  
.  
. </v>
      </c>
      <c r="BO133" s="132">
        <f t="shared" ref="BO133:BO162" si="19">IF(P133="Continua",1,0)</f>
        <v>0</v>
      </c>
      <c r="BP133" s="132">
        <f t="shared" ref="BP133:BP162" si="20">IF(P133="Aleatoria",1,0)</f>
        <v>1</v>
      </c>
      <c r="BQ133" s="132">
        <f t="shared" ref="BQ133:BQ162" si="21">IF(R133="manual",1,0)</f>
        <v>1</v>
      </c>
      <c r="BR133" s="132">
        <f t="shared" ref="BR133:BR162" si="22">IF(R133="automático",1,0)</f>
        <v>0</v>
      </c>
      <c r="BS133" s="132">
        <f t="shared" ref="BS133:BS162" si="23">IF(T133="preventivo",1,0)</f>
        <v>1</v>
      </c>
      <c r="BT133" s="132">
        <f t="shared" ref="BT133:BT162" si="24">IF(T133="detectivo",1,0)</f>
        <v>0</v>
      </c>
      <c r="BU133" s="132">
        <f t="shared" ref="BU133:BU162" si="25">IF(T133="correctivo",1,0)</f>
        <v>0</v>
      </c>
      <c r="BV133" s="132">
        <f t="shared" ref="BV133:BV162" si="26">IF(V133="probabilidad",1,0)</f>
        <v>1</v>
      </c>
      <c r="BW133" s="132">
        <f t="shared" ref="BW133:BW162" si="27">IF(V133="impacto",1,0)</f>
        <v>0</v>
      </c>
      <c r="BX133" s="132">
        <f t="shared" ref="BX133:BX162" si="28">IF(V133="ambos",1,0)</f>
        <v>0</v>
      </c>
      <c r="BY133" s="132">
        <f t="shared" ref="BY133:BY162" si="29">IF(V133="ninguno",1,0)</f>
        <v>0</v>
      </c>
      <c r="BZ133" s="132"/>
      <c r="CA133" s="132"/>
      <c r="CB133" s="5"/>
      <c r="CC133" s="92">
        <v>1</v>
      </c>
      <c r="CD133" s="241" t="str">
        <f t="shared" ref="CD133:CD140" si="30">A12</f>
        <v>Causa 1</v>
      </c>
      <c r="CE133" s="235" t="str">
        <f t="shared" ref="CE133:CE140" si="31">IF(C12="","",C12)</f>
        <v>* Desvinculación de personal asignado al equipo líder del proyecto que ocasione fuga del conocimiento de los aspectos claves del Modelo efr y su trazabilidad.</v>
      </c>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row>
    <row r="134" spans="1:137" ht="42" customHeight="1">
      <c r="A134" s="111" t="str">
        <f>IF(B134="","","Control 2")</f>
        <v>Control 2</v>
      </c>
      <c r="B134" s="428" t="s">
        <v>840</v>
      </c>
      <c r="C134" s="429"/>
      <c r="D134" s="430"/>
      <c r="E134" s="581" t="s">
        <v>843</v>
      </c>
      <c r="F134" s="434"/>
      <c r="G134" s="432" t="s">
        <v>876</v>
      </c>
      <c r="H134" s="433"/>
      <c r="I134" s="433"/>
      <c r="J134" s="434"/>
      <c r="K134" s="425" t="s">
        <v>842</v>
      </c>
      <c r="L134" s="425"/>
      <c r="M134" s="425"/>
      <c r="N134" s="425"/>
      <c r="O134" s="425"/>
      <c r="P134" s="426" t="s">
        <v>225</v>
      </c>
      <c r="Q134" s="426"/>
      <c r="R134" s="426" t="s">
        <v>209</v>
      </c>
      <c r="S134" s="426"/>
      <c r="T134" s="426" t="s">
        <v>204</v>
      </c>
      <c r="U134" s="426"/>
      <c r="V134" s="426" t="s">
        <v>169</v>
      </c>
      <c r="W134" s="426"/>
      <c r="X134" s="237">
        <f t="shared" si="14"/>
        <v>2</v>
      </c>
      <c r="Y134" s="238">
        <f t="shared" ref="Y134:Y162" si="32">IF(OR(V134="Ambos",V134="Probabilidad"),Y133-(Y133*AY134),Y133)</f>
        <v>0.216</v>
      </c>
      <c r="Z134" s="237">
        <f t="shared" si="15"/>
        <v>2</v>
      </c>
      <c r="AA134" s="238">
        <f t="shared" ref="AA134:AA140" si="33">IF(OR(V134="Ambos",V134="Impacto"),AA133-(AA133*AY134),AA133)</f>
        <v>0.33333333333333331</v>
      </c>
      <c r="AB134" s="357" t="s">
        <v>898</v>
      </c>
      <c r="AC134" s="357"/>
      <c r="AD134" s="357"/>
      <c r="AE134" s="357"/>
      <c r="AF134" s="357"/>
      <c r="AG134" s="357"/>
      <c r="AH134" s="357" t="s">
        <v>900</v>
      </c>
      <c r="AI134" s="357"/>
      <c r="AJ134" s="357"/>
      <c r="AK134" s="357"/>
      <c r="AL134" s="357"/>
      <c r="AM134" s="357"/>
      <c r="AN134" s="357" t="s">
        <v>900</v>
      </c>
      <c r="AO134" s="357"/>
      <c r="AP134" s="357"/>
      <c r="AQ134" s="357"/>
      <c r="AR134" s="357"/>
      <c r="AS134" s="357"/>
      <c r="AT134" s="239"/>
      <c r="AU134" s="87">
        <v>1</v>
      </c>
      <c r="AW134" s="242">
        <f t="shared" si="16"/>
        <v>0.15</v>
      </c>
      <c r="AX134" s="242">
        <f t="shared" si="17"/>
        <v>0.25</v>
      </c>
      <c r="AY134" s="242">
        <f t="shared" si="18"/>
        <v>0.4</v>
      </c>
      <c r="AZ134" s="109"/>
      <c r="BA134" s="109"/>
      <c r="BB134" s="109"/>
      <c r="BC134" s="109"/>
      <c r="BD134" s="109"/>
      <c r="BE134" s="109"/>
      <c r="BF134" s="109"/>
      <c r="BG134" s="109"/>
      <c r="BH134" s="108"/>
      <c r="BL134" s="5"/>
      <c r="BM134" s="5"/>
      <c r="BN134" s="5"/>
      <c r="BO134" s="132">
        <f t="shared" si="19"/>
        <v>0</v>
      </c>
      <c r="BP134" s="132">
        <f t="shared" si="20"/>
        <v>1</v>
      </c>
      <c r="BQ134" s="132">
        <f t="shared" si="21"/>
        <v>1</v>
      </c>
      <c r="BR134" s="132">
        <f t="shared" si="22"/>
        <v>0</v>
      </c>
      <c r="BS134" s="132">
        <f t="shared" si="23"/>
        <v>1</v>
      </c>
      <c r="BT134" s="132">
        <f t="shared" si="24"/>
        <v>0</v>
      </c>
      <c r="BU134" s="132">
        <f t="shared" si="25"/>
        <v>0</v>
      </c>
      <c r="BV134" s="132">
        <f t="shared" si="26"/>
        <v>1</v>
      </c>
      <c r="BW134" s="132">
        <f t="shared" si="27"/>
        <v>0</v>
      </c>
      <c r="BX134" s="132">
        <f t="shared" si="28"/>
        <v>0</v>
      </c>
      <c r="BY134" s="132">
        <f t="shared" si="29"/>
        <v>0</v>
      </c>
      <c r="BZ134" s="132"/>
      <c r="CA134" s="132"/>
      <c r="CB134" s="5"/>
      <c r="CC134" s="92">
        <v>1</v>
      </c>
      <c r="CD134" s="241" t="str">
        <f t="shared" si="30"/>
        <v>Causa 2</v>
      </c>
      <c r="CE134" s="235" t="str">
        <f t="shared" si="31"/>
        <v>* Fallas en la transferencia de saberes entre los miembros del equipo.</v>
      </c>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c r="DK134" s="5"/>
      <c r="DL134" s="5"/>
      <c r="DM134" s="5"/>
      <c r="DN134" s="5"/>
      <c r="DO134" s="5"/>
      <c r="DP134" s="5"/>
      <c r="DQ134" s="5"/>
      <c r="DR134" s="5"/>
      <c r="DS134" s="5"/>
      <c r="DT134" s="5"/>
      <c r="DU134" s="5"/>
      <c r="DV134" s="5"/>
      <c r="DW134" s="5"/>
      <c r="DX134" s="5"/>
      <c r="DY134" s="5"/>
      <c r="DZ134" s="5"/>
      <c r="EA134" s="5"/>
      <c r="EB134" s="5"/>
      <c r="EC134" s="5"/>
      <c r="ED134" s="5"/>
      <c r="EE134" s="5"/>
      <c r="EF134" s="5"/>
      <c r="EG134" s="5"/>
    </row>
    <row r="135" spans="1:137" ht="42" customHeight="1">
      <c r="A135" s="111" t="str">
        <f>IF(B135="","","Control 3")</f>
        <v>Control 3</v>
      </c>
      <c r="B135" s="379" t="s">
        <v>844</v>
      </c>
      <c r="C135" s="379"/>
      <c r="D135" s="379"/>
      <c r="E135" s="581" t="s">
        <v>843</v>
      </c>
      <c r="F135" s="434"/>
      <c r="G135" s="552" t="s">
        <v>877</v>
      </c>
      <c r="H135" s="552"/>
      <c r="I135" s="552"/>
      <c r="J135" s="552"/>
      <c r="K135" s="379" t="s">
        <v>845</v>
      </c>
      <c r="L135" s="379"/>
      <c r="M135" s="379"/>
      <c r="N135" s="379"/>
      <c r="O135" s="379"/>
      <c r="P135" s="426" t="s">
        <v>228</v>
      </c>
      <c r="Q135" s="426"/>
      <c r="R135" s="426" t="s">
        <v>209</v>
      </c>
      <c r="S135" s="426"/>
      <c r="T135" s="426" t="s">
        <v>204</v>
      </c>
      <c r="U135" s="426"/>
      <c r="V135" s="426" t="s">
        <v>169</v>
      </c>
      <c r="W135" s="426"/>
      <c r="X135" s="237">
        <f t="shared" si="14"/>
        <v>1</v>
      </c>
      <c r="Y135" s="238">
        <f t="shared" si="32"/>
        <v>0.12959999999999999</v>
      </c>
      <c r="Z135" s="237">
        <f t="shared" si="15"/>
        <v>2</v>
      </c>
      <c r="AA135" s="238">
        <f t="shared" si="33"/>
        <v>0.33333333333333331</v>
      </c>
      <c r="AB135" s="357" t="s">
        <v>899</v>
      </c>
      <c r="AC135" s="357"/>
      <c r="AD135" s="357"/>
      <c r="AE135" s="357"/>
      <c r="AF135" s="357"/>
      <c r="AG135" s="357"/>
      <c r="AH135" s="357" t="s">
        <v>899</v>
      </c>
      <c r="AI135" s="357"/>
      <c r="AJ135" s="357"/>
      <c r="AK135" s="357"/>
      <c r="AL135" s="357"/>
      <c r="AM135" s="357"/>
      <c r="AN135" s="357" t="s">
        <v>899</v>
      </c>
      <c r="AO135" s="357"/>
      <c r="AP135" s="357"/>
      <c r="AQ135" s="357"/>
      <c r="AR135" s="357"/>
      <c r="AS135" s="357"/>
      <c r="AT135" s="239"/>
      <c r="AU135" s="87">
        <v>1</v>
      </c>
      <c r="AW135" s="242">
        <f t="shared" si="16"/>
        <v>0.15</v>
      </c>
      <c r="AX135" s="242">
        <f t="shared" si="17"/>
        <v>0.25</v>
      </c>
      <c r="AY135" s="242">
        <f t="shared" si="18"/>
        <v>0.4</v>
      </c>
      <c r="AZ135" s="109"/>
      <c r="BA135" s="109"/>
      <c r="BB135" s="109"/>
      <c r="BC135" s="109"/>
      <c r="BD135" s="109"/>
      <c r="BE135" s="109"/>
      <c r="BF135" s="109"/>
      <c r="BG135" s="109"/>
      <c r="BH135" s="108"/>
      <c r="BL135" s="5"/>
      <c r="BM135" s="5"/>
      <c r="BN135" s="5"/>
      <c r="BO135" s="132">
        <f t="shared" si="19"/>
        <v>1</v>
      </c>
      <c r="BP135" s="132">
        <f t="shared" si="20"/>
        <v>0</v>
      </c>
      <c r="BQ135" s="132">
        <f t="shared" si="21"/>
        <v>1</v>
      </c>
      <c r="BR135" s="132">
        <f t="shared" si="22"/>
        <v>0</v>
      </c>
      <c r="BS135" s="132">
        <f t="shared" si="23"/>
        <v>1</v>
      </c>
      <c r="BT135" s="132">
        <f t="shared" si="24"/>
        <v>0</v>
      </c>
      <c r="BU135" s="132">
        <f t="shared" si="25"/>
        <v>0</v>
      </c>
      <c r="BV135" s="132">
        <f t="shared" si="26"/>
        <v>1</v>
      </c>
      <c r="BW135" s="132">
        <f t="shared" si="27"/>
        <v>0</v>
      </c>
      <c r="BX135" s="132">
        <f t="shared" si="28"/>
        <v>0</v>
      </c>
      <c r="BY135" s="132">
        <f t="shared" si="29"/>
        <v>0</v>
      </c>
      <c r="BZ135" s="132"/>
      <c r="CA135" s="132"/>
      <c r="CB135" s="5"/>
      <c r="CC135" s="92">
        <v>1</v>
      </c>
      <c r="CD135" s="241" t="str">
        <f t="shared" si="30"/>
        <v/>
      </c>
      <c r="CE135" s="235" t="str">
        <f t="shared" si="31"/>
        <v/>
      </c>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row>
    <row r="136" spans="1:137" ht="11.25" hidden="1" customHeight="1">
      <c r="A136" s="111" t="str">
        <f>IF(B136="","","Control 4")</f>
        <v/>
      </c>
      <c r="B136" s="379"/>
      <c r="C136" s="379"/>
      <c r="D136" s="379"/>
      <c r="E136" s="424"/>
      <c r="F136" s="424"/>
      <c r="G136" s="379"/>
      <c r="H136" s="379"/>
      <c r="I136" s="379"/>
      <c r="J136" s="379"/>
      <c r="K136" s="425"/>
      <c r="L136" s="425"/>
      <c r="M136" s="425"/>
      <c r="N136" s="425"/>
      <c r="O136" s="425"/>
      <c r="P136" s="426"/>
      <c r="Q136" s="426"/>
      <c r="R136" s="426"/>
      <c r="S136" s="426"/>
      <c r="T136" s="426"/>
      <c r="U136" s="426"/>
      <c r="V136" s="426"/>
      <c r="W136" s="426"/>
      <c r="X136" s="237">
        <f t="shared" si="14"/>
        <v>1</v>
      </c>
      <c r="Y136" s="238">
        <f t="shared" si="32"/>
        <v>0.12959999999999999</v>
      </c>
      <c r="Z136" s="237">
        <f t="shared" si="15"/>
        <v>2</v>
      </c>
      <c r="AA136" s="238">
        <f t="shared" si="33"/>
        <v>0.33333333333333331</v>
      </c>
      <c r="AB136" s="357"/>
      <c r="AC136" s="357"/>
      <c r="AD136" s="357"/>
      <c r="AE136" s="357"/>
      <c r="AF136" s="357"/>
      <c r="AG136" s="357"/>
      <c r="AH136" s="357"/>
      <c r="AI136" s="357"/>
      <c r="AJ136" s="357"/>
      <c r="AK136" s="357"/>
      <c r="AL136" s="357"/>
      <c r="AM136" s="357"/>
      <c r="AN136" s="357"/>
      <c r="AO136" s="357"/>
      <c r="AP136" s="357"/>
      <c r="AQ136" s="357"/>
      <c r="AR136" s="357"/>
      <c r="AS136" s="357"/>
      <c r="AT136" s="239"/>
      <c r="AU136" s="87">
        <v>1</v>
      </c>
      <c r="AW136" s="242">
        <f t="shared" si="16"/>
        <v>0</v>
      </c>
      <c r="AX136" s="242">
        <f t="shared" si="17"/>
        <v>0</v>
      </c>
      <c r="AY136" s="242">
        <f t="shared" si="18"/>
        <v>0</v>
      </c>
      <c r="AZ136" s="109"/>
      <c r="BA136" s="109"/>
      <c r="BB136" s="109"/>
      <c r="BC136" s="109"/>
      <c r="BD136" s="109"/>
      <c r="BE136" s="109"/>
      <c r="BF136" s="109"/>
      <c r="BG136" s="109"/>
      <c r="BH136" s="243"/>
      <c r="BL136" s="5"/>
      <c r="BM136" s="5"/>
      <c r="BN136" s="5"/>
      <c r="BO136" s="132">
        <f t="shared" si="19"/>
        <v>0</v>
      </c>
      <c r="BP136" s="132">
        <f t="shared" si="20"/>
        <v>0</v>
      </c>
      <c r="BQ136" s="132">
        <f t="shared" si="21"/>
        <v>0</v>
      </c>
      <c r="BR136" s="132">
        <f t="shared" si="22"/>
        <v>0</v>
      </c>
      <c r="BS136" s="132">
        <f t="shared" si="23"/>
        <v>0</v>
      </c>
      <c r="BT136" s="132">
        <f t="shared" si="24"/>
        <v>0</v>
      </c>
      <c r="BU136" s="132">
        <f t="shared" si="25"/>
        <v>0</v>
      </c>
      <c r="BV136" s="132">
        <f t="shared" si="26"/>
        <v>0</v>
      </c>
      <c r="BW136" s="132">
        <f t="shared" si="27"/>
        <v>0</v>
      </c>
      <c r="BX136" s="132">
        <f t="shared" si="28"/>
        <v>0</v>
      </c>
      <c r="BY136" s="132">
        <f t="shared" si="29"/>
        <v>0</v>
      </c>
      <c r="BZ136" s="132"/>
      <c r="CA136" s="132"/>
      <c r="CB136" s="5"/>
      <c r="CC136" s="92">
        <v>1</v>
      </c>
      <c r="CD136" s="241" t="str">
        <f t="shared" si="30"/>
        <v/>
      </c>
      <c r="CE136" s="235" t="str">
        <f t="shared" si="31"/>
        <v/>
      </c>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c r="DK136" s="5"/>
      <c r="DL136" s="5"/>
      <c r="DM136" s="5"/>
      <c r="DN136" s="5"/>
      <c r="DO136" s="5"/>
      <c r="DP136" s="5"/>
      <c r="DQ136" s="5"/>
      <c r="DR136" s="5"/>
      <c r="DS136" s="5"/>
      <c r="DT136" s="5"/>
      <c r="DU136" s="5"/>
      <c r="DV136" s="5"/>
      <c r="DW136" s="5"/>
      <c r="DX136" s="5"/>
      <c r="DY136" s="5"/>
      <c r="DZ136" s="5"/>
      <c r="EA136" s="5"/>
      <c r="EB136" s="5"/>
      <c r="EC136" s="5"/>
      <c r="ED136" s="5"/>
      <c r="EE136" s="5"/>
      <c r="EF136" s="5"/>
      <c r="EG136" s="5"/>
    </row>
    <row r="137" spans="1:137" ht="11.25" hidden="1" customHeight="1">
      <c r="A137" s="111" t="str">
        <f>IF(B137="","","Control 5")</f>
        <v/>
      </c>
      <c r="B137" s="379"/>
      <c r="C137" s="379"/>
      <c r="D137" s="379"/>
      <c r="E137" s="424"/>
      <c r="F137" s="424"/>
      <c r="G137" s="379"/>
      <c r="H137" s="379"/>
      <c r="I137" s="379"/>
      <c r="J137" s="379"/>
      <c r="K137" s="425"/>
      <c r="L137" s="425"/>
      <c r="M137" s="425"/>
      <c r="N137" s="425"/>
      <c r="O137" s="425"/>
      <c r="P137" s="426"/>
      <c r="Q137" s="426"/>
      <c r="R137" s="426"/>
      <c r="S137" s="426"/>
      <c r="T137" s="426"/>
      <c r="U137" s="426"/>
      <c r="V137" s="426"/>
      <c r="W137" s="426"/>
      <c r="X137" s="237">
        <f t="shared" si="14"/>
        <v>1</v>
      </c>
      <c r="Y137" s="238">
        <f t="shared" si="32"/>
        <v>0.12959999999999999</v>
      </c>
      <c r="Z137" s="237">
        <f t="shared" si="15"/>
        <v>2</v>
      </c>
      <c r="AA137" s="238">
        <f t="shared" si="33"/>
        <v>0.33333333333333331</v>
      </c>
      <c r="AB137" s="357"/>
      <c r="AC137" s="357"/>
      <c r="AD137" s="357"/>
      <c r="AE137" s="357"/>
      <c r="AF137" s="357"/>
      <c r="AG137" s="357"/>
      <c r="AH137" s="357"/>
      <c r="AI137" s="357"/>
      <c r="AJ137" s="357"/>
      <c r="AK137" s="357"/>
      <c r="AL137" s="357"/>
      <c r="AM137" s="357"/>
      <c r="AN137" s="357"/>
      <c r="AO137" s="357"/>
      <c r="AP137" s="357"/>
      <c r="AQ137" s="357"/>
      <c r="AR137" s="357"/>
      <c r="AS137" s="357"/>
      <c r="AT137" s="239"/>
      <c r="AU137" s="87">
        <v>1</v>
      </c>
      <c r="AW137" s="242">
        <f t="shared" si="16"/>
        <v>0</v>
      </c>
      <c r="AX137" s="242">
        <f t="shared" si="17"/>
        <v>0</v>
      </c>
      <c r="AY137" s="242">
        <f t="shared" si="18"/>
        <v>0</v>
      </c>
      <c r="AZ137" s="109"/>
      <c r="BA137" s="109"/>
      <c r="BB137" s="109"/>
      <c r="BC137" s="109"/>
      <c r="BD137" s="109"/>
      <c r="BE137" s="109"/>
      <c r="BF137" s="109"/>
      <c r="BG137" s="109"/>
      <c r="BH137" s="243"/>
      <c r="BL137" s="5"/>
      <c r="BM137" s="5"/>
      <c r="BN137" s="5"/>
      <c r="BO137" s="132">
        <f t="shared" si="19"/>
        <v>0</v>
      </c>
      <c r="BP137" s="132">
        <f t="shared" si="20"/>
        <v>0</v>
      </c>
      <c r="BQ137" s="132">
        <f t="shared" si="21"/>
        <v>0</v>
      </c>
      <c r="BR137" s="132">
        <f t="shared" si="22"/>
        <v>0</v>
      </c>
      <c r="BS137" s="132">
        <f t="shared" si="23"/>
        <v>0</v>
      </c>
      <c r="BT137" s="132">
        <f t="shared" si="24"/>
        <v>0</v>
      </c>
      <c r="BU137" s="132">
        <f t="shared" si="25"/>
        <v>0</v>
      </c>
      <c r="BV137" s="132">
        <f t="shared" si="26"/>
        <v>0</v>
      </c>
      <c r="BW137" s="132">
        <f t="shared" si="27"/>
        <v>0</v>
      </c>
      <c r="BX137" s="132">
        <f t="shared" si="28"/>
        <v>0</v>
      </c>
      <c r="BY137" s="132">
        <f t="shared" si="29"/>
        <v>0</v>
      </c>
      <c r="BZ137" s="132"/>
      <c r="CA137" s="132"/>
      <c r="CB137" s="5"/>
      <c r="CC137" s="92">
        <v>1</v>
      </c>
      <c r="CD137" s="241" t="str">
        <f t="shared" si="30"/>
        <v/>
      </c>
      <c r="CE137" s="235" t="str">
        <f t="shared" si="31"/>
        <v/>
      </c>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c r="DK137" s="5"/>
      <c r="DL137" s="5"/>
      <c r="DM137" s="5"/>
      <c r="DN137" s="5"/>
      <c r="DO137" s="5"/>
      <c r="DP137" s="5"/>
      <c r="DQ137" s="5"/>
      <c r="DR137" s="5"/>
      <c r="DS137" s="5"/>
      <c r="DT137" s="5"/>
      <c r="DU137" s="5"/>
      <c r="DV137" s="5"/>
      <c r="DW137" s="5"/>
      <c r="DX137" s="5"/>
      <c r="DY137" s="5"/>
      <c r="DZ137" s="5"/>
      <c r="EA137" s="5"/>
      <c r="EB137" s="5"/>
      <c r="EC137" s="5"/>
      <c r="ED137" s="5"/>
      <c r="EE137" s="5"/>
      <c r="EF137" s="5"/>
      <c r="EG137" s="5"/>
    </row>
    <row r="138" spans="1:137" ht="11.25" hidden="1" customHeight="1">
      <c r="A138" s="111" t="str">
        <f>IF(B138="","","Control 6")</f>
        <v/>
      </c>
      <c r="B138" s="379"/>
      <c r="C138" s="379"/>
      <c r="D138" s="379"/>
      <c r="E138" s="424"/>
      <c r="F138" s="424"/>
      <c r="G138" s="379"/>
      <c r="H138" s="379"/>
      <c r="I138" s="379"/>
      <c r="J138" s="379"/>
      <c r="K138" s="425"/>
      <c r="L138" s="425"/>
      <c r="M138" s="425"/>
      <c r="N138" s="425"/>
      <c r="O138" s="425"/>
      <c r="P138" s="426"/>
      <c r="Q138" s="426"/>
      <c r="R138" s="426"/>
      <c r="S138" s="426"/>
      <c r="T138" s="426"/>
      <c r="U138" s="426"/>
      <c r="V138" s="426"/>
      <c r="W138" s="426"/>
      <c r="X138" s="237">
        <f t="shared" si="14"/>
        <v>1</v>
      </c>
      <c r="Y138" s="238">
        <f t="shared" si="32"/>
        <v>0.12959999999999999</v>
      </c>
      <c r="Z138" s="237">
        <f t="shared" si="15"/>
        <v>2</v>
      </c>
      <c r="AA138" s="238">
        <f t="shared" si="33"/>
        <v>0.33333333333333331</v>
      </c>
      <c r="AB138" s="357"/>
      <c r="AC138" s="357"/>
      <c r="AD138" s="357"/>
      <c r="AE138" s="357"/>
      <c r="AF138" s="357"/>
      <c r="AG138" s="357"/>
      <c r="AH138" s="357"/>
      <c r="AI138" s="357"/>
      <c r="AJ138" s="357"/>
      <c r="AK138" s="357"/>
      <c r="AL138" s="357"/>
      <c r="AM138" s="357"/>
      <c r="AN138" s="357"/>
      <c r="AO138" s="357"/>
      <c r="AP138" s="357"/>
      <c r="AQ138" s="357"/>
      <c r="AR138" s="357"/>
      <c r="AS138" s="357"/>
      <c r="AT138" s="239"/>
      <c r="AU138" s="87">
        <v>1</v>
      </c>
      <c r="AW138" s="242">
        <f t="shared" si="16"/>
        <v>0</v>
      </c>
      <c r="AX138" s="242">
        <f t="shared" si="17"/>
        <v>0</v>
      </c>
      <c r="AY138" s="242">
        <f t="shared" si="18"/>
        <v>0</v>
      </c>
      <c r="AZ138" s="109"/>
      <c r="BA138" s="109"/>
      <c r="BB138" s="109"/>
      <c r="BC138" s="109"/>
      <c r="BD138" s="109"/>
      <c r="BE138" s="109"/>
      <c r="BF138" s="109"/>
      <c r="BG138" s="109"/>
      <c r="BH138" s="243"/>
      <c r="BL138" s="5"/>
      <c r="BM138" s="5"/>
      <c r="BN138" s="5"/>
      <c r="BO138" s="132">
        <f t="shared" si="19"/>
        <v>0</v>
      </c>
      <c r="BP138" s="132">
        <f t="shared" si="20"/>
        <v>0</v>
      </c>
      <c r="BQ138" s="132">
        <f t="shared" si="21"/>
        <v>0</v>
      </c>
      <c r="BR138" s="132">
        <f t="shared" si="22"/>
        <v>0</v>
      </c>
      <c r="BS138" s="132">
        <f t="shared" si="23"/>
        <v>0</v>
      </c>
      <c r="BT138" s="132">
        <f t="shared" si="24"/>
        <v>0</v>
      </c>
      <c r="BU138" s="132">
        <f t="shared" si="25"/>
        <v>0</v>
      </c>
      <c r="BV138" s="132">
        <f t="shared" si="26"/>
        <v>0</v>
      </c>
      <c r="BW138" s="132">
        <f t="shared" si="27"/>
        <v>0</v>
      </c>
      <c r="BX138" s="132">
        <f t="shared" si="28"/>
        <v>0</v>
      </c>
      <c r="BY138" s="132">
        <f t="shared" si="29"/>
        <v>0</v>
      </c>
      <c r="BZ138" s="132"/>
      <c r="CA138" s="132"/>
      <c r="CB138" s="5"/>
      <c r="CC138" s="92">
        <v>1</v>
      </c>
      <c r="CD138" s="241" t="str">
        <f t="shared" si="30"/>
        <v/>
      </c>
      <c r="CE138" s="235" t="str">
        <f t="shared" si="31"/>
        <v/>
      </c>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c r="DK138" s="5"/>
      <c r="DL138" s="5"/>
      <c r="DM138" s="5"/>
      <c r="DN138" s="5"/>
      <c r="DO138" s="5"/>
      <c r="DP138" s="5"/>
      <c r="DQ138" s="5"/>
      <c r="DR138" s="5"/>
      <c r="DS138" s="5"/>
      <c r="DT138" s="5"/>
      <c r="DU138" s="5"/>
      <c r="DV138" s="5"/>
      <c r="DW138" s="5"/>
      <c r="DX138" s="5"/>
      <c r="DY138" s="5"/>
      <c r="DZ138" s="5"/>
      <c r="EA138" s="5"/>
      <c r="EB138" s="5"/>
      <c r="EC138" s="5"/>
      <c r="ED138" s="5"/>
      <c r="EE138" s="5"/>
      <c r="EF138" s="5"/>
      <c r="EG138" s="5"/>
    </row>
    <row r="139" spans="1:137" ht="11.25" hidden="1" customHeight="1">
      <c r="A139" s="111" t="str">
        <f>IF(B139="","","Control 7")</f>
        <v/>
      </c>
      <c r="B139" s="379"/>
      <c r="C139" s="379"/>
      <c r="D139" s="379"/>
      <c r="E139" s="424"/>
      <c r="F139" s="424"/>
      <c r="G139" s="379"/>
      <c r="H139" s="379"/>
      <c r="I139" s="379"/>
      <c r="J139" s="379"/>
      <c r="K139" s="425"/>
      <c r="L139" s="425"/>
      <c r="M139" s="425"/>
      <c r="N139" s="425"/>
      <c r="O139" s="425"/>
      <c r="P139" s="426"/>
      <c r="Q139" s="426"/>
      <c r="R139" s="426"/>
      <c r="S139" s="426"/>
      <c r="T139" s="426"/>
      <c r="U139" s="426"/>
      <c r="V139" s="426"/>
      <c r="W139" s="426"/>
      <c r="X139" s="237">
        <f t="shared" si="14"/>
        <v>1</v>
      </c>
      <c r="Y139" s="238">
        <f t="shared" si="32"/>
        <v>0.12959999999999999</v>
      </c>
      <c r="Z139" s="237">
        <f t="shared" si="15"/>
        <v>2</v>
      </c>
      <c r="AA139" s="238">
        <f t="shared" si="33"/>
        <v>0.33333333333333331</v>
      </c>
      <c r="AB139" s="357"/>
      <c r="AC139" s="357"/>
      <c r="AD139" s="357"/>
      <c r="AE139" s="357"/>
      <c r="AF139" s="357"/>
      <c r="AG139" s="357"/>
      <c r="AH139" s="357"/>
      <c r="AI139" s="357"/>
      <c r="AJ139" s="357"/>
      <c r="AK139" s="357"/>
      <c r="AL139" s="357"/>
      <c r="AM139" s="357"/>
      <c r="AN139" s="357"/>
      <c r="AO139" s="357"/>
      <c r="AP139" s="357"/>
      <c r="AQ139" s="357"/>
      <c r="AR139" s="357"/>
      <c r="AS139" s="357"/>
      <c r="AT139" s="239"/>
      <c r="AU139" s="87">
        <v>1</v>
      </c>
      <c r="AW139" s="242">
        <f t="shared" si="16"/>
        <v>0</v>
      </c>
      <c r="AX139" s="242">
        <f t="shared" si="17"/>
        <v>0</v>
      </c>
      <c r="AY139" s="242">
        <f t="shared" si="18"/>
        <v>0</v>
      </c>
      <c r="AZ139" s="109"/>
      <c r="BA139" s="109"/>
      <c r="BB139" s="109"/>
      <c r="BC139" s="109"/>
      <c r="BD139" s="109"/>
      <c r="BE139" s="109"/>
      <c r="BF139" s="109"/>
      <c r="BG139" s="109"/>
      <c r="BH139" s="243"/>
      <c r="BL139" s="5"/>
      <c r="BM139" s="5"/>
      <c r="BN139" s="5"/>
      <c r="BO139" s="132">
        <f t="shared" si="19"/>
        <v>0</v>
      </c>
      <c r="BP139" s="132">
        <f t="shared" si="20"/>
        <v>0</v>
      </c>
      <c r="BQ139" s="132">
        <f t="shared" si="21"/>
        <v>0</v>
      </c>
      <c r="BR139" s="132">
        <f t="shared" si="22"/>
        <v>0</v>
      </c>
      <c r="BS139" s="132">
        <f t="shared" si="23"/>
        <v>0</v>
      </c>
      <c r="BT139" s="132">
        <f t="shared" si="24"/>
        <v>0</v>
      </c>
      <c r="BU139" s="132">
        <f t="shared" si="25"/>
        <v>0</v>
      </c>
      <c r="BV139" s="132">
        <f t="shared" si="26"/>
        <v>0</v>
      </c>
      <c r="BW139" s="132">
        <f t="shared" si="27"/>
        <v>0</v>
      </c>
      <c r="BX139" s="132">
        <f t="shared" si="28"/>
        <v>0</v>
      </c>
      <c r="BY139" s="132">
        <f t="shared" si="29"/>
        <v>0</v>
      </c>
      <c r="BZ139" s="132"/>
      <c r="CA139" s="132"/>
      <c r="CB139" s="5"/>
      <c r="CC139" s="92">
        <v>1</v>
      </c>
      <c r="CD139" s="241" t="str">
        <f t="shared" si="30"/>
        <v/>
      </c>
      <c r="CE139" s="235" t="str">
        <f t="shared" si="31"/>
        <v/>
      </c>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row>
    <row r="140" spans="1:137" ht="10.5" hidden="1" customHeight="1">
      <c r="A140" s="111" t="str">
        <f>IF(B140="","","Control 8")</f>
        <v/>
      </c>
      <c r="B140" s="379"/>
      <c r="C140" s="379"/>
      <c r="D140" s="379"/>
      <c r="E140" s="424"/>
      <c r="F140" s="424"/>
      <c r="G140" s="379"/>
      <c r="H140" s="379"/>
      <c r="I140" s="379"/>
      <c r="J140" s="379"/>
      <c r="K140" s="425"/>
      <c r="L140" s="425"/>
      <c r="M140" s="425"/>
      <c r="N140" s="425"/>
      <c r="O140" s="425"/>
      <c r="P140" s="426"/>
      <c r="Q140" s="426"/>
      <c r="R140" s="426"/>
      <c r="S140" s="426"/>
      <c r="T140" s="426"/>
      <c r="U140" s="426"/>
      <c r="V140" s="426"/>
      <c r="W140" s="426"/>
      <c r="X140" s="237">
        <f t="shared" si="14"/>
        <v>1</v>
      </c>
      <c r="Y140" s="238">
        <f t="shared" si="32"/>
        <v>0.12959999999999999</v>
      </c>
      <c r="Z140" s="237">
        <f t="shared" si="15"/>
        <v>2</v>
      </c>
      <c r="AA140" s="238">
        <f t="shared" si="33"/>
        <v>0.33333333333333331</v>
      </c>
      <c r="AB140" s="357"/>
      <c r="AC140" s="357"/>
      <c r="AD140" s="357"/>
      <c r="AE140" s="357"/>
      <c r="AF140" s="357"/>
      <c r="AG140" s="357"/>
      <c r="AH140" s="357"/>
      <c r="AI140" s="357"/>
      <c r="AJ140" s="357"/>
      <c r="AK140" s="357"/>
      <c r="AL140" s="357"/>
      <c r="AM140" s="357"/>
      <c r="AN140" s="357"/>
      <c r="AO140" s="357"/>
      <c r="AP140" s="357"/>
      <c r="AQ140" s="357"/>
      <c r="AR140" s="357"/>
      <c r="AS140" s="357"/>
      <c r="AT140" s="239"/>
      <c r="AU140" s="87">
        <v>1</v>
      </c>
      <c r="AW140" s="242">
        <f t="shared" si="16"/>
        <v>0</v>
      </c>
      <c r="AX140" s="242">
        <f t="shared" si="17"/>
        <v>0</v>
      </c>
      <c r="AY140" s="242">
        <f t="shared" si="18"/>
        <v>0</v>
      </c>
      <c r="AZ140" s="109"/>
      <c r="BA140" s="109"/>
      <c r="BB140" s="109"/>
      <c r="BC140" s="109"/>
      <c r="BD140" s="109"/>
      <c r="BE140" s="109"/>
      <c r="BF140" s="109"/>
      <c r="BG140" s="109"/>
      <c r="BH140" s="243"/>
      <c r="BL140" s="5"/>
      <c r="BM140" s="5"/>
      <c r="BN140" s="5"/>
      <c r="BO140" s="132">
        <f t="shared" si="19"/>
        <v>0</v>
      </c>
      <c r="BP140" s="132">
        <f t="shared" si="20"/>
        <v>0</v>
      </c>
      <c r="BQ140" s="132">
        <f t="shared" si="21"/>
        <v>0</v>
      </c>
      <c r="BR140" s="132">
        <f t="shared" si="22"/>
        <v>0</v>
      </c>
      <c r="BS140" s="132">
        <f t="shared" si="23"/>
        <v>0</v>
      </c>
      <c r="BT140" s="132">
        <f t="shared" si="24"/>
        <v>0</v>
      </c>
      <c r="BU140" s="132">
        <f t="shared" si="25"/>
        <v>0</v>
      </c>
      <c r="BV140" s="132">
        <f t="shared" si="26"/>
        <v>0</v>
      </c>
      <c r="BW140" s="132">
        <f t="shared" si="27"/>
        <v>0</v>
      </c>
      <c r="BX140" s="132">
        <f t="shared" si="28"/>
        <v>0</v>
      </c>
      <c r="BY140" s="132">
        <f t="shared" si="29"/>
        <v>0</v>
      </c>
      <c r="BZ140" s="132"/>
      <c r="CA140" s="132"/>
      <c r="CB140" s="5"/>
      <c r="CC140" s="92">
        <v>1</v>
      </c>
      <c r="CD140" s="241" t="str">
        <f t="shared" si="30"/>
        <v/>
      </c>
      <c r="CE140" s="235" t="str">
        <f t="shared" si="31"/>
        <v/>
      </c>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row>
    <row r="141" spans="1:137" ht="10.5" hidden="1" customHeight="1">
      <c r="A141" s="111" t="str">
        <f>IF(B141="","","Control 9")</f>
        <v/>
      </c>
      <c r="B141" s="379"/>
      <c r="C141" s="379"/>
      <c r="D141" s="379"/>
      <c r="E141" s="424"/>
      <c r="F141" s="424"/>
      <c r="G141" s="379"/>
      <c r="H141" s="379"/>
      <c r="I141" s="379"/>
      <c r="J141" s="379"/>
      <c r="K141" s="425"/>
      <c r="L141" s="425"/>
      <c r="M141" s="425"/>
      <c r="N141" s="425"/>
      <c r="O141" s="425"/>
      <c r="P141" s="426"/>
      <c r="Q141" s="426"/>
      <c r="R141" s="426"/>
      <c r="S141" s="426"/>
      <c r="T141" s="426"/>
      <c r="U141" s="426"/>
      <c r="V141" s="426"/>
      <c r="W141" s="426"/>
      <c r="X141" s="237">
        <f t="shared" si="14"/>
        <v>1</v>
      </c>
      <c r="Y141" s="238">
        <f t="shared" si="32"/>
        <v>0.12959999999999999</v>
      </c>
      <c r="Z141" s="237">
        <f t="shared" si="15"/>
        <v>2</v>
      </c>
      <c r="AA141" s="238">
        <f>IF(OR(V141="Ambos",V141="Impacto"),AA140-(AA140*AZ141),AA140)</f>
        <v>0.33333333333333331</v>
      </c>
      <c r="AB141" s="357"/>
      <c r="AC141" s="357"/>
      <c r="AD141" s="357"/>
      <c r="AE141" s="357"/>
      <c r="AF141" s="357"/>
      <c r="AG141" s="357"/>
      <c r="AH141" s="357"/>
      <c r="AI141" s="357"/>
      <c r="AJ141" s="357"/>
      <c r="AK141" s="357"/>
      <c r="AL141" s="357"/>
      <c r="AM141" s="357"/>
      <c r="AN141" s="357"/>
      <c r="AO141" s="357"/>
      <c r="AP141" s="357"/>
      <c r="AQ141" s="357"/>
      <c r="AR141" s="357"/>
      <c r="AS141" s="357"/>
      <c r="AT141" s="239"/>
      <c r="AU141" s="87">
        <v>1</v>
      </c>
      <c r="AW141" s="242">
        <f t="shared" si="16"/>
        <v>0</v>
      </c>
      <c r="AX141" s="242">
        <f>IF(T141="",0,IF(R141="Automático",0.25,IF(R141="Manual",0.15,0)))</f>
        <v>0</v>
      </c>
      <c r="AY141" s="242">
        <f>IF(R141="",0,IF(T141="Preventivo",0.25,IF(T141="Detectivo",0.15,IF(T141="Correctivo",0.1,0))))</f>
        <v>0</v>
      </c>
      <c r="AZ141" s="109"/>
      <c r="BA141" s="109"/>
      <c r="BB141" s="109"/>
      <c r="BC141" s="109"/>
      <c r="BD141" s="109"/>
      <c r="BE141" s="109"/>
      <c r="BF141" s="109"/>
      <c r="BG141" s="109"/>
      <c r="BH141" s="109"/>
      <c r="BL141" s="243"/>
      <c r="BM141" s="243"/>
      <c r="BN141" s="243"/>
      <c r="BO141" s="132">
        <f t="shared" si="19"/>
        <v>0</v>
      </c>
      <c r="BP141" s="132">
        <f t="shared" si="20"/>
        <v>0</v>
      </c>
      <c r="BQ141" s="132">
        <f t="shared" si="21"/>
        <v>0</v>
      </c>
      <c r="BR141" s="132">
        <f t="shared" si="22"/>
        <v>0</v>
      </c>
      <c r="BS141" s="132">
        <f t="shared" si="23"/>
        <v>0</v>
      </c>
      <c r="BT141" s="132">
        <f t="shared" si="24"/>
        <v>0</v>
      </c>
      <c r="BU141" s="132">
        <f t="shared" si="25"/>
        <v>0</v>
      </c>
      <c r="BV141" s="132">
        <f t="shared" si="26"/>
        <v>0</v>
      </c>
      <c r="BW141" s="132">
        <f t="shared" si="27"/>
        <v>0</v>
      </c>
      <c r="BX141" s="132">
        <f t="shared" si="28"/>
        <v>0</v>
      </c>
      <c r="BY141" s="132">
        <f t="shared" si="29"/>
        <v>0</v>
      </c>
      <c r="BZ141" s="132"/>
      <c r="CA141" s="132"/>
      <c r="CB141" s="243"/>
      <c r="CC141" s="92">
        <v>1</v>
      </c>
      <c r="CD141" s="105"/>
      <c r="CE141" s="241" t="str">
        <f>A20</f>
        <v/>
      </c>
      <c r="CF141" s="235" t="str">
        <f>IF(C20="","",C20)</f>
        <v/>
      </c>
    </row>
    <row r="142" spans="1:137" ht="10.5" hidden="1" customHeight="1">
      <c r="A142" s="111" t="str">
        <f>IF(B142="","","Control 10")</f>
        <v/>
      </c>
      <c r="B142" s="379"/>
      <c r="C142" s="379"/>
      <c r="D142" s="379"/>
      <c r="E142" s="424"/>
      <c r="F142" s="424"/>
      <c r="G142" s="379"/>
      <c r="H142" s="379"/>
      <c r="I142" s="379"/>
      <c r="J142" s="379"/>
      <c r="K142" s="425"/>
      <c r="L142" s="425"/>
      <c r="M142" s="425"/>
      <c r="N142" s="425"/>
      <c r="O142" s="425"/>
      <c r="P142" s="426"/>
      <c r="Q142" s="426"/>
      <c r="R142" s="426"/>
      <c r="S142" s="426"/>
      <c r="T142" s="426"/>
      <c r="U142" s="426"/>
      <c r="V142" s="426"/>
      <c r="W142" s="426"/>
      <c r="X142" s="237">
        <f t="shared" si="14"/>
        <v>1</v>
      </c>
      <c r="Y142" s="238">
        <f t="shared" si="32"/>
        <v>0.12959999999999999</v>
      </c>
      <c r="Z142" s="237">
        <f t="shared" si="15"/>
        <v>2</v>
      </c>
      <c r="AA142" s="238">
        <f t="shared" ref="AA142:AA162" si="34">IF(OR(V142="Ambos",V142="Impacto"),AA141-(AA141*AY142),AA141)</f>
        <v>0.33333333333333331</v>
      </c>
      <c r="AB142" s="357"/>
      <c r="AC142" s="357"/>
      <c r="AD142" s="357"/>
      <c r="AE142" s="357"/>
      <c r="AF142" s="357"/>
      <c r="AG142" s="357"/>
      <c r="AH142" s="357"/>
      <c r="AI142" s="357"/>
      <c r="AJ142" s="357"/>
      <c r="AK142" s="357"/>
      <c r="AL142" s="357"/>
      <c r="AM142" s="357"/>
      <c r="AN142" s="357"/>
      <c r="AO142" s="357"/>
      <c r="AP142" s="357"/>
      <c r="AQ142" s="357"/>
      <c r="AR142" s="357"/>
      <c r="AS142" s="357"/>
      <c r="AT142" s="239"/>
      <c r="AU142" s="87">
        <v>1</v>
      </c>
      <c r="AW142" s="242">
        <f t="shared" si="16"/>
        <v>0</v>
      </c>
      <c r="AX142" s="242">
        <f t="shared" ref="AX142:AX162" si="35">IF(R142="",0,IF(T142="Preventivo",0.25,IF(T142="Detectivo",0.15,IF(T142="Correctivo",0.1,0))))</f>
        <v>0</v>
      </c>
      <c r="AY142" s="242">
        <f t="shared" ref="AY142:AY162" si="36">IF(OR(R142=0,T142=0),0,AW142+AX142)</f>
        <v>0</v>
      </c>
      <c r="AZ142" s="109"/>
      <c r="BA142" s="109"/>
      <c r="BB142" s="109"/>
      <c r="BC142" s="109"/>
      <c r="BD142" s="109"/>
      <c r="BE142" s="109"/>
      <c r="BF142" s="109"/>
      <c r="BG142" s="109"/>
      <c r="BH142" s="243"/>
      <c r="BL142" s="5"/>
      <c r="BM142" s="5"/>
      <c r="BN142" s="5"/>
      <c r="BO142" s="132">
        <f t="shared" si="19"/>
        <v>0</v>
      </c>
      <c r="BP142" s="132">
        <f t="shared" si="20"/>
        <v>0</v>
      </c>
      <c r="BQ142" s="132">
        <f t="shared" si="21"/>
        <v>0</v>
      </c>
      <c r="BR142" s="132">
        <f t="shared" si="22"/>
        <v>0</v>
      </c>
      <c r="BS142" s="132">
        <f t="shared" si="23"/>
        <v>0</v>
      </c>
      <c r="BT142" s="132">
        <f t="shared" si="24"/>
        <v>0</v>
      </c>
      <c r="BU142" s="132">
        <f t="shared" si="25"/>
        <v>0</v>
      </c>
      <c r="BV142" s="132">
        <f t="shared" si="26"/>
        <v>0</v>
      </c>
      <c r="BW142" s="132">
        <f t="shared" si="27"/>
        <v>0</v>
      </c>
      <c r="BX142" s="132">
        <f t="shared" si="28"/>
        <v>0</v>
      </c>
      <c r="BY142" s="132">
        <f t="shared" si="29"/>
        <v>0</v>
      </c>
      <c r="BZ142" s="132"/>
      <c r="CA142" s="132"/>
      <c r="CB142" s="5"/>
      <c r="CC142" s="92">
        <v>1</v>
      </c>
      <c r="CD142" s="241" t="str">
        <f t="shared" ref="CD142:CD152" si="37">A21</f>
        <v/>
      </c>
      <c r="CE142" s="235" t="str">
        <f t="shared" ref="CE142:CE152" si="38">IF(C21="","",C21)</f>
        <v/>
      </c>
      <c r="CF142" s="5"/>
    </row>
    <row r="143" spans="1:137" ht="10.5" hidden="1" customHeight="1">
      <c r="A143" s="111" t="str">
        <f>IF(B143="","","Control 11")</f>
        <v/>
      </c>
      <c r="B143" s="379"/>
      <c r="C143" s="379"/>
      <c r="D143" s="379"/>
      <c r="E143" s="424"/>
      <c r="F143" s="424"/>
      <c r="G143" s="379"/>
      <c r="H143" s="379"/>
      <c r="I143" s="379"/>
      <c r="J143" s="379"/>
      <c r="K143" s="425"/>
      <c r="L143" s="425"/>
      <c r="M143" s="425"/>
      <c r="N143" s="425"/>
      <c r="O143" s="425"/>
      <c r="P143" s="426"/>
      <c r="Q143" s="426"/>
      <c r="R143" s="426"/>
      <c r="S143" s="426"/>
      <c r="T143" s="426"/>
      <c r="U143" s="426"/>
      <c r="V143" s="426"/>
      <c r="W143" s="426"/>
      <c r="X143" s="237">
        <f t="shared" si="14"/>
        <v>1</v>
      </c>
      <c r="Y143" s="238">
        <f t="shared" si="32"/>
        <v>0.12959999999999999</v>
      </c>
      <c r="Z143" s="237">
        <f t="shared" si="15"/>
        <v>2</v>
      </c>
      <c r="AA143" s="238">
        <f t="shared" si="34"/>
        <v>0.33333333333333331</v>
      </c>
      <c r="AB143" s="357"/>
      <c r="AC143" s="357"/>
      <c r="AD143" s="357"/>
      <c r="AE143" s="357"/>
      <c r="AF143" s="357"/>
      <c r="AG143" s="357"/>
      <c r="AH143" s="357"/>
      <c r="AI143" s="357"/>
      <c r="AJ143" s="357"/>
      <c r="AK143" s="357"/>
      <c r="AL143" s="357"/>
      <c r="AM143" s="357"/>
      <c r="AN143" s="357"/>
      <c r="AO143" s="357"/>
      <c r="AP143" s="357"/>
      <c r="AQ143" s="357"/>
      <c r="AR143" s="357"/>
      <c r="AS143" s="357"/>
      <c r="AT143" s="239"/>
      <c r="AU143" s="87">
        <v>1</v>
      </c>
      <c r="AW143" s="242">
        <f t="shared" si="16"/>
        <v>0</v>
      </c>
      <c r="AX143" s="242">
        <f t="shared" si="35"/>
        <v>0</v>
      </c>
      <c r="AY143" s="242">
        <f t="shared" si="36"/>
        <v>0</v>
      </c>
      <c r="AZ143" s="109"/>
      <c r="BA143" s="109"/>
      <c r="BB143" s="109"/>
      <c r="BC143" s="109"/>
      <c r="BD143" s="109"/>
      <c r="BE143" s="109"/>
      <c r="BF143" s="109"/>
      <c r="BG143" s="109"/>
      <c r="BH143" s="243"/>
      <c r="BL143" s="5"/>
      <c r="BM143" s="5"/>
      <c r="BN143" s="5"/>
      <c r="BO143" s="132">
        <f t="shared" si="19"/>
        <v>0</v>
      </c>
      <c r="BP143" s="132">
        <f t="shared" si="20"/>
        <v>0</v>
      </c>
      <c r="BQ143" s="132">
        <f t="shared" si="21"/>
        <v>0</v>
      </c>
      <c r="BR143" s="132">
        <f t="shared" si="22"/>
        <v>0</v>
      </c>
      <c r="BS143" s="132">
        <f t="shared" si="23"/>
        <v>0</v>
      </c>
      <c r="BT143" s="132">
        <f t="shared" si="24"/>
        <v>0</v>
      </c>
      <c r="BU143" s="132">
        <f t="shared" si="25"/>
        <v>0</v>
      </c>
      <c r="BV143" s="132">
        <f t="shared" si="26"/>
        <v>0</v>
      </c>
      <c r="BW143" s="132">
        <f t="shared" si="27"/>
        <v>0</v>
      </c>
      <c r="BX143" s="132">
        <f t="shared" si="28"/>
        <v>0</v>
      </c>
      <c r="BY143" s="132">
        <f t="shared" si="29"/>
        <v>0</v>
      </c>
      <c r="BZ143" s="132"/>
      <c r="CA143" s="132"/>
      <c r="CB143" s="5"/>
      <c r="CC143" s="92">
        <v>1</v>
      </c>
      <c r="CD143" s="241" t="str">
        <f t="shared" si="37"/>
        <v/>
      </c>
      <c r="CE143" s="235" t="str">
        <f t="shared" si="38"/>
        <v/>
      </c>
      <c r="CF143" s="5"/>
    </row>
    <row r="144" spans="1:137" ht="10.5" hidden="1" customHeight="1">
      <c r="A144" s="111" t="str">
        <f>IF(B144="","","Control 12")</f>
        <v/>
      </c>
      <c r="B144" s="379"/>
      <c r="C144" s="379"/>
      <c r="D144" s="379"/>
      <c r="E144" s="424"/>
      <c r="F144" s="424"/>
      <c r="G144" s="379"/>
      <c r="H144" s="379"/>
      <c r="I144" s="379"/>
      <c r="J144" s="379"/>
      <c r="K144" s="425"/>
      <c r="L144" s="425"/>
      <c r="M144" s="425"/>
      <c r="N144" s="425"/>
      <c r="O144" s="425"/>
      <c r="P144" s="426"/>
      <c r="Q144" s="426"/>
      <c r="R144" s="426"/>
      <c r="S144" s="426"/>
      <c r="T144" s="426"/>
      <c r="U144" s="426"/>
      <c r="V144" s="426"/>
      <c r="W144" s="426"/>
      <c r="X144" s="237">
        <f t="shared" si="14"/>
        <v>1</v>
      </c>
      <c r="Y144" s="238">
        <f t="shared" si="32"/>
        <v>0.12959999999999999</v>
      </c>
      <c r="Z144" s="237">
        <f t="shared" si="15"/>
        <v>2</v>
      </c>
      <c r="AA144" s="238">
        <f t="shared" si="34"/>
        <v>0.33333333333333331</v>
      </c>
      <c r="AB144" s="357"/>
      <c r="AC144" s="357"/>
      <c r="AD144" s="357"/>
      <c r="AE144" s="357"/>
      <c r="AF144" s="357"/>
      <c r="AG144" s="357"/>
      <c r="AH144" s="357"/>
      <c r="AI144" s="357"/>
      <c r="AJ144" s="357"/>
      <c r="AK144" s="357"/>
      <c r="AL144" s="357"/>
      <c r="AM144" s="357"/>
      <c r="AN144" s="357"/>
      <c r="AO144" s="357"/>
      <c r="AP144" s="357"/>
      <c r="AQ144" s="357"/>
      <c r="AR144" s="357"/>
      <c r="AS144" s="357"/>
      <c r="AT144" s="239"/>
      <c r="AU144" s="87">
        <v>1</v>
      </c>
      <c r="AW144" s="242">
        <f t="shared" si="16"/>
        <v>0</v>
      </c>
      <c r="AX144" s="242">
        <f t="shared" si="35"/>
        <v>0</v>
      </c>
      <c r="AY144" s="242">
        <f t="shared" si="36"/>
        <v>0</v>
      </c>
      <c r="AZ144" s="109"/>
      <c r="BA144" s="109"/>
      <c r="BB144" s="109"/>
      <c r="BC144" s="109"/>
      <c r="BD144" s="109"/>
      <c r="BE144" s="109"/>
      <c r="BF144" s="109"/>
      <c r="BG144" s="109"/>
      <c r="BH144" s="243"/>
      <c r="BL144" s="5"/>
      <c r="BM144" s="5"/>
      <c r="BN144" s="5"/>
      <c r="BO144" s="132">
        <f t="shared" si="19"/>
        <v>0</v>
      </c>
      <c r="BP144" s="132">
        <f t="shared" si="20"/>
        <v>0</v>
      </c>
      <c r="BQ144" s="132">
        <f t="shared" si="21"/>
        <v>0</v>
      </c>
      <c r="BR144" s="132">
        <f t="shared" si="22"/>
        <v>0</v>
      </c>
      <c r="BS144" s="132">
        <f t="shared" si="23"/>
        <v>0</v>
      </c>
      <c r="BT144" s="132">
        <f t="shared" si="24"/>
        <v>0</v>
      </c>
      <c r="BU144" s="132">
        <f t="shared" si="25"/>
        <v>0</v>
      </c>
      <c r="BV144" s="132">
        <f t="shared" si="26"/>
        <v>0</v>
      </c>
      <c r="BW144" s="132">
        <f t="shared" si="27"/>
        <v>0</v>
      </c>
      <c r="BX144" s="132">
        <f t="shared" si="28"/>
        <v>0</v>
      </c>
      <c r="BY144" s="132">
        <f t="shared" si="29"/>
        <v>0</v>
      </c>
      <c r="BZ144" s="132"/>
      <c r="CA144" s="132"/>
      <c r="CB144" s="5"/>
      <c r="CC144" s="92">
        <v>1</v>
      </c>
      <c r="CD144" s="241" t="str">
        <f t="shared" si="37"/>
        <v/>
      </c>
      <c r="CE144" s="235" t="str">
        <f t="shared" si="38"/>
        <v/>
      </c>
      <c r="CF144" s="5"/>
    </row>
    <row r="145" spans="1:84" ht="10.5" hidden="1" customHeight="1">
      <c r="A145" s="111" t="str">
        <f>IF(B145="","","Control 13")</f>
        <v/>
      </c>
      <c r="B145" s="379"/>
      <c r="C145" s="379"/>
      <c r="D145" s="379"/>
      <c r="E145" s="424"/>
      <c r="F145" s="424"/>
      <c r="G145" s="379"/>
      <c r="H145" s="379"/>
      <c r="I145" s="379"/>
      <c r="J145" s="379"/>
      <c r="K145" s="425"/>
      <c r="L145" s="425"/>
      <c r="M145" s="425"/>
      <c r="N145" s="425"/>
      <c r="O145" s="425"/>
      <c r="P145" s="426"/>
      <c r="Q145" s="426"/>
      <c r="R145" s="426"/>
      <c r="S145" s="426"/>
      <c r="T145" s="426"/>
      <c r="U145" s="426"/>
      <c r="V145" s="426"/>
      <c r="W145" s="426"/>
      <c r="X145" s="237">
        <f t="shared" si="14"/>
        <v>1</v>
      </c>
      <c r="Y145" s="238">
        <f t="shared" si="32"/>
        <v>0.12959999999999999</v>
      </c>
      <c r="Z145" s="237">
        <f t="shared" si="15"/>
        <v>2</v>
      </c>
      <c r="AA145" s="238">
        <f t="shared" si="34"/>
        <v>0.33333333333333331</v>
      </c>
      <c r="AB145" s="357"/>
      <c r="AC145" s="357"/>
      <c r="AD145" s="357"/>
      <c r="AE145" s="357"/>
      <c r="AF145" s="357"/>
      <c r="AG145" s="357"/>
      <c r="AH145" s="357"/>
      <c r="AI145" s="357"/>
      <c r="AJ145" s="357"/>
      <c r="AK145" s="357"/>
      <c r="AL145" s="357"/>
      <c r="AM145" s="357"/>
      <c r="AN145" s="357"/>
      <c r="AO145" s="357"/>
      <c r="AP145" s="357"/>
      <c r="AQ145" s="357"/>
      <c r="AR145" s="357"/>
      <c r="AS145" s="357"/>
      <c r="AT145" s="239"/>
      <c r="AU145" s="87">
        <v>1</v>
      </c>
      <c r="AW145" s="242">
        <f t="shared" si="16"/>
        <v>0</v>
      </c>
      <c r="AX145" s="242">
        <f t="shared" si="35"/>
        <v>0</v>
      </c>
      <c r="AY145" s="242">
        <f t="shared" si="36"/>
        <v>0</v>
      </c>
      <c r="AZ145" s="109"/>
      <c r="BA145" s="109"/>
      <c r="BB145" s="109"/>
      <c r="BC145" s="109"/>
      <c r="BD145" s="109"/>
      <c r="BE145" s="109"/>
      <c r="BF145" s="109"/>
      <c r="BG145" s="109"/>
      <c r="BH145" s="243"/>
      <c r="BL145" s="5"/>
      <c r="BM145" s="5"/>
      <c r="BN145" s="5"/>
      <c r="BO145" s="132">
        <f t="shared" si="19"/>
        <v>0</v>
      </c>
      <c r="BP145" s="132">
        <f t="shared" si="20"/>
        <v>0</v>
      </c>
      <c r="BQ145" s="132">
        <f t="shared" si="21"/>
        <v>0</v>
      </c>
      <c r="BR145" s="132">
        <f t="shared" si="22"/>
        <v>0</v>
      </c>
      <c r="BS145" s="132">
        <f t="shared" si="23"/>
        <v>0</v>
      </c>
      <c r="BT145" s="132">
        <f t="shared" si="24"/>
        <v>0</v>
      </c>
      <c r="BU145" s="132">
        <f t="shared" si="25"/>
        <v>0</v>
      </c>
      <c r="BV145" s="132">
        <f t="shared" si="26"/>
        <v>0</v>
      </c>
      <c r="BW145" s="132">
        <f t="shared" si="27"/>
        <v>0</v>
      </c>
      <c r="BX145" s="132">
        <f t="shared" si="28"/>
        <v>0</v>
      </c>
      <c r="BY145" s="132">
        <f t="shared" si="29"/>
        <v>0</v>
      </c>
      <c r="BZ145" s="132"/>
      <c r="CA145" s="132"/>
      <c r="CB145" s="5"/>
      <c r="CC145" s="92">
        <v>1</v>
      </c>
      <c r="CD145" s="241" t="str">
        <f t="shared" si="37"/>
        <v/>
      </c>
      <c r="CE145" s="235" t="str">
        <f t="shared" si="38"/>
        <v/>
      </c>
      <c r="CF145" s="5"/>
    </row>
    <row r="146" spans="1:84" ht="10.5" hidden="1" customHeight="1">
      <c r="A146" s="111" t="str">
        <f>IF(B146="","","Control 14")</f>
        <v/>
      </c>
      <c r="B146" s="379"/>
      <c r="C146" s="379"/>
      <c r="D146" s="379"/>
      <c r="E146" s="424"/>
      <c r="F146" s="424"/>
      <c r="G146" s="379"/>
      <c r="H146" s="379"/>
      <c r="I146" s="379"/>
      <c r="J146" s="379"/>
      <c r="K146" s="425"/>
      <c r="L146" s="425"/>
      <c r="M146" s="425"/>
      <c r="N146" s="425"/>
      <c r="O146" s="425"/>
      <c r="P146" s="426"/>
      <c r="Q146" s="426"/>
      <c r="R146" s="426"/>
      <c r="S146" s="426"/>
      <c r="T146" s="426"/>
      <c r="U146" s="426"/>
      <c r="V146" s="426"/>
      <c r="W146" s="426"/>
      <c r="X146" s="237">
        <f t="shared" si="14"/>
        <v>1</v>
      </c>
      <c r="Y146" s="238">
        <f t="shared" si="32"/>
        <v>0.12959999999999999</v>
      </c>
      <c r="Z146" s="237">
        <f t="shared" si="15"/>
        <v>2</v>
      </c>
      <c r="AA146" s="238">
        <f t="shared" si="34"/>
        <v>0.33333333333333331</v>
      </c>
      <c r="AB146" s="357"/>
      <c r="AC146" s="357"/>
      <c r="AD146" s="357"/>
      <c r="AE146" s="357"/>
      <c r="AF146" s="357"/>
      <c r="AG146" s="357"/>
      <c r="AH146" s="357"/>
      <c r="AI146" s="357"/>
      <c r="AJ146" s="357"/>
      <c r="AK146" s="357"/>
      <c r="AL146" s="357"/>
      <c r="AM146" s="357"/>
      <c r="AN146" s="357"/>
      <c r="AO146" s="357"/>
      <c r="AP146" s="357"/>
      <c r="AQ146" s="357"/>
      <c r="AR146" s="357"/>
      <c r="AS146" s="357"/>
      <c r="AT146" s="239"/>
      <c r="AU146" s="87">
        <v>1</v>
      </c>
      <c r="AW146" s="242">
        <f t="shared" si="16"/>
        <v>0</v>
      </c>
      <c r="AX146" s="242">
        <f t="shared" si="35"/>
        <v>0</v>
      </c>
      <c r="AY146" s="242">
        <f t="shared" si="36"/>
        <v>0</v>
      </c>
      <c r="AZ146" s="109"/>
      <c r="BA146" s="109"/>
      <c r="BB146" s="109"/>
      <c r="BC146" s="109"/>
      <c r="BD146" s="109"/>
      <c r="BE146" s="109"/>
      <c r="BF146" s="109"/>
      <c r="BG146" s="109"/>
      <c r="BH146" s="243"/>
      <c r="BL146" s="5"/>
      <c r="BM146" s="5"/>
      <c r="BN146" s="5"/>
      <c r="BO146" s="132">
        <f t="shared" si="19"/>
        <v>0</v>
      </c>
      <c r="BP146" s="132">
        <f t="shared" si="20"/>
        <v>0</v>
      </c>
      <c r="BQ146" s="132">
        <f t="shared" si="21"/>
        <v>0</v>
      </c>
      <c r="BR146" s="132">
        <f t="shared" si="22"/>
        <v>0</v>
      </c>
      <c r="BS146" s="132">
        <f t="shared" si="23"/>
        <v>0</v>
      </c>
      <c r="BT146" s="132">
        <f t="shared" si="24"/>
        <v>0</v>
      </c>
      <c r="BU146" s="132">
        <f t="shared" si="25"/>
        <v>0</v>
      </c>
      <c r="BV146" s="132">
        <f t="shared" si="26"/>
        <v>0</v>
      </c>
      <c r="BW146" s="132">
        <f t="shared" si="27"/>
        <v>0</v>
      </c>
      <c r="BX146" s="132">
        <f t="shared" si="28"/>
        <v>0</v>
      </c>
      <c r="BY146" s="132">
        <f t="shared" si="29"/>
        <v>0</v>
      </c>
      <c r="BZ146" s="132"/>
      <c r="CA146" s="132"/>
      <c r="CB146" s="5"/>
      <c r="CC146" s="92">
        <v>1</v>
      </c>
      <c r="CD146" s="241" t="str">
        <f t="shared" si="37"/>
        <v/>
      </c>
      <c r="CE146" s="235" t="str">
        <f t="shared" si="38"/>
        <v/>
      </c>
      <c r="CF146" s="5"/>
    </row>
    <row r="147" spans="1:84" ht="10.5" hidden="1" customHeight="1">
      <c r="A147" s="111" t="str">
        <f>IF(B147="","","Control 15")</f>
        <v/>
      </c>
      <c r="B147" s="379"/>
      <c r="C147" s="379"/>
      <c r="D147" s="379"/>
      <c r="E147" s="424"/>
      <c r="F147" s="424"/>
      <c r="G147" s="379"/>
      <c r="H147" s="379"/>
      <c r="I147" s="379"/>
      <c r="J147" s="379"/>
      <c r="K147" s="425"/>
      <c r="L147" s="425"/>
      <c r="M147" s="425"/>
      <c r="N147" s="425"/>
      <c r="O147" s="425"/>
      <c r="P147" s="426"/>
      <c r="Q147" s="426"/>
      <c r="R147" s="426"/>
      <c r="S147" s="426"/>
      <c r="T147" s="426"/>
      <c r="U147" s="426"/>
      <c r="V147" s="426"/>
      <c r="W147" s="426"/>
      <c r="X147" s="237">
        <f t="shared" si="14"/>
        <v>1</v>
      </c>
      <c r="Y147" s="238">
        <f t="shared" si="32"/>
        <v>0.12959999999999999</v>
      </c>
      <c r="Z147" s="237">
        <f t="shared" si="15"/>
        <v>2</v>
      </c>
      <c r="AA147" s="238">
        <f t="shared" si="34"/>
        <v>0.33333333333333331</v>
      </c>
      <c r="AB147" s="357"/>
      <c r="AC147" s="357"/>
      <c r="AD147" s="357"/>
      <c r="AE147" s="357"/>
      <c r="AF147" s="357"/>
      <c r="AG147" s="357"/>
      <c r="AH147" s="357"/>
      <c r="AI147" s="357"/>
      <c r="AJ147" s="357"/>
      <c r="AK147" s="357"/>
      <c r="AL147" s="357"/>
      <c r="AM147" s="357"/>
      <c r="AN147" s="357"/>
      <c r="AO147" s="357"/>
      <c r="AP147" s="357"/>
      <c r="AQ147" s="357"/>
      <c r="AR147" s="357"/>
      <c r="AS147" s="357"/>
      <c r="AT147" s="239"/>
      <c r="AU147" s="87">
        <v>1</v>
      </c>
      <c r="AW147" s="242">
        <f t="shared" si="16"/>
        <v>0</v>
      </c>
      <c r="AX147" s="242">
        <f t="shared" si="35"/>
        <v>0</v>
      </c>
      <c r="AY147" s="242">
        <f t="shared" si="36"/>
        <v>0</v>
      </c>
      <c r="AZ147" s="109"/>
      <c r="BA147" s="109"/>
      <c r="BB147" s="109"/>
      <c r="BC147" s="109"/>
      <c r="BD147" s="109"/>
      <c r="BE147" s="109"/>
      <c r="BF147" s="109"/>
      <c r="BG147" s="109"/>
      <c r="BH147" s="243"/>
      <c r="BL147" s="5"/>
      <c r="BM147" s="5"/>
      <c r="BN147" s="5"/>
      <c r="BO147" s="132">
        <f t="shared" si="19"/>
        <v>0</v>
      </c>
      <c r="BP147" s="132">
        <f t="shared" si="20"/>
        <v>0</v>
      </c>
      <c r="BQ147" s="132">
        <f t="shared" si="21"/>
        <v>0</v>
      </c>
      <c r="BR147" s="132">
        <f t="shared" si="22"/>
        <v>0</v>
      </c>
      <c r="BS147" s="132">
        <f t="shared" si="23"/>
        <v>0</v>
      </c>
      <c r="BT147" s="132">
        <f t="shared" si="24"/>
        <v>0</v>
      </c>
      <c r="BU147" s="132">
        <f t="shared" si="25"/>
        <v>0</v>
      </c>
      <c r="BV147" s="132">
        <f t="shared" si="26"/>
        <v>0</v>
      </c>
      <c r="BW147" s="132">
        <f t="shared" si="27"/>
        <v>0</v>
      </c>
      <c r="BX147" s="132">
        <f t="shared" si="28"/>
        <v>0</v>
      </c>
      <c r="BY147" s="132">
        <f t="shared" si="29"/>
        <v>0</v>
      </c>
      <c r="BZ147" s="132"/>
      <c r="CA147" s="132"/>
      <c r="CB147" s="5"/>
      <c r="CC147" s="92">
        <v>1</v>
      </c>
      <c r="CD147" s="241" t="str">
        <f t="shared" si="37"/>
        <v/>
      </c>
      <c r="CE147" s="235" t="str">
        <f t="shared" si="38"/>
        <v/>
      </c>
      <c r="CF147" s="5"/>
    </row>
    <row r="148" spans="1:84" ht="10.5" hidden="1" customHeight="1">
      <c r="A148" s="111" t="str">
        <f>IF(B148="","","Control 16")</f>
        <v/>
      </c>
      <c r="B148" s="379"/>
      <c r="C148" s="379"/>
      <c r="D148" s="379"/>
      <c r="E148" s="424"/>
      <c r="F148" s="424"/>
      <c r="G148" s="379"/>
      <c r="H148" s="379"/>
      <c r="I148" s="379"/>
      <c r="J148" s="379"/>
      <c r="K148" s="425"/>
      <c r="L148" s="425"/>
      <c r="M148" s="425"/>
      <c r="N148" s="425"/>
      <c r="O148" s="425"/>
      <c r="P148" s="426"/>
      <c r="Q148" s="426"/>
      <c r="R148" s="426"/>
      <c r="S148" s="426"/>
      <c r="T148" s="426"/>
      <c r="U148" s="426"/>
      <c r="V148" s="426"/>
      <c r="W148" s="426"/>
      <c r="X148" s="237">
        <f t="shared" si="14"/>
        <v>1</v>
      </c>
      <c r="Y148" s="238">
        <f t="shared" si="32"/>
        <v>0.12959999999999999</v>
      </c>
      <c r="Z148" s="237">
        <f t="shared" si="15"/>
        <v>2</v>
      </c>
      <c r="AA148" s="238">
        <f t="shared" si="34"/>
        <v>0.33333333333333331</v>
      </c>
      <c r="AB148" s="357"/>
      <c r="AC148" s="357"/>
      <c r="AD148" s="357"/>
      <c r="AE148" s="357"/>
      <c r="AF148" s="357"/>
      <c r="AG148" s="357"/>
      <c r="AH148" s="357"/>
      <c r="AI148" s="357"/>
      <c r="AJ148" s="357"/>
      <c r="AK148" s="357"/>
      <c r="AL148" s="357"/>
      <c r="AM148" s="357"/>
      <c r="AN148" s="357"/>
      <c r="AO148" s="357"/>
      <c r="AP148" s="357"/>
      <c r="AQ148" s="357"/>
      <c r="AR148" s="357"/>
      <c r="AS148" s="357"/>
      <c r="AT148" s="239"/>
      <c r="AU148" s="87">
        <v>1</v>
      </c>
      <c r="AW148" s="242">
        <f t="shared" si="16"/>
        <v>0</v>
      </c>
      <c r="AX148" s="242">
        <f t="shared" si="35"/>
        <v>0</v>
      </c>
      <c r="AY148" s="242">
        <f t="shared" si="36"/>
        <v>0</v>
      </c>
      <c r="AZ148" s="109"/>
      <c r="BA148" s="109"/>
      <c r="BB148" s="109"/>
      <c r="BC148" s="109"/>
      <c r="BD148" s="109"/>
      <c r="BE148" s="109"/>
      <c r="BF148" s="109"/>
      <c r="BG148" s="109"/>
      <c r="BH148" s="243"/>
      <c r="BL148" s="5"/>
      <c r="BM148" s="5"/>
      <c r="BN148" s="5"/>
      <c r="BO148" s="132">
        <f t="shared" si="19"/>
        <v>0</v>
      </c>
      <c r="BP148" s="132">
        <f t="shared" si="20"/>
        <v>0</v>
      </c>
      <c r="BQ148" s="132">
        <f t="shared" si="21"/>
        <v>0</v>
      </c>
      <c r="BR148" s="132">
        <f t="shared" si="22"/>
        <v>0</v>
      </c>
      <c r="BS148" s="132">
        <f t="shared" si="23"/>
        <v>0</v>
      </c>
      <c r="BT148" s="132">
        <f t="shared" si="24"/>
        <v>0</v>
      </c>
      <c r="BU148" s="132">
        <f t="shared" si="25"/>
        <v>0</v>
      </c>
      <c r="BV148" s="132">
        <f t="shared" si="26"/>
        <v>0</v>
      </c>
      <c r="BW148" s="132">
        <f t="shared" si="27"/>
        <v>0</v>
      </c>
      <c r="BX148" s="132">
        <f t="shared" si="28"/>
        <v>0</v>
      </c>
      <c r="BY148" s="132">
        <f t="shared" si="29"/>
        <v>0</v>
      </c>
      <c r="BZ148" s="132"/>
      <c r="CA148" s="132"/>
      <c r="CB148" s="5"/>
      <c r="CC148" s="92">
        <v>1</v>
      </c>
      <c r="CD148" s="241" t="str">
        <f t="shared" si="37"/>
        <v/>
      </c>
      <c r="CE148" s="235" t="str">
        <f t="shared" si="38"/>
        <v/>
      </c>
      <c r="CF148" s="5"/>
    </row>
    <row r="149" spans="1:84" ht="10.5" hidden="1" customHeight="1">
      <c r="A149" s="111" t="str">
        <f>IF(B149="","","Control 17")</f>
        <v/>
      </c>
      <c r="B149" s="379"/>
      <c r="C149" s="379"/>
      <c r="D149" s="379"/>
      <c r="E149" s="424"/>
      <c r="F149" s="424"/>
      <c r="G149" s="379"/>
      <c r="H149" s="379"/>
      <c r="I149" s="379"/>
      <c r="J149" s="379"/>
      <c r="K149" s="425"/>
      <c r="L149" s="425"/>
      <c r="M149" s="425"/>
      <c r="N149" s="425"/>
      <c r="O149" s="425"/>
      <c r="P149" s="426"/>
      <c r="Q149" s="426"/>
      <c r="R149" s="426"/>
      <c r="S149" s="426"/>
      <c r="T149" s="426"/>
      <c r="U149" s="426"/>
      <c r="V149" s="426"/>
      <c r="W149" s="426"/>
      <c r="X149" s="237">
        <f t="shared" si="14"/>
        <v>1</v>
      </c>
      <c r="Y149" s="238">
        <f t="shared" si="32"/>
        <v>0.12959999999999999</v>
      </c>
      <c r="Z149" s="237">
        <f t="shared" si="15"/>
        <v>2</v>
      </c>
      <c r="AA149" s="238">
        <f t="shared" si="34"/>
        <v>0.33333333333333331</v>
      </c>
      <c r="AB149" s="357"/>
      <c r="AC149" s="357"/>
      <c r="AD149" s="357"/>
      <c r="AE149" s="357"/>
      <c r="AF149" s="357"/>
      <c r="AG149" s="357"/>
      <c r="AH149" s="357"/>
      <c r="AI149" s="357"/>
      <c r="AJ149" s="357"/>
      <c r="AK149" s="357"/>
      <c r="AL149" s="357"/>
      <c r="AM149" s="357"/>
      <c r="AN149" s="357"/>
      <c r="AO149" s="357"/>
      <c r="AP149" s="357"/>
      <c r="AQ149" s="357"/>
      <c r="AR149" s="357"/>
      <c r="AS149" s="357"/>
      <c r="AT149" s="239"/>
      <c r="AU149" s="87">
        <v>1</v>
      </c>
      <c r="AW149" s="242">
        <f t="shared" si="16"/>
        <v>0</v>
      </c>
      <c r="AX149" s="242">
        <f t="shared" si="35"/>
        <v>0</v>
      </c>
      <c r="AY149" s="242">
        <f t="shared" si="36"/>
        <v>0</v>
      </c>
      <c r="AZ149" s="109"/>
      <c r="BA149" s="109"/>
      <c r="BB149" s="109"/>
      <c r="BC149" s="109"/>
      <c r="BD149" s="109"/>
      <c r="BE149" s="109"/>
      <c r="BF149" s="109"/>
      <c r="BG149" s="109"/>
      <c r="BH149" s="243"/>
      <c r="BL149" s="5"/>
      <c r="BM149" s="5"/>
      <c r="BN149" s="5"/>
      <c r="BO149" s="132">
        <f t="shared" si="19"/>
        <v>0</v>
      </c>
      <c r="BP149" s="132">
        <f t="shared" si="20"/>
        <v>0</v>
      </c>
      <c r="BQ149" s="132">
        <f t="shared" si="21"/>
        <v>0</v>
      </c>
      <c r="BR149" s="132">
        <f t="shared" si="22"/>
        <v>0</v>
      </c>
      <c r="BS149" s="132">
        <f t="shared" si="23"/>
        <v>0</v>
      </c>
      <c r="BT149" s="132">
        <f t="shared" si="24"/>
        <v>0</v>
      </c>
      <c r="BU149" s="132">
        <f t="shared" si="25"/>
        <v>0</v>
      </c>
      <c r="BV149" s="132">
        <f t="shared" si="26"/>
        <v>0</v>
      </c>
      <c r="BW149" s="132">
        <f t="shared" si="27"/>
        <v>0</v>
      </c>
      <c r="BX149" s="132">
        <f t="shared" si="28"/>
        <v>0</v>
      </c>
      <c r="BY149" s="132">
        <f t="shared" si="29"/>
        <v>0</v>
      </c>
      <c r="BZ149" s="132"/>
      <c r="CA149" s="132"/>
      <c r="CB149" s="5"/>
      <c r="CC149" s="92">
        <v>1</v>
      </c>
      <c r="CD149" s="241" t="str">
        <f t="shared" si="37"/>
        <v/>
      </c>
      <c r="CE149" s="235" t="str">
        <f t="shared" si="38"/>
        <v/>
      </c>
      <c r="CF149" s="5"/>
    </row>
    <row r="150" spans="1:84" ht="10.5" hidden="1" customHeight="1">
      <c r="A150" s="111" t="str">
        <f>IF(B150="","","Control 18")</f>
        <v/>
      </c>
      <c r="B150" s="379"/>
      <c r="C150" s="379"/>
      <c r="D150" s="379"/>
      <c r="E150" s="424"/>
      <c r="F150" s="424"/>
      <c r="G150" s="379"/>
      <c r="H150" s="379"/>
      <c r="I150" s="379"/>
      <c r="J150" s="379"/>
      <c r="K150" s="425"/>
      <c r="L150" s="425"/>
      <c r="M150" s="425"/>
      <c r="N150" s="425"/>
      <c r="O150" s="425"/>
      <c r="P150" s="426"/>
      <c r="Q150" s="426"/>
      <c r="R150" s="426"/>
      <c r="S150" s="426"/>
      <c r="T150" s="426"/>
      <c r="U150" s="426"/>
      <c r="V150" s="426"/>
      <c r="W150" s="426"/>
      <c r="X150" s="237">
        <f t="shared" si="14"/>
        <v>1</v>
      </c>
      <c r="Y150" s="238">
        <f t="shared" si="32"/>
        <v>0.12959999999999999</v>
      </c>
      <c r="Z150" s="237">
        <f t="shared" si="15"/>
        <v>2</v>
      </c>
      <c r="AA150" s="238">
        <f t="shared" si="34"/>
        <v>0.33333333333333331</v>
      </c>
      <c r="AB150" s="357"/>
      <c r="AC150" s="357"/>
      <c r="AD150" s="357"/>
      <c r="AE150" s="357"/>
      <c r="AF150" s="357"/>
      <c r="AG150" s="357"/>
      <c r="AH150" s="357"/>
      <c r="AI150" s="357"/>
      <c r="AJ150" s="357"/>
      <c r="AK150" s="357"/>
      <c r="AL150" s="357"/>
      <c r="AM150" s="357"/>
      <c r="AN150" s="357"/>
      <c r="AO150" s="357"/>
      <c r="AP150" s="357"/>
      <c r="AQ150" s="357"/>
      <c r="AR150" s="357"/>
      <c r="AS150" s="357"/>
      <c r="AT150" s="239"/>
      <c r="AU150" s="87">
        <v>1</v>
      </c>
      <c r="AW150" s="242">
        <f t="shared" si="16"/>
        <v>0</v>
      </c>
      <c r="AX150" s="242">
        <f t="shared" si="35"/>
        <v>0</v>
      </c>
      <c r="AY150" s="242">
        <f t="shared" si="36"/>
        <v>0</v>
      </c>
      <c r="AZ150" s="109"/>
      <c r="BA150" s="109"/>
      <c r="BB150" s="109"/>
      <c r="BC150" s="109"/>
      <c r="BD150" s="109"/>
      <c r="BE150" s="109"/>
      <c r="BF150" s="109"/>
      <c r="BG150" s="109"/>
      <c r="BH150" s="243"/>
      <c r="BL150" s="5"/>
      <c r="BM150" s="5"/>
      <c r="BN150" s="5"/>
      <c r="BO150" s="132">
        <f t="shared" si="19"/>
        <v>0</v>
      </c>
      <c r="BP150" s="132">
        <f t="shared" si="20"/>
        <v>0</v>
      </c>
      <c r="BQ150" s="132">
        <f t="shared" si="21"/>
        <v>0</v>
      </c>
      <c r="BR150" s="132">
        <f t="shared" si="22"/>
        <v>0</v>
      </c>
      <c r="BS150" s="132">
        <f t="shared" si="23"/>
        <v>0</v>
      </c>
      <c r="BT150" s="132">
        <f t="shared" si="24"/>
        <v>0</v>
      </c>
      <c r="BU150" s="132">
        <f t="shared" si="25"/>
        <v>0</v>
      </c>
      <c r="BV150" s="132">
        <f t="shared" si="26"/>
        <v>0</v>
      </c>
      <c r="BW150" s="132">
        <f t="shared" si="27"/>
        <v>0</v>
      </c>
      <c r="BX150" s="132">
        <f t="shared" si="28"/>
        <v>0</v>
      </c>
      <c r="BY150" s="132">
        <f t="shared" si="29"/>
        <v>0</v>
      </c>
      <c r="BZ150" s="132"/>
      <c r="CA150" s="132"/>
      <c r="CB150" s="5"/>
      <c r="CC150" s="92">
        <v>1</v>
      </c>
      <c r="CD150" s="241" t="str">
        <f t="shared" si="37"/>
        <v/>
      </c>
      <c r="CE150" s="235" t="str">
        <f t="shared" si="38"/>
        <v/>
      </c>
      <c r="CF150" s="5"/>
    </row>
    <row r="151" spans="1:84" ht="10.5" hidden="1" customHeight="1">
      <c r="A151" s="111" t="str">
        <f>IF(B151="","","Control 19")</f>
        <v/>
      </c>
      <c r="B151" s="379"/>
      <c r="C151" s="379"/>
      <c r="D151" s="379"/>
      <c r="E151" s="424"/>
      <c r="F151" s="424"/>
      <c r="G151" s="379"/>
      <c r="H151" s="379"/>
      <c r="I151" s="379"/>
      <c r="J151" s="379"/>
      <c r="K151" s="425"/>
      <c r="L151" s="425"/>
      <c r="M151" s="425"/>
      <c r="N151" s="425"/>
      <c r="O151" s="425"/>
      <c r="P151" s="426"/>
      <c r="Q151" s="426"/>
      <c r="R151" s="426"/>
      <c r="S151" s="426"/>
      <c r="T151" s="426"/>
      <c r="U151" s="426"/>
      <c r="V151" s="426"/>
      <c r="W151" s="426"/>
      <c r="X151" s="237">
        <f t="shared" si="14"/>
        <v>1</v>
      </c>
      <c r="Y151" s="238">
        <f t="shared" si="32"/>
        <v>0.12959999999999999</v>
      </c>
      <c r="Z151" s="237">
        <f t="shared" si="15"/>
        <v>2</v>
      </c>
      <c r="AA151" s="238">
        <f t="shared" si="34"/>
        <v>0.33333333333333331</v>
      </c>
      <c r="AB151" s="357"/>
      <c r="AC151" s="357"/>
      <c r="AD151" s="357"/>
      <c r="AE151" s="357"/>
      <c r="AF151" s="357"/>
      <c r="AG151" s="357"/>
      <c r="AH151" s="357"/>
      <c r="AI151" s="357"/>
      <c r="AJ151" s="357"/>
      <c r="AK151" s="357"/>
      <c r="AL151" s="357"/>
      <c r="AM151" s="357"/>
      <c r="AN151" s="357"/>
      <c r="AO151" s="357"/>
      <c r="AP151" s="357"/>
      <c r="AQ151" s="357"/>
      <c r="AR151" s="357"/>
      <c r="AS151" s="357"/>
      <c r="AT151" s="239"/>
      <c r="AU151" s="87">
        <v>1</v>
      </c>
      <c r="AW151" s="242">
        <f t="shared" si="16"/>
        <v>0</v>
      </c>
      <c r="AX151" s="242">
        <f t="shared" si="35"/>
        <v>0</v>
      </c>
      <c r="AY151" s="242">
        <f t="shared" si="36"/>
        <v>0</v>
      </c>
      <c r="AZ151" s="109"/>
      <c r="BA151" s="109"/>
      <c r="BB151" s="109"/>
      <c r="BC151" s="109"/>
      <c r="BD151" s="109"/>
      <c r="BE151" s="109"/>
      <c r="BF151" s="109"/>
      <c r="BG151" s="109"/>
      <c r="BH151" s="243"/>
      <c r="BL151" s="5"/>
      <c r="BM151" s="5"/>
      <c r="BN151" s="5"/>
      <c r="BO151" s="132">
        <f t="shared" si="19"/>
        <v>0</v>
      </c>
      <c r="BP151" s="132">
        <f t="shared" si="20"/>
        <v>0</v>
      </c>
      <c r="BQ151" s="132">
        <f t="shared" si="21"/>
        <v>0</v>
      </c>
      <c r="BR151" s="132">
        <f t="shared" si="22"/>
        <v>0</v>
      </c>
      <c r="BS151" s="132">
        <f t="shared" si="23"/>
        <v>0</v>
      </c>
      <c r="BT151" s="132">
        <f t="shared" si="24"/>
        <v>0</v>
      </c>
      <c r="BU151" s="132">
        <f t="shared" si="25"/>
        <v>0</v>
      </c>
      <c r="BV151" s="132">
        <f t="shared" si="26"/>
        <v>0</v>
      </c>
      <c r="BW151" s="132">
        <f t="shared" si="27"/>
        <v>0</v>
      </c>
      <c r="BX151" s="132">
        <f t="shared" si="28"/>
        <v>0</v>
      </c>
      <c r="BY151" s="132">
        <f t="shared" si="29"/>
        <v>0</v>
      </c>
      <c r="BZ151" s="132"/>
      <c r="CA151" s="132"/>
      <c r="CB151" s="5"/>
      <c r="CC151" s="92">
        <v>1</v>
      </c>
      <c r="CD151" s="241" t="str">
        <f t="shared" si="37"/>
        <v/>
      </c>
      <c r="CE151" s="235" t="str">
        <f t="shared" si="38"/>
        <v/>
      </c>
      <c r="CF151" s="5"/>
    </row>
    <row r="152" spans="1:84" ht="10.5" hidden="1" customHeight="1">
      <c r="A152" s="111" t="str">
        <f>IF(B152="","","Control 20")</f>
        <v/>
      </c>
      <c r="B152" s="379"/>
      <c r="C152" s="379"/>
      <c r="D152" s="379"/>
      <c r="E152" s="424"/>
      <c r="F152" s="424"/>
      <c r="G152" s="379"/>
      <c r="H152" s="379"/>
      <c r="I152" s="379"/>
      <c r="J152" s="379"/>
      <c r="K152" s="425"/>
      <c r="L152" s="425"/>
      <c r="M152" s="425"/>
      <c r="N152" s="425"/>
      <c r="O152" s="425"/>
      <c r="P152" s="426"/>
      <c r="Q152" s="426"/>
      <c r="R152" s="426"/>
      <c r="S152" s="426"/>
      <c r="T152" s="426"/>
      <c r="U152" s="426"/>
      <c r="V152" s="426"/>
      <c r="W152" s="426"/>
      <c r="X152" s="237">
        <f t="shared" si="14"/>
        <v>1</v>
      </c>
      <c r="Y152" s="238">
        <f t="shared" si="32"/>
        <v>0.12959999999999999</v>
      </c>
      <c r="Z152" s="237">
        <f t="shared" si="15"/>
        <v>2</v>
      </c>
      <c r="AA152" s="238">
        <f t="shared" si="34"/>
        <v>0.33333333333333331</v>
      </c>
      <c r="AB152" s="357"/>
      <c r="AC152" s="357"/>
      <c r="AD152" s="357"/>
      <c r="AE152" s="357"/>
      <c r="AF152" s="357"/>
      <c r="AG152" s="357"/>
      <c r="AH152" s="357"/>
      <c r="AI152" s="357"/>
      <c r="AJ152" s="357"/>
      <c r="AK152" s="357"/>
      <c r="AL152" s="357"/>
      <c r="AM152" s="357"/>
      <c r="AN152" s="357"/>
      <c r="AO152" s="357"/>
      <c r="AP152" s="357"/>
      <c r="AQ152" s="357"/>
      <c r="AR152" s="357"/>
      <c r="AS152" s="357"/>
      <c r="AT152" s="239"/>
      <c r="AU152" s="87">
        <v>1</v>
      </c>
      <c r="AW152" s="242">
        <f t="shared" si="16"/>
        <v>0</v>
      </c>
      <c r="AX152" s="242">
        <f t="shared" si="35"/>
        <v>0</v>
      </c>
      <c r="AY152" s="242">
        <f t="shared" si="36"/>
        <v>0</v>
      </c>
      <c r="AZ152" s="109"/>
      <c r="BA152" s="109"/>
      <c r="BB152" s="109"/>
      <c r="BC152" s="109"/>
      <c r="BD152" s="109"/>
      <c r="BE152" s="109"/>
      <c r="BF152" s="109"/>
      <c r="BG152" s="109"/>
      <c r="BH152" s="243"/>
      <c r="BL152" s="5"/>
      <c r="BM152" s="5"/>
      <c r="BN152" s="5"/>
      <c r="BO152" s="132">
        <f t="shared" si="19"/>
        <v>0</v>
      </c>
      <c r="BP152" s="132">
        <f t="shared" si="20"/>
        <v>0</v>
      </c>
      <c r="BQ152" s="132">
        <f t="shared" si="21"/>
        <v>0</v>
      </c>
      <c r="BR152" s="132">
        <f t="shared" si="22"/>
        <v>0</v>
      </c>
      <c r="BS152" s="132">
        <f t="shared" si="23"/>
        <v>0</v>
      </c>
      <c r="BT152" s="132">
        <f t="shared" si="24"/>
        <v>0</v>
      </c>
      <c r="BU152" s="132">
        <f t="shared" si="25"/>
        <v>0</v>
      </c>
      <c r="BV152" s="132">
        <f t="shared" si="26"/>
        <v>0</v>
      </c>
      <c r="BW152" s="132">
        <f t="shared" si="27"/>
        <v>0</v>
      </c>
      <c r="BX152" s="132">
        <f t="shared" si="28"/>
        <v>0</v>
      </c>
      <c r="BY152" s="132">
        <f t="shared" si="29"/>
        <v>0</v>
      </c>
      <c r="BZ152" s="132"/>
      <c r="CA152" s="132"/>
      <c r="CB152" s="5"/>
      <c r="CC152" s="92">
        <v>1</v>
      </c>
      <c r="CD152" s="241" t="str">
        <f t="shared" si="37"/>
        <v/>
      </c>
      <c r="CE152" s="235" t="str">
        <f t="shared" si="38"/>
        <v/>
      </c>
      <c r="CF152" s="5"/>
    </row>
    <row r="153" spans="1:84" ht="10.5" hidden="1" customHeight="1">
      <c r="A153" s="111" t="str">
        <f>IF(B153="","","Control 21")</f>
        <v/>
      </c>
      <c r="B153" s="379"/>
      <c r="C153" s="379"/>
      <c r="D153" s="379"/>
      <c r="E153" s="424"/>
      <c r="F153" s="424"/>
      <c r="G153" s="379"/>
      <c r="H153" s="379"/>
      <c r="I153" s="379"/>
      <c r="J153" s="379"/>
      <c r="K153" s="425"/>
      <c r="L153" s="425"/>
      <c r="M153" s="425"/>
      <c r="N153" s="425"/>
      <c r="O153" s="425"/>
      <c r="P153" s="426"/>
      <c r="Q153" s="426"/>
      <c r="R153" s="426"/>
      <c r="S153" s="426"/>
      <c r="T153" s="426"/>
      <c r="U153" s="426"/>
      <c r="V153" s="426"/>
      <c r="W153" s="426"/>
      <c r="X153" s="237">
        <f t="shared" si="14"/>
        <v>1</v>
      </c>
      <c r="Y153" s="238">
        <f t="shared" si="32"/>
        <v>0.12959999999999999</v>
      </c>
      <c r="Z153" s="237">
        <f t="shared" si="15"/>
        <v>2</v>
      </c>
      <c r="AA153" s="238">
        <f t="shared" si="34"/>
        <v>0.33333333333333331</v>
      </c>
      <c r="AB153" s="357"/>
      <c r="AC153" s="357"/>
      <c r="AD153" s="357"/>
      <c r="AE153" s="357"/>
      <c r="AF153" s="357"/>
      <c r="AG153" s="357"/>
      <c r="AH153" s="357"/>
      <c r="AI153" s="357"/>
      <c r="AJ153" s="357"/>
      <c r="AK153" s="357"/>
      <c r="AL153" s="357"/>
      <c r="AM153" s="357"/>
      <c r="AN153" s="357"/>
      <c r="AO153" s="357"/>
      <c r="AP153" s="357"/>
      <c r="AQ153" s="357"/>
      <c r="AR153" s="357"/>
      <c r="AS153" s="357"/>
      <c r="AT153" s="239"/>
      <c r="AU153" s="87">
        <v>1</v>
      </c>
      <c r="AW153" s="242">
        <f t="shared" si="16"/>
        <v>0</v>
      </c>
      <c r="AX153" s="242">
        <f t="shared" si="35"/>
        <v>0</v>
      </c>
      <c r="AY153" s="242">
        <f t="shared" si="36"/>
        <v>0</v>
      </c>
      <c r="AZ153" s="109"/>
      <c r="BA153" s="109"/>
      <c r="BB153" s="109"/>
      <c r="BC153" s="109"/>
      <c r="BD153" s="109"/>
      <c r="BE153" s="109"/>
      <c r="BF153" s="109"/>
      <c r="BG153" s="109"/>
      <c r="BH153" s="243"/>
      <c r="BL153" s="5"/>
      <c r="BM153" s="5"/>
      <c r="BN153" s="5"/>
      <c r="BO153" s="132">
        <f t="shared" si="19"/>
        <v>0</v>
      </c>
      <c r="BP153" s="132">
        <f t="shared" si="20"/>
        <v>0</v>
      </c>
      <c r="BQ153" s="132">
        <f t="shared" si="21"/>
        <v>0</v>
      </c>
      <c r="BR153" s="132">
        <f t="shared" si="22"/>
        <v>0</v>
      </c>
      <c r="BS153" s="132">
        <f t="shared" si="23"/>
        <v>0</v>
      </c>
      <c r="BT153" s="132">
        <f t="shared" si="24"/>
        <v>0</v>
      </c>
      <c r="BU153" s="132">
        <f t="shared" si="25"/>
        <v>0</v>
      </c>
      <c r="BV153" s="132">
        <f t="shared" si="26"/>
        <v>0</v>
      </c>
      <c r="BW153" s="132">
        <f t="shared" si="27"/>
        <v>0</v>
      </c>
      <c r="BX153" s="132">
        <f t="shared" si="28"/>
        <v>0</v>
      </c>
      <c r="BY153" s="132">
        <f t="shared" si="29"/>
        <v>0</v>
      </c>
      <c r="BZ153" s="132"/>
      <c r="CA153" s="132"/>
      <c r="CB153" s="5"/>
      <c r="CC153" s="92">
        <v>1</v>
      </c>
      <c r="CD153" s="241"/>
      <c r="CE153" s="235"/>
      <c r="CF153" s="5"/>
    </row>
    <row r="154" spans="1:84" ht="10.5" hidden="1" customHeight="1">
      <c r="A154" s="111" t="str">
        <f>IF(B154="","","Control 22")</f>
        <v/>
      </c>
      <c r="B154" s="379"/>
      <c r="C154" s="379"/>
      <c r="D154" s="379"/>
      <c r="E154" s="424"/>
      <c r="F154" s="424"/>
      <c r="G154" s="379"/>
      <c r="H154" s="379"/>
      <c r="I154" s="379"/>
      <c r="J154" s="379"/>
      <c r="K154" s="425"/>
      <c r="L154" s="425"/>
      <c r="M154" s="425"/>
      <c r="N154" s="425"/>
      <c r="O154" s="425"/>
      <c r="P154" s="426"/>
      <c r="Q154" s="426"/>
      <c r="R154" s="426"/>
      <c r="S154" s="426"/>
      <c r="T154" s="426"/>
      <c r="U154" s="426"/>
      <c r="V154" s="426"/>
      <c r="W154" s="426"/>
      <c r="X154" s="237">
        <f t="shared" si="14"/>
        <v>1</v>
      </c>
      <c r="Y154" s="238">
        <f t="shared" si="32"/>
        <v>0.12959999999999999</v>
      </c>
      <c r="Z154" s="237">
        <f t="shared" si="15"/>
        <v>2</v>
      </c>
      <c r="AA154" s="238">
        <f t="shared" si="34"/>
        <v>0.33333333333333331</v>
      </c>
      <c r="AB154" s="357"/>
      <c r="AC154" s="357"/>
      <c r="AD154" s="357"/>
      <c r="AE154" s="357"/>
      <c r="AF154" s="357"/>
      <c r="AG154" s="357"/>
      <c r="AH154" s="357"/>
      <c r="AI154" s="357"/>
      <c r="AJ154" s="357"/>
      <c r="AK154" s="357"/>
      <c r="AL154" s="357"/>
      <c r="AM154" s="357"/>
      <c r="AN154" s="357"/>
      <c r="AO154" s="357"/>
      <c r="AP154" s="357"/>
      <c r="AQ154" s="357"/>
      <c r="AR154" s="357"/>
      <c r="AS154" s="357"/>
      <c r="AT154" s="239"/>
      <c r="AU154" s="87">
        <v>1</v>
      </c>
      <c r="AW154" s="242">
        <f t="shared" si="16"/>
        <v>0</v>
      </c>
      <c r="AX154" s="242">
        <f t="shared" si="35"/>
        <v>0</v>
      </c>
      <c r="AY154" s="242">
        <f t="shared" si="36"/>
        <v>0</v>
      </c>
      <c r="AZ154" s="109"/>
      <c r="BA154" s="109"/>
      <c r="BB154" s="109"/>
      <c r="BC154" s="109"/>
      <c r="BD154" s="109"/>
      <c r="BE154" s="109"/>
      <c r="BF154" s="109"/>
      <c r="BG154" s="109"/>
      <c r="BH154" s="243"/>
      <c r="BL154" s="5"/>
      <c r="BM154" s="5"/>
      <c r="BN154" s="5"/>
      <c r="BO154" s="132">
        <f t="shared" si="19"/>
        <v>0</v>
      </c>
      <c r="BP154" s="132">
        <f t="shared" si="20"/>
        <v>0</v>
      </c>
      <c r="BQ154" s="132">
        <f t="shared" si="21"/>
        <v>0</v>
      </c>
      <c r="BR154" s="132">
        <f t="shared" si="22"/>
        <v>0</v>
      </c>
      <c r="BS154" s="132">
        <f t="shared" si="23"/>
        <v>0</v>
      </c>
      <c r="BT154" s="132">
        <f t="shared" si="24"/>
        <v>0</v>
      </c>
      <c r="BU154" s="132">
        <f t="shared" si="25"/>
        <v>0</v>
      </c>
      <c r="BV154" s="132">
        <f t="shared" si="26"/>
        <v>0</v>
      </c>
      <c r="BW154" s="132">
        <f t="shared" si="27"/>
        <v>0</v>
      </c>
      <c r="BX154" s="132">
        <f t="shared" si="28"/>
        <v>0</v>
      </c>
      <c r="BY154" s="132">
        <f t="shared" si="29"/>
        <v>0</v>
      </c>
      <c r="BZ154" s="132"/>
      <c r="CA154" s="132"/>
      <c r="CB154" s="5"/>
      <c r="CC154" s="92">
        <v>1</v>
      </c>
      <c r="CD154" s="241"/>
      <c r="CE154" s="235"/>
      <c r="CF154" s="5"/>
    </row>
    <row r="155" spans="1:84" ht="10.5" hidden="1" customHeight="1">
      <c r="A155" s="111" t="str">
        <f>IF(B155="","","Control 23")</f>
        <v/>
      </c>
      <c r="B155" s="379"/>
      <c r="C155" s="379"/>
      <c r="D155" s="379"/>
      <c r="E155" s="424"/>
      <c r="F155" s="424"/>
      <c r="G155" s="379"/>
      <c r="H155" s="379"/>
      <c r="I155" s="379"/>
      <c r="J155" s="379"/>
      <c r="K155" s="425"/>
      <c r="L155" s="425"/>
      <c r="M155" s="425"/>
      <c r="N155" s="425"/>
      <c r="O155" s="425"/>
      <c r="P155" s="426"/>
      <c r="Q155" s="426"/>
      <c r="R155" s="426"/>
      <c r="S155" s="426"/>
      <c r="T155" s="426"/>
      <c r="U155" s="426"/>
      <c r="V155" s="426"/>
      <c r="W155" s="426"/>
      <c r="X155" s="237">
        <f t="shared" si="14"/>
        <v>1</v>
      </c>
      <c r="Y155" s="238">
        <f t="shared" si="32"/>
        <v>0.12959999999999999</v>
      </c>
      <c r="Z155" s="237">
        <f t="shared" si="15"/>
        <v>2</v>
      </c>
      <c r="AA155" s="238">
        <f t="shared" si="34"/>
        <v>0.33333333333333331</v>
      </c>
      <c r="AB155" s="357"/>
      <c r="AC155" s="357"/>
      <c r="AD155" s="357"/>
      <c r="AE155" s="357"/>
      <c r="AF155" s="357"/>
      <c r="AG155" s="357"/>
      <c r="AH155" s="357"/>
      <c r="AI155" s="357"/>
      <c r="AJ155" s="357"/>
      <c r="AK155" s="357"/>
      <c r="AL155" s="357"/>
      <c r="AM155" s="357"/>
      <c r="AN155" s="357"/>
      <c r="AO155" s="357"/>
      <c r="AP155" s="357"/>
      <c r="AQ155" s="357"/>
      <c r="AR155" s="357"/>
      <c r="AS155" s="357"/>
      <c r="AT155" s="239"/>
      <c r="AU155" s="87">
        <v>1</v>
      </c>
      <c r="AW155" s="242">
        <f t="shared" si="16"/>
        <v>0</v>
      </c>
      <c r="AX155" s="242">
        <f t="shared" si="35"/>
        <v>0</v>
      </c>
      <c r="AY155" s="242">
        <f t="shared" si="36"/>
        <v>0</v>
      </c>
      <c r="AZ155" s="109"/>
      <c r="BA155" s="109"/>
      <c r="BB155" s="109"/>
      <c r="BC155" s="109"/>
      <c r="BD155" s="109"/>
      <c r="BE155" s="109"/>
      <c r="BF155" s="109"/>
      <c r="BG155" s="109"/>
      <c r="BH155" s="243"/>
      <c r="BL155" s="5"/>
      <c r="BM155" s="5"/>
      <c r="BN155" s="5"/>
      <c r="BO155" s="132">
        <f t="shared" si="19"/>
        <v>0</v>
      </c>
      <c r="BP155" s="132">
        <f t="shared" si="20"/>
        <v>0</v>
      </c>
      <c r="BQ155" s="132">
        <f t="shared" si="21"/>
        <v>0</v>
      </c>
      <c r="BR155" s="132">
        <f t="shared" si="22"/>
        <v>0</v>
      </c>
      <c r="BS155" s="132">
        <f t="shared" si="23"/>
        <v>0</v>
      </c>
      <c r="BT155" s="132">
        <f t="shared" si="24"/>
        <v>0</v>
      </c>
      <c r="BU155" s="132">
        <f t="shared" si="25"/>
        <v>0</v>
      </c>
      <c r="BV155" s="132">
        <f t="shared" si="26"/>
        <v>0</v>
      </c>
      <c r="BW155" s="132">
        <f t="shared" si="27"/>
        <v>0</v>
      </c>
      <c r="BX155" s="132">
        <f t="shared" si="28"/>
        <v>0</v>
      </c>
      <c r="BY155" s="132">
        <f t="shared" si="29"/>
        <v>0</v>
      </c>
      <c r="BZ155" s="132"/>
      <c r="CA155" s="132"/>
      <c r="CB155" s="5"/>
      <c r="CC155" s="92">
        <v>1</v>
      </c>
      <c r="CD155" s="241"/>
      <c r="CE155" s="235"/>
      <c r="CF155" s="5"/>
    </row>
    <row r="156" spans="1:84" ht="10.5" hidden="1" customHeight="1">
      <c r="A156" s="111" t="str">
        <f>IF(B156="","","Control 24")</f>
        <v/>
      </c>
      <c r="B156" s="379"/>
      <c r="C156" s="379"/>
      <c r="D156" s="379"/>
      <c r="E156" s="424"/>
      <c r="F156" s="424"/>
      <c r="G156" s="379"/>
      <c r="H156" s="379"/>
      <c r="I156" s="379"/>
      <c r="J156" s="379"/>
      <c r="K156" s="425"/>
      <c r="L156" s="425"/>
      <c r="M156" s="425"/>
      <c r="N156" s="425"/>
      <c r="O156" s="425"/>
      <c r="P156" s="426"/>
      <c r="Q156" s="426"/>
      <c r="R156" s="426"/>
      <c r="S156" s="426"/>
      <c r="T156" s="426"/>
      <c r="U156" s="426"/>
      <c r="V156" s="426"/>
      <c r="W156" s="426"/>
      <c r="X156" s="237">
        <f t="shared" si="14"/>
        <v>1</v>
      </c>
      <c r="Y156" s="238">
        <f t="shared" si="32"/>
        <v>0.12959999999999999</v>
      </c>
      <c r="Z156" s="237">
        <f t="shared" si="15"/>
        <v>2</v>
      </c>
      <c r="AA156" s="238">
        <f t="shared" si="34"/>
        <v>0.33333333333333331</v>
      </c>
      <c r="AB156" s="357"/>
      <c r="AC156" s="357"/>
      <c r="AD156" s="357"/>
      <c r="AE156" s="357"/>
      <c r="AF156" s="357"/>
      <c r="AG156" s="357"/>
      <c r="AH156" s="357"/>
      <c r="AI156" s="357"/>
      <c r="AJ156" s="357"/>
      <c r="AK156" s="357"/>
      <c r="AL156" s="357"/>
      <c r="AM156" s="357"/>
      <c r="AN156" s="357"/>
      <c r="AO156" s="357"/>
      <c r="AP156" s="357"/>
      <c r="AQ156" s="357"/>
      <c r="AR156" s="357"/>
      <c r="AS156" s="357"/>
      <c r="AT156" s="239"/>
      <c r="AU156" s="87">
        <v>1</v>
      </c>
      <c r="AW156" s="242">
        <f t="shared" si="16"/>
        <v>0</v>
      </c>
      <c r="AX156" s="242">
        <f t="shared" si="35"/>
        <v>0</v>
      </c>
      <c r="AY156" s="242">
        <f t="shared" si="36"/>
        <v>0</v>
      </c>
      <c r="AZ156" s="109"/>
      <c r="BA156" s="109"/>
      <c r="BB156" s="109"/>
      <c r="BC156" s="109"/>
      <c r="BD156" s="109"/>
      <c r="BE156" s="109"/>
      <c r="BF156" s="109"/>
      <c r="BG156" s="109"/>
      <c r="BH156" s="243"/>
      <c r="BL156" s="5"/>
      <c r="BM156" s="5"/>
      <c r="BN156" s="5"/>
      <c r="BO156" s="132">
        <f t="shared" si="19"/>
        <v>0</v>
      </c>
      <c r="BP156" s="132">
        <f t="shared" si="20"/>
        <v>0</v>
      </c>
      <c r="BQ156" s="132">
        <f t="shared" si="21"/>
        <v>0</v>
      </c>
      <c r="BR156" s="132">
        <f t="shared" si="22"/>
        <v>0</v>
      </c>
      <c r="BS156" s="132">
        <f t="shared" si="23"/>
        <v>0</v>
      </c>
      <c r="BT156" s="132">
        <f t="shared" si="24"/>
        <v>0</v>
      </c>
      <c r="BU156" s="132">
        <f t="shared" si="25"/>
        <v>0</v>
      </c>
      <c r="BV156" s="132">
        <f t="shared" si="26"/>
        <v>0</v>
      </c>
      <c r="BW156" s="132">
        <f t="shared" si="27"/>
        <v>0</v>
      </c>
      <c r="BX156" s="132">
        <f t="shared" si="28"/>
        <v>0</v>
      </c>
      <c r="BY156" s="132">
        <f t="shared" si="29"/>
        <v>0</v>
      </c>
      <c r="BZ156" s="132"/>
      <c r="CA156" s="132"/>
      <c r="CB156" s="5"/>
      <c r="CC156" s="92">
        <v>1</v>
      </c>
      <c r="CD156" s="241"/>
      <c r="CE156" s="235"/>
      <c r="CF156" s="5"/>
    </row>
    <row r="157" spans="1:84" ht="10.5" hidden="1" customHeight="1">
      <c r="A157" s="111" t="str">
        <f>IF(B157="","","Control 25")</f>
        <v/>
      </c>
      <c r="B157" s="379"/>
      <c r="C157" s="379"/>
      <c r="D157" s="379"/>
      <c r="E157" s="424"/>
      <c r="F157" s="424"/>
      <c r="G157" s="379"/>
      <c r="H157" s="379"/>
      <c r="I157" s="379"/>
      <c r="J157" s="379"/>
      <c r="K157" s="425"/>
      <c r="L157" s="425"/>
      <c r="M157" s="425"/>
      <c r="N157" s="425"/>
      <c r="O157" s="425"/>
      <c r="P157" s="426"/>
      <c r="Q157" s="426"/>
      <c r="R157" s="426"/>
      <c r="S157" s="426"/>
      <c r="T157" s="426"/>
      <c r="U157" s="426"/>
      <c r="V157" s="426"/>
      <c r="W157" s="426"/>
      <c r="X157" s="237">
        <f t="shared" si="14"/>
        <v>1</v>
      </c>
      <c r="Y157" s="238">
        <f t="shared" si="32"/>
        <v>0.12959999999999999</v>
      </c>
      <c r="Z157" s="237">
        <f t="shared" si="15"/>
        <v>2</v>
      </c>
      <c r="AA157" s="238">
        <f t="shared" si="34"/>
        <v>0.33333333333333331</v>
      </c>
      <c r="AB157" s="357"/>
      <c r="AC157" s="357"/>
      <c r="AD157" s="357"/>
      <c r="AE157" s="357"/>
      <c r="AF157" s="357"/>
      <c r="AG157" s="357"/>
      <c r="AH157" s="357"/>
      <c r="AI157" s="357"/>
      <c r="AJ157" s="357"/>
      <c r="AK157" s="357"/>
      <c r="AL157" s="357"/>
      <c r="AM157" s="357"/>
      <c r="AN157" s="357"/>
      <c r="AO157" s="357"/>
      <c r="AP157" s="357"/>
      <c r="AQ157" s="357"/>
      <c r="AR157" s="357"/>
      <c r="AS157" s="357"/>
      <c r="AT157" s="239"/>
      <c r="AU157" s="87">
        <v>1</v>
      </c>
      <c r="AW157" s="242">
        <f t="shared" si="16"/>
        <v>0</v>
      </c>
      <c r="AX157" s="242">
        <f t="shared" si="35"/>
        <v>0</v>
      </c>
      <c r="AY157" s="242">
        <f t="shared" si="36"/>
        <v>0</v>
      </c>
      <c r="AZ157" s="109"/>
      <c r="BA157" s="109"/>
      <c r="BB157" s="109"/>
      <c r="BC157" s="109"/>
      <c r="BD157" s="109"/>
      <c r="BE157" s="109"/>
      <c r="BF157" s="109"/>
      <c r="BG157" s="109"/>
      <c r="BH157" s="243"/>
      <c r="BL157" s="5"/>
      <c r="BM157" s="5"/>
      <c r="BN157" s="5"/>
      <c r="BO157" s="132">
        <f t="shared" si="19"/>
        <v>0</v>
      </c>
      <c r="BP157" s="132">
        <f t="shared" si="20"/>
        <v>0</v>
      </c>
      <c r="BQ157" s="132">
        <f t="shared" si="21"/>
        <v>0</v>
      </c>
      <c r="BR157" s="132">
        <f t="shared" si="22"/>
        <v>0</v>
      </c>
      <c r="BS157" s="132">
        <f t="shared" si="23"/>
        <v>0</v>
      </c>
      <c r="BT157" s="132">
        <f t="shared" si="24"/>
        <v>0</v>
      </c>
      <c r="BU157" s="132">
        <f t="shared" si="25"/>
        <v>0</v>
      </c>
      <c r="BV157" s="132">
        <f t="shared" si="26"/>
        <v>0</v>
      </c>
      <c r="BW157" s="132">
        <f t="shared" si="27"/>
        <v>0</v>
      </c>
      <c r="BX157" s="132">
        <f t="shared" si="28"/>
        <v>0</v>
      </c>
      <c r="BY157" s="132">
        <f t="shared" si="29"/>
        <v>0</v>
      </c>
      <c r="BZ157" s="132"/>
      <c r="CA157" s="132"/>
      <c r="CB157" s="5"/>
      <c r="CC157" s="92">
        <v>1</v>
      </c>
      <c r="CD157" s="241"/>
      <c r="CE157" s="235"/>
    </row>
    <row r="158" spans="1:84" ht="10.5" hidden="1" customHeight="1">
      <c r="A158" s="111" t="str">
        <f>IF(B158="","","Control 26")</f>
        <v/>
      </c>
      <c r="B158" s="379"/>
      <c r="C158" s="379"/>
      <c r="D158" s="379"/>
      <c r="E158" s="424"/>
      <c r="F158" s="424"/>
      <c r="G158" s="379"/>
      <c r="H158" s="379"/>
      <c r="I158" s="379"/>
      <c r="J158" s="379"/>
      <c r="K158" s="425"/>
      <c r="L158" s="425"/>
      <c r="M158" s="425"/>
      <c r="N158" s="425"/>
      <c r="O158" s="425"/>
      <c r="P158" s="426"/>
      <c r="Q158" s="426"/>
      <c r="R158" s="426"/>
      <c r="S158" s="426"/>
      <c r="T158" s="426"/>
      <c r="U158" s="426"/>
      <c r="V158" s="426"/>
      <c r="W158" s="426"/>
      <c r="X158" s="237">
        <f t="shared" si="14"/>
        <v>1</v>
      </c>
      <c r="Y158" s="238">
        <f t="shared" si="32"/>
        <v>0.12959999999999999</v>
      </c>
      <c r="Z158" s="237">
        <f t="shared" si="15"/>
        <v>2</v>
      </c>
      <c r="AA158" s="238">
        <f t="shared" si="34"/>
        <v>0.33333333333333331</v>
      </c>
      <c r="AB158" s="357"/>
      <c r="AC158" s="357"/>
      <c r="AD158" s="357"/>
      <c r="AE158" s="357"/>
      <c r="AF158" s="357"/>
      <c r="AG158" s="357"/>
      <c r="AH158" s="357"/>
      <c r="AI158" s="357"/>
      <c r="AJ158" s="357"/>
      <c r="AK158" s="357"/>
      <c r="AL158" s="357"/>
      <c r="AM158" s="357"/>
      <c r="AN158" s="357"/>
      <c r="AO158" s="357"/>
      <c r="AP158" s="357"/>
      <c r="AQ158" s="357"/>
      <c r="AR158" s="357"/>
      <c r="AS158" s="357"/>
      <c r="AT158" s="239"/>
      <c r="AU158" s="87">
        <v>1</v>
      </c>
      <c r="AW158" s="242">
        <f t="shared" si="16"/>
        <v>0</v>
      </c>
      <c r="AX158" s="242">
        <f t="shared" si="35"/>
        <v>0</v>
      </c>
      <c r="AY158" s="242">
        <f t="shared" si="36"/>
        <v>0</v>
      </c>
      <c r="AZ158" s="109"/>
      <c r="BA158" s="109"/>
      <c r="BB158" s="109"/>
      <c r="BC158" s="109"/>
      <c r="BD158" s="109"/>
      <c r="BE158" s="109"/>
      <c r="BF158" s="109"/>
      <c r="BG158" s="109"/>
      <c r="BH158" s="243"/>
      <c r="BL158" s="5"/>
      <c r="BM158" s="5"/>
      <c r="BN158" s="5"/>
      <c r="BO158" s="132">
        <f t="shared" si="19"/>
        <v>0</v>
      </c>
      <c r="BP158" s="132">
        <f t="shared" si="20"/>
        <v>0</v>
      </c>
      <c r="BQ158" s="132">
        <f t="shared" si="21"/>
        <v>0</v>
      </c>
      <c r="BR158" s="132">
        <f t="shared" si="22"/>
        <v>0</v>
      </c>
      <c r="BS158" s="132">
        <f t="shared" si="23"/>
        <v>0</v>
      </c>
      <c r="BT158" s="132">
        <f t="shared" si="24"/>
        <v>0</v>
      </c>
      <c r="BU158" s="132">
        <f t="shared" si="25"/>
        <v>0</v>
      </c>
      <c r="BV158" s="132">
        <f t="shared" si="26"/>
        <v>0</v>
      </c>
      <c r="BW158" s="132">
        <f t="shared" si="27"/>
        <v>0</v>
      </c>
      <c r="BX158" s="132">
        <f t="shared" si="28"/>
        <v>0</v>
      </c>
      <c r="BY158" s="132">
        <f t="shared" si="29"/>
        <v>0</v>
      </c>
      <c r="BZ158" s="132"/>
      <c r="CA158" s="132"/>
      <c r="CB158" s="5"/>
      <c r="CC158" s="92">
        <v>1</v>
      </c>
      <c r="CD158" s="241"/>
      <c r="CE158" s="235"/>
    </row>
    <row r="159" spans="1:84" ht="10.5" hidden="1" customHeight="1">
      <c r="A159" s="111" t="str">
        <f>IF(B159="","","Control 27")</f>
        <v/>
      </c>
      <c r="B159" s="379"/>
      <c r="C159" s="379"/>
      <c r="D159" s="379"/>
      <c r="E159" s="424"/>
      <c r="F159" s="424"/>
      <c r="G159" s="379"/>
      <c r="H159" s="379"/>
      <c r="I159" s="379"/>
      <c r="J159" s="379"/>
      <c r="K159" s="425"/>
      <c r="L159" s="425"/>
      <c r="M159" s="425"/>
      <c r="N159" s="425"/>
      <c r="O159" s="425"/>
      <c r="P159" s="426"/>
      <c r="Q159" s="426"/>
      <c r="R159" s="426"/>
      <c r="S159" s="426"/>
      <c r="T159" s="426"/>
      <c r="U159" s="426"/>
      <c r="V159" s="426"/>
      <c r="W159" s="426"/>
      <c r="X159" s="237">
        <f t="shared" si="14"/>
        <v>1</v>
      </c>
      <c r="Y159" s="238">
        <f t="shared" si="32"/>
        <v>0.12959999999999999</v>
      </c>
      <c r="Z159" s="237">
        <f t="shared" si="15"/>
        <v>2</v>
      </c>
      <c r="AA159" s="238">
        <f t="shared" si="34"/>
        <v>0.33333333333333331</v>
      </c>
      <c r="AB159" s="357"/>
      <c r="AC159" s="357"/>
      <c r="AD159" s="357"/>
      <c r="AE159" s="357"/>
      <c r="AF159" s="357"/>
      <c r="AG159" s="357"/>
      <c r="AH159" s="357"/>
      <c r="AI159" s="357"/>
      <c r="AJ159" s="357"/>
      <c r="AK159" s="357"/>
      <c r="AL159" s="357"/>
      <c r="AM159" s="357"/>
      <c r="AN159" s="357"/>
      <c r="AO159" s="357"/>
      <c r="AP159" s="357"/>
      <c r="AQ159" s="357"/>
      <c r="AR159" s="357"/>
      <c r="AS159" s="357"/>
      <c r="AT159" s="239"/>
      <c r="AU159" s="87">
        <v>1</v>
      </c>
      <c r="AW159" s="242">
        <f t="shared" si="16"/>
        <v>0</v>
      </c>
      <c r="AX159" s="242">
        <f t="shared" si="35"/>
        <v>0</v>
      </c>
      <c r="AY159" s="242">
        <f t="shared" si="36"/>
        <v>0</v>
      </c>
      <c r="AZ159" s="109"/>
      <c r="BA159" s="109"/>
      <c r="BB159" s="109"/>
      <c r="BC159" s="109"/>
      <c r="BD159" s="109"/>
      <c r="BE159" s="109"/>
      <c r="BF159" s="109"/>
      <c r="BG159" s="109"/>
      <c r="BH159" s="243"/>
      <c r="BL159" s="5"/>
      <c r="BM159" s="5"/>
      <c r="BN159" s="5"/>
      <c r="BO159" s="132">
        <f t="shared" si="19"/>
        <v>0</v>
      </c>
      <c r="BP159" s="132">
        <f t="shared" si="20"/>
        <v>0</v>
      </c>
      <c r="BQ159" s="132">
        <f t="shared" si="21"/>
        <v>0</v>
      </c>
      <c r="BR159" s="132">
        <f t="shared" si="22"/>
        <v>0</v>
      </c>
      <c r="BS159" s="132">
        <f t="shared" si="23"/>
        <v>0</v>
      </c>
      <c r="BT159" s="132">
        <f t="shared" si="24"/>
        <v>0</v>
      </c>
      <c r="BU159" s="132">
        <f t="shared" si="25"/>
        <v>0</v>
      </c>
      <c r="BV159" s="132">
        <f t="shared" si="26"/>
        <v>0</v>
      </c>
      <c r="BW159" s="132">
        <f t="shared" si="27"/>
        <v>0</v>
      </c>
      <c r="BX159" s="132">
        <f t="shared" si="28"/>
        <v>0</v>
      </c>
      <c r="BY159" s="132">
        <f t="shared" si="29"/>
        <v>0</v>
      </c>
      <c r="BZ159" s="132"/>
      <c r="CA159" s="132"/>
      <c r="CB159" s="5"/>
      <c r="CC159" s="92">
        <v>1</v>
      </c>
      <c r="CD159" s="241">
        <f>A38</f>
        <v>4</v>
      </c>
      <c r="CE159" s="235" t="str">
        <f>IF(C38="","",C38)</f>
        <v/>
      </c>
    </row>
    <row r="160" spans="1:84" ht="10.5" hidden="1" customHeight="1">
      <c r="A160" s="111" t="str">
        <f>IF(B160="","","Control 28")</f>
        <v/>
      </c>
      <c r="B160" s="379"/>
      <c r="C160" s="379"/>
      <c r="D160" s="379"/>
      <c r="E160" s="424"/>
      <c r="F160" s="424"/>
      <c r="G160" s="379"/>
      <c r="H160" s="379"/>
      <c r="I160" s="379"/>
      <c r="J160" s="379"/>
      <c r="K160" s="425"/>
      <c r="L160" s="425"/>
      <c r="M160" s="425"/>
      <c r="N160" s="425"/>
      <c r="O160" s="425"/>
      <c r="P160" s="426"/>
      <c r="Q160" s="426"/>
      <c r="R160" s="426"/>
      <c r="S160" s="426"/>
      <c r="T160" s="426"/>
      <c r="U160" s="426"/>
      <c r="V160" s="426"/>
      <c r="W160" s="426"/>
      <c r="X160" s="237">
        <f t="shared" si="14"/>
        <v>1</v>
      </c>
      <c r="Y160" s="238">
        <f t="shared" si="32"/>
        <v>0.12959999999999999</v>
      </c>
      <c r="Z160" s="237">
        <f t="shared" si="15"/>
        <v>2</v>
      </c>
      <c r="AA160" s="238">
        <f t="shared" si="34"/>
        <v>0.33333333333333331</v>
      </c>
      <c r="AB160" s="357"/>
      <c r="AC160" s="357"/>
      <c r="AD160" s="357"/>
      <c r="AE160" s="357"/>
      <c r="AF160" s="357"/>
      <c r="AG160" s="357"/>
      <c r="AH160" s="357"/>
      <c r="AI160" s="357"/>
      <c r="AJ160" s="357"/>
      <c r="AK160" s="357"/>
      <c r="AL160" s="357"/>
      <c r="AM160" s="357"/>
      <c r="AN160" s="357"/>
      <c r="AO160" s="357"/>
      <c r="AP160" s="357"/>
      <c r="AQ160" s="357"/>
      <c r="AR160" s="357"/>
      <c r="AS160" s="357"/>
      <c r="AT160" s="239"/>
      <c r="AU160" s="87">
        <v>1</v>
      </c>
      <c r="AW160" s="242">
        <f t="shared" si="16"/>
        <v>0</v>
      </c>
      <c r="AX160" s="242">
        <f t="shared" si="35"/>
        <v>0</v>
      </c>
      <c r="AY160" s="242">
        <f t="shared" si="36"/>
        <v>0</v>
      </c>
      <c r="AZ160" s="109"/>
      <c r="BA160" s="109"/>
      <c r="BB160" s="109"/>
      <c r="BC160" s="109"/>
      <c r="BD160" s="109"/>
      <c r="BE160" s="109"/>
      <c r="BF160" s="109"/>
      <c r="BG160" s="109"/>
      <c r="BH160" s="243"/>
      <c r="BL160" s="5"/>
      <c r="BM160" s="5"/>
      <c r="BN160" s="5"/>
      <c r="BO160" s="132">
        <f t="shared" si="19"/>
        <v>0</v>
      </c>
      <c r="BP160" s="132">
        <f t="shared" si="20"/>
        <v>0</v>
      </c>
      <c r="BQ160" s="132">
        <f t="shared" si="21"/>
        <v>0</v>
      </c>
      <c r="BR160" s="132">
        <f t="shared" si="22"/>
        <v>0</v>
      </c>
      <c r="BS160" s="132">
        <f t="shared" si="23"/>
        <v>0</v>
      </c>
      <c r="BT160" s="132">
        <f t="shared" si="24"/>
        <v>0</v>
      </c>
      <c r="BU160" s="132">
        <f t="shared" si="25"/>
        <v>0</v>
      </c>
      <c r="BV160" s="132">
        <f t="shared" si="26"/>
        <v>0</v>
      </c>
      <c r="BW160" s="132">
        <f t="shared" si="27"/>
        <v>0</v>
      </c>
      <c r="BX160" s="132">
        <f t="shared" si="28"/>
        <v>0</v>
      </c>
      <c r="BY160" s="132">
        <f t="shared" si="29"/>
        <v>0</v>
      </c>
      <c r="BZ160" s="132"/>
      <c r="CA160" s="132"/>
      <c r="CB160" s="5"/>
      <c r="CC160" s="92">
        <v>1</v>
      </c>
      <c r="CD160" s="241">
        <f>A39</f>
        <v>5</v>
      </c>
      <c r="CE160" s="235" t="str">
        <f>IF(C39="","",C39)</f>
        <v>Sin efecto fiscal</v>
      </c>
    </row>
    <row r="161" spans="1:83" ht="10.5" hidden="1" customHeight="1">
      <c r="A161" s="111" t="str">
        <f>IF(B161="","","Control 29")</f>
        <v/>
      </c>
      <c r="B161" s="379"/>
      <c r="C161" s="379"/>
      <c r="D161" s="379"/>
      <c r="E161" s="424"/>
      <c r="F161" s="424"/>
      <c r="G161" s="379"/>
      <c r="H161" s="379"/>
      <c r="I161" s="379"/>
      <c r="J161" s="379"/>
      <c r="K161" s="425"/>
      <c r="L161" s="425"/>
      <c r="M161" s="425"/>
      <c r="N161" s="425"/>
      <c r="O161" s="425"/>
      <c r="P161" s="426"/>
      <c r="Q161" s="426"/>
      <c r="R161" s="426"/>
      <c r="S161" s="426"/>
      <c r="T161" s="426"/>
      <c r="U161" s="426"/>
      <c r="V161" s="426"/>
      <c r="W161" s="426"/>
      <c r="X161" s="237">
        <f t="shared" si="14"/>
        <v>1</v>
      </c>
      <c r="Y161" s="238">
        <f t="shared" si="32"/>
        <v>0.12959999999999999</v>
      </c>
      <c r="Z161" s="237">
        <f t="shared" si="15"/>
        <v>2</v>
      </c>
      <c r="AA161" s="238">
        <f t="shared" si="34"/>
        <v>0.33333333333333331</v>
      </c>
      <c r="AB161" s="357"/>
      <c r="AC161" s="357"/>
      <c r="AD161" s="357"/>
      <c r="AE161" s="357"/>
      <c r="AF161" s="357"/>
      <c r="AG161" s="357"/>
      <c r="AH161" s="357"/>
      <c r="AI161" s="357"/>
      <c r="AJ161" s="357"/>
      <c r="AK161" s="357"/>
      <c r="AL161" s="357"/>
      <c r="AM161" s="357"/>
      <c r="AN161" s="357"/>
      <c r="AO161" s="357"/>
      <c r="AP161" s="357"/>
      <c r="AQ161" s="357"/>
      <c r="AR161" s="357"/>
      <c r="AS161" s="357"/>
      <c r="AT161" s="239"/>
      <c r="AU161" s="87">
        <v>1</v>
      </c>
      <c r="AW161" s="242">
        <f t="shared" si="16"/>
        <v>0</v>
      </c>
      <c r="AX161" s="242">
        <f t="shared" si="35"/>
        <v>0</v>
      </c>
      <c r="AY161" s="242">
        <f t="shared" si="36"/>
        <v>0</v>
      </c>
      <c r="AZ161" s="109"/>
      <c r="BA161" s="109"/>
      <c r="BB161" s="109"/>
      <c r="BC161" s="109"/>
      <c r="BD161" s="109"/>
      <c r="BE161" s="109"/>
      <c r="BF161" s="109"/>
      <c r="BG161" s="109"/>
      <c r="BH161" s="243"/>
      <c r="BL161" s="5"/>
      <c r="BM161" s="5"/>
      <c r="BN161" s="5"/>
      <c r="BO161" s="132">
        <f t="shared" si="19"/>
        <v>0</v>
      </c>
      <c r="BP161" s="132">
        <f t="shared" si="20"/>
        <v>0</v>
      </c>
      <c r="BQ161" s="132">
        <f t="shared" si="21"/>
        <v>0</v>
      </c>
      <c r="BR161" s="132">
        <f t="shared" si="22"/>
        <v>0</v>
      </c>
      <c r="BS161" s="132">
        <f t="shared" si="23"/>
        <v>0</v>
      </c>
      <c r="BT161" s="132">
        <f t="shared" si="24"/>
        <v>0</v>
      </c>
      <c r="BU161" s="132">
        <f t="shared" si="25"/>
        <v>0</v>
      </c>
      <c r="BV161" s="132">
        <f t="shared" si="26"/>
        <v>0</v>
      </c>
      <c r="BW161" s="132">
        <f t="shared" si="27"/>
        <v>0</v>
      </c>
      <c r="BX161" s="132">
        <f t="shared" si="28"/>
        <v>0</v>
      </c>
      <c r="BY161" s="132">
        <f t="shared" si="29"/>
        <v>0</v>
      </c>
      <c r="BZ161" s="132"/>
      <c r="CA161" s="132"/>
      <c r="CB161" s="5"/>
      <c r="CC161" s="92">
        <v>1</v>
      </c>
      <c r="CD161" s="241">
        <f>A40</f>
        <v>6</v>
      </c>
      <c r="CE161" s="235" t="str">
        <f>IF(C40="","",C40)</f>
        <v>No afecta Derecehos</v>
      </c>
    </row>
    <row r="162" spans="1:83" ht="10.5" hidden="1" customHeight="1">
      <c r="A162" s="111" t="str">
        <f>IF(B162="","","Control 30")</f>
        <v/>
      </c>
      <c r="B162" s="379"/>
      <c r="C162" s="379"/>
      <c r="D162" s="379"/>
      <c r="E162" s="424"/>
      <c r="F162" s="424"/>
      <c r="G162" s="427"/>
      <c r="H162" s="427"/>
      <c r="I162" s="427"/>
      <c r="J162" s="427"/>
      <c r="K162" s="379"/>
      <c r="L162" s="379"/>
      <c r="M162" s="379"/>
      <c r="N162" s="379"/>
      <c r="O162" s="379"/>
      <c r="P162" s="426"/>
      <c r="Q162" s="426"/>
      <c r="R162" s="426"/>
      <c r="S162" s="426"/>
      <c r="T162" s="426"/>
      <c r="U162" s="426"/>
      <c r="V162" s="426"/>
      <c r="W162" s="426"/>
      <c r="X162" s="237">
        <f t="shared" si="14"/>
        <v>1</v>
      </c>
      <c r="Y162" s="238">
        <f t="shared" si="32"/>
        <v>0.12959999999999999</v>
      </c>
      <c r="Z162" s="237">
        <f t="shared" si="15"/>
        <v>2</v>
      </c>
      <c r="AA162" s="238">
        <f t="shared" si="34"/>
        <v>0.33333333333333331</v>
      </c>
      <c r="AB162" s="357"/>
      <c r="AC162" s="357"/>
      <c r="AD162" s="357"/>
      <c r="AE162" s="357"/>
      <c r="AF162" s="357"/>
      <c r="AG162" s="357"/>
      <c r="AH162" s="357"/>
      <c r="AI162" s="357"/>
      <c r="AJ162" s="357"/>
      <c r="AK162" s="357"/>
      <c r="AL162" s="357"/>
      <c r="AM162" s="357"/>
      <c r="AN162" s="357"/>
      <c r="AO162" s="357"/>
      <c r="AP162" s="357"/>
      <c r="AQ162" s="357"/>
      <c r="AR162" s="357"/>
      <c r="AS162" s="357"/>
      <c r="AT162" s="239"/>
      <c r="AU162" s="87">
        <v>1</v>
      </c>
      <c r="AW162" s="242">
        <f t="shared" si="16"/>
        <v>0</v>
      </c>
      <c r="AX162" s="242">
        <f t="shared" si="35"/>
        <v>0</v>
      </c>
      <c r="AY162" s="242">
        <f t="shared" si="36"/>
        <v>0</v>
      </c>
      <c r="AZ162" s="109"/>
      <c r="BA162" s="109"/>
      <c r="BB162" s="109"/>
      <c r="BC162" s="109"/>
      <c r="BD162" s="109"/>
      <c r="BE162" s="109"/>
      <c r="BF162" s="109"/>
      <c r="BG162" s="109"/>
      <c r="BH162" s="243"/>
      <c r="BL162" s="5"/>
      <c r="BM162" s="5"/>
      <c r="BN162" s="5"/>
      <c r="BO162" s="132">
        <f t="shared" si="19"/>
        <v>0</v>
      </c>
      <c r="BP162" s="132">
        <f t="shared" si="20"/>
        <v>0</v>
      </c>
      <c r="BQ162" s="132">
        <f t="shared" si="21"/>
        <v>0</v>
      </c>
      <c r="BR162" s="132">
        <f t="shared" si="22"/>
        <v>0</v>
      </c>
      <c r="BS162" s="132">
        <f t="shared" si="23"/>
        <v>0</v>
      </c>
      <c r="BT162" s="132">
        <f t="shared" si="24"/>
        <v>0</v>
      </c>
      <c r="BU162" s="132">
        <f t="shared" si="25"/>
        <v>0</v>
      </c>
      <c r="BV162" s="132">
        <f t="shared" si="26"/>
        <v>0</v>
      </c>
      <c r="BW162" s="132">
        <f t="shared" si="27"/>
        <v>0</v>
      </c>
      <c r="BX162" s="132">
        <f t="shared" si="28"/>
        <v>0</v>
      </c>
      <c r="BY162" s="132">
        <f t="shared" si="29"/>
        <v>0</v>
      </c>
      <c r="BZ162" s="132"/>
      <c r="CA162" s="132"/>
      <c r="CB162" s="5"/>
      <c r="CC162" s="92">
        <v>1</v>
      </c>
      <c r="CD162" s="241">
        <f>A41</f>
        <v>7</v>
      </c>
      <c r="CE162" s="235" t="str">
        <f>IF(C41="","",C41)</f>
        <v/>
      </c>
    </row>
    <row r="163" spans="1:83" ht="6" customHeight="1" thickBot="1">
      <c r="A163" s="244"/>
      <c r="B163" s="199"/>
      <c r="C163" s="199"/>
      <c r="D163" s="199"/>
      <c r="E163" s="199"/>
      <c r="F163" s="199"/>
      <c r="G163" s="199"/>
      <c r="H163" s="199"/>
      <c r="I163" s="199"/>
      <c r="J163" s="199"/>
      <c r="K163" s="199"/>
      <c r="L163" s="199"/>
      <c r="M163" s="199"/>
      <c r="N163" s="101"/>
      <c r="O163" s="25"/>
      <c r="P163" s="25"/>
      <c r="Q163" s="25"/>
      <c r="R163" s="25"/>
      <c r="S163" s="25"/>
      <c r="T163" s="25"/>
      <c r="U163" s="25"/>
      <c r="V163" s="25"/>
      <c r="W163" s="25"/>
      <c r="X163" s="25"/>
      <c r="Y163" s="25"/>
      <c r="Z163" s="25"/>
      <c r="AA163" s="25"/>
      <c r="AB163" s="5"/>
      <c r="AC163" s="5"/>
      <c r="AD163" s="5"/>
      <c r="AE163" s="5"/>
      <c r="AF163" s="5"/>
      <c r="AG163" s="5"/>
      <c r="AH163" s="5"/>
      <c r="AI163" s="5"/>
      <c r="AJ163" s="5"/>
      <c r="AK163" s="5"/>
      <c r="AL163" s="5"/>
      <c r="AM163" s="5"/>
      <c r="AN163" s="5"/>
      <c r="AO163" s="5"/>
      <c r="AP163" s="5"/>
      <c r="AQ163" s="5"/>
      <c r="AR163" s="5"/>
      <c r="AS163" s="5"/>
      <c r="AT163" s="5"/>
      <c r="AU163" s="87">
        <v>1</v>
      </c>
      <c r="AW163" s="25"/>
      <c r="AX163" s="25"/>
      <c r="AY163" s="25"/>
      <c r="AZ163" s="25"/>
      <c r="BA163" s="25"/>
      <c r="BB163" s="25"/>
      <c r="BC163" s="25"/>
      <c r="BD163" s="25"/>
      <c r="BE163" s="25"/>
      <c r="BF163" s="25"/>
      <c r="BG163" s="25"/>
      <c r="BH163" s="25"/>
      <c r="BL163" s="5"/>
      <c r="BM163" s="5"/>
      <c r="BN163" s="5"/>
      <c r="BO163" s="56"/>
      <c r="BP163" s="56"/>
      <c r="BQ163" s="56"/>
      <c r="BR163" s="56"/>
      <c r="BS163" s="56"/>
      <c r="BT163" s="56"/>
      <c r="BU163" s="56"/>
      <c r="BV163" s="56"/>
      <c r="BW163" s="56"/>
      <c r="BX163" s="56"/>
      <c r="BY163" s="56"/>
      <c r="BZ163" s="56"/>
      <c r="CA163" s="56"/>
      <c r="CB163" s="5"/>
      <c r="CC163" s="92">
        <v>1</v>
      </c>
      <c r="CD163" s="56"/>
      <c r="CE163" s="5"/>
    </row>
    <row r="164" spans="1:83" ht="22.5" customHeight="1" thickTop="1" thickBot="1">
      <c r="A164" s="245"/>
      <c r="B164" s="414" t="s">
        <v>465</v>
      </c>
      <c r="C164" s="414"/>
      <c r="D164" s="414"/>
      <c r="E164" s="246">
        <f>X162</f>
        <v>1</v>
      </c>
      <c r="F164" s="415" t="str">
        <f>VLOOKUP(E164,A95:B99,2,1)</f>
        <v>Muy Baja</v>
      </c>
      <c r="G164" s="415"/>
      <c r="H164" s="415"/>
      <c r="I164" s="416">
        <f>IF(Y162&lt;0.01,0.01,Y162)</f>
        <v>0.12959999999999999</v>
      </c>
      <c r="J164" s="416"/>
      <c r="K164" s="417" t="s">
        <v>466</v>
      </c>
      <c r="L164" s="417"/>
      <c r="M164" s="417"/>
      <c r="N164" s="417"/>
      <c r="O164" s="417"/>
      <c r="P164" s="417"/>
      <c r="Q164" s="247">
        <f>Z162</f>
        <v>2</v>
      </c>
      <c r="R164" s="418" t="str">
        <f>VLOOKUP(Q164,A119:B123,2,1)</f>
        <v>Menor</v>
      </c>
      <c r="S164" s="418"/>
      <c r="T164" s="418"/>
      <c r="U164" s="418"/>
      <c r="V164" s="419">
        <f>IF(AA162&lt;0.01,0.01,AA162)</f>
        <v>0.33333333333333331</v>
      </c>
      <c r="W164" s="419"/>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87">
        <v>1</v>
      </c>
      <c r="AW164" s="108" t="str">
        <f>CONCATENATE(E164," - ",F164)</f>
        <v>1 - Muy Baja</v>
      </c>
      <c r="AX164" s="108" t="str">
        <f>CONCATENATE(Q164," - ",R164)</f>
        <v>2 - Menor</v>
      </c>
      <c r="AY164" s="25"/>
      <c r="AZ164" s="88" t="s">
        <v>467</v>
      </c>
      <c r="BA164" s="25"/>
      <c r="BB164" s="25"/>
      <c r="BC164" s="25"/>
      <c r="BD164" s="25"/>
      <c r="BE164" s="25"/>
      <c r="BF164" s="25"/>
      <c r="BG164" s="25"/>
      <c r="BH164" s="25"/>
      <c r="BL164" s="5"/>
      <c r="BM164" s="5"/>
      <c r="BN164" s="5"/>
      <c r="BO164" s="56">
        <f t="shared" ref="BO164:BY164" si="39">SUM(BO133:BO162)</f>
        <v>1</v>
      </c>
      <c r="BP164" s="56">
        <f t="shared" si="39"/>
        <v>2</v>
      </c>
      <c r="BQ164" s="56">
        <f t="shared" si="39"/>
        <v>3</v>
      </c>
      <c r="BR164" s="56">
        <f t="shared" si="39"/>
        <v>0</v>
      </c>
      <c r="BS164" s="56">
        <f t="shared" si="39"/>
        <v>3</v>
      </c>
      <c r="BT164" s="56">
        <f t="shared" si="39"/>
        <v>0</v>
      </c>
      <c r="BU164" s="56">
        <f t="shared" si="39"/>
        <v>0</v>
      </c>
      <c r="BV164" s="56">
        <f t="shared" si="39"/>
        <v>3</v>
      </c>
      <c r="BW164" s="56">
        <f t="shared" si="39"/>
        <v>0</v>
      </c>
      <c r="BX164" s="56">
        <f t="shared" si="39"/>
        <v>0</v>
      </c>
      <c r="BY164" s="56">
        <f t="shared" si="39"/>
        <v>0</v>
      </c>
      <c r="BZ164" s="56"/>
      <c r="CA164" s="56"/>
      <c r="CB164" s="5"/>
      <c r="CC164" s="92">
        <v>1</v>
      </c>
      <c r="CD164" s="56"/>
      <c r="CE164" s="5"/>
    </row>
    <row r="165" spans="1:83" ht="6" customHeight="1" thickTop="1" thickBot="1">
      <c r="A165" s="245"/>
      <c r="B165" s="199"/>
      <c r="C165" s="199"/>
      <c r="D165" s="199"/>
      <c r="E165" s="94"/>
      <c r="F165" s="25"/>
      <c r="G165" s="25"/>
      <c r="H165" s="25"/>
      <c r="I165" s="25"/>
      <c r="J165" s="25"/>
      <c r="K165" s="25"/>
      <c r="L165" s="25"/>
      <c r="M165" s="25"/>
      <c r="N165" s="25"/>
      <c r="O165" s="25"/>
      <c r="P165" s="25"/>
      <c r="Q165" s="25"/>
      <c r="R165" s="25"/>
      <c r="S165" s="25"/>
      <c r="T165" s="25"/>
      <c r="U165" s="25"/>
      <c r="V165" s="25"/>
      <c r="W165" s="25"/>
      <c r="X165" s="25"/>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87">
        <v>1</v>
      </c>
      <c r="AV165" s="25"/>
      <c r="AW165" s="25"/>
      <c r="AX165" s="25"/>
      <c r="AY165" s="25"/>
      <c r="AZ165" s="108">
        <f>COUNTA(V133:W162)</f>
        <v>3</v>
      </c>
      <c r="BA165" s="25"/>
      <c r="BB165" s="25"/>
      <c r="BC165" s="25"/>
      <c r="BD165" s="25"/>
      <c r="BE165" s="25"/>
      <c r="BF165" s="25"/>
      <c r="BG165" s="25"/>
      <c r="BH165" s="25"/>
      <c r="BI165" s="25"/>
      <c r="BJ165" s="25"/>
      <c r="BK165" s="94"/>
      <c r="BL165" s="94"/>
      <c r="BM165" s="94"/>
      <c r="BN165" s="94"/>
      <c r="BO165" s="94"/>
      <c r="BP165" s="94"/>
      <c r="BQ165" s="94"/>
      <c r="BR165" s="94"/>
      <c r="BS165" s="94"/>
      <c r="BT165" s="94"/>
      <c r="BU165" s="94"/>
      <c r="BV165" s="94"/>
      <c r="BW165" s="94"/>
      <c r="BX165" s="94"/>
      <c r="BY165" s="94"/>
      <c r="BZ165" s="94"/>
      <c r="CA165" s="94"/>
      <c r="CB165" s="25"/>
      <c r="CC165" s="92">
        <v>1</v>
      </c>
      <c r="CD165" s="56"/>
      <c r="CE165" s="5"/>
    </row>
    <row r="166" spans="1:83" ht="28.5" customHeight="1" thickBot="1">
      <c r="A166" s="245"/>
      <c r="B166" s="199"/>
      <c r="C166" s="199"/>
      <c r="D166" s="199"/>
      <c r="E166" s="199"/>
      <c r="F166" s="403" t="s">
        <v>468</v>
      </c>
      <c r="G166" s="403"/>
      <c r="H166" s="403"/>
      <c r="I166" s="403"/>
      <c r="J166" s="403"/>
      <c r="K166" s="403"/>
      <c r="L166" s="403"/>
      <c r="M166" s="403"/>
      <c r="N166" s="404" t="str">
        <f>IFERROR(INDEX(ADU1218:ADY1222,MATCH(E164,ADP1218:ADP1222,0),MATCH(Q164,ADU1214:ADY1214,0)),"")</f>
        <v>BAJO</v>
      </c>
      <c r="O166" s="404"/>
      <c r="P166" s="404"/>
      <c r="Q166" s="404"/>
      <c r="R166" s="404"/>
      <c r="S166" s="404"/>
      <c r="T166" s="405">
        <f>IF(AV166&lt;0.01,0.01,AV166)</f>
        <v>4.3199999999999995E-2</v>
      </c>
      <c r="U166" s="405"/>
      <c r="V166" s="405"/>
      <c r="W166" s="405"/>
      <c r="Y166" s="406" t="s">
        <v>433</v>
      </c>
      <c r="Z166" s="406"/>
      <c r="AA166" s="406"/>
      <c r="AB166" s="248"/>
      <c r="AC166" s="248"/>
      <c r="AD166" s="248"/>
      <c r="AE166" s="248"/>
      <c r="AF166" s="248"/>
      <c r="AG166" s="248"/>
      <c r="AH166" s="248"/>
      <c r="AI166" s="248"/>
      <c r="AJ166" s="248"/>
      <c r="AK166" s="248"/>
      <c r="AL166" s="248"/>
      <c r="AM166" s="248"/>
      <c r="AN166" s="248"/>
      <c r="AO166" s="248"/>
      <c r="AP166" s="248"/>
      <c r="AQ166" s="248"/>
      <c r="AR166" s="248"/>
      <c r="AS166" s="248"/>
      <c r="AT166" s="248"/>
      <c r="AU166" s="87">
        <v>1</v>
      </c>
      <c r="AV166" s="249">
        <f>I164*V164</f>
        <v>4.3199999999999995E-2</v>
      </c>
      <c r="AW166" s="25"/>
      <c r="AX166" s="25"/>
      <c r="AY166" s="25"/>
      <c r="AZ166" s="25"/>
      <c r="BA166" s="25"/>
      <c r="BB166" s="25"/>
      <c r="BC166" s="25"/>
      <c r="BD166" s="25"/>
      <c r="BE166" s="25"/>
      <c r="BF166" s="25"/>
      <c r="BG166" s="25"/>
      <c r="BH166" s="25"/>
      <c r="BI166" s="25"/>
      <c r="BJ166" s="25"/>
      <c r="BK166" s="94"/>
      <c r="BL166" s="94"/>
      <c r="BM166" s="94"/>
      <c r="BN166" s="94"/>
      <c r="BO166" s="94"/>
      <c r="BP166" s="94"/>
      <c r="BQ166" s="94"/>
      <c r="BR166" s="94"/>
      <c r="BS166" s="94"/>
      <c r="BT166" s="94"/>
      <c r="BU166" s="94"/>
      <c r="BV166" s="94"/>
      <c r="BW166" s="94"/>
      <c r="BX166" s="94"/>
      <c r="BY166" s="94"/>
      <c r="BZ166" s="94"/>
      <c r="CA166" s="94"/>
      <c r="CB166" s="25"/>
      <c r="CC166" s="92">
        <v>1</v>
      </c>
      <c r="CD166" s="56"/>
      <c r="CE166" s="5"/>
    </row>
    <row r="167" spans="1:83" ht="12.75" customHeight="1">
      <c r="A167" s="245"/>
      <c r="B167" s="199"/>
      <c r="C167" s="199"/>
      <c r="D167" s="199"/>
      <c r="E167" s="199"/>
      <c r="F167" s="199"/>
      <c r="G167" s="250"/>
      <c r="H167" s="250"/>
      <c r="I167" s="250"/>
      <c r="J167" s="250"/>
      <c r="K167" s="250"/>
      <c r="L167" s="250"/>
      <c r="M167" s="250"/>
      <c r="N167" s="250"/>
      <c r="O167" s="251"/>
      <c r="P167" s="251"/>
      <c r="Q167" s="251"/>
      <c r="R167" s="251"/>
      <c r="S167" s="251"/>
      <c r="T167" s="251"/>
      <c r="U167" s="252"/>
      <c r="V167" s="252"/>
      <c r="W167" s="252"/>
      <c r="X167" s="252"/>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87">
        <v>1</v>
      </c>
      <c r="AV167" s="25"/>
      <c r="AW167" s="25"/>
      <c r="AX167" s="25"/>
      <c r="AY167" s="25"/>
      <c r="AZ167" s="25"/>
      <c r="BA167" s="25"/>
      <c r="BB167" s="25"/>
      <c r="BC167" s="25"/>
      <c r="BD167" s="25"/>
      <c r="BE167" s="25"/>
      <c r="BF167" s="25"/>
      <c r="BG167" s="25"/>
      <c r="BH167" s="25"/>
      <c r="BI167" s="25"/>
      <c r="BJ167" s="25"/>
      <c r="BK167" s="94"/>
      <c r="BL167" s="94"/>
      <c r="BM167" s="94"/>
      <c r="BN167" s="94"/>
      <c r="BO167" s="94"/>
      <c r="BP167" s="94"/>
      <c r="BQ167" s="94"/>
      <c r="BR167" s="94"/>
      <c r="BS167" s="94"/>
      <c r="BT167" s="94"/>
      <c r="BU167" s="94"/>
      <c r="BV167" s="94"/>
      <c r="BW167" s="94"/>
      <c r="BX167" s="94"/>
      <c r="BY167" s="94"/>
      <c r="BZ167" s="94"/>
      <c r="CA167" s="94"/>
      <c r="CB167" s="25"/>
      <c r="CC167" s="92">
        <v>1</v>
      </c>
      <c r="CD167" s="56"/>
      <c r="CE167" s="5"/>
    </row>
    <row r="168" spans="1:83" ht="28.5" customHeight="1">
      <c r="A168" s="86"/>
      <c r="B168" s="420" t="s">
        <v>469</v>
      </c>
      <c r="C168" s="420"/>
      <c r="D168" s="420"/>
      <c r="E168" s="420"/>
      <c r="F168" s="420"/>
      <c r="G168" s="421" t="s">
        <v>212</v>
      </c>
      <c r="H168" s="421"/>
      <c r="I168" s="421"/>
      <c r="J168" s="421"/>
      <c r="K168" s="421"/>
      <c r="L168" s="421"/>
      <c r="M168" s="421"/>
      <c r="N168" s="421"/>
      <c r="O168" s="251"/>
      <c r="AN168" s="248"/>
      <c r="AO168" s="248"/>
      <c r="AP168" s="248"/>
      <c r="AQ168" s="248"/>
      <c r="AR168" s="248"/>
      <c r="AS168" s="248"/>
      <c r="AT168" s="248"/>
      <c r="AU168" s="87">
        <v>1</v>
      </c>
      <c r="AV168" s="231"/>
      <c r="AW168" s="25"/>
      <c r="AX168" s="25"/>
      <c r="AY168" s="25"/>
      <c r="AZ168" s="25"/>
      <c r="BA168" s="25"/>
      <c r="BB168" s="25"/>
      <c r="BC168" s="25"/>
      <c r="BD168" s="25"/>
      <c r="BE168" s="25"/>
      <c r="BF168" s="25"/>
      <c r="BG168" s="25"/>
      <c r="BH168" s="25"/>
      <c r="BI168" s="25"/>
      <c r="BJ168" s="25"/>
      <c r="BK168" s="94"/>
      <c r="BL168" s="94"/>
      <c r="BM168" s="94"/>
      <c r="BN168" s="94"/>
      <c r="BO168" s="94"/>
      <c r="BP168" s="94"/>
      <c r="BQ168" s="94"/>
      <c r="BR168" s="94"/>
      <c r="BS168" s="94"/>
      <c r="BT168" s="94"/>
      <c r="BU168" s="94"/>
      <c r="BV168" s="94"/>
      <c r="BW168" s="94"/>
      <c r="BX168" s="94"/>
      <c r="BY168" s="94"/>
      <c r="BZ168" s="94"/>
      <c r="CA168" s="94"/>
      <c r="CB168" s="25"/>
      <c r="CC168" s="92">
        <v>1</v>
      </c>
      <c r="CD168" s="56"/>
      <c r="CE168" s="5"/>
    </row>
    <row r="169" spans="1:83" ht="5.25" customHeight="1">
      <c r="A169" s="86"/>
      <c r="B169" s="25"/>
      <c r="C169" s="94"/>
      <c r="D169" s="94"/>
      <c r="E169" s="94"/>
      <c r="F169" s="94"/>
      <c r="G169" s="94"/>
      <c r="H169" s="25"/>
      <c r="I169" s="250"/>
      <c r="J169" s="250"/>
      <c r="K169" s="250"/>
      <c r="L169" s="250"/>
      <c r="M169" s="250"/>
      <c r="N169" s="250"/>
      <c r="O169" s="251"/>
      <c r="P169" s="251"/>
      <c r="Q169" s="251"/>
      <c r="R169" s="251"/>
      <c r="S169" s="251"/>
      <c r="T169" s="251"/>
      <c r="U169" s="252"/>
      <c r="V169" s="252"/>
      <c r="W169" s="252"/>
      <c r="X169" s="252"/>
      <c r="Y169" s="25"/>
      <c r="Z169" s="25"/>
      <c r="AA169" s="25"/>
      <c r="AB169" s="5"/>
      <c r="AC169" s="5"/>
      <c r="AD169" s="5"/>
      <c r="AE169" s="5"/>
      <c r="AF169" s="5"/>
      <c r="AG169" s="5"/>
      <c r="AH169" s="5"/>
      <c r="AI169" s="5"/>
      <c r="AJ169" s="5"/>
      <c r="AK169" s="5"/>
      <c r="AL169" s="5"/>
      <c r="AM169" s="5"/>
      <c r="AN169" s="5"/>
      <c r="AO169" s="5"/>
      <c r="AP169" s="5"/>
      <c r="AQ169" s="5"/>
      <c r="AR169" s="5"/>
      <c r="AS169" s="5"/>
      <c r="AT169" s="5"/>
      <c r="AU169" s="87">
        <v>1</v>
      </c>
      <c r="AV169" s="25"/>
      <c r="AW169" s="25"/>
      <c r="AX169" s="25"/>
      <c r="AY169" s="25"/>
      <c r="AZ169" s="25"/>
      <c r="BA169" s="25"/>
      <c r="BB169" s="25"/>
      <c r="BC169" s="25"/>
      <c r="BD169" s="25"/>
      <c r="BE169" s="25"/>
      <c r="BF169" s="25"/>
      <c r="BG169" s="25"/>
      <c r="BH169" s="25"/>
      <c r="BI169" s="25"/>
      <c r="BJ169" s="25"/>
      <c r="BK169" s="94"/>
      <c r="BL169" s="94"/>
      <c r="BM169" s="94"/>
      <c r="BN169" s="94"/>
      <c r="BO169" s="94"/>
      <c r="BP169" s="94"/>
      <c r="BQ169" s="94"/>
      <c r="BR169" s="94"/>
      <c r="BS169" s="94"/>
      <c r="BT169" s="94"/>
      <c r="BU169" s="94"/>
      <c r="BV169" s="94"/>
      <c r="BW169" s="94"/>
      <c r="BX169" s="94"/>
      <c r="BY169" s="94"/>
      <c r="BZ169" s="94"/>
      <c r="CA169" s="94"/>
      <c r="CB169" s="25"/>
      <c r="CC169" s="92">
        <v>1</v>
      </c>
      <c r="CD169" s="56"/>
      <c r="CE169" s="5"/>
    </row>
    <row r="170" spans="1:83" ht="30" customHeight="1">
      <c r="A170" s="86"/>
      <c r="B170" s="422" t="s">
        <v>17</v>
      </c>
      <c r="C170" s="422"/>
      <c r="D170" s="422"/>
      <c r="E170" s="422"/>
      <c r="F170" s="422"/>
      <c r="G170" s="422"/>
      <c r="H170" s="422"/>
      <c r="I170" s="422"/>
      <c r="J170" s="422"/>
      <c r="K170" s="422"/>
      <c r="L170" s="422"/>
      <c r="M170" s="422"/>
      <c r="N170" s="422"/>
      <c r="O170" s="422"/>
      <c r="P170" s="422"/>
      <c r="Q170" s="422"/>
      <c r="R170" s="422"/>
      <c r="S170" s="422"/>
      <c r="T170" s="422"/>
      <c r="U170" s="422"/>
      <c r="V170" s="422"/>
      <c r="W170" s="422"/>
      <c r="X170" s="422"/>
      <c r="Y170" s="422"/>
      <c r="Z170" s="422"/>
      <c r="AA170" s="422"/>
      <c r="AB170" s="423" t="s">
        <v>470</v>
      </c>
      <c r="AC170" s="423"/>
      <c r="AD170" s="423"/>
      <c r="AE170" s="423"/>
      <c r="AF170" s="423"/>
      <c r="AG170" s="423"/>
      <c r="AH170" s="423"/>
      <c r="AI170" s="423"/>
      <c r="AJ170" s="423"/>
      <c r="AK170" s="423"/>
      <c r="AL170" s="423"/>
      <c r="AM170" s="423"/>
      <c r="AN170" s="423"/>
      <c r="AO170" s="423"/>
      <c r="AP170" s="423"/>
      <c r="AQ170" s="423"/>
      <c r="AR170" s="423"/>
      <c r="AS170" s="423"/>
      <c r="AT170" s="86"/>
      <c r="AU170" s="87">
        <v>1</v>
      </c>
      <c r="AV170" s="25"/>
      <c r="AW170" s="25"/>
      <c r="AX170" s="25"/>
      <c r="AY170" s="25"/>
      <c r="AZ170" s="25"/>
      <c r="BA170" s="25"/>
      <c r="BB170" s="25"/>
      <c r="BC170" s="25"/>
      <c r="BD170" s="25"/>
      <c r="BE170" s="25"/>
      <c r="BF170" s="25"/>
      <c r="BG170" s="25"/>
      <c r="BH170" s="25"/>
      <c r="BI170" s="25"/>
      <c r="BJ170" s="25"/>
      <c r="BK170" s="94"/>
      <c r="BL170" s="94"/>
      <c r="BM170" s="94"/>
      <c r="BN170" s="94"/>
      <c r="BO170" s="94"/>
      <c r="BP170" s="94"/>
      <c r="BQ170" s="94"/>
      <c r="BR170" s="94"/>
      <c r="BS170" s="94"/>
      <c r="BT170" s="94"/>
      <c r="BU170" s="94"/>
      <c r="BV170" s="94"/>
      <c r="BW170" s="94"/>
      <c r="BX170" s="94"/>
      <c r="BY170" s="94"/>
      <c r="BZ170" s="94"/>
      <c r="CA170" s="94"/>
      <c r="CB170" s="25"/>
      <c r="CC170" s="92">
        <v>1</v>
      </c>
      <c r="CD170" s="56"/>
      <c r="CE170" s="5"/>
    </row>
    <row r="171" spans="1:83" ht="54.75" customHeight="1">
      <c r="A171" s="86"/>
      <c r="B171" s="338" t="s">
        <v>72</v>
      </c>
      <c r="C171" s="338"/>
      <c r="D171" s="338"/>
      <c r="E171" s="338" t="s">
        <v>45</v>
      </c>
      <c r="F171" s="338"/>
      <c r="G171" s="338" t="s">
        <v>73</v>
      </c>
      <c r="H171" s="338"/>
      <c r="I171" s="338"/>
      <c r="J171" s="338" t="s">
        <v>74</v>
      </c>
      <c r="K171" s="338"/>
      <c r="L171" s="338" t="s">
        <v>75</v>
      </c>
      <c r="M171" s="338"/>
      <c r="N171" s="338" t="s">
        <v>76</v>
      </c>
      <c r="O171" s="338"/>
      <c r="P171" s="338" t="s">
        <v>77</v>
      </c>
      <c r="Q171" s="338"/>
      <c r="R171" s="388" t="s">
        <v>78</v>
      </c>
      <c r="S171" s="388"/>
      <c r="T171" s="388" t="s">
        <v>54</v>
      </c>
      <c r="U171" s="388"/>
      <c r="V171" s="338" t="s">
        <v>79</v>
      </c>
      <c r="W171" s="338"/>
      <c r="X171" s="338" t="s">
        <v>471</v>
      </c>
      <c r="Y171" s="338"/>
      <c r="Z171" s="338" t="s">
        <v>122</v>
      </c>
      <c r="AA171" s="338"/>
      <c r="AB171" s="411" t="s">
        <v>472</v>
      </c>
      <c r="AC171" s="411"/>
      <c r="AD171" s="411"/>
      <c r="AE171" s="411"/>
      <c r="AF171" s="411"/>
      <c r="AG171" s="411"/>
      <c r="AH171" s="411" t="s">
        <v>473</v>
      </c>
      <c r="AI171" s="411"/>
      <c r="AJ171" s="411"/>
      <c r="AK171" s="411"/>
      <c r="AL171" s="411"/>
      <c r="AM171" s="411"/>
      <c r="AN171" s="411" t="s">
        <v>474</v>
      </c>
      <c r="AO171" s="411"/>
      <c r="AP171" s="411"/>
      <c r="AQ171" s="411"/>
      <c r="AR171" s="411"/>
      <c r="AS171" s="411"/>
      <c r="AT171" s="253"/>
      <c r="AU171" s="87">
        <v>1</v>
      </c>
      <c r="AV171" s="24" t="s">
        <v>475</v>
      </c>
      <c r="AW171" s="233" t="s">
        <v>440</v>
      </c>
      <c r="AX171" s="233" t="s">
        <v>441</v>
      </c>
      <c r="AY171" s="233" t="s">
        <v>442</v>
      </c>
      <c r="AZ171" s="254" t="s">
        <v>476</v>
      </c>
      <c r="BA171" s="254" t="s">
        <v>444</v>
      </c>
      <c r="BB171" s="254" t="s">
        <v>477</v>
      </c>
      <c r="BC171" s="254" t="s">
        <v>478</v>
      </c>
      <c r="BD171" s="254" t="s">
        <v>479</v>
      </c>
      <c r="BE171" s="254" t="s">
        <v>480</v>
      </c>
      <c r="BF171" s="254" t="s">
        <v>447</v>
      </c>
      <c r="BG171" s="254" t="s">
        <v>481</v>
      </c>
      <c r="BH171" s="254" t="s">
        <v>54</v>
      </c>
      <c r="BI171" s="6" t="s">
        <v>482</v>
      </c>
      <c r="BJ171" s="6" t="s">
        <v>449</v>
      </c>
      <c r="BK171" s="234" t="s">
        <v>450</v>
      </c>
      <c r="BL171" s="6" t="s">
        <v>451</v>
      </c>
      <c r="BM171" s="6" t="s">
        <v>452</v>
      </c>
      <c r="BN171" s="6" t="s">
        <v>483</v>
      </c>
      <c r="BO171" s="6" t="s">
        <v>484</v>
      </c>
      <c r="BP171" s="6" t="s">
        <v>485</v>
      </c>
      <c r="BQ171" s="217" t="s">
        <v>456</v>
      </c>
      <c r="BR171" s="217" t="s">
        <v>457</v>
      </c>
      <c r="BS171" s="217" t="s">
        <v>458</v>
      </c>
      <c r="BT171" s="217" t="s">
        <v>459</v>
      </c>
      <c r="BU171" s="217" t="s">
        <v>55</v>
      </c>
      <c r="BV171" s="217" t="s">
        <v>460</v>
      </c>
      <c r="BW171" s="217" t="s">
        <v>461</v>
      </c>
      <c r="BX171" s="217" t="s">
        <v>59</v>
      </c>
      <c r="BY171" s="217" t="s">
        <v>60</v>
      </c>
      <c r="BZ171" s="217" t="s">
        <v>61</v>
      </c>
      <c r="CA171" s="217" t="s">
        <v>462</v>
      </c>
      <c r="CB171" s="25"/>
      <c r="CC171" s="92">
        <v>1</v>
      </c>
      <c r="CD171" s="56"/>
      <c r="CE171" s="5"/>
    </row>
    <row r="172" spans="1:83" ht="71.25" customHeight="1">
      <c r="A172" s="111" t="s">
        <v>486</v>
      </c>
      <c r="B172" s="379" t="s">
        <v>814</v>
      </c>
      <c r="C172" s="379"/>
      <c r="D172" s="379"/>
      <c r="E172" s="357"/>
      <c r="F172" s="357"/>
      <c r="G172" s="412"/>
      <c r="H172" s="412"/>
      <c r="I172" s="412"/>
      <c r="J172" s="380"/>
      <c r="K172" s="380"/>
      <c r="L172" s="380"/>
      <c r="M172" s="380"/>
      <c r="N172" s="413"/>
      <c r="O172" s="413"/>
      <c r="P172" s="357"/>
      <c r="Q172" s="357"/>
      <c r="R172" s="357"/>
      <c r="S172" s="357"/>
      <c r="T172" s="357"/>
      <c r="U172" s="357"/>
      <c r="V172" s="357"/>
      <c r="W172" s="357"/>
      <c r="X172" s="237">
        <f>IF(Y172&gt;0.8,5,IF(Y172&gt;0.6,4,IF(Y172&gt;0.4,3,IF(Y172&gt;0.2,2,1))))</f>
        <v>1</v>
      </c>
      <c r="Y172" s="238">
        <f>IF(OR(V172="Ambos",V172="Probabilidad"),I164-(I164*AY172),I164)</f>
        <v>0.12959999999999999</v>
      </c>
      <c r="Z172" s="237">
        <f>IF(AA172&gt;0.8,5,IF(AA172&gt;0.6,4,IF(AA172&gt;0.4,3,IF(AA172&gt;0.2,2,1))))</f>
        <v>2</v>
      </c>
      <c r="AA172" s="238">
        <f>IF(OR(V172="Ambos",V172="Impacto"),V164-(V164*AY172),V164)</f>
        <v>0.33333333333333331</v>
      </c>
      <c r="AB172" s="357"/>
      <c r="AC172" s="357"/>
      <c r="AD172" s="357"/>
      <c r="AE172" s="357"/>
      <c r="AF172" s="357"/>
      <c r="AG172" s="357"/>
      <c r="AH172" s="357"/>
      <c r="AI172" s="357"/>
      <c r="AJ172" s="357"/>
      <c r="AK172" s="357"/>
      <c r="AL172" s="357"/>
      <c r="AM172" s="357"/>
      <c r="AN172" s="357"/>
      <c r="AO172" s="357"/>
      <c r="AP172" s="357"/>
      <c r="AQ172" s="357"/>
      <c r="AR172" s="357"/>
      <c r="AS172" s="357"/>
      <c r="AT172" s="239"/>
      <c r="AU172" s="87">
        <v>1</v>
      </c>
      <c r="AV172" s="240">
        <f>IF(N172="SI",1,0)</f>
        <v>0</v>
      </c>
      <c r="AW172" s="240">
        <f>IF(T172="",0,IF(R172="Automático",0.25,IF(C172="Manual",0.15,0)))</f>
        <v>0</v>
      </c>
      <c r="AX172" s="240">
        <f>IF(R172="",0,IF(T172="Preventivo",0.25,IF(T172="Detectivo",0.15,IF(T172="Correctivo",0.1,0))))</f>
        <v>0</v>
      </c>
      <c r="AY172" s="240">
        <f>IF(OR(R172=0,T172=0),0,AV172*(AW172+AX172))</f>
        <v>0</v>
      </c>
      <c r="AZ172" s="109" t="str">
        <f>CONCATENATE(A172,". ",B172," 
",A173,". ",B173," 
",A174,""".",B174,)</f>
        <v>TTO 1. No Aplica 
.  
".</v>
      </c>
      <c r="BA172" s="109" t="str">
        <f>CONCATENATE(A172,". ",E172," 
",A173,". ",E173," 
",A174,". ",E174,)</f>
        <v xml:space="preserve">TTO 1.  
.  
. </v>
      </c>
      <c r="BB172" s="109" t="str">
        <f>CONCATENATE(A172,". ",G172," 
",A173,". ",G173," 
",A174,". ",G174,)</f>
        <v xml:space="preserve">TTO 1.  
.  
. </v>
      </c>
      <c r="BC172" s="109" t="str">
        <f>CONCATENATE(A172,". ",J172," 
",A173,". ",J173," 
",A174,". ",J174,)</f>
        <v xml:space="preserve">TTO 1.  
.  
. </v>
      </c>
      <c r="BD172" s="109" t="str">
        <f>CONCATENATE(A172,". ",L172," 
",A173,". ",L173," 
",A174,". ",L174,)</f>
        <v xml:space="preserve">TTO 1.  
.  
. </v>
      </c>
      <c r="BE172" s="109" t="str">
        <f>CONCATENATE(A172,". ",N172," 
",A173,". ",N173," 
",A174,". ",N174,)</f>
        <v xml:space="preserve">TTO 1.  
.  
. </v>
      </c>
      <c r="BF172" s="109" t="str">
        <f>CONCATENATE(A172,". ",P172," 
",A173,". ",P173," 
",A174,". ",P174,)</f>
        <v xml:space="preserve">TTO 1.  
.  
. </v>
      </c>
      <c r="BG172" s="109" t="str">
        <f>CONCATENATE(A172,". ",R172," 
",A173,". ",R173," 
",A174,". ",R174,)</f>
        <v xml:space="preserve">TTO 1.  
.  
. </v>
      </c>
      <c r="BH172" s="109" t="str">
        <f>CONCATENATE(A172,". ",T172," 
",A173,". ",T173," 
",A174,". ",T174,)</f>
        <v xml:space="preserve">TTO 1.  
.  
. </v>
      </c>
      <c r="BI172" s="109" t="str">
        <f>CONCATENATE(A172,". ",V172," 
",A173,". ",V173," 
",A174,". ",V174,)</f>
        <v xml:space="preserve">TTO 1.  
.  
. </v>
      </c>
      <c r="BJ172" s="109" t="str">
        <f>CONCATENATE(A172,". ",X172," 
",A173,". ",X173," 
",A174,". ",X174,)</f>
        <v>TTO 1. 1 
. 1 
. 1</v>
      </c>
      <c r="BK172" s="109" t="str">
        <f>CONCATENATE(A172,". ",Y172," 
",A173,". ",Y173," 
",A174,". ",Y174,)</f>
        <v>TTO 1. 0,1296 
. 0,1296 
. 0,1296</v>
      </c>
      <c r="BL172" s="109" t="str">
        <f>CONCATENATE(A172,". ",Z172," 
",A173,". ",Z173," 
",A174,". ",Z174,)</f>
        <v>TTO 1. 2 
. 2 
. 2</v>
      </c>
      <c r="BM172" s="109" t="str">
        <f>CONCATENATE(A172,". ",AA172," 
",A173,". ",AA173," 
",A174,". ",AA174,)</f>
        <v>TTO 1. 0,333333333333333 
. 0,333333333333333 
. 0,333333333333333</v>
      </c>
      <c r="BN172" s="109" t="str">
        <f>CONCATENATE(A172,". ",AB172," 
",A173,". ",AB173," 
",A174,". ",AB174,)</f>
        <v xml:space="preserve">TTO 1.  
.  
. </v>
      </c>
      <c r="BO172" s="109" t="str">
        <f>CONCATENATE(A172,". ",AH172," 
",A173,". ",AH173," 
",A174,". ",AH174,)</f>
        <v xml:space="preserve">TTO 1.  
.  
. </v>
      </c>
      <c r="BP172" s="109" t="str">
        <f>CONCATENATE(A172,". ",AN172," 
",A173,". ",AN173," 
",A174,". ",AN174,)</f>
        <v xml:space="preserve">TTO 1.  
.  
. </v>
      </c>
      <c r="BQ172" s="132">
        <f>IF(P172="Continua",1,0)</f>
        <v>0</v>
      </c>
      <c r="BR172" s="132">
        <f>IF(P172="Aleatoria",1,0)</f>
        <v>0</v>
      </c>
      <c r="BS172" s="132">
        <f>IF(R172="manual",1,0)</f>
        <v>0</v>
      </c>
      <c r="BT172" s="132">
        <f>IF(R172="automático",1,0)</f>
        <v>0</v>
      </c>
      <c r="BU172" s="132">
        <f>IF(T172="preventivo",1,0)</f>
        <v>0</v>
      </c>
      <c r="BV172" s="132">
        <f>IF(T172="detectivo",1,0)</f>
        <v>0</v>
      </c>
      <c r="BW172" s="132">
        <f>IF(T172="correctivo",1,0)</f>
        <v>0</v>
      </c>
      <c r="BX172" s="132">
        <f>IF(V172="probabilidad",1,0)</f>
        <v>0</v>
      </c>
      <c r="BY172" s="132">
        <f>IF(V172="impacto",1,0)</f>
        <v>0</v>
      </c>
      <c r="BZ172" s="132">
        <f>IF(V172="ambos",1,0)</f>
        <v>0</v>
      </c>
      <c r="CA172" s="132">
        <f>IF(V172="ninguno",1,0)</f>
        <v>0</v>
      </c>
      <c r="CB172" s="25"/>
      <c r="CC172" s="92">
        <v>1</v>
      </c>
      <c r="CD172" s="56"/>
      <c r="CE172" s="5"/>
    </row>
    <row r="173" spans="1:83" ht="71.25" hidden="1" customHeight="1">
      <c r="A173" s="256" t="str">
        <f>IF(B173="","","TTO 2")</f>
        <v/>
      </c>
      <c r="B173" s="379"/>
      <c r="C173" s="379"/>
      <c r="D173" s="379"/>
      <c r="E173" s="357"/>
      <c r="F173" s="357"/>
      <c r="G173" s="412"/>
      <c r="H173" s="412"/>
      <c r="I173" s="412"/>
      <c r="J173" s="380"/>
      <c r="K173" s="380"/>
      <c r="L173" s="380"/>
      <c r="M173" s="380"/>
      <c r="N173" s="413"/>
      <c r="O173" s="413"/>
      <c r="P173" s="357"/>
      <c r="Q173" s="357"/>
      <c r="R173" s="357"/>
      <c r="S173" s="357"/>
      <c r="T173" s="357"/>
      <c r="U173" s="357"/>
      <c r="V173" s="357"/>
      <c r="W173" s="357"/>
      <c r="X173" s="237">
        <f>IF(Y173&gt;0.8,5,IF(Y173&gt;0.6,4,IF(Y173&gt;0.4,3,IF(Y173&gt;0.2,2,1))))</f>
        <v>1</v>
      </c>
      <c r="Y173" s="238">
        <f>IF(OR(V173="Ambos",V173="Probabilidad"),Y172-(Y172*AY173),Y172)</f>
        <v>0.12959999999999999</v>
      </c>
      <c r="Z173" s="237">
        <f>IF(AA173&gt;0.8,5,IF(AA173&gt;0.6,4,IF(AA173&gt;0.4,3,IF(AA173&gt;0.2,2,1))))</f>
        <v>2</v>
      </c>
      <c r="AA173" s="238">
        <f>IF(OR(V173="Ambos",V173="Impacto"),AA172-(AA172*AZ173),AA172)</f>
        <v>0.33333333333333331</v>
      </c>
      <c r="AB173" s="357"/>
      <c r="AC173" s="357"/>
      <c r="AD173" s="357"/>
      <c r="AE173" s="357"/>
      <c r="AF173" s="357"/>
      <c r="AG173" s="357"/>
      <c r="AH173" s="357"/>
      <c r="AI173" s="357"/>
      <c r="AJ173" s="357"/>
      <c r="AK173" s="357"/>
      <c r="AL173" s="357"/>
      <c r="AM173" s="357"/>
      <c r="AN173" s="357"/>
      <c r="AO173" s="357"/>
      <c r="AP173" s="357"/>
      <c r="AQ173" s="357"/>
      <c r="AR173" s="357"/>
      <c r="AS173" s="357"/>
      <c r="AT173" s="239"/>
      <c r="AU173" s="87">
        <v>1</v>
      </c>
      <c r="AV173" s="240">
        <f>IF(N173="SI",1,0)</f>
        <v>0</v>
      </c>
      <c r="AW173" s="240">
        <f>IF(T173="",0,IF(R173="Automático",0.25,IF(C173="Manual",0.15,0)))</f>
        <v>0</v>
      </c>
      <c r="AX173" s="240">
        <f>IF(R173="",0,IF(T173="Preventivo",0.25,IF(T173="Detectivo",0.15,IF(T173="Correctivo",0.1,0))))</f>
        <v>0</v>
      </c>
      <c r="AY173" s="240">
        <f>IF(OR(R173=0,T173=0),0,AV173*(AW173+AX173))</f>
        <v>0</v>
      </c>
      <c r="AZ173" s="257"/>
      <c r="BA173" s="257"/>
      <c r="BB173" s="257"/>
      <c r="BC173" s="257"/>
      <c r="BD173" s="257"/>
      <c r="BE173" s="257"/>
      <c r="BF173" s="257"/>
      <c r="BG173" s="257"/>
      <c r="BH173" s="257"/>
      <c r="BI173" s="258"/>
      <c r="BJ173" s="258"/>
      <c r="BK173" s="258"/>
      <c r="BL173" s="258"/>
      <c r="BM173" s="258"/>
      <c r="BN173" s="258"/>
      <c r="BO173" s="258"/>
      <c r="BP173" s="94"/>
      <c r="BQ173" s="132">
        <f>IF(P173="Continua",1,0)</f>
        <v>0</v>
      </c>
      <c r="BR173" s="132">
        <f>IF(P173="Aleatoria",1,0)</f>
        <v>0</v>
      </c>
      <c r="BS173" s="132">
        <f>IF(R173="manual",1,0)</f>
        <v>0</v>
      </c>
      <c r="BT173" s="132">
        <f>IF(R173="automático",1,0)</f>
        <v>0</v>
      </c>
      <c r="BU173" s="132">
        <f>IF(T173="preventivo",1,0)</f>
        <v>0</v>
      </c>
      <c r="BV173" s="132">
        <f>IF(T173="detectivo",1,0)</f>
        <v>0</v>
      </c>
      <c r="BW173" s="132">
        <f>IF(T173="correctivo",1,0)</f>
        <v>0</v>
      </c>
      <c r="BX173" s="132">
        <f>IF(V173="probabilidad",1,0)</f>
        <v>0</v>
      </c>
      <c r="BY173" s="132">
        <f>IF(V173="impacto",1,0)</f>
        <v>0</v>
      </c>
      <c r="BZ173" s="132">
        <f>IF(V173="ambos",1,0)</f>
        <v>0</v>
      </c>
      <c r="CA173" s="132">
        <f>IF(V173="ninguno",1,0)</f>
        <v>0</v>
      </c>
      <c r="CC173" s="92">
        <v>1</v>
      </c>
    </row>
    <row r="174" spans="1:83" ht="71.25" hidden="1" customHeight="1">
      <c r="A174" s="256" t="str">
        <f>IF(B174="","","TTO 3")</f>
        <v/>
      </c>
      <c r="B174" s="379"/>
      <c r="C174" s="379"/>
      <c r="D174" s="379"/>
      <c r="E174" s="357"/>
      <c r="F174" s="357"/>
      <c r="G174" s="412"/>
      <c r="H174" s="412"/>
      <c r="I174" s="412"/>
      <c r="J174" s="380"/>
      <c r="K174" s="380"/>
      <c r="L174" s="380"/>
      <c r="M174" s="380"/>
      <c r="N174" s="413"/>
      <c r="O174" s="413"/>
      <c r="P174" s="357"/>
      <c r="Q174" s="357"/>
      <c r="R174" s="357"/>
      <c r="S174" s="357"/>
      <c r="T174" s="357"/>
      <c r="U174" s="357"/>
      <c r="V174" s="357"/>
      <c r="W174" s="357"/>
      <c r="X174" s="237">
        <f>IF(Y174&gt;0.8,5,IF(Y174&gt;0.6,4,IF(Y174&gt;0.4,3,IF(Y174&gt;0.2,2,1))))</f>
        <v>1</v>
      </c>
      <c r="Y174" s="238">
        <f>IF(OR(V174="Ambos",V174="Probabilidad"),Y173-(Y173*AY174),Y173)</f>
        <v>0.12959999999999999</v>
      </c>
      <c r="Z174" s="237">
        <f>IF(AA174&gt;0.8,5,IF(AA174&gt;0.6,4,IF(AA174&gt;0.4,3,IF(AA174&gt;0.2,2,1))))</f>
        <v>2</v>
      </c>
      <c r="AA174" s="238">
        <f>IF(OR(V174="Ambos",V174="Impacto"),AA173-(AA173*AZ174),AA173)</f>
        <v>0.33333333333333331</v>
      </c>
      <c r="AB174" s="357"/>
      <c r="AC174" s="357"/>
      <c r="AD174" s="357"/>
      <c r="AE174" s="357"/>
      <c r="AF174" s="357"/>
      <c r="AG174" s="357"/>
      <c r="AH174" s="357"/>
      <c r="AI174" s="357"/>
      <c r="AJ174" s="357"/>
      <c r="AK174" s="357"/>
      <c r="AL174" s="357"/>
      <c r="AM174" s="357"/>
      <c r="AN174" s="357"/>
      <c r="AO174" s="357"/>
      <c r="AP174" s="357"/>
      <c r="AQ174" s="357"/>
      <c r="AR174" s="357"/>
      <c r="AS174" s="357"/>
      <c r="AT174" s="239"/>
      <c r="AU174" s="87">
        <v>1</v>
      </c>
      <c r="AV174" s="240">
        <f>IF(N174="SI",1,0)</f>
        <v>0</v>
      </c>
      <c r="AW174" s="240">
        <f>IF(T174="",0,IF(R174="Automático",0.25,IF(C174="Manual",0.15,0)))</f>
        <v>0</v>
      </c>
      <c r="AX174" s="240">
        <f>IF(R174="",0,IF(T174="Preventivo",0.25,IF(T174="Detectivo",0.15,IF(T174="Correctivo",0.1,0))))</f>
        <v>0</v>
      </c>
      <c r="AY174" s="240">
        <f>IF(OR(R174=0,T174=0),0,AV174*(AW174+AX174))</f>
        <v>0</v>
      </c>
      <c r="AZ174" s="257"/>
      <c r="BA174" s="257"/>
      <c r="BB174" s="257"/>
      <c r="BC174" s="257"/>
      <c r="BD174" s="257"/>
      <c r="BE174" s="257"/>
      <c r="BF174" s="257"/>
      <c r="BG174" s="257"/>
      <c r="BH174" s="257"/>
      <c r="BI174" s="258"/>
      <c r="BJ174" s="258"/>
      <c r="BK174" s="258"/>
      <c r="BL174" s="258"/>
      <c r="BM174" s="258"/>
      <c r="BN174" s="258"/>
      <c r="BO174" s="258"/>
      <c r="BP174" s="94"/>
      <c r="BQ174" s="132">
        <f>IF(P174="Continua",1,0)</f>
        <v>0</v>
      </c>
      <c r="BR174" s="132">
        <f>IF(P174="Aleatoria",1,0)</f>
        <v>0</v>
      </c>
      <c r="BS174" s="132">
        <f>IF(R174="manual",1,0)</f>
        <v>0</v>
      </c>
      <c r="BT174" s="132">
        <f>IF(R174="automático",1,0)</f>
        <v>0</v>
      </c>
      <c r="BU174" s="132">
        <f>IF(T174="preventivo",1,0)</f>
        <v>0</v>
      </c>
      <c r="BV174" s="132">
        <f>IF(T174="detectivo",1,0)</f>
        <v>0</v>
      </c>
      <c r="BW174" s="132">
        <f>IF(T174="correctivo",1,0)</f>
        <v>0</v>
      </c>
      <c r="BX174" s="132">
        <f>IF(V174="probabilidad",1,0)</f>
        <v>0</v>
      </c>
      <c r="BY174" s="132">
        <f>IF(V174="impacto",1,0)</f>
        <v>0</v>
      </c>
      <c r="BZ174" s="132">
        <f>IF(V174="ambos",1,0)</f>
        <v>0</v>
      </c>
      <c r="CA174" s="132">
        <f>IF(V174="ninguno",1,0)</f>
        <v>0</v>
      </c>
      <c r="CC174" s="92">
        <v>1</v>
      </c>
    </row>
    <row r="175" spans="1:83" ht="8.25" customHeight="1" thickBot="1">
      <c r="A175" s="86"/>
      <c r="B175" s="199"/>
      <c r="C175" s="199"/>
      <c r="D175" s="199"/>
      <c r="E175" s="199"/>
      <c r="F175" s="199"/>
      <c r="J175" s="250"/>
      <c r="K175" s="250"/>
      <c r="L175" s="250"/>
      <c r="M175" s="250"/>
      <c r="N175" s="250"/>
      <c r="O175" s="251"/>
      <c r="P175" s="251"/>
      <c r="Q175" s="251"/>
      <c r="R175" s="251"/>
      <c r="S175" s="251"/>
      <c r="T175" s="251"/>
      <c r="U175" s="252"/>
      <c r="V175" s="252"/>
      <c r="W175" s="252"/>
      <c r="X175" s="252"/>
      <c r="Y175" s="25"/>
      <c r="Z175" s="25"/>
      <c r="AA175" s="25"/>
      <c r="AB175" s="5"/>
      <c r="AC175" s="5"/>
      <c r="AD175" s="5"/>
      <c r="AE175" s="5"/>
      <c r="AF175" s="5"/>
      <c r="AG175" s="5"/>
      <c r="AH175" s="5"/>
      <c r="AI175" s="5"/>
      <c r="AJ175" s="5"/>
      <c r="AK175" s="5"/>
      <c r="AL175" s="5"/>
      <c r="AM175" s="5"/>
      <c r="AN175" s="5"/>
      <c r="AO175" s="5"/>
      <c r="AP175" s="5"/>
      <c r="AQ175" s="5"/>
      <c r="AR175" s="5"/>
      <c r="AS175" s="5"/>
      <c r="AT175" s="5"/>
      <c r="AU175" s="87">
        <v>1</v>
      </c>
      <c r="AV175" s="259"/>
      <c r="AW175" s="260"/>
      <c r="AX175" s="260"/>
      <c r="AY175" s="25"/>
      <c r="AZ175" s="6"/>
      <c r="BA175" s="6"/>
      <c r="BB175" s="6"/>
      <c r="BC175" s="6"/>
      <c r="BD175" s="6"/>
      <c r="BE175" s="6"/>
      <c r="BF175" s="6"/>
      <c r="BG175" s="6"/>
      <c r="BH175" s="6"/>
      <c r="BI175" s="6"/>
      <c r="BJ175" s="6"/>
      <c r="BK175" s="94"/>
      <c r="BL175" s="94"/>
      <c r="BM175" s="94"/>
      <c r="BN175" s="94"/>
      <c r="BO175" s="94"/>
      <c r="BP175" s="94"/>
      <c r="BQ175" s="94"/>
      <c r="BR175" s="94"/>
      <c r="BS175" s="94"/>
      <c r="BT175" s="94"/>
      <c r="BU175" s="94"/>
      <c r="BV175" s="94"/>
      <c r="BW175" s="94"/>
      <c r="BX175" s="94"/>
      <c r="BY175" s="94"/>
      <c r="BZ175" s="94"/>
      <c r="CA175" s="94"/>
      <c r="CC175" s="92">
        <v>1</v>
      </c>
    </row>
    <row r="176" spans="1:83" ht="30" customHeight="1" thickTop="1" thickBot="1">
      <c r="A176" s="86"/>
      <c r="B176" s="414" t="s">
        <v>487</v>
      </c>
      <c r="C176" s="414"/>
      <c r="D176" s="414"/>
      <c r="E176" s="246">
        <f>X174</f>
        <v>1</v>
      </c>
      <c r="F176" s="415" t="str">
        <f>VLOOKUP(E176,A95:B99,2,1)</f>
        <v>Muy Baja</v>
      </c>
      <c r="G176" s="415"/>
      <c r="H176" s="415"/>
      <c r="I176" s="416">
        <f>IF(Y174&lt;0.01,0.01,Y174)</f>
        <v>0.12959999999999999</v>
      </c>
      <c r="J176" s="416"/>
      <c r="K176" s="417" t="s">
        <v>488</v>
      </c>
      <c r="L176" s="417"/>
      <c r="M176" s="417"/>
      <c r="N176" s="417"/>
      <c r="O176" s="417"/>
      <c r="P176" s="417"/>
      <c r="Q176" s="247">
        <f>Z174</f>
        <v>2</v>
      </c>
      <c r="R176" s="418" t="str">
        <f>VLOOKUP(Q176,A119:B123,2,1)</f>
        <v>Menor</v>
      </c>
      <c r="S176" s="418"/>
      <c r="T176" s="418"/>
      <c r="U176" s="418"/>
      <c r="V176" s="261">
        <f>IF(AA174&lt;0.01,0.01,AA174)</f>
        <v>0.33333333333333331</v>
      </c>
      <c r="W176" s="262"/>
      <c r="Y176" s="25"/>
      <c r="Z176" s="25"/>
      <c r="AA176" s="25"/>
      <c r="AB176" s="5"/>
      <c r="AC176" s="5"/>
      <c r="AD176" s="5"/>
      <c r="AE176" s="5"/>
      <c r="AF176" s="5"/>
      <c r="AG176" s="5"/>
      <c r="AH176" s="5"/>
      <c r="AI176" s="5"/>
      <c r="AJ176" s="5"/>
      <c r="AK176" s="5"/>
      <c r="AL176" s="5"/>
      <c r="AM176" s="5"/>
      <c r="AN176" s="5"/>
      <c r="AO176" s="5"/>
      <c r="AP176" s="5"/>
      <c r="AQ176" s="5"/>
      <c r="AR176" s="5"/>
      <c r="AS176" s="5"/>
      <c r="AT176" s="5"/>
      <c r="AU176" s="87">
        <v>1</v>
      </c>
      <c r="AW176" s="108" t="str">
        <f>CONCATENATE(E176," - ",F176)</f>
        <v>1 - Muy Baja</v>
      </c>
      <c r="AX176" s="108" t="str">
        <f>CONCATENATE(Q176," - ",R176)</f>
        <v>2 - Menor</v>
      </c>
      <c r="AY176" s="25"/>
      <c r="AZ176" s="25"/>
      <c r="BA176" s="25"/>
      <c r="BB176" s="25"/>
      <c r="BC176" s="25"/>
      <c r="BD176" s="25"/>
      <c r="BE176" s="25"/>
      <c r="BF176" s="25"/>
      <c r="BG176" s="25"/>
      <c r="BH176" s="25"/>
      <c r="BI176" s="25"/>
      <c r="BJ176" s="25"/>
      <c r="BK176" s="94"/>
      <c r="BL176" s="94"/>
      <c r="BM176" s="94"/>
      <c r="BN176" s="94"/>
      <c r="BO176" s="94"/>
      <c r="BP176" s="94"/>
      <c r="BQ176" s="56">
        <f t="shared" ref="BQ176:CA176" si="40">SUM(BQ172:BQ174)</f>
        <v>0</v>
      </c>
      <c r="BR176" s="56">
        <f t="shared" si="40"/>
        <v>0</v>
      </c>
      <c r="BS176" s="56">
        <f t="shared" si="40"/>
        <v>0</v>
      </c>
      <c r="BT176" s="56">
        <f t="shared" si="40"/>
        <v>0</v>
      </c>
      <c r="BU176" s="56">
        <f t="shared" si="40"/>
        <v>0</v>
      </c>
      <c r="BV176" s="56">
        <f t="shared" si="40"/>
        <v>0</v>
      </c>
      <c r="BW176" s="56">
        <f t="shared" si="40"/>
        <v>0</v>
      </c>
      <c r="BX176" s="56">
        <f t="shared" si="40"/>
        <v>0</v>
      </c>
      <c r="BY176" s="56">
        <f t="shared" si="40"/>
        <v>0</v>
      </c>
      <c r="BZ176" s="56">
        <f t="shared" si="40"/>
        <v>0</v>
      </c>
      <c r="CA176" s="56">
        <f t="shared" si="40"/>
        <v>0</v>
      </c>
      <c r="CC176" s="92">
        <v>1</v>
      </c>
    </row>
    <row r="177" spans="1:81" ht="12.75" customHeight="1" thickTop="1" thickBot="1">
      <c r="A177" s="86"/>
      <c r="B177" s="199"/>
      <c r="C177" s="199"/>
      <c r="D177" s="94"/>
      <c r="E177" s="25"/>
      <c r="F177" s="25"/>
      <c r="G177" s="25"/>
      <c r="H177" s="25"/>
      <c r="I177" s="25"/>
      <c r="J177" s="25"/>
      <c r="K177" s="25"/>
      <c r="L177" s="25"/>
      <c r="M177" s="25"/>
      <c r="N177" s="25"/>
      <c r="O177" s="25"/>
      <c r="P177" s="25"/>
      <c r="Q177" s="25"/>
      <c r="R177" s="25"/>
      <c r="S177" s="25"/>
      <c r="T177" s="25"/>
      <c r="U177" s="25"/>
      <c r="V177" s="25"/>
      <c r="W177" s="25"/>
      <c r="X177" s="252"/>
      <c r="Y177" s="25"/>
      <c r="Z177" s="25"/>
      <c r="AA177" s="25"/>
      <c r="AB177" s="5"/>
      <c r="AC177" s="5"/>
      <c r="AD177" s="5"/>
      <c r="AE177" s="5"/>
      <c r="AF177" s="5"/>
      <c r="AG177" s="5"/>
      <c r="AH177" s="5"/>
      <c r="AI177" s="5"/>
      <c r="AJ177" s="5"/>
      <c r="AK177" s="5"/>
      <c r="AL177" s="5"/>
      <c r="AM177" s="5"/>
      <c r="AN177" s="5"/>
      <c r="AO177" s="5"/>
      <c r="AP177" s="5"/>
      <c r="AQ177" s="5"/>
      <c r="AR177" s="5"/>
      <c r="AS177" s="5"/>
      <c r="AT177" s="5"/>
      <c r="AU177" s="87">
        <v>1</v>
      </c>
      <c r="AV177" s="259"/>
      <c r="AW177" s="260"/>
      <c r="AX177" s="260"/>
      <c r="AY177" s="25"/>
      <c r="AZ177" s="25"/>
      <c r="BA177" s="25"/>
      <c r="BB177" s="25"/>
      <c r="BC177" s="25"/>
      <c r="BD177" s="25"/>
      <c r="BE177" s="25"/>
      <c r="BF177" s="25"/>
      <c r="BG177" s="25"/>
      <c r="BH177" s="25"/>
      <c r="BI177" s="25"/>
      <c r="BJ177" s="25"/>
      <c r="BK177" s="94"/>
      <c r="BL177" s="94"/>
      <c r="BM177" s="94"/>
      <c r="BN177" s="94"/>
      <c r="BO177" s="94"/>
      <c r="BP177" s="94"/>
      <c r="BQ177" s="94"/>
      <c r="BR177" s="94"/>
      <c r="BS177" s="94"/>
      <c r="BT177" s="94"/>
      <c r="BU177" s="94"/>
      <c r="BV177" s="94"/>
      <c r="BW177" s="94"/>
      <c r="BX177" s="94"/>
      <c r="BY177" s="94"/>
      <c r="BZ177" s="94"/>
      <c r="CA177" s="94"/>
      <c r="CC177" s="92">
        <v>1</v>
      </c>
    </row>
    <row r="178" spans="1:81" ht="25.5" customHeight="1" thickBot="1">
      <c r="A178" s="86"/>
      <c r="B178" s="199"/>
      <c r="C178" s="199"/>
      <c r="D178" s="199"/>
      <c r="E178" s="199"/>
      <c r="F178" s="403" t="s">
        <v>489</v>
      </c>
      <c r="G178" s="403"/>
      <c r="H178" s="403"/>
      <c r="I178" s="403"/>
      <c r="J178" s="403"/>
      <c r="K178" s="403"/>
      <c r="L178" s="403"/>
      <c r="M178" s="403"/>
      <c r="N178" s="404" t="str">
        <f>IFERROR(INDEX(ADU1218:ADY1222,MATCH(E176,ADP1218:ADP1222,0),MATCH(Q176,ADU1214:ADY1214,0)),"")</f>
        <v>BAJO</v>
      </c>
      <c r="O178" s="404"/>
      <c r="P178" s="404"/>
      <c r="Q178" s="404"/>
      <c r="R178" s="404"/>
      <c r="S178" s="404"/>
      <c r="T178" s="405">
        <f>IF(AV178&lt;0.01,0.01,AV178)</f>
        <v>4.3199999999999995E-2</v>
      </c>
      <c r="U178" s="405"/>
      <c r="V178" s="405"/>
      <c r="W178" s="405"/>
      <c r="X178" s="252"/>
      <c r="Y178" s="406" t="s">
        <v>433</v>
      </c>
      <c r="Z178" s="406"/>
      <c r="AA178" s="406"/>
      <c r="AB178" s="5"/>
      <c r="AC178" s="5"/>
      <c r="AD178" s="5"/>
      <c r="AE178" s="5"/>
      <c r="AF178" s="5"/>
      <c r="AG178" s="5"/>
      <c r="AH178" s="5"/>
      <c r="AI178" s="5"/>
      <c r="AJ178" s="5"/>
      <c r="AK178" s="5"/>
      <c r="AL178" s="5"/>
      <c r="AM178" s="5"/>
      <c r="AN178" s="5"/>
      <c r="AO178" s="5" t="s">
        <v>490</v>
      </c>
      <c r="AP178" s="5"/>
      <c r="AQ178" s="5"/>
      <c r="AR178" s="5"/>
      <c r="AS178" s="5"/>
      <c r="AT178" s="5"/>
      <c r="AU178" s="87">
        <v>1</v>
      </c>
      <c r="AV178" s="249">
        <f>I176*V176</f>
        <v>4.3199999999999995E-2</v>
      </c>
      <c r="AW178" s="260"/>
      <c r="AX178" s="260"/>
      <c r="AY178" s="25"/>
      <c r="AZ178" s="25"/>
      <c r="BA178" s="25"/>
      <c r="BB178" s="25"/>
      <c r="BC178" s="25"/>
      <c r="BD178" s="25"/>
      <c r="BE178" s="25"/>
      <c r="BF178" s="25"/>
      <c r="BG178" s="25"/>
      <c r="BH178" s="25"/>
      <c r="BI178" s="25"/>
      <c r="BJ178" s="25"/>
      <c r="BK178" s="94"/>
      <c r="BL178" s="94"/>
      <c r="BM178" s="94"/>
      <c r="BN178" s="94"/>
      <c r="BO178" s="94"/>
      <c r="BP178" s="94"/>
      <c r="BQ178" s="94"/>
      <c r="BR178" s="94"/>
      <c r="BS178" s="94"/>
      <c r="BT178" s="94"/>
      <c r="BU178" s="94"/>
      <c r="BV178" s="94"/>
      <c r="BW178" s="94"/>
      <c r="BX178" s="94"/>
      <c r="BY178" s="94"/>
      <c r="BZ178" s="94"/>
      <c r="CA178" s="94"/>
      <c r="CC178" s="92">
        <v>1</v>
      </c>
    </row>
    <row r="179" spans="1:81" ht="16.5" customHeight="1">
      <c r="A179" s="86"/>
      <c r="B179" s="199"/>
      <c r="C179" s="199"/>
      <c r="D179" s="199"/>
      <c r="E179" s="199"/>
      <c r="F179" s="199"/>
      <c r="G179" s="250"/>
      <c r="H179" s="250"/>
      <c r="I179" s="250"/>
      <c r="J179" s="250"/>
      <c r="K179" s="250"/>
      <c r="L179" s="250"/>
      <c r="M179" s="250"/>
      <c r="N179" s="250"/>
      <c r="O179" s="251"/>
      <c r="P179" s="251"/>
      <c r="Q179" s="251"/>
      <c r="R179" s="251"/>
      <c r="S179" s="251"/>
      <c r="T179" s="251"/>
      <c r="U179" s="252"/>
      <c r="V179" s="252"/>
      <c r="W179" s="252"/>
      <c r="X179" s="252"/>
      <c r="Y179" s="25"/>
      <c r="Z179" s="25"/>
      <c r="AA179" s="25"/>
      <c r="AB179" s="5"/>
      <c r="AC179" s="5"/>
      <c r="AD179" s="5"/>
      <c r="AE179" s="5"/>
      <c r="AF179" s="5"/>
      <c r="AG179" s="5"/>
      <c r="AH179" s="5"/>
      <c r="AI179" s="5"/>
      <c r="AJ179" s="5"/>
      <c r="AK179" s="5"/>
      <c r="AL179" s="5"/>
      <c r="AM179" s="5"/>
      <c r="AN179" s="5"/>
      <c r="AO179" s="5"/>
      <c r="AP179" s="5"/>
      <c r="AQ179" s="5"/>
      <c r="AR179" s="5"/>
      <c r="AS179" s="5"/>
      <c r="AT179" s="5"/>
      <c r="AU179" s="87">
        <v>1</v>
      </c>
      <c r="AV179" s="259"/>
      <c r="AW179" s="260"/>
      <c r="AX179" s="260"/>
      <c r="AY179" s="25"/>
      <c r="AZ179" s="25"/>
      <c r="BA179" s="25"/>
      <c r="BB179" s="25"/>
      <c r="BC179" s="25"/>
      <c r="BD179" s="25"/>
      <c r="BE179" s="25"/>
      <c r="BF179" s="25"/>
      <c r="BG179" s="25"/>
      <c r="BH179" s="25"/>
      <c r="BI179" s="25"/>
      <c r="BJ179" s="25"/>
      <c r="BK179" s="94"/>
      <c r="BL179" s="94"/>
      <c r="BM179" s="94"/>
      <c r="BN179" s="94"/>
      <c r="BO179" s="94"/>
      <c r="BP179" s="94"/>
      <c r="BQ179" s="94"/>
      <c r="BR179" s="94"/>
      <c r="BS179" s="94"/>
      <c r="BT179" s="94"/>
      <c r="BU179" s="94"/>
      <c r="BV179" s="94"/>
      <c r="BW179" s="94"/>
      <c r="BX179" s="94"/>
      <c r="BY179" s="94"/>
      <c r="BZ179" s="94"/>
      <c r="CA179" s="94"/>
      <c r="CC179" s="92">
        <v>1</v>
      </c>
    </row>
    <row r="180" spans="1:81" ht="30" customHeight="1">
      <c r="A180" s="86"/>
      <c r="B180" s="407" t="s">
        <v>491</v>
      </c>
      <c r="C180" s="407"/>
      <c r="D180" s="407"/>
      <c r="E180" s="407"/>
      <c r="F180" s="407"/>
      <c r="G180" s="407"/>
      <c r="H180" s="407"/>
      <c r="I180" s="407"/>
      <c r="J180" s="407"/>
      <c r="K180" s="407"/>
      <c r="L180" s="407"/>
      <c r="M180" s="407"/>
      <c r="N180" s="407"/>
      <c r="O180" s="407"/>
      <c r="P180" s="407"/>
      <c r="Q180" s="407"/>
      <c r="R180" s="407"/>
      <c r="S180" s="407"/>
      <c r="T180" s="407"/>
      <c r="U180" s="407"/>
      <c r="V180" s="408" t="s">
        <v>492</v>
      </c>
      <c r="W180" s="408"/>
      <c r="X180" s="408"/>
      <c r="Y180" s="408"/>
      <c r="Z180" s="408"/>
      <c r="AA180" s="408"/>
      <c r="AB180" s="408"/>
      <c r="AC180" s="408"/>
      <c r="AD180" s="408"/>
      <c r="AE180" s="408"/>
      <c r="AF180" s="408"/>
      <c r="AG180" s="408"/>
      <c r="AH180" s="408"/>
      <c r="AI180" s="408"/>
      <c r="AJ180" s="408"/>
      <c r="AK180" s="408"/>
      <c r="AL180" s="408"/>
      <c r="AM180" s="408"/>
      <c r="AN180" s="408"/>
      <c r="AO180" s="408"/>
      <c r="AP180" s="408"/>
      <c r="AQ180" s="408"/>
      <c r="AR180" s="408"/>
      <c r="AS180" s="408"/>
      <c r="AT180" s="263"/>
      <c r="AU180" s="87">
        <v>1</v>
      </c>
      <c r="AV180" s="109" t="s">
        <v>493</v>
      </c>
      <c r="AW180" s="264" t="s">
        <v>494</v>
      </c>
      <c r="AX180" s="254" t="s">
        <v>495</v>
      </c>
      <c r="AY180" s="254" t="s">
        <v>496</v>
      </c>
      <c r="AZ180" s="254" t="s">
        <v>497</v>
      </c>
      <c r="BA180" s="254" t="s">
        <v>4</v>
      </c>
      <c r="BB180" s="265" t="s">
        <v>498</v>
      </c>
      <c r="BC180" s="265" t="s">
        <v>499</v>
      </c>
      <c r="BD180" s="265" t="s">
        <v>500</v>
      </c>
      <c r="BE180" s="25"/>
      <c r="BF180" s="25"/>
      <c r="BG180" s="25"/>
      <c r="BH180" s="25"/>
      <c r="BI180" s="25"/>
      <c r="BJ180" s="25"/>
      <c r="BK180" s="94"/>
      <c r="BL180" s="94"/>
      <c r="BM180" s="94"/>
      <c r="BN180" s="94"/>
      <c r="BO180" s="94"/>
      <c r="BP180" s="94"/>
      <c r="BQ180" s="94"/>
      <c r="BR180" s="94"/>
      <c r="BS180" s="94"/>
      <c r="BT180" s="94"/>
      <c r="BU180" s="94"/>
      <c r="BV180" s="94"/>
      <c r="BW180" s="94"/>
      <c r="BX180" s="94"/>
      <c r="BY180" s="94"/>
      <c r="BZ180" s="94"/>
      <c r="CA180" s="94"/>
      <c r="CC180" s="92">
        <v>1</v>
      </c>
    </row>
    <row r="181" spans="1:81" ht="14.25" customHeight="1">
      <c r="A181" s="86"/>
      <c r="B181" s="409" t="s">
        <v>112</v>
      </c>
      <c r="C181" s="409" t="s">
        <v>494</v>
      </c>
      <c r="D181" s="409"/>
      <c r="E181" s="409"/>
      <c r="F181" s="409"/>
      <c r="G181" s="388" t="s">
        <v>501</v>
      </c>
      <c r="H181" s="388" t="s">
        <v>502</v>
      </c>
      <c r="I181" s="388"/>
      <c r="J181" s="388"/>
      <c r="K181" s="388"/>
      <c r="L181" s="388" t="s">
        <v>503</v>
      </c>
      <c r="M181" s="388"/>
      <c r="N181" s="388"/>
      <c r="O181" s="388"/>
      <c r="P181" s="388" t="s">
        <v>504</v>
      </c>
      <c r="Q181" s="388"/>
      <c r="R181" s="388"/>
      <c r="S181" s="388"/>
      <c r="T181" s="410" t="s">
        <v>4</v>
      </c>
      <c r="U181" s="410"/>
      <c r="V181" s="411" t="s">
        <v>505</v>
      </c>
      <c r="W181" s="411"/>
      <c r="X181" s="411"/>
      <c r="Y181" s="411"/>
      <c r="Z181" s="411"/>
      <c r="AA181" s="411"/>
      <c r="AB181" s="411"/>
      <c r="AC181" s="411"/>
      <c r="AD181" s="411" t="s">
        <v>506</v>
      </c>
      <c r="AE181" s="411"/>
      <c r="AF181" s="411"/>
      <c r="AG181" s="411"/>
      <c r="AH181" s="411"/>
      <c r="AI181" s="411"/>
      <c r="AJ181" s="411"/>
      <c r="AK181" s="411"/>
      <c r="AL181" s="411" t="s">
        <v>507</v>
      </c>
      <c r="AM181" s="411"/>
      <c r="AN181" s="411"/>
      <c r="AO181" s="411"/>
      <c r="AP181" s="411"/>
      <c r="AQ181" s="411"/>
      <c r="AR181" s="411"/>
      <c r="AS181" s="411"/>
      <c r="AT181" s="253"/>
      <c r="AU181" s="87">
        <v>1</v>
      </c>
      <c r="AV181" s="112" t="str">
        <f>CONCATENATE(A183,". ",B183," 
",A185,". ",B185," 
",A187,". ",B187," 
",A189,". ",B189)</f>
        <v xml:space="preserve">Indicador 1. EFICACIA DE
CONTROLES: 
Indicador 2. EFECTIVIDAD
(Alarmas - materialización): 
IND3.  
IND4. </v>
      </c>
      <c r="AW181" s="112" t="str">
        <f>CONCATENATE("IND ",A183,". ",C183," 
",A185,". ",C185," 
",A187,". ",C187," 
",A189,". ",C189)</f>
        <v xml:space="preserve">IND Indicador 1. Controles ejecutados en el periodo  / Controles programados a ejecutar en el periodo X 100% 
Indicador 2. Indicador de efectividad: (No. de integrantes del equipo efr pertenecientes a la planta de personal que se desvincularon del equipo durante el período /  No. de integrantes del equipo efr pertenecientes a la planta de personal) * 100  
IND3.  
IND4. </v>
      </c>
      <c r="AX181" s="112" t="str">
        <f>CONCATENATE("IND ",A183,". 
",J183," 
",A185,". 
",J185," 
",A187,". 
",J187," 
",A189,". 
",J189)</f>
        <v xml:space="preserve">IND Indicador 1. 
1 
Indicador 2. 
1 
IND3. 
IND4. 
</v>
      </c>
      <c r="AY181" s="112" t="str">
        <f>CONCATENATE("IND ",A183,". 
",N183," 
",A185,". 
",N185," 
",A187,". 
",N187," 
",A189,". 
",N189)</f>
        <v xml:space="preserve">IND Indicador 1. 
1 
Indicador 2. 
1 
IND3. 
IND4. 
</v>
      </c>
      <c r="AZ181" s="112" t="str">
        <f>CONCATENATE("IND ",A183,". 
",R183," 
",A185,". 
",R185," 
",A187,". 
",R187," 
",A189,". 
",R189)</f>
        <v xml:space="preserve">IND Indicador 1. 
1 
Indicador 2. 
1 
IND3. 
IND4. 
</v>
      </c>
      <c r="BA181" s="112" t="str">
        <f>CONCATENATE("IND ",A183,". 
",R183," 
",A185,". 
",R185," 
",A187,". 
",R187," 
",A189,". 
",R189)</f>
        <v xml:space="preserve">IND Indicador 1. 
1 
Indicador 2. 
1 
IND3. 
IND4. 
</v>
      </c>
      <c r="BB181" s="112" t="str">
        <f>CONCATENATE(A183,". 
",V183," 
",A185,". 
",V185," 
",A187,". 
",V187," 
",A189,". 
",V189)</f>
        <v xml:space="preserve">Indicador 1. 
Se ejecutaron los controles definidos según el seguimiento a controles reportado 
Indicador 2. 
Se mantiene el equipo base conformado por personal de planta (ver resolución de roles y responsabilidades efr) 
IND3. 
IND4. 
</v>
      </c>
      <c r="BC181" s="112" t="str">
        <f>CONCATENATE(A183,". 
",AD183," 
",A185,". 
",AD185," 
",A187,". 
",AD187," 
",A189,". 
",AD189)</f>
        <v xml:space="preserve">Indicador 1. 
Se ejecutaron los controles definidos según el seguimiento a controles reportado 
Indicador 2. 
Se mantiene el equipo base conformado por personal de planta (ver resolución de roles y responsabilidades efr) 
IND3. 
IND4. 
</v>
      </c>
      <c r="BD181" s="112" t="str">
        <f>CONCATENATE(A183,". 
",AL183," 
",A185,". 
",AL185," 
",A187,". 
",AL187," 
",A189,". 
",AL189)</f>
        <v xml:space="preserve">Indicador 1. 
Se ejecutaron los controles definidos según el seguimiento a controles reportado 
Indicador 2. 
Se mantiene el equipo base conformado por personal de planta (ver resolución de roles y responsabilidades efr) 
IND3. 
IND4. 
</v>
      </c>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C181" s="92">
        <v>1</v>
      </c>
    </row>
    <row r="182" spans="1:81" ht="12.75" customHeight="1">
      <c r="A182" s="86"/>
      <c r="B182" s="409"/>
      <c r="C182" s="409"/>
      <c r="D182" s="409"/>
      <c r="E182" s="409"/>
      <c r="F182" s="409"/>
      <c r="G182" s="388"/>
      <c r="H182" s="388" t="s">
        <v>508</v>
      </c>
      <c r="I182" s="388"/>
      <c r="J182" s="388" t="s">
        <v>509</v>
      </c>
      <c r="K182" s="388"/>
      <c r="L182" s="388" t="s">
        <v>508</v>
      </c>
      <c r="M182" s="388"/>
      <c r="N182" s="388" t="s">
        <v>509</v>
      </c>
      <c r="O182" s="388"/>
      <c r="P182" s="388"/>
      <c r="Q182" s="388"/>
      <c r="R182" s="388" t="s">
        <v>509</v>
      </c>
      <c r="S182" s="388"/>
      <c r="T182" s="410"/>
      <c r="U182" s="410"/>
      <c r="V182" s="411"/>
      <c r="W182" s="411"/>
      <c r="X182" s="411"/>
      <c r="Y182" s="411"/>
      <c r="Z182" s="411"/>
      <c r="AA182" s="411"/>
      <c r="AB182" s="411"/>
      <c r="AC182" s="411"/>
      <c r="AD182" s="411"/>
      <c r="AE182" s="411"/>
      <c r="AF182" s="411"/>
      <c r="AG182" s="411"/>
      <c r="AH182" s="411"/>
      <c r="AI182" s="411"/>
      <c r="AJ182" s="411"/>
      <c r="AK182" s="411"/>
      <c r="AL182" s="411"/>
      <c r="AM182" s="411"/>
      <c r="AN182" s="411"/>
      <c r="AO182" s="411"/>
      <c r="AP182" s="411"/>
      <c r="AQ182" s="411"/>
      <c r="AR182" s="411"/>
      <c r="AS182" s="411"/>
      <c r="AT182" s="253"/>
      <c r="AU182" s="87">
        <v>1</v>
      </c>
      <c r="BE182" s="25"/>
      <c r="BF182" s="25"/>
      <c r="BG182" s="25"/>
      <c r="BH182" s="25"/>
      <c r="BI182" s="25"/>
      <c r="BJ182" s="25"/>
      <c r="BK182" s="94"/>
      <c r="BL182" s="94"/>
      <c r="BM182" s="94"/>
      <c r="BN182" s="94"/>
      <c r="BO182" s="94"/>
      <c r="BP182" s="94"/>
      <c r="BQ182" s="94"/>
      <c r="BR182" s="94"/>
      <c r="BS182" s="94"/>
      <c r="BT182" s="94"/>
      <c r="BU182" s="94"/>
      <c r="BV182" s="94"/>
      <c r="BW182" s="94"/>
      <c r="BX182" s="94"/>
      <c r="BY182" s="94"/>
      <c r="BZ182" s="94"/>
      <c r="CA182" s="94"/>
      <c r="CC182" s="92">
        <v>1</v>
      </c>
    </row>
    <row r="183" spans="1:81" ht="42" customHeight="1">
      <c r="A183" s="396" t="s">
        <v>510</v>
      </c>
      <c r="B183" s="397" t="s">
        <v>511</v>
      </c>
      <c r="C183" s="397" t="s">
        <v>830</v>
      </c>
      <c r="D183" s="397"/>
      <c r="E183" s="397"/>
      <c r="F183" s="397"/>
      <c r="G183" s="266" t="s">
        <v>512</v>
      </c>
      <c r="H183" s="401">
        <v>3</v>
      </c>
      <c r="I183" s="401"/>
      <c r="J183" s="402">
        <f>IFERROR(ROUND(H183/H184,1),"")</f>
        <v>1</v>
      </c>
      <c r="K183" s="402"/>
      <c r="L183" s="401">
        <v>3</v>
      </c>
      <c r="M183" s="401"/>
      <c r="N183" s="402">
        <f>IFERROR(ROUND(L183/L184,1),"")</f>
        <v>1</v>
      </c>
      <c r="O183" s="402"/>
      <c r="P183" s="401">
        <v>3</v>
      </c>
      <c r="Q183" s="401"/>
      <c r="R183" s="402">
        <f>IFERROR(ROUND(P183/P184,1),"")</f>
        <v>1</v>
      </c>
      <c r="S183" s="402"/>
      <c r="T183" s="402"/>
      <c r="U183" s="402"/>
      <c r="V183" s="400" t="s">
        <v>901</v>
      </c>
      <c r="W183" s="400"/>
      <c r="X183" s="400"/>
      <c r="Y183" s="400"/>
      <c r="Z183" s="400"/>
      <c r="AA183" s="400"/>
      <c r="AB183" s="400"/>
      <c r="AC183" s="400"/>
      <c r="AD183" s="400" t="s">
        <v>901</v>
      </c>
      <c r="AE183" s="400"/>
      <c r="AF183" s="400"/>
      <c r="AG183" s="400"/>
      <c r="AH183" s="400"/>
      <c r="AI183" s="400"/>
      <c r="AJ183" s="400"/>
      <c r="AK183" s="400"/>
      <c r="AL183" s="400" t="s">
        <v>901</v>
      </c>
      <c r="AM183" s="400"/>
      <c r="AN183" s="400"/>
      <c r="AO183" s="400"/>
      <c r="AP183" s="400"/>
      <c r="AQ183" s="400"/>
      <c r="AR183" s="400"/>
      <c r="AS183" s="400"/>
      <c r="AT183" s="267"/>
      <c r="AU183" s="87">
        <v>1</v>
      </c>
      <c r="AV183" s="112" t="str">
        <f>CONCATENATE(A183,".  
",C183," 
",$H$181,": ",J183," 
",$L$181,": ",N183," 
",$P$181,": ",R183," 
",$T$181,": ",T183)</f>
        <v xml:space="preserve">Indicador 1.  
Controles ejecutados en el periodo  / Controles programados a ejecutar en el periodo X 100% 
DATOS PERIODO 1: 1 
DATOS PERIODO 2: 1 
DATOS PERIODO 3: 1 
AÑO: </v>
      </c>
      <c r="AW183" s="112" t="str">
        <f>CONCATENATE(A183,".   
",$V$181,": ",V183," 
",$AD$181,": ",AD183," 
",$AL$181,": ",AL183)</f>
        <v>Indicador 1.   
ANÁLISIS PERIODO 1: Se ejecutaron los controles definidos según el seguimiento a controles reportado 
ANÁLISIS PERIODO 2: Se ejecutaron los controles definidos según el seguimiento a controles reportado 
ANÁLISIS PERIODO 3: Se ejecutaron los controles definidos según el seguimiento a controles reportado</v>
      </c>
      <c r="BE183" s="25"/>
      <c r="BF183" s="25"/>
      <c r="BG183" s="25"/>
      <c r="BH183" s="25"/>
      <c r="BI183" s="25"/>
      <c r="BJ183" s="25"/>
      <c r="BK183" s="94"/>
      <c r="BL183" s="94"/>
      <c r="BM183" s="94"/>
      <c r="BN183" s="94"/>
      <c r="BO183" s="94"/>
      <c r="BP183" s="94"/>
      <c r="BQ183" s="94"/>
      <c r="BR183" s="94"/>
      <c r="BS183" s="94"/>
      <c r="BT183" s="94"/>
      <c r="BU183" s="94"/>
      <c r="BV183" s="94"/>
      <c r="BW183" s="94"/>
      <c r="BX183" s="94"/>
      <c r="BY183" s="94"/>
      <c r="BZ183" s="94"/>
      <c r="CA183" s="94"/>
      <c r="CC183" s="92">
        <v>1</v>
      </c>
    </row>
    <row r="184" spans="1:81" ht="42" customHeight="1">
      <c r="A184" s="396"/>
      <c r="B184" s="397"/>
      <c r="C184" s="397"/>
      <c r="D184" s="397"/>
      <c r="E184" s="397"/>
      <c r="F184" s="397"/>
      <c r="G184" s="266" t="s">
        <v>513</v>
      </c>
      <c r="H184" s="401">
        <v>3</v>
      </c>
      <c r="I184" s="401"/>
      <c r="J184" s="402"/>
      <c r="K184" s="402"/>
      <c r="L184" s="401">
        <v>3</v>
      </c>
      <c r="M184" s="401"/>
      <c r="N184" s="402"/>
      <c r="O184" s="402"/>
      <c r="P184" s="401">
        <v>3</v>
      </c>
      <c r="Q184" s="401"/>
      <c r="R184" s="402"/>
      <c r="S184" s="402"/>
      <c r="T184" s="402"/>
      <c r="U184" s="402"/>
      <c r="V184" s="400"/>
      <c r="W184" s="400"/>
      <c r="X184" s="400"/>
      <c r="Y184" s="400"/>
      <c r="Z184" s="400"/>
      <c r="AA184" s="400"/>
      <c r="AB184" s="400"/>
      <c r="AC184" s="400"/>
      <c r="AD184" s="400"/>
      <c r="AE184" s="400"/>
      <c r="AF184" s="400"/>
      <c r="AG184" s="400"/>
      <c r="AH184" s="400"/>
      <c r="AI184" s="400"/>
      <c r="AJ184" s="400"/>
      <c r="AK184" s="400"/>
      <c r="AL184" s="400"/>
      <c r="AM184" s="400"/>
      <c r="AN184" s="400"/>
      <c r="AO184" s="400"/>
      <c r="AP184" s="400"/>
      <c r="AQ184" s="400"/>
      <c r="AR184" s="400"/>
      <c r="AS184" s="400"/>
      <c r="AT184" s="267"/>
      <c r="AU184" s="87">
        <v>1</v>
      </c>
      <c r="AV184" s="112"/>
      <c r="AW184" s="112"/>
      <c r="AX184" s="112"/>
      <c r="AY184" s="25"/>
      <c r="AZ184" s="25"/>
      <c r="BA184" s="25"/>
      <c r="BB184" s="25"/>
      <c r="BC184" s="25"/>
      <c r="BD184" s="25"/>
      <c r="BE184" s="25"/>
      <c r="BF184" s="25"/>
      <c r="BG184" s="25"/>
      <c r="BH184" s="25"/>
      <c r="BI184" s="25"/>
      <c r="BJ184" s="25"/>
      <c r="BK184" s="94"/>
      <c r="BL184" s="94"/>
      <c r="BM184" s="94"/>
      <c r="BN184" s="94"/>
      <c r="BO184" s="94"/>
      <c r="BP184" s="94"/>
      <c r="BQ184" s="94"/>
      <c r="BR184" s="94"/>
      <c r="BS184" s="94"/>
      <c r="BT184" s="94"/>
      <c r="BU184" s="94"/>
      <c r="BV184" s="94"/>
      <c r="BW184" s="94"/>
      <c r="BX184" s="94"/>
      <c r="BY184" s="94"/>
      <c r="BZ184" s="94"/>
      <c r="CA184" s="94"/>
      <c r="CC184" s="92">
        <v>1</v>
      </c>
    </row>
    <row r="185" spans="1:81" ht="42" customHeight="1">
      <c r="A185" s="396" t="str">
        <f>IF(B185="","","Indicador 2")</f>
        <v>Indicador 2</v>
      </c>
      <c r="B185" s="397" t="s">
        <v>514</v>
      </c>
      <c r="C185" s="397" t="s">
        <v>846</v>
      </c>
      <c r="D185" s="397"/>
      <c r="E185" s="397"/>
      <c r="F185" s="397"/>
      <c r="G185" s="266" t="s">
        <v>512</v>
      </c>
      <c r="H185" s="401">
        <v>8</v>
      </c>
      <c r="I185" s="401"/>
      <c r="J185" s="402">
        <f>IFERROR(ROUND(H185/H186,1),"")</f>
        <v>1</v>
      </c>
      <c r="K185" s="402"/>
      <c r="L185" s="401">
        <v>8</v>
      </c>
      <c r="M185" s="401"/>
      <c r="N185" s="402">
        <f>IFERROR(ROUND(L185/L186,1),"")</f>
        <v>1</v>
      </c>
      <c r="O185" s="402"/>
      <c r="P185" s="401">
        <v>8</v>
      </c>
      <c r="Q185" s="401"/>
      <c r="R185" s="402">
        <f>IFERROR(ROUND(P185/P186,1),"")</f>
        <v>1</v>
      </c>
      <c r="S185" s="402"/>
      <c r="T185" s="402"/>
      <c r="U185" s="402"/>
      <c r="V185" s="400" t="s">
        <v>899</v>
      </c>
      <c r="W185" s="400"/>
      <c r="X185" s="400"/>
      <c r="Y185" s="400"/>
      <c r="Z185" s="400"/>
      <c r="AA185" s="400"/>
      <c r="AB185" s="400"/>
      <c r="AC185" s="400"/>
      <c r="AD185" s="400" t="s">
        <v>899</v>
      </c>
      <c r="AE185" s="400"/>
      <c r="AF185" s="400"/>
      <c r="AG185" s="400"/>
      <c r="AH185" s="400"/>
      <c r="AI185" s="400"/>
      <c r="AJ185" s="400"/>
      <c r="AK185" s="400"/>
      <c r="AL185" s="400" t="s">
        <v>899</v>
      </c>
      <c r="AM185" s="400"/>
      <c r="AN185" s="400"/>
      <c r="AO185" s="400"/>
      <c r="AP185" s="400"/>
      <c r="AQ185" s="400"/>
      <c r="AR185" s="400"/>
      <c r="AS185" s="400"/>
      <c r="AT185" s="267"/>
      <c r="AU185" s="87">
        <v>1</v>
      </c>
      <c r="AV185" s="112" t="str">
        <f>CONCATENATE(A185,".  
",C185," 
",$H$181,": ",J185," 
",$L$181,": ",N185," 
",$P$181,": ",R185," 
",$T$181,": ",T185)</f>
        <v xml:space="preserve">Indicador 2.  
Indicador de efectividad: (No. de integrantes del equipo efr pertenecientes a la planta de personal que se desvincularon del equipo durante el período /  No. de integrantes del equipo efr pertenecientes a la planta de personal) * 100  
DATOS PERIODO 1: 1 
DATOS PERIODO 2: 1 
DATOS PERIODO 3: 1 
AÑO: </v>
      </c>
      <c r="AW185" s="112" t="str">
        <f>CONCATENATE(A185,".   
",$V$181,": ",V185," 
",$AD$181,": ",AD185," 
",$AL$181,": ",AL185)</f>
        <v>Indicador 2.   
ANÁLISIS PERIODO 1: Se mantiene el equipo base conformado por personal de planta (ver resolución de roles y responsabilidades efr) 
ANÁLISIS PERIODO 2: Se mantiene el equipo base conformado por personal de planta (ver resolución de roles y responsabilidades efr) 
ANÁLISIS PERIODO 3: Se mantiene el equipo base conformado por personal de planta (ver resolución de roles y responsabilidades efr)</v>
      </c>
      <c r="AX185" s="112"/>
      <c r="AY185" s="5"/>
      <c r="AZ185" s="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C185" s="92">
        <v>1</v>
      </c>
    </row>
    <row r="186" spans="1:81" ht="42" customHeight="1">
      <c r="A186" s="396"/>
      <c r="B186" s="397"/>
      <c r="C186" s="397"/>
      <c r="D186" s="397"/>
      <c r="E186" s="397"/>
      <c r="F186" s="397"/>
      <c r="G186" s="266" t="s">
        <v>513</v>
      </c>
      <c r="H186" s="401">
        <v>8</v>
      </c>
      <c r="I186" s="401"/>
      <c r="J186" s="402"/>
      <c r="K186" s="402"/>
      <c r="L186" s="401">
        <v>8</v>
      </c>
      <c r="M186" s="401"/>
      <c r="N186" s="402"/>
      <c r="O186" s="402"/>
      <c r="P186" s="401">
        <v>8</v>
      </c>
      <c r="Q186" s="401"/>
      <c r="R186" s="402"/>
      <c r="S186" s="402"/>
      <c r="T186" s="402"/>
      <c r="U186" s="402"/>
      <c r="V186" s="400"/>
      <c r="W186" s="400"/>
      <c r="X186" s="400"/>
      <c r="Y186" s="400"/>
      <c r="Z186" s="400"/>
      <c r="AA186" s="400"/>
      <c r="AB186" s="400"/>
      <c r="AC186" s="400"/>
      <c r="AD186" s="400"/>
      <c r="AE186" s="400"/>
      <c r="AF186" s="400"/>
      <c r="AG186" s="400"/>
      <c r="AH186" s="400"/>
      <c r="AI186" s="400"/>
      <c r="AJ186" s="400"/>
      <c r="AK186" s="400"/>
      <c r="AL186" s="400"/>
      <c r="AM186" s="400"/>
      <c r="AN186" s="400"/>
      <c r="AO186" s="400"/>
      <c r="AP186" s="400"/>
      <c r="AQ186" s="400"/>
      <c r="AR186" s="400"/>
      <c r="AS186" s="400"/>
      <c r="AT186" s="267"/>
      <c r="AU186" s="87">
        <v>1</v>
      </c>
      <c r="AV186" s="112"/>
      <c r="AW186" s="112"/>
      <c r="AX186" s="112"/>
      <c r="AY186" s="5"/>
      <c r="AZ186" s="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C186" s="92">
        <v>1</v>
      </c>
    </row>
    <row r="187" spans="1:81" ht="42" customHeight="1">
      <c r="A187" s="396" t="s">
        <v>515</v>
      </c>
      <c r="B187" s="397"/>
      <c r="C187" s="397"/>
      <c r="D187" s="397"/>
      <c r="E187" s="397"/>
      <c r="F187" s="397"/>
      <c r="G187" s="266" t="s">
        <v>512</v>
      </c>
      <c r="H187" s="398"/>
      <c r="I187" s="398"/>
      <c r="J187" s="399" t="str">
        <f>IFERROR(ROUND(H187/H188,1),"")</f>
        <v/>
      </c>
      <c r="K187" s="399"/>
      <c r="L187" s="398"/>
      <c r="M187" s="398"/>
      <c r="N187" s="399" t="str">
        <f>IFERROR(ROUND(L187/L188,1),"")</f>
        <v/>
      </c>
      <c r="O187" s="399"/>
      <c r="P187" s="398"/>
      <c r="Q187" s="398"/>
      <c r="R187" s="399" t="str">
        <f>IFERROR(ROUND(P187/P188,1),"")</f>
        <v/>
      </c>
      <c r="S187" s="399"/>
      <c r="T187" s="399"/>
      <c r="U187" s="399"/>
      <c r="V187" s="400"/>
      <c r="W187" s="400"/>
      <c r="X187" s="400"/>
      <c r="Y187" s="400"/>
      <c r="Z187" s="400"/>
      <c r="AA187" s="400"/>
      <c r="AB187" s="400"/>
      <c r="AC187" s="400"/>
      <c r="AD187" s="400"/>
      <c r="AE187" s="400"/>
      <c r="AF187" s="400"/>
      <c r="AG187" s="400"/>
      <c r="AH187" s="400"/>
      <c r="AI187" s="400"/>
      <c r="AJ187" s="400"/>
      <c r="AK187" s="400"/>
      <c r="AL187" s="400"/>
      <c r="AM187" s="400"/>
      <c r="AN187" s="400"/>
      <c r="AO187" s="400"/>
      <c r="AP187" s="400"/>
      <c r="AQ187" s="400"/>
      <c r="AR187" s="400"/>
      <c r="AS187" s="400"/>
      <c r="AT187" s="267"/>
      <c r="AU187" s="87">
        <v>1</v>
      </c>
      <c r="AV187" s="112" t="str">
        <f>CONCATENATE(A187,".  
",C187," 
",$H$181,": ",J187," 
",$L$181,": ",N187," 
",$P$181,": ",R187," 
",$T$181,": ",T187)</f>
        <v xml:space="preserve">IND3.  
DATOS PERIODO 1:  
DATOS PERIODO 2:  
DATOS PERIODO 3:  
AÑO: </v>
      </c>
      <c r="AW187" s="112" t="str">
        <f>CONCATENATE(A187,".   
",$V$181,": ",V187," 
",$AD$181,": ",AD187," 
",$AL$181,": ",AL187)</f>
        <v xml:space="preserve">IND3.   
ANÁLISIS PERIODO 1:  
ANÁLISIS PERIODO 2:  
ANÁLISIS PERIODO 3: </v>
      </c>
      <c r="AX187" s="112"/>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C187" s="92">
        <v>1</v>
      </c>
    </row>
    <row r="188" spans="1:81" ht="42" customHeight="1">
      <c r="A188" s="396"/>
      <c r="B188" s="397"/>
      <c r="C188" s="397"/>
      <c r="D188" s="397"/>
      <c r="E188" s="397"/>
      <c r="F188" s="397"/>
      <c r="G188" s="266" t="s">
        <v>513</v>
      </c>
      <c r="H188" s="398"/>
      <c r="I188" s="398"/>
      <c r="J188" s="399"/>
      <c r="K188" s="399"/>
      <c r="L188" s="398"/>
      <c r="M188" s="398"/>
      <c r="N188" s="399"/>
      <c r="O188" s="399"/>
      <c r="P188" s="398"/>
      <c r="Q188" s="398"/>
      <c r="R188" s="399"/>
      <c r="S188" s="399"/>
      <c r="T188" s="399"/>
      <c r="U188" s="399"/>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267"/>
      <c r="AU188" s="87">
        <v>1</v>
      </c>
      <c r="AV188" s="112"/>
      <c r="AW188" s="112"/>
      <c r="AX188" s="112"/>
      <c r="AY188" s="25"/>
      <c r="AZ188" s="25"/>
      <c r="BA188" s="25"/>
      <c r="BB188" s="25"/>
      <c r="BC188" s="25"/>
      <c r="BD188" s="25"/>
      <c r="BE188" s="25"/>
      <c r="BF188" s="25"/>
      <c r="BG188" s="25"/>
      <c r="BH188" s="25"/>
      <c r="BI188" s="25"/>
      <c r="BJ188" s="25"/>
      <c r="BK188" s="94"/>
      <c r="BL188" s="94"/>
      <c r="BM188" s="94"/>
      <c r="BN188" s="94"/>
      <c r="BO188" s="94"/>
      <c r="BP188" s="94"/>
      <c r="BQ188" s="94"/>
      <c r="BR188" s="94"/>
      <c r="BS188" s="94"/>
      <c r="BT188" s="94"/>
      <c r="BU188" s="94"/>
      <c r="BV188" s="94"/>
      <c r="BW188" s="94"/>
      <c r="BX188" s="94"/>
      <c r="BY188" s="94"/>
      <c r="BZ188" s="94"/>
      <c r="CA188" s="94"/>
      <c r="CC188" s="92">
        <v>1</v>
      </c>
    </row>
    <row r="189" spans="1:81" ht="42" hidden="1" customHeight="1">
      <c r="A189" s="396" t="s">
        <v>516</v>
      </c>
      <c r="B189" s="397"/>
      <c r="C189" s="397"/>
      <c r="D189" s="397"/>
      <c r="E189" s="397"/>
      <c r="F189" s="397"/>
      <c r="G189" s="266" t="s">
        <v>512</v>
      </c>
      <c r="H189" s="398"/>
      <c r="I189" s="398"/>
      <c r="J189" s="399" t="str">
        <f>IFERROR(ROUND(H189/H190,1),"")</f>
        <v/>
      </c>
      <c r="K189" s="399"/>
      <c r="L189" s="398"/>
      <c r="M189" s="398"/>
      <c r="N189" s="399" t="str">
        <f>IFERROR(ROUND(L189/L190,1),"")</f>
        <v/>
      </c>
      <c r="O189" s="399"/>
      <c r="P189" s="398"/>
      <c r="Q189" s="398"/>
      <c r="R189" s="399" t="str">
        <f>IFERROR(ROUND(P189/P190,1),"")</f>
        <v/>
      </c>
      <c r="S189" s="399"/>
      <c r="T189" s="399"/>
      <c r="U189" s="399"/>
      <c r="V189" s="400"/>
      <c r="W189" s="400"/>
      <c r="X189" s="400"/>
      <c r="Y189" s="400"/>
      <c r="Z189" s="400"/>
      <c r="AA189" s="400"/>
      <c r="AB189" s="400"/>
      <c r="AC189" s="400"/>
      <c r="AD189" s="400"/>
      <c r="AE189" s="400"/>
      <c r="AF189" s="400"/>
      <c r="AG189" s="400"/>
      <c r="AH189" s="400"/>
      <c r="AI189" s="400"/>
      <c r="AJ189" s="400"/>
      <c r="AK189" s="400"/>
      <c r="AL189" s="400"/>
      <c r="AM189" s="400"/>
      <c r="AN189" s="400"/>
      <c r="AO189" s="400"/>
      <c r="AP189" s="400"/>
      <c r="AQ189" s="400"/>
      <c r="AR189" s="400"/>
      <c r="AS189" s="400"/>
      <c r="AT189" s="267"/>
      <c r="AU189" s="87">
        <v>1</v>
      </c>
      <c r="AV189" s="112" t="str">
        <f>CONCATENATE(A189,".  
",C189," 
",$H$181,": ",J189," 
",$L$181,": ",N189," 
",$P$181,": ",R189," 
",$T$181,": ",T189)</f>
        <v xml:space="preserve">IND4.  
DATOS PERIODO 1:  
DATOS PERIODO 2:  
DATOS PERIODO 3:  
AÑO: </v>
      </c>
      <c r="AW189" s="112" t="str">
        <f>CONCATENATE(A189,".   
",$V$181,": ",V189," 
",$AD$181,": ",AD189," 
",$AL$181,": ",AL189)</f>
        <v xml:space="preserve">IND4.   
ANÁLISIS PERIODO 1:  
ANÁLISIS PERIODO 2:  
ANÁLISIS PERIODO 3: </v>
      </c>
      <c r="AX189" s="112"/>
      <c r="AY189" s="25"/>
      <c r="AZ189" s="25"/>
      <c r="BA189" s="25"/>
      <c r="BB189" s="25"/>
      <c r="BC189" s="25"/>
      <c r="BD189" s="25"/>
      <c r="BE189" s="25"/>
      <c r="BF189" s="25"/>
      <c r="CC189" s="92">
        <v>1</v>
      </c>
    </row>
    <row r="190" spans="1:81" ht="42" hidden="1" customHeight="1">
      <c r="A190" s="396"/>
      <c r="B190" s="397"/>
      <c r="C190" s="397"/>
      <c r="D190" s="397"/>
      <c r="E190" s="397"/>
      <c r="F190" s="397"/>
      <c r="G190" s="266" t="s">
        <v>513</v>
      </c>
      <c r="H190" s="398"/>
      <c r="I190" s="398"/>
      <c r="J190" s="399"/>
      <c r="K190" s="399"/>
      <c r="L190" s="398"/>
      <c r="M190" s="398"/>
      <c r="N190" s="399"/>
      <c r="O190" s="399"/>
      <c r="P190" s="398"/>
      <c r="Q190" s="398"/>
      <c r="R190" s="399"/>
      <c r="S190" s="399"/>
      <c r="T190" s="399"/>
      <c r="U190" s="399"/>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267"/>
      <c r="AU190" s="87">
        <v>1</v>
      </c>
      <c r="AV190" s="112"/>
      <c r="AW190" s="112"/>
      <c r="AX190" s="112"/>
      <c r="AY190" s="25"/>
      <c r="AZ190" s="25"/>
      <c r="BA190" s="25"/>
      <c r="BB190" s="25"/>
      <c r="BC190" s="25"/>
      <c r="BD190" s="25"/>
      <c r="BE190" s="25"/>
      <c r="BF190" s="25"/>
      <c r="CC190" s="92">
        <v>1</v>
      </c>
    </row>
    <row r="191" spans="1:81" ht="10.5" customHeight="1">
      <c r="A191" s="86"/>
      <c r="B191" s="199"/>
      <c r="C191" s="199"/>
      <c r="D191" s="199"/>
      <c r="E191" s="199"/>
      <c r="F191" s="199"/>
      <c r="G191" s="250"/>
      <c r="H191" s="250"/>
      <c r="I191" s="250"/>
      <c r="J191" s="250"/>
      <c r="K191" s="250"/>
      <c r="L191" s="250"/>
      <c r="M191" s="250"/>
      <c r="N191" s="250"/>
      <c r="O191" s="251"/>
      <c r="P191" s="251"/>
      <c r="Q191" s="251"/>
      <c r="R191" s="251"/>
      <c r="S191" s="251"/>
      <c r="T191" s="251"/>
      <c r="U191" s="252"/>
      <c r="V191" s="252"/>
      <c r="W191" s="252"/>
      <c r="X191" s="252"/>
      <c r="Y191" s="25"/>
      <c r="Z191" s="25"/>
      <c r="AA191" s="25"/>
      <c r="AB191" s="5"/>
      <c r="AI191" s="5"/>
      <c r="AJ191" s="5"/>
      <c r="AK191" s="5"/>
      <c r="AL191" s="5"/>
      <c r="AM191" s="5"/>
      <c r="AN191" s="5"/>
      <c r="AO191" s="5"/>
      <c r="AP191" s="5"/>
      <c r="AQ191" s="5"/>
      <c r="AR191" s="5"/>
      <c r="AS191" s="5"/>
      <c r="AT191" s="5"/>
      <c r="AU191" s="87">
        <v>1</v>
      </c>
      <c r="AV191" s="259"/>
      <c r="AW191" s="25"/>
      <c r="AX191" s="25"/>
      <c r="AY191" s="25"/>
      <c r="AZ191" s="25"/>
      <c r="BA191" s="25"/>
      <c r="BB191" s="25"/>
      <c r="BC191" s="25"/>
      <c r="BD191" s="25"/>
      <c r="BE191" s="25"/>
      <c r="BF191" s="25"/>
      <c r="CC191" s="92">
        <v>1</v>
      </c>
    </row>
    <row r="192" spans="1:81" ht="30" customHeight="1">
      <c r="A192" s="86"/>
      <c r="B192" s="378" t="s">
        <v>517</v>
      </c>
      <c r="C192" s="378"/>
      <c r="D192" s="378"/>
      <c r="E192" s="378"/>
      <c r="F192" s="378"/>
      <c r="G192" s="378"/>
      <c r="H192" s="378"/>
      <c r="I192" s="378"/>
      <c r="J192" s="378"/>
      <c r="K192" s="378"/>
      <c r="L192" s="378"/>
      <c r="M192" s="378"/>
      <c r="N192" s="378"/>
      <c r="O192" s="378"/>
      <c r="P192" s="378"/>
      <c r="Q192" s="378"/>
      <c r="R192" s="378"/>
      <c r="S192" s="378"/>
      <c r="T192" s="378"/>
      <c r="U192" s="378"/>
      <c r="V192" s="378"/>
      <c r="W192" s="378"/>
      <c r="X192" s="378"/>
      <c r="Y192" s="378"/>
      <c r="Z192" s="378"/>
      <c r="AA192" s="378"/>
      <c r="AB192" s="378"/>
      <c r="AC192" s="378"/>
      <c r="AD192" s="378"/>
      <c r="AE192" s="378"/>
      <c r="AF192" s="378"/>
      <c r="AG192" s="378"/>
      <c r="AH192" s="378"/>
      <c r="AI192" s="378"/>
      <c r="AJ192" s="378"/>
      <c r="AK192" s="378"/>
      <c r="AL192" s="378"/>
      <c r="AM192" s="378"/>
      <c r="AN192" s="378"/>
      <c r="AO192" s="378"/>
      <c r="AP192" s="378"/>
      <c r="AQ192" s="378"/>
      <c r="AR192" s="378"/>
      <c r="AS192" s="378"/>
      <c r="AT192" s="248"/>
      <c r="AU192" s="87">
        <v>1</v>
      </c>
      <c r="AV192" s="259"/>
      <c r="AW192" s="25"/>
      <c r="AX192" s="25"/>
      <c r="AY192" s="25"/>
      <c r="AZ192" s="25"/>
      <c r="BA192" s="25"/>
      <c r="BB192" s="25"/>
      <c r="BC192" s="25"/>
      <c r="BD192" s="25"/>
      <c r="BE192" s="25"/>
      <c r="BF192" s="25"/>
      <c r="CC192" s="92">
        <v>1</v>
      </c>
    </row>
    <row r="193" spans="1:81" ht="45" customHeight="1">
      <c r="A193" s="86"/>
      <c r="B193" s="389" t="s">
        <v>518</v>
      </c>
      <c r="C193" s="389"/>
      <c r="D193" s="389"/>
      <c r="E193" s="389"/>
      <c r="F193" s="389"/>
      <c r="G193" s="580" t="s">
        <v>848</v>
      </c>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0"/>
      <c r="AL193" s="580"/>
      <c r="AM193" s="580"/>
      <c r="AN193" s="580"/>
      <c r="AO193" s="580"/>
      <c r="AP193" s="580"/>
      <c r="AQ193" s="580"/>
      <c r="AR193" s="580"/>
      <c r="AS193" s="580"/>
      <c r="AT193" s="268"/>
      <c r="AU193" s="87">
        <v>1</v>
      </c>
      <c r="AV193" s="259"/>
      <c r="AW193" s="25"/>
      <c r="AX193" s="25"/>
      <c r="AY193" s="25"/>
      <c r="AZ193" s="25"/>
      <c r="BA193" s="25"/>
      <c r="BB193" s="25"/>
      <c r="BC193" s="25"/>
      <c r="BD193" s="25"/>
      <c r="BE193" s="25"/>
      <c r="BF193" s="25"/>
      <c r="CC193" s="92">
        <v>1</v>
      </c>
    </row>
    <row r="194" spans="1:81" ht="8.25" customHeight="1">
      <c r="A194" s="86"/>
      <c r="B194" s="25"/>
      <c r="C194" s="94"/>
      <c r="D194" s="94"/>
      <c r="E194" s="94"/>
      <c r="F194" s="94"/>
      <c r="G194" s="94"/>
      <c r="H194" s="25"/>
      <c r="I194" s="25"/>
      <c r="J194" s="25"/>
      <c r="K194" s="25"/>
      <c r="L194" s="250"/>
      <c r="M194" s="250"/>
      <c r="N194" s="250"/>
      <c r="O194" s="251"/>
      <c r="P194" s="251"/>
      <c r="Q194" s="251"/>
      <c r="R194" s="251"/>
      <c r="S194" s="251"/>
      <c r="T194" s="251"/>
      <c r="U194" s="252"/>
      <c r="V194" s="252"/>
      <c r="W194" s="252"/>
      <c r="X194" s="252"/>
      <c r="Y194" s="25"/>
      <c r="Z194" s="25"/>
      <c r="AA194" s="25"/>
      <c r="AB194" s="5"/>
      <c r="AC194" s="5"/>
      <c r="AD194" s="5"/>
      <c r="AE194" s="5"/>
      <c r="AF194" s="5"/>
      <c r="AG194" s="5"/>
      <c r="AH194" s="5"/>
      <c r="AI194" s="5"/>
      <c r="AJ194" s="5"/>
      <c r="AK194" s="5"/>
      <c r="AL194" s="5"/>
      <c r="AM194" s="5"/>
      <c r="AN194" s="5"/>
      <c r="AO194" s="5"/>
      <c r="AP194" s="5"/>
      <c r="AQ194" s="5"/>
      <c r="AR194" s="5"/>
      <c r="AS194" s="5"/>
      <c r="AT194" s="5"/>
      <c r="AU194" s="87">
        <v>1</v>
      </c>
      <c r="AV194" s="259"/>
      <c r="AW194" s="25"/>
      <c r="AX194" s="25"/>
      <c r="AY194" s="25"/>
      <c r="AZ194" s="25"/>
      <c r="BA194" s="25"/>
      <c r="BB194" s="25"/>
      <c r="BC194" s="25"/>
      <c r="BD194" s="25"/>
      <c r="BE194" s="25"/>
      <c r="BF194" s="25"/>
      <c r="CC194" s="92">
        <v>1</v>
      </c>
    </row>
    <row r="195" spans="1:81" ht="28.5" customHeight="1">
      <c r="A195" s="86"/>
      <c r="B195" s="390" t="s">
        <v>519</v>
      </c>
      <c r="C195" s="390"/>
      <c r="D195" s="390"/>
      <c r="E195" s="390"/>
      <c r="F195" s="390"/>
      <c r="G195" s="390"/>
      <c r="H195" s="390"/>
      <c r="I195" s="390"/>
      <c r="J195" s="390"/>
      <c r="K195" s="390"/>
      <c r="L195" s="390"/>
      <c r="M195" s="390"/>
      <c r="N195" s="390"/>
      <c r="O195" s="391" t="s">
        <v>211</v>
      </c>
      <c r="P195" s="391"/>
      <c r="Q195" s="391"/>
      <c r="R195" s="391"/>
      <c r="S195" s="391"/>
      <c r="T195" s="25"/>
      <c r="U195" s="25"/>
      <c r="V195" s="392" t="s">
        <v>520</v>
      </c>
      <c r="W195" s="392"/>
      <c r="X195" s="392"/>
      <c r="Y195" s="392"/>
      <c r="Z195" s="392"/>
      <c r="AA195" s="392"/>
      <c r="AB195" s="5"/>
      <c r="AC195" s="5"/>
      <c r="AD195" s="5"/>
      <c r="AE195" s="5"/>
      <c r="AF195" s="5"/>
      <c r="AG195" s="5"/>
      <c r="AH195" s="5"/>
      <c r="AI195" s="5"/>
      <c r="AJ195" s="5"/>
      <c r="AK195" s="5"/>
      <c r="AL195" s="5"/>
      <c r="AM195" s="5"/>
      <c r="AN195" s="5"/>
      <c r="AO195" s="5"/>
      <c r="AP195" s="5"/>
      <c r="AQ195" s="5"/>
      <c r="AR195" s="5"/>
      <c r="AS195" s="5"/>
      <c r="AT195" s="5"/>
      <c r="AU195" s="87">
        <v>1</v>
      </c>
      <c r="AV195" s="259"/>
      <c r="AW195" s="25"/>
      <c r="AX195" s="25"/>
      <c r="AY195" s="25"/>
      <c r="AZ195" s="25"/>
      <c r="BA195" s="25"/>
      <c r="BB195" s="25"/>
      <c r="BC195" s="25"/>
      <c r="BD195" s="25"/>
      <c r="BE195" s="25"/>
      <c r="BF195" s="25"/>
      <c r="CC195" s="92">
        <v>1</v>
      </c>
    </row>
    <row r="196" spans="1:81" ht="8.25" customHeight="1">
      <c r="A196" s="86"/>
      <c r="B196" s="25"/>
      <c r="C196" s="94"/>
      <c r="D196" s="94"/>
      <c r="E196" s="94"/>
      <c r="F196" s="94"/>
      <c r="G196" s="94"/>
      <c r="H196" s="25"/>
      <c r="I196" s="25"/>
      <c r="J196" s="25"/>
      <c r="K196" s="25"/>
      <c r="L196" s="250"/>
      <c r="M196" s="250"/>
      <c r="N196" s="250"/>
      <c r="O196" s="251"/>
      <c r="P196" s="251"/>
      <c r="Q196" s="251"/>
      <c r="R196" s="251"/>
      <c r="S196" s="251"/>
      <c r="T196" s="251"/>
      <c r="U196" s="252"/>
      <c r="V196" s="252"/>
      <c r="W196" s="252"/>
      <c r="X196" s="252"/>
      <c r="Y196" s="25"/>
      <c r="Z196" s="25"/>
      <c r="AA196" s="25"/>
      <c r="AB196" s="5"/>
      <c r="AC196" s="5"/>
      <c r="AD196" s="5"/>
      <c r="AE196" s="5"/>
      <c r="AF196" s="5"/>
      <c r="AG196" s="5"/>
      <c r="AH196" s="5"/>
      <c r="AJ196" s="5"/>
      <c r="AK196" s="5"/>
      <c r="AL196" s="5"/>
      <c r="AM196" s="5"/>
      <c r="AN196" s="5"/>
      <c r="AO196" s="5"/>
      <c r="AP196" s="5"/>
      <c r="AQ196" s="5"/>
      <c r="AR196" s="5"/>
      <c r="AS196" s="5"/>
      <c r="AT196" s="5"/>
      <c r="AU196" s="87">
        <v>1</v>
      </c>
      <c r="AV196" s="259"/>
      <c r="AW196" s="25"/>
      <c r="AX196" s="25"/>
      <c r="AY196" s="25"/>
      <c r="AZ196" s="25"/>
      <c r="BA196" s="25"/>
      <c r="BB196" s="25"/>
      <c r="BC196" s="25"/>
      <c r="BD196" s="25"/>
      <c r="BE196" s="25"/>
      <c r="BF196" s="25"/>
      <c r="CC196" s="92">
        <v>1</v>
      </c>
    </row>
    <row r="197" spans="1:81" ht="32.25" customHeight="1">
      <c r="A197" s="86"/>
      <c r="B197" s="393" t="s">
        <v>22</v>
      </c>
      <c r="C197" s="393"/>
      <c r="D197" s="393"/>
      <c r="E197" s="393"/>
      <c r="F197" s="393"/>
      <c r="G197" s="393"/>
      <c r="H197" s="393"/>
      <c r="I197" s="393"/>
      <c r="J197" s="393"/>
      <c r="K197" s="393"/>
      <c r="L197" s="393"/>
      <c r="M197" s="393"/>
      <c r="N197" s="393"/>
      <c r="O197" s="393"/>
      <c r="P197" s="393"/>
      <c r="Q197" s="393"/>
      <c r="R197" s="393"/>
      <c r="S197" s="393"/>
      <c r="T197" s="393"/>
      <c r="U197" s="393"/>
      <c r="V197" s="393"/>
      <c r="W197" s="393"/>
      <c r="X197" s="393"/>
      <c r="Y197" s="394" t="s">
        <v>521</v>
      </c>
      <c r="Z197" s="394"/>
      <c r="AA197" s="394"/>
      <c r="AB197" s="394"/>
      <c r="AC197" s="394"/>
      <c r="AD197" s="394"/>
      <c r="AE197" s="394"/>
      <c r="AF197" s="394"/>
      <c r="AG197" s="394"/>
      <c r="AH197" s="394"/>
      <c r="AI197" s="394"/>
      <c r="AJ197" s="394"/>
      <c r="AK197" s="394"/>
      <c r="AL197" s="394"/>
      <c r="AM197" s="394"/>
      <c r="AN197" s="394"/>
      <c r="AO197" s="394"/>
      <c r="AP197" s="394"/>
      <c r="AQ197" s="394"/>
      <c r="AR197" s="394"/>
      <c r="AS197" s="394"/>
      <c r="AT197" s="104"/>
      <c r="AU197" s="87">
        <v>1</v>
      </c>
      <c r="AV197" s="259"/>
      <c r="AW197" s="25"/>
      <c r="AX197" s="25"/>
      <c r="AY197" s="25"/>
      <c r="AZ197" s="25"/>
      <c r="BA197" s="25"/>
      <c r="BB197" s="25"/>
      <c r="BC197" s="25"/>
      <c r="BD197" s="25"/>
      <c r="BE197" s="25"/>
      <c r="BF197" s="25"/>
      <c r="CC197" s="92">
        <v>1</v>
      </c>
    </row>
    <row r="198" spans="1:81" ht="41.25" customHeight="1">
      <c r="A198" s="86"/>
      <c r="B198" s="388" t="s">
        <v>97</v>
      </c>
      <c r="C198" s="388"/>
      <c r="D198" s="388"/>
      <c r="E198" s="388"/>
      <c r="F198" s="388" t="s">
        <v>98</v>
      </c>
      <c r="G198" s="388"/>
      <c r="H198" s="388" t="s">
        <v>99</v>
      </c>
      <c r="I198" s="388"/>
      <c r="J198" s="388"/>
      <c r="K198" s="388" t="s">
        <v>100</v>
      </c>
      <c r="L198" s="388"/>
      <c r="M198" s="388"/>
      <c r="N198" s="388"/>
      <c r="O198" s="388" t="s">
        <v>101</v>
      </c>
      <c r="P198" s="388"/>
      <c r="Q198" s="388"/>
      <c r="R198" s="388"/>
      <c r="S198" s="388"/>
      <c r="T198" s="388" t="s">
        <v>102</v>
      </c>
      <c r="U198" s="388"/>
      <c r="V198" s="388"/>
      <c r="W198" s="388"/>
      <c r="X198" s="388"/>
      <c r="Y198" s="388" t="s">
        <v>103</v>
      </c>
      <c r="Z198" s="388"/>
      <c r="AA198" s="388"/>
      <c r="AB198" s="388"/>
      <c r="AC198" s="388"/>
      <c r="AD198" s="388"/>
      <c r="AE198" s="388"/>
      <c r="AF198" s="395" t="s">
        <v>104</v>
      </c>
      <c r="AG198" s="395"/>
      <c r="AH198" s="395"/>
      <c r="AI198" s="388" t="s">
        <v>45</v>
      </c>
      <c r="AJ198" s="388"/>
      <c r="AK198" s="388"/>
      <c r="AL198" s="388" t="s">
        <v>105</v>
      </c>
      <c r="AM198" s="388"/>
      <c r="AN198" s="388" t="s">
        <v>106</v>
      </c>
      <c r="AO198" s="388"/>
      <c r="AP198" s="388"/>
      <c r="AQ198" s="388"/>
      <c r="AR198" s="388"/>
      <c r="AS198" s="388"/>
      <c r="AT198" s="111"/>
      <c r="AU198" s="87">
        <v>1</v>
      </c>
      <c r="AV198" s="269" t="s">
        <v>97</v>
      </c>
      <c r="AW198" s="269" t="s">
        <v>98</v>
      </c>
      <c r="AX198" s="269" t="s">
        <v>99</v>
      </c>
      <c r="AY198" s="269" t="s">
        <v>100</v>
      </c>
      <c r="AZ198" s="269" t="s">
        <v>101</v>
      </c>
      <c r="BA198" s="270" t="s">
        <v>102</v>
      </c>
      <c r="BB198" s="270" t="s">
        <v>103</v>
      </c>
      <c r="BC198" s="271" t="s">
        <v>104</v>
      </c>
      <c r="BD198" s="269" t="s">
        <v>45</v>
      </c>
      <c r="BE198" s="269" t="s">
        <v>105</v>
      </c>
      <c r="BF198" s="269" t="s">
        <v>106</v>
      </c>
      <c r="CC198" s="92">
        <v>1</v>
      </c>
    </row>
    <row r="199" spans="1:81" ht="44.25" customHeight="1">
      <c r="A199" s="106" t="s">
        <v>522</v>
      </c>
      <c r="B199" s="379"/>
      <c r="C199" s="379"/>
      <c r="D199" s="379"/>
      <c r="E199" s="379"/>
      <c r="F199" s="380"/>
      <c r="G199" s="380"/>
      <c r="H199" s="381"/>
      <c r="I199" s="381"/>
      <c r="J199" s="381"/>
      <c r="K199" s="357"/>
      <c r="L199" s="357"/>
      <c r="M199" s="357"/>
      <c r="N199" s="357"/>
      <c r="O199" s="382"/>
      <c r="P199" s="382"/>
      <c r="Q199" s="382"/>
      <c r="R199" s="382"/>
      <c r="S199" s="382"/>
      <c r="T199" s="382"/>
      <c r="U199" s="382"/>
      <c r="V199" s="382"/>
      <c r="W199" s="382"/>
      <c r="X199" s="382"/>
      <c r="Y199" s="379"/>
      <c r="Z199" s="379"/>
      <c r="AA199" s="379"/>
      <c r="AB199" s="379"/>
      <c r="AC199" s="379"/>
      <c r="AD199" s="379"/>
      <c r="AE199" s="379"/>
      <c r="AF199" s="381"/>
      <c r="AG199" s="381"/>
      <c r="AH199" s="381"/>
      <c r="AI199" s="383"/>
      <c r="AJ199" s="383"/>
      <c r="AK199" s="383"/>
      <c r="AL199" s="357"/>
      <c r="AM199" s="357"/>
      <c r="AN199" s="379"/>
      <c r="AO199" s="379"/>
      <c r="AP199" s="379"/>
      <c r="AQ199" s="379"/>
      <c r="AR199" s="379"/>
      <c r="AS199" s="379"/>
      <c r="AT199" s="268"/>
      <c r="AU199" s="87">
        <v>1</v>
      </c>
      <c r="AV199" s="109" t="str">
        <f>CONCATENATE(A199,". ",B199," 
",A200,". ",B200," 
",A201,". ",B201," 
",A202,". ",B202," 
",A203,". ",B203," 
",A204,". ",B204," 
",A205,". ",B205,)</f>
        <v xml:space="preserve">Evento 1.  
.  
.  
.  
.  
.  
. </v>
      </c>
      <c r="AW199" s="272" t="str">
        <f>CONCATENATE(A199,". ",F199," 
",A200,". ",F200," 
",A201,". ",F201," 
",A202,". ",F202," 
",A203,". ",F203," 
",A204,". ",F204," 
",A205,". ",F205,)</f>
        <v xml:space="preserve">Evento 1.  
.  
.  
.  
.  
.  
. </v>
      </c>
      <c r="AX199" s="112" t="str">
        <f>CONCATENATE(A199,". ",H199," 
",A200,". ",H200," 
",A201,". ",H201," 
",A202,". ",H202," 
",A203,". ",H203," 
",A204,". ",H204," 
",A205,". ",H205,)</f>
        <v xml:space="preserve">Evento 1.  
.  
.  
.  
.  
.  
. </v>
      </c>
      <c r="AY199" s="112" t="str">
        <f>CONCATENATE(A199,". ",K199," 
",A200,". ",K200," 
",A201,". ",K201," 
",A202,". ",K202," 
",A203,". ",K203," 
",A204,". ",K204," 
",A205,". ",K205,)</f>
        <v xml:space="preserve">Evento 1.  
.  
.  
.  
.  
.  
. </v>
      </c>
      <c r="AZ199" s="112" t="str">
        <f>CONCATENATE(A199,". ",O199," 
",A200,". ",O200," 
",A201,". ",O201," 
",A202,". ",O202," 
",A203,". ",O203," 
",A204,". ",O204," 
",A205,". ",O205,)</f>
        <v xml:space="preserve">Evento 1.  
.  
.  
.  
.  
.  
. </v>
      </c>
      <c r="BA199" s="112" t="str">
        <f>CONCATENATE(A199,". ",T199," 
",A200,". ",T200," 
",A201,". ",T201," 
",A202,". ",T202," 
",A203,". ",T203," 
",A204,". ",T204," 
",A205,". ",T205,)</f>
        <v xml:space="preserve">Evento 1.  
.  
.  
.  
.  
.  
. </v>
      </c>
      <c r="BB199" s="112" t="str">
        <f>CONCATENATE(A199,". ",Y199," 
",A200,". ",Y200," 
",A201,". ",Y201," 
",A202,". ",Y202," 
",A203,". ",Y203," 
",A204,". ",Y204," 
",A205,". ",Y205,)</f>
        <v xml:space="preserve">Evento 1.  
.  
.  
.  
.  
.  
. </v>
      </c>
      <c r="BC199" s="109" t="str">
        <f>CONCATENATE(A199,". ",AF199," 
",A200,". ",AF200," 
",A201,". ",AF201," 
",A202,". ",AF202," 
",A203,". ",AF203," 
",A204,". ",AF204," 
",A205,". ",AF205,)</f>
        <v xml:space="preserve">Evento 1.  
.  
.  
.  
.  
.  
. </v>
      </c>
      <c r="BD199" s="112" t="str">
        <f>CONCATENATE(A199,". ",AI199," 
",A200,". ",AI200," 
",A201,". ",AI201," 
",A202,". ",AI202," 
",A203,". ",AI203," 
",A204,". ",AI204," 
",A205,". ",AI205,)</f>
        <v xml:space="preserve">Evento 1.  
.  
.  
.  
.  
.  
. </v>
      </c>
      <c r="BE199" s="112" t="str">
        <f>CONCATENATE(A199,". ",AL199," 
",A200,". ",AL200," 
",A201,". ",AL201," 
",A202,". ",AL202," 
",A203,". ",AL203," 
",A204,". ",AL204," 
",A205,". ",AL205,)</f>
        <v xml:space="preserve">Evento 1.  
.  
.  
.  
.  
.  
. </v>
      </c>
      <c r="BF199" s="112" t="str">
        <f>CONCATENATE(A199,". ",AN199," 
",A200,". ",AN200," 
",A201,". ",AN201," 
",A202,". ",AN202," 
",A203,". ",AN203," 
",A204,". ",AN204," 
",A205,". ",AN205,)</f>
        <v xml:space="preserve">Evento 1.  
.  
.  
.  
.  
.  
. </v>
      </c>
      <c r="CC199" s="92">
        <v>1</v>
      </c>
    </row>
    <row r="200" spans="1:81" ht="32.25" hidden="1" customHeight="1">
      <c r="A200" s="111" t="str">
        <f>IF(B200="","","Evento 2")</f>
        <v/>
      </c>
      <c r="B200" s="379"/>
      <c r="C200" s="379"/>
      <c r="D200" s="379"/>
      <c r="E200" s="379"/>
      <c r="F200" s="380"/>
      <c r="G200" s="380"/>
      <c r="H200" s="381"/>
      <c r="I200" s="381"/>
      <c r="J200" s="381"/>
      <c r="K200" s="357"/>
      <c r="L200" s="357"/>
      <c r="M200" s="357"/>
      <c r="N200" s="357"/>
      <c r="O200" s="382"/>
      <c r="P200" s="382"/>
      <c r="Q200" s="382"/>
      <c r="R200" s="382"/>
      <c r="S200" s="382"/>
      <c r="T200" s="382"/>
      <c r="U200" s="382"/>
      <c r="V200" s="382"/>
      <c r="W200" s="382"/>
      <c r="X200" s="382"/>
      <c r="Y200" s="379"/>
      <c r="Z200" s="379"/>
      <c r="AA200" s="379"/>
      <c r="AB200" s="379"/>
      <c r="AC200" s="379"/>
      <c r="AD200" s="379"/>
      <c r="AE200" s="379"/>
      <c r="AF200" s="381"/>
      <c r="AG200" s="381"/>
      <c r="AH200" s="381"/>
      <c r="AI200" s="383"/>
      <c r="AJ200" s="383"/>
      <c r="AK200" s="383"/>
      <c r="AL200" s="357"/>
      <c r="AM200" s="357"/>
      <c r="AN200" s="379"/>
      <c r="AO200" s="379"/>
      <c r="AP200" s="379"/>
      <c r="AQ200" s="379"/>
      <c r="AR200" s="379"/>
      <c r="AS200" s="379"/>
      <c r="AT200" s="268"/>
      <c r="AU200" s="87">
        <v>1</v>
      </c>
      <c r="AV200" s="109"/>
      <c r="AW200" s="112"/>
      <c r="AX200" s="25"/>
      <c r="AY200" s="25"/>
      <c r="AZ200" s="25"/>
      <c r="BA200" s="25"/>
      <c r="BB200" s="25"/>
      <c r="BC200" s="25"/>
      <c r="BD200" s="25"/>
      <c r="BE200" s="25"/>
      <c r="BF200" s="25"/>
      <c r="CC200" s="92">
        <v>1</v>
      </c>
    </row>
    <row r="201" spans="1:81" ht="32.25" hidden="1" customHeight="1">
      <c r="A201" s="111" t="str">
        <f>IF(B201="","","Evento 3")</f>
        <v/>
      </c>
      <c r="B201" s="379"/>
      <c r="C201" s="379"/>
      <c r="D201" s="379"/>
      <c r="E201" s="379"/>
      <c r="F201" s="380"/>
      <c r="G201" s="380"/>
      <c r="H201" s="381"/>
      <c r="I201" s="381"/>
      <c r="J201" s="381"/>
      <c r="K201" s="357"/>
      <c r="L201" s="357"/>
      <c r="M201" s="357"/>
      <c r="N201" s="357"/>
      <c r="O201" s="382"/>
      <c r="P201" s="382"/>
      <c r="Q201" s="382"/>
      <c r="R201" s="382"/>
      <c r="S201" s="382"/>
      <c r="T201" s="382"/>
      <c r="U201" s="382"/>
      <c r="V201" s="382"/>
      <c r="W201" s="382"/>
      <c r="X201" s="382"/>
      <c r="Y201" s="379"/>
      <c r="Z201" s="379"/>
      <c r="AA201" s="379"/>
      <c r="AB201" s="379"/>
      <c r="AC201" s="379"/>
      <c r="AD201" s="379"/>
      <c r="AE201" s="379"/>
      <c r="AF201" s="381"/>
      <c r="AG201" s="381"/>
      <c r="AH201" s="381"/>
      <c r="AI201" s="383"/>
      <c r="AJ201" s="383"/>
      <c r="AK201" s="383"/>
      <c r="AL201" s="357"/>
      <c r="AM201" s="357"/>
      <c r="AN201" s="379"/>
      <c r="AO201" s="379"/>
      <c r="AP201" s="379"/>
      <c r="AQ201" s="379"/>
      <c r="AR201" s="379"/>
      <c r="AS201" s="379"/>
      <c r="AT201" s="268"/>
      <c r="AU201" s="87">
        <v>1</v>
      </c>
      <c r="AV201" s="109"/>
      <c r="AW201" s="112"/>
      <c r="AX201" s="5"/>
      <c r="AY201" s="5"/>
      <c r="AZ201" s="5"/>
      <c r="BA201" s="5"/>
      <c r="BB201" s="5"/>
      <c r="BC201" s="5"/>
      <c r="BD201" s="5"/>
      <c r="BE201" s="5"/>
      <c r="BF201" s="5"/>
      <c r="CC201" s="92">
        <v>1</v>
      </c>
    </row>
    <row r="202" spans="1:81" ht="32.25" hidden="1" customHeight="1">
      <c r="A202" s="111" t="str">
        <f>IF(B202="","","Evento 4")</f>
        <v/>
      </c>
      <c r="B202" s="379"/>
      <c r="C202" s="379"/>
      <c r="D202" s="379"/>
      <c r="E202" s="379"/>
      <c r="F202" s="380"/>
      <c r="G202" s="380"/>
      <c r="H202" s="381"/>
      <c r="I202" s="381"/>
      <c r="J202" s="381"/>
      <c r="K202" s="357"/>
      <c r="L202" s="357"/>
      <c r="M202" s="357"/>
      <c r="N202" s="357"/>
      <c r="O202" s="382"/>
      <c r="P202" s="382"/>
      <c r="Q202" s="382"/>
      <c r="R202" s="382"/>
      <c r="S202" s="382"/>
      <c r="T202" s="382"/>
      <c r="U202" s="382"/>
      <c r="V202" s="382"/>
      <c r="W202" s="382"/>
      <c r="X202" s="382"/>
      <c r="Y202" s="379"/>
      <c r="Z202" s="379"/>
      <c r="AA202" s="379"/>
      <c r="AB202" s="379"/>
      <c r="AC202" s="379"/>
      <c r="AD202" s="379"/>
      <c r="AE202" s="379"/>
      <c r="AF202" s="381"/>
      <c r="AG202" s="381"/>
      <c r="AH202" s="381"/>
      <c r="AI202" s="383"/>
      <c r="AJ202" s="383"/>
      <c r="AK202" s="383"/>
      <c r="AL202" s="357"/>
      <c r="AM202" s="357"/>
      <c r="AN202" s="379"/>
      <c r="AO202" s="379"/>
      <c r="AP202" s="379"/>
      <c r="AQ202" s="379"/>
      <c r="AR202" s="379"/>
      <c r="AS202" s="379"/>
      <c r="AT202" s="268"/>
      <c r="AU202" s="87">
        <v>1</v>
      </c>
      <c r="AV202" s="109"/>
      <c r="AW202" s="112"/>
      <c r="AX202" s="5"/>
      <c r="AY202" s="5"/>
      <c r="AZ202" s="5"/>
      <c r="BA202" s="5"/>
      <c r="BB202" s="5"/>
      <c r="BC202" s="5"/>
      <c r="BD202" s="5"/>
      <c r="BE202" s="5"/>
      <c r="BF202" s="5"/>
      <c r="CC202" s="92">
        <v>1</v>
      </c>
    </row>
    <row r="203" spans="1:81" ht="32.25" hidden="1" customHeight="1">
      <c r="A203" s="111" t="str">
        <f>IF(B203="","","Evento 5")</f>
        <v/>
      </c>
      <c r="B203" s="379"/>
      <c r="C203" s="379"/>
      <c r="D203" s="379"/>
      <c r="E203" s="379"/>
      <c r="F203" s="380"/>
      <c r="G203" s="380"/>
      <c r="H203" s="381"/>
      <c r="I203" s="381"/>
      <c r="J203" s="381"/>
      <c r="K203" s="357"/>
      <c r="L203" s="357"/>
      <c r="M203" s="357"/>
      <c r="N203" s="357"/>
      <c r="O203" s="382"/>
      <c r="P203" s="382"/>
      <c r="Q203" s="382"/>
      <c r="R203" s="382"/>
      <c r="S203" s="382"/>
      <c r="T203" s="382"/>
      <c r="U203" s="382"/>
      <c r="V203" s="382"/>
      <c r="W203" s="382"/>
      <c r="X203" s="382"/>
      <c r="Y203" s="379"/>
      <c r="Z203" s="379"/>
      <c r="AA203" s="379"/>
      <c r="AB203" s="379"/>
      <c r="AC203" s="379"/>
      <c r="AD203" s="379"/>
      <c r="AE203" s="379"/>
      <c r="AF203" s="381"/>
      <c r="AG203" s="381"/>
      <c r="AH203" s="381"/>
      <c r="AI203" s="383"/>
      <c r="AJ203" s="383"/>
      <c r="AK203" s="383"/>
      <c r="AL203" s="357"/>
      <c r="AM203" s="357"/>
      <c r="AN203" s="379"/>
      <c r="AO203" s="379"/>
      <c r="AP203" s="379"/>
      <c r="AQ203" s="379"/>
      <c r="AR203" s="379"/>
      <c r="AS203" s="379"/>
      <c r="AT203" s="268"/>
      <c r="AU203" s="87">
        <v>1</v>
      </c>
      <c r="AV203" s="109"/>
      <c r="AW203" s="112"/>
      <c r="AX203" s="5"/>
      <c r="AY203" s="5"/>
      <c r="AZ203" s="5"/>
      <c r="BA203" s="5"/>
      <c r="BB203" s="5"/>
      <c r="BC203" s="5"/>
      <c r="BD203" s="5"/>
      <c r="BE203" s="5"/>
      <c r="BF203" s="5"/>
      <c r="CC203" s="92">
        <v>1</v>
      </c>
    </row>
    <row r="204" spans="1:81" ht="32.25" hidden="1" customHeight="1">
      <c r="A204" s="111" t="str">
        <f>IF(B204="","","Evento 6")</f>
        <v/>
      </c>
      <c r="B204" s="379"/>
      <c r="C204" s="379"/>
      <c r="D204" s="379"/>
      <c r="E204" s="379"/>
      <c r="F204" s="380"/>
      <c r="G204" s="380"/>
      <c r="H204" s="381"/>
      <c r="I204" s="381"/>
      <c r="J204" s="381"/>
      <c r="K204" s="357"/>
      <c r="L204" s="357"/>
      <c r="M204" s="357"/>
      <c r="N204" s="357"/>
      <c r="O204" s="382"/>
      <c r="P204" s="382"/>
      <c r="Q204" s="382"/>
      <c r="R204" s="382"/>
      <c r="S204" s="382"/>
      <c r="T204" s="382"/>
      <c r="U204" s="382"/>
      <c r="V204" s="382"/>
      <c r="W204" s="382"/>
      <c r="X204" s="382"/>
      <c r="Y204" s="379"/>
      <c r="Z204" s="379"/>
      <c r="AA204" s="379"/>
      <c r="AB204" s="379"/>
      <c r="AC204" s="379"/>
      <c r="AD204" s="379"/>
      <c r="AE204" s="379"/>
      <c r="AF204" s="381"/>
      <c r="AG204" s="381"/>
      <c r="AH204" s="381"/>
      <c r="AI204" s="383"/>
      <c r="AJ204" s="383"/>
      <c r="AK204" s="383"/>
      <c r="AL204" s="357"/>
      <c r="AM204" s="357"/>
      <c r="AN204" s="379"/>
      <c r="AO204" s="379"/>
      <c r="AP204" s="379"/>
      <c r="AQ204" s="379"/>
      <c r="AR204" s="379"/>
      <c r="AS204" s="379"/>
      <c r="AT204" s="268"/>
      <c r="AU204" s="87">
        <v>1</v>
      </c>
      <c r="AV204" s="109"/>
      <c r="AW204" s="112"/>
      <c r="AX204" s="25"/>
      <c r="AY204" s="25"/>
      <c r="AZ204" s="25"/>
      <c r="BA204" s="25"/>
      <c r="BB204" s="25"/>
      <c r="BC204" s="25"/>
      <c r="BD204" s="25"/>
      <c r="BE204" s="25"/>
      <c r="BF204" s="25"/>
      <c r="CC204" s="92">
        <v>1</v>
      </c>
    </row>
    <row r="205" spans="1:81" ht="32.25" hidden="1" customHeight="1">
      <c r="A205" s="111" t="str">
        <f>IF(B205="","","Evento 7")</f>
        <v/>
      </c>
      <c r="B205" s="379"/>
      <c r="C205" s="379"/>
      <c r="D205" s="379"/>
      <c r="E205" s="379"/>
      <c r="F205" s="380"/>
      <c r="G205" s="380"/>
      <c r="H205" s="381"/>
      <c r="I205" s="381"/>
      <c r="J205" s="381"/>
      <c r="K205" s="357"/>
      <c r="L205" s="357"/>
      <c r="M205" s="357"/>
      <c r="N205" s="357"/>
      <c r="O205" s="382"/>
      <c r="P205" s="382"/>
      <c r="Q205" s="382"/>
      <c r="R205" s="382"/>
      <c r="S205" s="382"/>
      <c r="T205" s="382"/>
      <c r="U205" s="382"/>
      <c r="V205" s="382"/>
      <c r="W205" s="382"/>
      <c r="X205" s="382"/>
      <c r="Y205" s="379"/>
      <c r="Z205" s="379"/>
      <c r="AA205" s="379"/>
      <c r="AB205" s="379"/>
      <c r="AC205" s="379"/>
      <c r="AD205" s="379"/>
      <c r="AE205" s="379"/>
      <c r="AF205" s="381"/>
      <c r="AG205" s="381"/>
      <c r="AH205" s="381"/>
      <c r="AI205" s="383"/>
      <c r="AJ205" s="383"/>
      <c r="AK205" s="383"/>
      <c r="AL205" s="357"/>
      <c r="AM205" s="357"/>
      <c r="AN205" s="379"/>
      <c r="AO205" s="379"/>
      <c r="AP205" s="379"/>
      <c r="AQ205" s="379"/>
      <c r="AR205" s="379"/>
      <c r="AS205" s="379"/>
      <c r="AT205" s="268"/>
      <c r="AU205" s="87">
        <v>1</v>
      </c>
      <c r="AV205" s="109"/>
      <c r="AW205" s="112"/>
      <c r="AX205" s="25"/>
      <c r="AY205" s="25"/>
      <c r="AZ205" s="25"/>
      <c r="BA205" s="25"/>
      <c r="BB205" s="25"/>
      <c r="BC205" s="25"/>
      <c r="CC205" s="92">
        <v>1</v>
      </c>
    </row>
    <row r="206" spans="1:81" ht="9" customHeight="1">
      <c r="A206" s="86"/>
      <c r="B206" s="199"/>
      <c r="C206" s="199"/>
      <c r="D206" s="199"/>
      <c r="E206" s="199"/>
      <c r="F206" s="199"/>
      <c r="G206" s="250"/>
      <c r="H206" s="250"/>
      <c r="I206" s="250"/>
      <c r="J206" s="250"/>
      <c r="K206" s="250"/>
      <c r="L206" s="250"/>
      <c r="M206" s="250"/>
      <c r="N206" s="250"/>
      <c r="O206" s="251"/>
      <c r="P206" s="251"/>
      <c r="Q206" s="251"/>
      <c r="R206" s="251"/>
      <c r="S206" s="251"/>
      <c r="T206" s="251"/>
      <c r="U206" s="252"/>
      <c r="V206" s="252"/>
      <c r="W206" s="252"/>
      <c r="X206" s="252"/>
      <c r="Y206" s="25"/>
      <c r="Z206" s="25"/>
      <c r="AA206" s="25"/>
      <c r="AB206" s="5"/>
      <c r="AC206" s="5"/>
      <c r="AD206" s="5"/>
      <c r="AE206" s="5"/>
      <c r="AF206" s="5"/>
      <c r="AK206" s="5"/>
      <c r="AL206" s="5"/>
      <c r="AM206" s="5"/>
      <c r="AN206" s="5"/>
      <c r="AO206" s="5"/>
      <c r="AP206" s="5"/>
      <c r="AQ206" s="5"/>
      <c r="AR206" s="5"/>
      <c r="AS206" s="5"/>
      <c r="AT206" s="5"/>
      <c r="AU206" s="87">
        <v>1</v>
      </c>
      <c r="AV206" s="25"/>
      <c r="AW206" s="25"/>
      <c r="AX206" s="25"/>
      <c r="AY206" s="25"/>
      <c r="AZ206" s="25"/>
      <c r="BA206" s="25"/>
      <c r="BB206" s="25"/>
      <c r="BC206" s="25"/>
      <c r="CC206" s="92">
        <v>1</v>
      </c>
    </row>
    <row r="207" spans="1:81" ht="30" customHeight="1">
      <c r="A207" s="86"/>
      <c r="B207" s="384" t="s">
        <v>523</v>
      </c>
      <c r="C207" s="384"/>
      <c r="D207" s="384"/>
      <c r="E207" s="384"/>
      <c r="F207" s="384"/>
      <c r="G207" s="384"/>
      <c r="H207" s="384"/>
      <c r="I207" s="384"/>
      <c r="J207" s="384"/>
      <c r="K207" s="384"/>
      <c r="L207" s="384"/>
      <c r="M207" s="384"/>
      <c r="N207" s="384"/>
      <c r="O207" s="384"/>
      <c r="P207" s="384"/>
      <c r="Q207" s="384"/>
      <c r="R207" s="384"/>
      <c r="S207" s="384"/>
      <c r="T207" s="384"/>
      <c r="U207" s="384"/>
      <c r="V207" s="384"/>
      <c r="W207" s="384"/>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c r="AS207" s="384"/>
      <c r="AT207" s="273"/>
      <c r="AU207" s="87">
        <v>1</v>
      </c>
      <c r="AV207" s="25"/>
      <c r="AW207" s="25"/>
      <c r="AX207" s="25"/>
      <c r="AY207" s="25"/>
      <c r="AZ207" s="25"/>
      <c r="BA207" s="25"/>
      <c r="BB207" s="25"/>
      <c r="BC207" s="25"/>
      <c r="CC207" s="92">
        <v>1</v>
      </c>
    </row>
    <row r="208" spans="1:81" ht="26.25" customHeight="1">
      <c r="A208" s="86"/>
      <c r="B208" s="385"/>
      <c r="C208" s="385"/>
      <c r="D208" s="386" t="s">
        <v>524</v>
      </c>
      <c r="E208" s="386"/>
      <c r="F208" s="386"/>
      <c r="G208" s="386"/>
      <c r="H208" s="386"/>
      <c r="I208" s="386"/>
      <c r="J208" s="386"/>
      <c r="K208" s="386"/>
      <c r="L208" s="386"/>
      <c r="M208" s="386"/>
      <c r="N208" s="386"/>
      <c r="O208" s="386"/>
      <c r="P208" s="386"/>
      <c r="Q208" s="386"/>
      <c r="R208" s="386"/>
      <c r="S208" s="386"/>
      <c r="T208" s="386"/>
      <c r="U208" s="387"/>
      <c r="V208" s="387"/>
      <c r="W208" s="387"/>
      <c r="X208" s="387"/>
      <c r="Y208" s="387"/>
      <c r="Z208" s="388" t="s">
        <v>524</v>
      </c>
      <c r="AA208" s="388"/>
      <c r="AB208" s="388"/>
      <c r="AC208" s="388"/>
      <c r="AD208" s="388"/>
      <c r="AE208" s="388"/>
      <c r="AF208" s="388"/>
      <c r="AG208" s="388"/>
      <c r="AH208" s="388"/>
      <c r="AI208" s="388"/>
      <c r="AJ208" s="388"/>
      <c r="AK208" s="388"/>
      <c r="AL208" s="388"/>
      <c r="AM208" s="388"/>
      <c r="AN208" s="388"/>
      <c r="AO208" s="388"/>
      <c r="AP208" s="388"/>
      <c r="AQ208" s="388"/>
      <c r="AR208" s="388"/>
      <c r="AS208" s="388"/>
      <c r="AT208" s="111"/>
      <c r="AU208" s="87">
        <v>1</v>
      </c>
      <c r="AV208" s="25" t="s">
        <v>525</v>
      </c>
      <c r="AW208" s="25"/>
      <c r="AX208" s="25"/>
      <c r="AY208" s="25"/>
      <c r="AZ208" s="25"/>
      <c r="BA208" s="25"/>
      <c r="BB208" s="25"/>
      <c r="BC208" s="25"/>
      <c r="CC208" s="92">
        <v>1</v>
      </c>
    </row>
    <row r="209" spans="1:81" ht="33.75" customHeight="1">
      <c r="A209" s="86"/>
      <c r="B209" s="374" t="s">
        <v>526</v>
      </c>
      <c r="C209" s="374"/>
      <c r="D209" s="360" t="s">
        <v>833</v>
      </c>
      <c r="E209" s="360"/>
      <c r="F209" s="360"/>
      <c r="G209" s="360"/>
      <c r="H209" s="360"/>
      <c r="I209" s="360"/>
      <c r="J209" s="360"/>
      <c r="K209" s="360"/>
      <c r="L209" s="360"/>
      <c r="M209" s="360"/>
      <c r="N209" s="360"/>
      <c r="O209" s="360"/>
      <c r="P209" s="360"/>
      <c r="Q209" s="360"/>
      <c r="R209" s="360"/>
      <c r="S209" s="360"/>
      <c r="T209" s="360"/>
      <c r="U209" s="375" t="s">
        <v>527</v>
      </c>
      <c r="V209" s="375"/>
      <c r="W209" s="375"/>
      <c r="X209" s="375"/>
      <c r="Y209" s="375"/>
      <c r="Z209" s="376"/>
      <c r="AA209" s="376"/>
      <c r="AB209" s="376"/>
      <c r="AC209" s="376"/>
      <c r="AD209" s="376"/>
      <c r="AE209" s="376"/>
      <c r="AF209" s="376"/>
      <c r="AG209" s="376"/>
      <c r="AH209" s="376"/>
      <c r="AI209" s="376"/>
      <c r="AJ209" s="376"/>
      <c r="AK209" s="376"/>
      <c r="AL209" s="376"/>
      <c r="AM209" s="376"/>
      <c r="AN209" s="376"/>
      <c r="AO209" s="376"/>
      <c r="AP209" s="376"/>
      <c r="AQ209" s="376"/>
      <c r="AR209" s="376"/>
      <c r="AS209" s="376"/>
      <c r="AT209" s="274"/>
      <c r="AU209" s="87">
        <v>1</v>
      </c>
      <c r="AV209" s="109" t="str">
        <f>CONCATENATE(B209," 
",D209,". 
",B210," 
",D210,". 
",B211," 
",D211,". 
",U209," 
",Z209,". 
",U210," 
",Z210,". 
",B212," 
",D212,".
",B213,"
",D213,".
",U211,"
",Z211,".
",U212,"
",Z212,".
",U213,"
",Z213,".")</f>
        <v>1. DESCRIPCIÓN DEL RIESGO: 
Traslado del riesgos a la nueva plantilla. 
2. CAUSAS: 
. 
3. CONSECUENCIAS: 
. 
4. PROBABILIDAD: 
. 
5. IMPACTO: 
. 
6. CONTROLES: 
Registro de seguimiento a controles.
7. PLAN DE TRATAMIENTO:
.
8. INDICADORES:
Registro de seguimiento a indicadores.
9. OTRO:
.
.</v>
      </c>
      <c r="AW209" s="25"/>
      <c r="AX209" s="25"/>
      <c r="AY209" s="25"/>
      <c r="AZ209" s="25"/>
      <c r="BA209" s="25"/>
      <c r="BB209" s="25"/>
      <c r="BC209" s="25"/>
      <c r="CC209" s="92">
        <v>1</v>
      </c>
    </row>
    <row r="210" spans="1:81" ht="33.75" customHeight="1">
      <c r="A210" s="86"/>
      <c r="B210" s="374" t="s">
        <v>528</v>
      </c>
      <c r="C210" s="374"/>
      <c r="D210" s="360"/>
      <c r="E210" s="360"/>
      <c r="F210" s="360"/>
      <c r="G210" s="360"/>
      <c r="H210" s="360"/>
      <c r="I210" s="360"/>
      <c r="J210" s="360"/>
      <c r="K210" s="360"/>
      <c r="L210" s="360"/>
      <c r="M210" s="360"/>
      <c r="N210" s="360"/>
      <c r="O210" s="360"/>
      <c r="P210" s="360"/>
      <c r="Q210" s="360"/>
      <c r="R210" s="360"/>
      <c r="S210" s="360"/>
      <c r="T210" s="360"/>
      <c r="U210" s="375" t="s">
        <v>529</v>
      </c>
      <c r="V210" s="375"/>
      <c r="W210" s="375"/>
      <c r="X210" s="375"/>
      <c r="Y210" s="375"/>
      <c r="Z210" s="376"/>
      <c r="AA210" s="376"/>
      <c r="AB210" s="376"/>
      <c r="AC210" s="376"/>
      <c r="AD210" s="376"/>
      <c r="AE210" s="376"/>
      <c r="AF210" s="376"/>
      <c r="AG210" s="376"/>
      <c r="AH210" s="376"/>
      <c r="AI210" s="376"/>
      <c r="AJ210" s="376"/>
      <c r="AK210" s="376"/>
      <c r="AL210" s="376"/>
      <c r="AM210" s="376"/>
      <c r="AN210" s="376"/>
      <c r="AO210" s="376"/>
      <c r="AP210" s="376"/>
      <c r="AQ210" s="376"/>
      <c r="AR210" s="376"/>
      <c r="AS210" s="376"/>
      <c r="AT210" s="274"/>
      <c r="AU210" s="87">
        <v>1</v>
      </c>
      <c r="AV210" s="109"/>
      <c r="AW210" s="25"/>
      <c r="AX210" s="25"/>
      <c r="AY210" s="25"/>
      <c r="AZ210" s="25"/>
      <c r="BA210" s="25"/>
      <c r="BB210" s="25"/>
      <c r="BC210" s="25"/>
      <c r="CC210" s="92">
        <v>1</v>
      </c>
    </row>
    <row r="211" spans="1:81" ht="33.75" customHeight="1">
      <c r="A211" s="86"/>
      <c r="B211" s="374" t="s">
        <v>530</v>
      </c>
      <c r="C211" s="374"/>
      <c r="D211" s="360"/>
      <c r="E211" s="360"/>
      <c r="F211" s="360"/>
      <c r="G211" s="360"/>
      <c r="H211" s="360"/>
      <c r="I211" s="360"/>
      <c r="J211" s="360"/>
      <c r="K211" s="360"/>
      <c r="L211" s="360"/>
      <c r="M211" s="360"/>
      <c r="N211" s="360"/>
      <c r="O211" s="360"/>
      <c r="P211" s="360"/>
      <c r="Q211" s="360"/>
      <c r="R211" s="360"/>
      <c r="S211" s="360"/>
      <c r="T211" s="360"/>
      <c r="U211" s="375" t="s">
        <v>531</v>
      </c>
      <c r="V211" s="375"/>
      <c r="W211" s="375"/>
      <c r="X211" s="375"/>
      <c r="Y211" s="375"/>
      <c r="Z211" s="376" t="s">
        <v>911</v>
      </c>
      <c r="AA211" s="376"/>
      <c r="AB211" s="376"/>
      <c r="AC211" s="376"/>
      <c r="AD211" s="376"/>
      <c r="AE211" s="376"/>
      <c r="AF211" s="376"/>
      <c r="AG211" s="376"/>
      <c r="AH211" s="376"/>
      <c r="AI211" s="376"/>
      <c r="AJ211" s="376"/>
      <c r="AK211" s="376"/>
      <c r="AL211" s="376"/>
      <c r="AM211" s="376"/>
      <c r="AN211" s="376"/>
      <c r="AO211" s="376"/>
      <c r="AP211" s="376"/>
      <c r="AQ211" s="376"/>
      <c r="AR211" s="376"/>
      <c r="AS211" s="376"/>
      <c r="AT211" s="274"/>
      <c r="AU211" s="87">
        <v>1</v>
      </c>
      <c r="AV211" s="109"/>
      <c r="AW211" s="25"/>
      <c r="AX211" s="25"/>
      <c r="AY211" s="25"/>
      <c r="AZ211" s="25"/>
      <c r="BA211" s="25"/>
      <c r="BB211" s="25"/>
      <c r="BC211" s="25"/>
      <c r="CC211" s="92">
        <v>1</v>
      </c>
    </row>
    <row r="212" spans="1:81" ht="33.75" customHeight="1">
      <c r="A212" s="86"/>
      <c r="B212" s="374" t="s">
        <v>532</v>
      </c>
      <c r="C212" s="374"/>
      <c r="D212" s="360" t="s">
        <v>910</v>
      </c>
      <c r="E212" s="360"/>
      <c r="F212" s="360"/>
      <c r="G212" s="360"/>
      <c r="H212" s="360"/>
      <c r="I212" s="360"/>
      <c r="J212" s="360"/>
      <c r="K212" s="360"/>
      <c r="L212" s="360"/>
      <c r="M212" s="360"/>
      <c r="N212" s="360"/>
      <c r="O212" s="360"/>
      <c r="P212" s="360"/>
      <c r="Q212" s="360"/>
      <c r="R212" s="360"/>
      <c r="S212" s="360"/>
      <c r="T212" s="360"/>
      <c r="U212" s="375" t="s">
        <v>533</v>
      </c>
      <c r="V212" s="375"/>
      <c r="W212" s="375"/>
      <c r="X212" s="375"/>
      <c r="Y212" s="375"/>
      <c r="Z212" s="376"/>
      <c r="AA212" s="376"/>
      <c r="AB212" s="376"/>
      <c r="AC212" s="376"/>
      <c r="AD212" s="376"/>
      <c r="AE212" s="376"/>
      <c r="AF212" s="376"/>
      <c r="AG212" s="376"/>
      <c r="AH212" s="376"/>
      <c r="AI212" s="376"/>
      <c r="AJ212" s="376"/>
      <c r="AK212" s="376"/>
      <c r="AL212" s="376"/>
      <c r="AM212" s="376"/>
      <c r="AN212" s="376"/>
      <c r="AO212" s="376"/>
      <c r="AP212" s="376"/>
      <c r="AQ212" s="376"/>
      <c r="AR212" s="376"/>
      <c r="AS212" s="376"/>
      <c r="AT212" s="274"/>
      <c r="AU212" s="87">
        <v>1</v>
      </c>
      <c r="AV212" s="109"/>
      <c r="AW212" s="25"/>
      <c r="AX212" s="25"/>
      <c r="AY212" s="25"/>
      <c r="AZ212" s="25"/>
      <c r="BA212" s="25"/>
      <c r="BB212" s="25"/>
      <c r="BC212" s="25"/>
      <c r="CC212" s="92">
        <v>1</v>
      </c>
    </row>
    <row r="213" spans="1:81" ht="33.75" customHeight="1">
      <c r="A213" s="86"/>
      <c r="B213" s="374" t="s">
        <v>534</v>
      </c>
      <c r="C213" s="374"/>
      <c r="D213" s="360"/>
      <c r="E213" s="360"/>
      <c r="F213" s="360"/>
      <c r="G213" s="360"/>
      <c r="H213" s="360"/>
      <c r="I213" s="360"/>
      <c r="J213" s="360"/>
      <c r="K213" s="360"/>
      <c r="L213" s="360"/>
      <c r="M213" s="360"/>
      <c r="N213" s="360"/>
      <c r="O213" s="360"/>
      <c r="P213" s="360"/>
      <c r="Q213" s="360"/>
      <c r="R213" s="360"/>
      <c r="S213" s="360"/>
      <c r="T213" s="360"/>
      <c r="U213" s="377"/>
      <c r="V213" s="377"/>
      <c r="W213" s="377"/>
      <c r="X213" s="377"/>
      <c r="Y213" s="377"/>
      <c r="Z213" s="376"/>
      <c r="AA213" s="376"/>
      <c r="AB213" s="376"/>
      <c r="AC213" s="376"/>
      <c r="AD213" s="376"/>
      <c r="AE213" s="376"/>
      <c r="AF213" s="376"/>
      <c r="AG213" s="376"/>
      <c r="AH213" s="376"/>
      <c r="AI213" s="376"/>
      <c r="AJ213" s="376"/>
      <c r="AK213" s="376"/>
      <c r="AL213" s="376"/>
      <c r="AM213" s="376"/>
      <c r="AN213" s="376"/>
      <c r="AO213" s="376"/>
      <c r="AP213" s="376"/>
      <c r="AQ213" s="376"/>
      <c r="AR213" s="376"/>
      <c r="AS213" s="376"/>
      <c r="AT213" s="274"/>
      <c r="AU213" s="87">
        <v>1</v>
      </c>
      <c r="AV213" s="109"/>
      <c r="AW213" s="25"/>
      <c r="AX213" s="25"/>
      <c r="AY213" s="25"/>
      <c r="AZ213" s="25"/>
      <c r="BA213" s="25"/>
      <c r="BB213" s="25"/>
      <c r="BC213" s="25"/>
      <c r="CC213" s="92">
        <v>1</v>
      </c>
    </row>
    <row r="214" spans="1:81" ht="9" customHeight="1">
      <c r="A214" s="86"/>
      <c r="B214" s="199"/>
      <c r="C214" s="199"/>
      <c r="D214" s="199"/>
      <c r="E214" s="199"/>
      <c r="F214" s="199"/>
      <c r="G214" s="250"/>
      <c r="H214" s="250"/>
      <c r="I214" s="250"/>
      <c r="J214" s="250"/>
      <c r="K214" s="250"/>
      <c r="L214" s="250"/>
      <c r="M214" s="250"/>
      <c r="N214" s="250"/>
      <c r="O214" s="251"/>
      <c r="P214" s="251"/>
      <c r="Q214" s="251"/>
      <c r="R214" s="251"/>
      <c r="S214" s="251"/>
      <c r="T214" s="251"/>
      <c r="U214" s="252"/>
      <c r="V214" s="252"/>
      <c r="W214" s="252"/>
      <c r="X214" s="252"/>
      <c r="Y214" s="25"/>
      <c r="Z214" s="25"/>
      <c r="AA214" s="25"/>
      <c r="AB214" s="5"/>
      <c r="AC214" s="5"/>
      <c r="AD214" s="5"/>
      <c r="AE214" s="5"/>
      <c r="AF214" s="5"/>
      <c r="AG214" s="5"/>
      <c r="AH214" s="5"/>
      <c r="AI214" s="5"/>
      <c r="AJ214" s="5"/>
      <c r="AK214" s="5"/>
      <c r="AL214" s="5"/>
      <c r="AM214" s="5"/>
      <c r="AN214" s="5"/>
      <c r="AO214" s="5"/>
      <c r="AP214" s="5"/>
      <c r="AQ214" s="5"/>
      <c r="AR214" s="5"/>
      <c r="AS214" s="5"/>
      <c r="AT214" s="5"/>
      <c r="AU214" s="87">
        <v>1</v>
      </c>
      <c r="AV214" s="25"/>
      <c r="AW214" s="25"/>
      <c r="AX214" s="25"/>
      <c r="AY214" s="25"/>
      <c r="AZ214" s="25"/>
      <c r="BA214" s="25"/>
      <c r="BB214" s="25"/>
      <c r="BC214" s="25"/>
      <c r="CC214" s="92">
        <v>1</v>
      </c>
    </row>
    <row r="215" spans="1:81" ht="30" customHeight="1">
      <c r="A215" s="86"/>
      <c r="B215" s="378" t="s">
        <v>535</v>
      </c>
      <c r="C215" s="378"/>
      <c r="D215" s="378"/>
      <c r="E215" s="378"/>
      <c r="F215" s="378"/>
      <c r="G215" s="378"/>
      <c r="H215" s="378"/>
      <c r="I215" s="378"/>
      <c r="J215" s="378"/>
      <c r="K215" s="378"/>
      <c r="L215" s="378"/>
      <c r="M215" s="378"/>
      <c r="N215" s="378"/>
      <c r="O215" s="378"/>
      <c r="P215" s="378"/>
      <c r="Q215" s="378"/>
      <c r="R215" s="378"/>
      <c r="S215" s="378"/>
      <c r="T215" s="378"/>
      <c r="U215" s="378"/>
      <c r="V215" s="378"/>
      <c r="W215" s="378"/>
      <c r="X215" s="378"/>
      <c r="Y215" s="378"/>
      <c r="Z215" s="378"/>
      <c r="AA215" s="378"/>
      <c r="AB215" s="378"/>
      <c r="AC215" s="378"/>
      <c r="AD215" s="378"/>
      <c r="AE215" s="378"/>
      <c r="AF215" s="378"/>
      <c r="AG215" s="378"/>
      <c r="AH215" s="378"/>
      <c r="AI215" s="378"/>
      <c r="AJ215" s="378"/>
      <c r="AK215" s="378"/>
      <c r="AL215" s="378"/>
      <c r="AM215" s="378"/>
      <c r="AN215" s="378"/>
      <c r="AO215" s="378"/>
      <c r="AP215" s="378"/>
      <c r="AQ215" s="378"/>
      <c r="AR215" s="378"/>
      <c r="AS215" s="378"/>
      <c r="AT215" s="248"/>
      <c r="AU215" s="87">
        <v>1</v>
      </c>
      <c r="AV215" s="25"/>
      <c r="AW215" s="25"/>
      <c r="AX215" s="25"/>
      <c r="AY215" s="25"/>
      <c r="AZ215" s="25"/>
      <c r="BA215" s="25"/>
      <c r="BB215" s="25"/>
      <c r="BC215" s="25"/>
      <c r="CC215" s="92">
        <v>1</v>
      </c>
    </row>
    <row r="216" spans="1:81" ht="28.5" customHeight="1">
      <c r="A216" s="86"/>
      <c r="B216" s="368" t="s">
        <v>536</v>
      </c>
      <c r="C216" s="368"/>
      <c r="D216" s="368"/>
      <c r="E216" s="368"/>
      <c r="F216" s="368"/>
      <c r="G216" s="368"/>
      <c r="H216" s="368"/>
      <c r="I216" s="368"/>
      <c r="J216" s="368"/>
      <c r="K216" s="368"/>
      <c r="L216" s="368"/>
      <c r="M216" s="368"/>
      <c r="N216" s="368"/>
      <c r="O216" s="368"/>
      <c r="P216" s="368"/>
      <c r="Q216" s="368"/>
      <c r="R216" s="368"/>
      <c r="S216" s="368"/>
      <c r="T216" s="368"/>
      <c r="U216" s="369" t="s">
        <v>537</v>
      </c>
      <c r="V216" s="369"/>
      <c r="W216" s="369"/>
      <c r="X216" s="369"/>
      <c r="Y216" s="369"/>
      <c r="Z216" s="369"/>
      <c r="AA216" s="369"/>
      <c r="AB216" s="369"/>
      <c r="AC216" s="369"/>
      <c r="AD216" s="369"/>
      <c r="AE216" s="369"/>
      <c r="AF216" s="369"/>
      <c r="AG216" s="369"/>
      <c r="AH216" s="369"/>
      <c r="AI216" s="369"/>
      <c r="AJ216" s="369"/>
      <c r="AK216" s="369"/>
      <c r="AL216" s="369"/>
      <c r="AM216" s="369"/>
      <c r="AN216" s="369"/>
      <c r="AO216" s="369"/>
      <c r="AP216" s="369"/>
      <c r="AQ216" s="369"/>
      <c r="AR216" s="369"/>
      <c r="AS216" s="369"/>
      <c r="AT216" s="275"/>
      <c r="AU216" s="87">
        <v>1</v>
      </c>
      <c r="AV216" s="25"/>
      <c r="AW216" s="25"/>
      <c r="AX216" s="25"/>
      <c r="AY216" s="25"/>
      <c r="AZ216" s="25"/>
      <c r="BA216" s="25"/>
      <c r="BB216" s="25"/>
      <c r="BC216" s="25"/>
      <c r="BK216"/>
      <c r="BL216"/>
      <c r="BM216"/>
      <c r="BN216"/>
      <c r="BO216"/>
      <c r="BP216"/>
      <c r="BQ216"/>
      <c r="BR216"/>
      <c r="BS216"/>
      <c r="BT216"/>
      <c r="BU216"/>
      <c r="BV216"/>
      <c r="BW216"/>
      <c r="BX216"/>
      <c r="BY216"/>
      <c r="BZ216"/>
      <c r="CA216"/>
      <c r="CC216" s="92">
        <v>1</v>
      </c>
    </row>
    <row r="217" spans="1:81" ht="28.5" customHeight="1">
      <c r="A217" s="86"/>
      <c r="B217" s="276" t="s">
        <v>5</v>
      </c>
      <c r="C217" s="276" t="s">
        <v>107</v>
      </c>
      <c r="D217" s="103" t="s">
        <v>538</v>
      </c>
      <c r="E217" s="370" t="s">
        <v>539</v>
      </c>
      <c r="F217" s="370"/>
      <c r="G217" s="370"/>
      <c r="H217" s="370"/>
      <c r="I217" s="370"/>
      <c r="J217" s="370"/>
      <c r="K217" s="370"/>
      <c r="L217" s="370"/>
      <c r="M217" s="370"/>
      <c r="N217" s="370"/>
      <c r="O217" s="370"/>
      <c r="P217" s="370"/>
      <c r="Q217" s="370"/>
      <c r="R217" s="370"/>
      <c r="S217" s="370"/>
      <c r="T217" s="370"/>
      <c r="U217" s="371" t="s">
        <v>5</v>
      </c>
      <c r="V217" s="371"/>
      <c r="W217" s="371"/>
      <c r="X217" s="370" t="s">
        <v>107</v>
      </c>
      <c r="Y217" s="370"/>
      <c r="Z217" s="372" t="s">
        <v>540</v>
      </c>
      <c r="AA217" s="372"/>
      <c r="AB217" s="372"/>
      <c r="AC217" s="373" t="s">
        <v>541</v>
      </c>
      <c r="AD217" s="373"/>
      <c r="AE217" s="373"/>
      <c r="AF217" s="373"/>
      <c r="AG217" s="373"/>
      <c r="AH217" s="373"/>
      <c r="AI217" s="373"/>
      <c r="AJ217" s="373"/>
      <c r="AK217" s="373"/>
      <c r="AL217" s="373"/>
      <c r="AM217" s="373"/>
      <c r="AN217" s="373"/>
      <c r="AO217" s="373"/>
      <c r="AP217" s="373"/>
      <c r="AQ217" s="373"/>
      <c r="AR217" s="373"/>
      <c r="AS217" s="373"/>
      <c r="AT217" s="104"/>
      <c r="AU217" s="87">
        <v>1</v>
      </c>
      <c r="AV217" s="277" t="s">
        <v>5</v>
      </c>
      <c r="AW217" s="277" t="s">
        <v>542</v>
      </c>
      <c r="AX217" s="277" t="s">
        <v>112</v>
      </c>
      <c r="AY217" s="277" t="s">
        <v>543</v>
      </c>
      <c r="AZ217" s="277" t="s">
        <v>544</v>
      </c>
      <c r="BA217" s="277" t="s">
        <v>545</v>
      </c>
      <c r="BB217" s="277" t="s">
        <v>546</v>
      </c>
      <c r="BC217" s="277" t="s">
        <v>547</v>
      </c>
      <c r="CC217" s="92">
        <v>1</v>
      </c>
    </row>
    <row r="218" spans="1:81" ht="24" customHeight="1">
      <c r="A218" s="111" t="s">
        <v>548</v>
      </c>
      <c r="B218" s="255" t="s">
        <v>888</v>
      </c>
      <c r="C218" s="255" t="s">
        <v>379</v>
      </c>
      <c r="D218" s="255" t="s">
        <v>883</v>
      </c>
      <c r="E218" s="365" t="s">
        <v>847</v>
      </c>
      <c r="F218" s="576"/>
      <c r="G218" s="576"/>
      <c r="H218" s="576"/>
      <c r="I218" s="576"/>
      <c r="J218" s="576"/>
      <c r="K218" s="576"/>
      <c r="L218" s="576"/>
      <c r="M218" s="576"/>
      <c r="N218" s="576"/>
      <c r="O218" s="576"/>
      <c r="P218" s="576"/>
      <c r="Q218" s="576"/>
      <c r="R218" s="576"/>
      <c r="S218" s="576"/>
      <c r="T218" s="577"/>
      <c r="U218" s="359" t="s">
        <v>884</v>
      </c>
      <c r="V218" s="366"/>
      <c r="W218" s="367"/>
      <c r="X218" s="359" t="s">
        <v>379</v>
      </c>
      <c r="Y218" s="367"/>
      <c r="Z218" s="359" t="s">
        <v>887</v>
      </c>
      <c r="AA218" s="366"/>
      <c r="AB218" s="367"/>
      <c r="AC218" s="358" t="s">
        <v>886</v>
      </c>
      <c r="AD218" s="578"/>
      <c r="AE218" s="578"/>
      <c r="AF218" s="578"/>
      <c r="AG218" s="578"/>
      <c r="AH218" s="578"/>
      <c r="AI218" s="578"/>
      <c r="AJ218" s="578"/>
      <c r="AK218" s="578"/>
      <c r="AL218" s="578"/>
      <c r="AM218" s="578"/>
      <c r="AN218" s="578"/>
      <c r="AO218" s="578"/>
      <c r="AP218" s="578"/>
      <c r="AQ218" s="578"/>
      <c r="AR218" s="578"/>
      <c r="AS218" s="579"/>
      <c r="AT218" s="268"/>
      <c r="AU218" s="87">
        <v>1</v>
      </c>
      <c r="AV218" s="112" t="str">
        <f>CONCATENATE(A218,". ",B218," 
",A219,". ",B219," 
",A220,". ",B220," 
",A221,". ",B221," 
",A222,". ",B222," 
",A223,". ",B223," 
",A224,". ",B224,)</f>
        <v xml:space="preserve">Ob. 1. 5-feb-2025 
Ob. 2. 5-feb-2025 
Ob. 3. 5-feb-2025 
.  
.  
.  
. </v>
      </c>
      <c r="AW218" s="112" t="str">
        <f>CONCATENATE(A218,". ",C218," 
",A219,". ",C219," 
",A220,". ",C220," 
",A221,". ",C221," 
",A222,". ",C222," 
",A223,". ",C223," 
",A224,". ",C224,)</f>
        <v xml:space="preserve">Ob. 1. OAP 
Ob. 2. OAP 
Ob. 3. OAP 
.  
.  
.  
. </v>
      </c>
      <c r="AX218" s="112" t="str">
        <f>CONCATENATE(A218,". ",D218," 
",A219,". ",D219," 
",A220,". ",D220," 
",A221,". ",D221," 
",A222,". ",D222," 
",A223,". ",D223," 
",A224,". ",D224,)</f>
        <v xml:space="preserve">Ob. 1. JOHN Q. 
Ob. 2. JOHN Q. 
Ob. 3. JOHN Q. 
.  
.  
.  
. </v>
      </c>
      <c r="AY218" s="112" t="e">
        <f>CONCATENATE(A218,". ",E218," 
",A219,". ",#REF!," 
",A220,". ",E219," 
",A221,". ",E221," 
",A222,". ",E222," 
",A223,". ",E223," 
",A224,". ",E224,)</f>
        <v>#REF!</v>
      </c>
      <c r="AZ218" s="112" t="str">
        <f>CONCATENATE(A218,". ",U218," 
",A219,". ",U219," 
",A220,". ",U220," 
",A221,". ",U221," 
",A222,". ",U222," 
",A223,". ",U223," 
",A224,". ",U224,)</f>
        <v xml:space="preserve">Ob. 1. 10-FEB-2025 
Ob. 2. 10-FEB-2025 
Ob. 3. 10-FEB-2025 
.  
.  
.  
. </v>
      </c>
      <c r="BA218" s="112" t="str">
        <f>CONCATENATE(A218,". ",X218," 
",A219,". ",X219," 
",A220,". ",X220," 
",A221,". ",X221," 
",A222,". ",X222," 
",A223,". ",X223," 
",A224,". ",X224,)</f>
        <v xml:space="preserve">Ob. 1. OAP 
Ob. 2. OAP 
Ob. 3. OAP 
.  
.  
.  
. </v>
      </c>
      <c r="BB218" s="112" t="str">
        <f>CONCATENATE(A218,". ",Z218," 
",A219,". ",Z219," 
",A220,". ",Z220," 
",A221,". ",Z221," 
",A222,". ",Z222," 
",A223,". ",Z223," 
",A224,". ",Z224,)</f>
        <v xml:space="preserve">Ob. 1. Carlos Campos 
Ob. 2. Carlos Campos 
Ob. 3. Carlos Campos 
.  
.  
.  
. </v>
      </c>
      <c r="BC218" s="112" t="str">
        <f>CONCATENATE(A218,". ",AC218," 
",A219,". ",AC219," 
",A220,". ",AC220," 
",A221,". ",AC221," 
",A222,". ",AC222," 
",A223,". ",AC223," 
",A224,". ",AC224,)</f>
        <v xml:space="preserve">Ob. 1. Registrado 
Ob. 2. Registrado 
Ob. 3. Se incluye datos de indicadores 
.  
.  
.  
. </v>
      </c>
      <c r="CC218" s="92">
        <v>1</v>
      </c>
    </row>
    <row r="219" spans="1:81" ht="20.25" customHeight="1">
      <c r="A219" s="256" t="str">
        <f>IF(B219="","","Ob. 2")</f>
        <v>Ob. 2</v>
      </c>
      <c r="B219" s="255" t="s">
        <v>888</v>
      </c>
      <c r="C219" s="255" t="s">
        <v>379</v>
      </c>
      <c r="D219" s="255" t="s">
        <v>883</v>
      </c>
      <c r="E219" s="365" t="s">
        <v>853</v>
      </c>
      <c r="F219" s="576"/>
      <c r="G219" s="576"/>
      <c r="H219" s="576"/>
      <c r="I219" s="576"/>
      <c r="J219" s="576"/>
      <c r="K219" s="576"/>
      <c r="L219" s="576"/>
      <c r="M219" s="576"/>
      <c r="N219" s="576"/>
      <c r="O219" s="576"/>
      <c r="P219" s="576"/>
      <c r="Q219" s="576"/>
      <c r="R219" s="576"/>
      <c r="S219" s="576"/>
      <c r="T219" s="577"/>
      <c r="U219" s="359" t="s">
        <v>884</v>
      </c>
      <c r="V219" s="366"/>
      <c r="W219" s="367"/>
      <c r="X219" s="359" t="s">
        <v>379</v>
      </c>
      <c r="Y219" s="367"/>
      <c r="Z219" s="359" t="s">
        <v>887</v>
      </c>
      <c r="AA219" s="366"/>
      <c r="AB219" s="367"/>
      <c r="AC219" s="358" t="s">
        <v>886</v>
      </c>
      <c r="AD219" s="578"/>
      <c r="AE219" s="578"/>
      <c r="AF219" s="578"/>
      <c r="AG219" s="578"/>
      <c r="AH219" s="578"/>
      <c r="AI219" s="578"/>
      <c r="AJ219" s="578"/>
      <c r="AK219" s="578"/>
      <c r="AL219" s="578"/>
      <c r="AM219" s="578"/>
      <c r="AN219" s="578"/>
      <c r="AO219" s="578"/>
      <c r="AP219" s="578"/>
      <c r="AQ219" s="578"/>
      <c r="AR219" s="578"/>
      <c r="AS219" s="579"/>
      <c r="AT219" s="268"/>
      <c r="AU219" s="87">
        <v>1</v>
      </c>
      <c r="AV219" s="109"/>
      <c r="AW219" s="112"/>
      <c r="AX219" s="112"/>
      <c r="AY219" s="112"/>
      <c r="AZ219" s="112"/>
      <c r="BA219" s="25"/>
      <c r="BB219" s="25"/>
      <c r="BC219" s="25"/>
      <c r="CC219" s="92">
        <v>1</v>
      </c>
    </row>
    <row r="220" spans="1:81" ht="20.25" customHeight="1">
      <c r="A220" s="256" t="str">
        <f>IF(B220="","","Ob. 3")</f>
        <v>Ob. 3</v>
      </c>
      <c r="B220" s="255" t="s">
        <v>888</v>
      </c>
      <c r="C220" s="255" t="s">
        <v>379</v>
      </c>
      <c r="D220" s="255" t="s">
        <v>883</v>
      </c>
      <c r="E220" s="365" t="s">
        <v>865</v>
      </c>
      <c r="F220" s="365"/>
      <c r="G220" s="365"/>
      <c r="H220" s="365"/>
      <c r="I220" s="365"/>
      <c r="J220" s="365"/>
      <c r="K220" s="365"/>
      <c r="L220" s="365"/>
      <c r="M220" s="365"/>
      <c r="N220" s="365"/>
      <c r="O220" s="365"/>
      <c r="P220" s="365"/>
      <c r="Q220" s="365"/>
      <c r="R220" s="365"/>
      <c r="S220" s="365"/>
      <c r="T220" s="365"/>
      <c r="U220" s="359" t="s">
        <v>884</v>
      </c>
      <c r="V220" s="366"/>
      <c r="W220" s="367"/>
      <c r="X220" s="359" t="s">
        <v>379</v>
      </c>
      <c r="Y220" s="367"/>
      <c r="Z220" s="359" t="s">
        <v>887</v>
      </c>
      <c r="AA220" s="366"/>
      <c r="AB220" s="367"/>
      <c r="AC220" s="360" t="s">
        <v>885</v>
      </c>
      <c r="AD220" s="360"/>
      <c r="AE220" s="360"/>
      <c r="AF220" s="360"/>
      <c r="AG220" s="360"/>
      <c r="AH220" s="360"/>
      <c r="AI220" s="360"/>
      <c r="AJ220" s="360"/>
      <c r="AK220" s="360"/>
      <c r="AL220" s="360"/>
      <c r="AM220" s="360"/>
      <c r="AN220" s="360"/>
      <c r="AO220" s="360"/>
      <c r="AP220" s="360"/>
      <c r="AQ220" s="360"/>
      <c r="AR220" s="360"/>
      <c r="AS220" s="360"/>
      <c r="AT220" s="268"/>
      <c r="AU220" s="87">
        <v>1</v>
      </c>
      <c r="AV220" s="109"/>
      <c r="AW220" s="112"/>
      <c r="AX220" s="112"/>
      <c r="AY220" s="112"/>
      <c r="AZ220" s="112"/>
      <c r="BA220" s="25"/>
      <c r="BB220" s="25"/>
      <c r="BC220" s="25"/>
      <c r="CC220" s="92">
        <v>1</v>
      </c>
    </row>
    <row r="221" spans="1:81" ht="20.25" customHeight="1">
      <c r="A221" s="256" t="str">
        <f>IF(B221="","","Ob. 4")</f>
        <v/>
      </c>
      <c r="B221" s="255"/>
      <c r="C221" s="255"/>
      <c r="D221" s="255"/>
      <c r="E221" s="365"/>
      <c r="F221" s="365"/>
      <c r="G221" s="365"/>
      <c r="H221" s="365"/>
      <c r="I221" s="365"/>
      <c r="J221" s="365"/>
      <c r="K221" s="365"/>
      <c r="L221" s="365"/>
      <c r="M221" s="365"/>
      <c r="N221" s="365"/>
      <c r="O221" s="365"/>
      <c r="P221" s="365"/>
      <c r="Q221" s="365"/>
      <c r="R221" s="365"/>
      <c r="S221" s="365"/>
      <c r="T221" s="365"/>
      <c r="U221" s="359"/>
      <c r="V221" s="359"/>
      <c r="W221" s="359"/>
      <c r="X221" s="359"/>
      <c r="Y221" s="359"/>
      <c r="Z221" s="359"/>
      <c r="AA221" s="359"/>
      <c r="AB221" s="359"/>
      <c r="AC221" s="360"/>
      <c r="AD221" s="360"/>
      <c r="AE221" s="360"/>
      <c r="AF221" s="360"/>
      <c r="AG221" s="360"/>
      <c r="AH221" s="360"/>
      <c r="AI221" s="360"/>
      <c r="AJ221" s="360"/>
      <c r="AK221" s="360"/>
      <c r="AL221" s="360"/>
      <c r="AM221" s="360"/>
      <c r="AN221" s="360"/>
      <c r="AO221" s="360"/>
      <c r="AP221" s="360"/>
      <c r="AQ221" s="360"/>
      <c r="AR221" s="360"/>
      <c r="AS221" s="360"/>
      <c r="AT221" s="268"/>
      <c r="AU221" s="87">
        <v>1</v>
      </c>
      <c r="CC221" s="92">
        <v>1</v>
      </c>
    </row>
    <row r="222" spans="1:81" ht="20.25" customHeight="1">
      <c r="A222" s="256" t="str">
        <f>IF(B222="","","Ob. 5")</f>
        <v/>
      </c>
      <c r="B222" s="255"/>
      <c r="C222" s="278"/>
      <c r="D222" s="278"/>
      <c r="E222" s="358"/>
      <c r="F222" s="358"/>
      <c r="G222" s="358"/>
      <c r="H222" s="358"/>
      <c r="I222" s="358"/>
      <c r="J222" s="358"/>
      <c r="K222" s="358"/>
      <c r="L222" s="358"/>
      <c r="M222" s="358"/>
      <c r="N222" s="358"/>
      <c r="O222" s="358"/>
      <c r="P222" s="358"/>
      <c r="Q222" s="358"/>
      <c r="R222" s="358"/>
      <c r="S222" s="358"/>
      <c r="T222" s="358"/>
      <c r="U222" s="359"/>
      <c r="V222" s="359"/>
      <c r="W222" s="359"/>
      <c r="X222" s="359"/>
      <c r="Y222" s="359"/>
      <c r="Z222" s="359"/>
      <c r="AA222" s="359"/>
      <c r="AB222" s="359"/>
      <c r="AC222" s="360"/>
      <c r="AD222" s="360"/>
      <c r="AE222" s="360"/>
      <c r="AF222" s="360"/>
      <c r="AG222" s="360"/>
      <c r="AH222" s="360"/>
      <c r="AI222" s="360"/>
      <c r="AJ222" s="360"/>
      <c r="AK222" s="360"/>
      <c r="AL222" s="360"/>
      <c r="AM222" s="360"/>
      <c r="AN222" s="360"/>
      <c r="AO222" s="360"/>
      <c r="AP222" s="360"/>
      <c r="AQ222" s="360"/>
      <c r="AR222" s="360"/>
      <c r="AS222" s="360"/>
      <c r="AT222" s="268"/>
      <c r="AU222" s="87">
        <v>1</v>
      </c>
      <c r="CC222" s="92">
        <v>1</v>
      </c>
    </row>
    <row r="223" spans="1:81" ht="20.25" customHeight="1">
      <c r="A223" s="256" t="str">
        <f>IF(B223="","","Ob. 6")</f>
        <v/>
      </c>
      <c r="B223" s="255"/>
      <c r="C223" s="278"/>
      <c r="D223" s="278"/>
      <c r="E223" s="358"/>
      <c r="F223" s="358"/>
      <c r="G223" s="358"/>
      <c r="H223" s="358"/>
      <c r="I223" s="358"/>
      <c r="J223" s="358"/>
      <c r="K223" s="358"/>
      <c r="L223" s="358"/>
      <c r="M223" s="358"/>
      <c r="N223" s="358"/>
      <c r="O223" s="358"/>
      <c r="P223" s="358"/>
      <c r="Q223" s="358"/>
      <c r="R223" s="358"/>
      <c r="S223" s="358"/>
      <c r="T223" s="358"/>
      <c r="U223" s="359"/>
      <c r="V223" s="359"/>
      <c r="W223" s="359"/>
      <c r="X223" s="359"/>
      <c r="Y223" s="359"/>
      <c r="Z223" s="359"/>
      <c r="AA223" s="359"/>
      <c r="AB223" s="359"/>
      <c r="AC223" s="360"/>
      <c r="AD223" s="360"/>
      <c r="AE223" s="360"/>
      <c r="AF223" s="360"/>
      <c r="AG223" s="360"/>
      <c r="AH223" s="360"/>
      <c r="AI223" s="360"/>
      <c r="AJ223" s="360"/>
      <c r="AK223" s="360"/>
      <c r="AL223" s="360"/>
      <c r="AM223" s="360"/>
      <c r="AN223" s="360"/>
      <c r="AO223" s="360"/>
      <c r="AP223" s="360"/>
      <c r="AQ223" s="360"/>
      <c r="AR223" s="360"/>
      <c r="AS223" s="360"/>
      <c r="AT223" s="268"/>
      <c r="AU223" s="87">
        <v>1</v>
      </c>
      <c r="CC223" s="92">
        <v>1</v>
      </c>
    </row>
    <row r="224" spans="1:81" ht="20.25" customHeight="1">
      <c r="A224" s="256" t="str">
        <f>IF(B224="","","Ob. 7")</f>
        <v/>
      </c>
      <c r="B224" s="255"/>
      <c r="C224" s="278"/>
      <c r="D224" s="278"/>
      <c r="E224" s="358"/>
      <c r="F224" s="358"/>
      <c r="G224" s="358"/>
      <c r="H224" s="358"/>
      <c r="I224" s="358"/>
      <c r="J224" s="358"/>
      <c r="K224" s="358"/>
      <c r="L224" s="358"/>
      <c r="M224" s="358"/>
      <c r="N224" s="358"/>
      <c r="O224" s="358"/>
      <c r="P224" s="358"/>
      <c r="Q224" s="358"/>
      <c r="R224" s="358"/>
      <c r="S224" s="358"/>
      <c r="T224" s="358"/>
      <c r="U224" s="359"/>
      <c r="V224" s="359"/>
      <c r="W224" s="359"/>
      <c r="X224" s="359"/>
      <c r="Y224" s="359"/>
      <c r="Z224" s="359"/>
      <c r="AA224" s="359"/>
      <c r="AB224" s="359"/>
      <c r="AC224" s="360"/>
      <c r="AD224" s="360"/>
      <c r="AE224" s="360"/>
      <c r="AF224" s="360"/>
      <c r="AG224" s="360"/>
      <c r="AH224" s="360"/>
      <c r="AI224" s="360"/>
      <c r="AJ224" s="360"/>
      <c r="AK224" s="360"/>
      <c r="AL224" s="360"/>
      <c r="AM224" s="360"/>
      <c r="AN224" s="360"/>
      <c r="AO224" s="360"/>
      <c r="AP224" s="360"/>
      <c r="AQ224" s="360"/>
      <c r="AR224" s="360"/>
      <c r="AS224" s="360"/>
      <c r="AT224" s="268"/>
      <c r="AU224" s="87">
        <v>1</v>
      </c>
      <c r="CC224" s="92">
        <v>1</v>
      </c>
    </row>
    <row r="225" spans="1:81" ht="27" customHeight="1">
      <c r="A225" s="279" t="s">
        <v>549</v>
      </c>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199"/>
      <c r="AA225" s="199"/>
      <c r="AB225" s="231"/>
      <c r="AC225" s="231"/>
      <c r="AD225" s="231"/>
      <c r="AE225" s="231"/>
      <c r="AF225" s="231"/>
      <c r="AG225" s="231"/>
      <c r="AH225" s="231"/>
      <c r="AI225" s="231"/>
      <c r="AJ225" s="231"/>
      <c r="AK225" s="231"/>
      <c r="AL225" s="231"/>
      <c r="AM225" s="231"/>
      <c r="AN225" s="231"/>
      <c r="AO225" s="231"/>
      <c r="AP225" s="231"/>
      <c r="AQ225" s="231"/>
      <c r="AR225" s="231"/>
      <c r="AS225" s="231"/>
      <c r="AT225" s="231"/>
      <c r="AU225" s="87">
        <v>1</v>
      </c>
      <c r="CC225" s="92">
        <v>1</v>
      </c>
    </row>
    <row r="226" spans="1:81" s="281" customFormat="1" ht="19.5" customHeight="1">
      <c r="A226" s="280" t="s">
        <v>550</v>
      </c>
      <c r="B226" s="280" t="s">
        <v>551</v>
      </c>
      <c r="C226" s="361" t="s">
        <v>493</v>
      </c>
      <c r="D226" s="361"/>
      <c r="E226" s="361"/>
      <c r="F226" s="361" t="s">
        <v>552</v>
      </c>
      <c r="G226" s="361"/>
      <c r="H226" s="361"/>
      <c r="I226" s="280" t="s">
        <v>550</v>
      </c>
      <c r="J226" s="361" t="s">
        <v>551</v>
      </c>
      <c r="K226" s="361"/>
      <c r="L226" s="361"/>
      <c r="M226" s="361" t="s">
        <v>493</v>
      </c>
      <c r="N226" s="361"/>
      <c r="O226" s="361"/>
      <c r="P226" s="361"/>
      <c r="Q226" s="361"/>
      <c r="R226" s="361"/>
      <c r="S226" s="361"/>
      <c r="T226" s="361"/>
      <c r="U226" s="361"/>
      <c r="V226" s="361"/>
      <c r="W226" s="361" t="s">
        <v>552</v>
      </c>
      <c r="X226" s="361"/>
      <c r="Y226" s="361"/>
      <c r="Z226" s="361"/>
      <c r="AA226" s="361"/>
      <c r="AB226" s="215"/>
      <c r="AC226" s="215"/>
      <c r="AD226" s="215"/>
      <c r="AE226" s="215"/>
      <c r="AF226" s="215"/>
      <c r="AG226" s="215"/>
      <c r="AH226" s="215"/>
      <c r="AI226" s="215"/>
      <c r="AJ226" s="215"/>
      <c r="AK226" s="215"/>
      <c r="AL226" s="215"/>
      <c r="AM226" s="215"/>
      <c r="AN226" s="215"/>
      <c r="AO226" s="215"/>
      <c r="AP226" s="215"/>
      <c r="AQ226" s="215"/>
      <c r="AR226" s="215"/>
      <c r="AS226" s="215"/>
      <c r="AT226" s="215"/>
      <c r="AU226" s="87">
        <v>1</v>
      </c>
      <c r="CC226" s="92">
        <v>1</v>
      </c>
    </row>
    <row r="227" spans="1:81" ht="16.5" customHeight="1">
      <c r="A227" s="44" t="s">
        <v>362</v>
      </c>
      <c r="B227" s="45" t="s">
        <v>379</v>
      </c>
      <c r="C227" s="362" t="s">
        <v>818</v>
      </c>
      <c r="D227" s="363"/>
      <c r="E227" s="364"/>
      <c r="F227" s="362" t="s">
        <v>819</v>
      </c>
      <c r="G227" s="363"/>
      <c r="H227" s="364"/>
      <c r="I227" s="44" t="s">
        <v>371</v>
      </c>
      <c r="J227" s="357"/>
      <c r="K227" s="357"/>
      <c r="L227" s="357"/>
      <c r="M227" s="357"/>
      <c r="N227" s="357"/>
      <c r="O227" s="357"/>
      <c r="P227" s="357"/>
      <c r="Q227" s="357"/>
      <c r="R227" s="357"/>
      <c r="S227" s="357"/>
      <c r="T227" s="357"/>
      <c r="U227" s="357"/>
      <c r="V227" s="357"/>
      <c r="W227" s="357"/>
      <c r="X227" s="357"/>
      <c r="Y227" s="357"/>
      <c r="Z227" s="357"/>
      <c r="AA227" s="357"/>
      <c r="AB227" s="56"/>
      <c r="AC227" s="56"/>
      <c r="AD227" s="56"/>
      <c r="AE227" s="56"/>
      <c r="AF227" s="56"/>
      <c r="AG227" s="56"/>
      <c r="AH227" s="56"/>
      <c r="AI227" s="56"/>
      <c r="AJ227" s="56"/>
      <c r="AK227" s="56"/>
      <c r="AL227" s="56"/>
      <c r="AM227" s="56"/>
      <c r="AN227" s="56"/>
      <c r="AO227" s="56"/>
      <c r="AP227" s="56"/>
      <c r="AQ227" s="56"/>
      <c r="AR227" s="56"/>
      <c r="AS227" s="56"/>
      <c r="AT227" s="56"/>
      <c r="AU227" s="87">
        <v>1</v>
      </c>
      <c r="CC227" s="92">
        <v>1</v>
      </c>
    </row>
    <row r="228" spans="1:81" ht="16.5" customHeight="1">
      <c r="A228" s="44" t="s">
        <v>363</v>
      </c>
      <c r="B228" s="45" t="s">
        <v>805</v>
      </c>
      <c r="C228" s="362" t="s">
        <v>820</v>
      </c>
      <c r="D228" s="363"/>
      <c r="E228" s="364"/>
      <c r="F228" s="362" t="s">
        <v>817</v>
      </c>
      <c r="G228" s="363"/>
      <c r="H228" s="364"/>
      <c r="I228" s="44" t="s">
        <v>372</v>
      </c>
      <c r="J228" s="357"/>
      <c r="K228" s="357"/>
      <c r="L228" s="357"/>
      <c r="M228" s="357"/>
      <c r="N228" s="357"/>
      <c r="O228" s="357"/>
      <c r="P228" s="357"/>
      <c r="Q228" s="357"/>
      <c r="R228" s="357"/>
      <c r="S228" s="357"/>
      <c r="T228" s="357"/>
      <c r="U228" s="357"/>
      <c r="V228" s="357"/>
      <c r="W228" s="357"/>
      <c r="X228" s="357"/>
      <c r="Y228" s="357"/>
      <c r="Z228" s="357"/>
      <c r="AA228" s="357"/>
      <c r="AB228" s="56"/>
      <c r="AC228" s="56"/>
      <c r="AD228" s="56"/>
      <c r="AE228" s="56"/>
      <c r="AF228" s="56"/>
      <c r="AG228" s="56"/>
      <c r="AH228" s="56"/>
      <c r="AI228" s="56"/>
      <c r="AJ228" s="56"/>
      <c r="AK228" s="56"/>
      <c r="AL228" s="56"/>
      <c r="AM228" s="56"/>
      <c r="AN228" s="56"/>
      <c r="AO228" s="56"/>
      <c r="AP228" s="56"/>
      <c r="AQ228" s="56"/>
      <c r="AR228" s="56"/>
      <c r="AS228" s="56"/>
      <c r="AT228" s="56"/>
      <c r="AU228" s="87">
        <v>1</v>
      </c>
      <c r="CC228" s="92">
        <v>1</v>
      </c>
    </row>
    <row r="229" spans="1:81" ht="16.5" customHeight="1">
      <c r="A229" s="44" t="s">
        <v>364</v>
      </c>
      <c r="B229" s="45" t="s">
        <v>805</v>
      </c>
      <c r="C229" s="357" t="s">
        <v>821</v>
      </c>
      <c r="D229" s="357"/>
      <c r="E229" s="357"/>
      <c r="F229" s="357" t="s">
        <v>822</v>
      </c>
      <c r="G229" s="357"/>
      <c r="H229" s="357"/>
      <c r="I229" s="44" t="s">
        <v>373</v>
      </c>
      <c r="J229" s="357"/>
      <c r="K229" s="357"/>
      <c r="L229" s="357"/>
      <c r="M229" s="357"/>
      <c r="N229" s="357"/>
      <c r="O229" s="357"/>
      <c r="P229" s="357"/>
      <c r="Q229" s="357"/>
      <c r="R229" s="357"/>
      <c r="S229" s="357"/>
      <c r="T229" s="357"/>
      <c r="U229" s="357"/>
      <c r="V229" s="357"/>
      <c r="W229" s="357"/>
      <c r="X229" s="357"/>
      <c r="Y229" s="357"/>
      <c r="Z229" s="357"/>
      <c r="AA229" s="357"/>
      <c r="AB229" s="56"/>
      <c r="AC229" s="56"/>
      <c r="AD229" s="56"/>
      <c r="AE229" s="56"/>
      <c r="AF229" s="56"/>
      <c r="AG229" s="56"/>
      <c r="AH229" s="56"/>
      <c r="AI229" s="56"/>
      <c r="AJ229" s="56"/>
      <c r="AK229" s="56"/>
      <c r="AL229" s="56"/>
      <c r="AM229" s="56"/>
      <c r="AN229" s="56"/>
      <c r="AO229" s="56"/>
      <c r="AP229" s="56"/>
      <c r="AQ229" s="56"/>
      <c r="AR229" s="56"/>
      <c r="AS229" s="56"/>
      <c r="AT229" s="56"/>
      <c r="AU229" s="87">
        <v>1</v>
      </c>
      <c r="CC229" s="92">
        <v>1</v>
      </c>
    </row>
    <row r="230" spans="1:81" ht="16.5" customHeight="1">
      <c r="A230" s="44" t="s">
        <v>365</v>
      </c>
      <c r="B230" s="45"/>
      <c r="C230" s="357"/>
      <c r="D230" s="357"/>
      <c r="E230" s="357"/>
      <c r="F230" s="357"/>
      <c r="G230" s="357"/>
      <c r="H230" s="357"/>
      <c r="I230" s="44" t="s">
        <v>374</v>
      </c>
      <c r="J230" s="357"/>
      <c r="K230" s="357"/>
      <c r="L230" s="357"/>
      <c r="M230" s="357"/>
      <c r="N230" s="357"/>
      <c r="O230" s="357"/>
      <c r="P230" s="357"/>
      <c r="Q230" s="357"/>
      <c r="R230" s="357"/>
      <c r="S230" s="357"/>
      <c r="T230" s="357"/>
      <c r="U230" s="357"/>
      <c r="V230" s="357"/>
      <c r="W230" s="357"/>
      <c r="X230" s="357"/>
      <c r="Y230" s="357"/>
      <c r="Z230" s="357"/>
      <c r="AA230" s="357"/>
      <c r="AB230" s="56"/>
      <c r="AC230" s="56"/>
      <c r="AD230" s="56"/>
      <c r="AE230" s="56"/>
      <c r="AF230" s="56"/>
      <c r="AG230" s="56"/>
      <c r="AH230" s="56"/>
      <c r="AI230" s="56"/>
      <c r="AJ230" s="56"/>
      <c r="AK230" s="56"/>
      <c r="AL230" s="56"/>
      <c r="AM230" s="56"/>
      <c r="AN230" s="56"/>
      <c r="AO230" s="56"/>
      <c r="AP230" s="56"/>
      <c r="AQ230" s="56"/>
      <c r="AR230" s="56"/>
      <c r="AS230" s="56"/>
      <c r="AT230" s="56"/>
      <c r="AU230" s="87">
        <v>1</v>
      </c>
      <c r="CC230" s="92">
        <v>1</v>
      </c>
    </row>
    <row r="231" spans="1:81" ht="16.5" customHeight="1">
      <c r="A231" s="44" t="s">
        <v>366</v>
      </c>
      <c r="B231" s="45"/>
      <c r="C231" s="357"/>
      <c r="D231" s="357"/>
      <c r="E231" s="357"/>
      <c r="F231" s="357"/>
      <c r="G231" s="357"/>
      <c r="H231" s="357"/>
      <c r="I231" s="44" t="s">
        <v>375</v>
      </c>
      <c r="J231" s="357"/>
      <c r="K231" s="357"/>
      <c r="L231" s="357"/>
      <c r="M231" s="357"/>
      <c r="N231" s="357"/>
      <c r="O231" s="357"/>
      <c r="P231" s="357"/>
      <c r="Q231" s="357"/>
      <c r="R231" s="357"/>
      <c r="S231" s="357"/>
      <c r="T231" s="357"/>
      <c r="U231" s="357"/>
      <c r="V231" s="357"/>
      <c r="W231" s="357"/>
      <c r="X231" s="357"/>
      <c r="Y231" s="357"/>
      <c r="Z231" s="357"/>
      <c r="AA231" s="357"/>
      <c r="AB231" s="56"/>
      <c r="AC231" s="56"/>
      <c r="AD231" s="56"/>
      <c r="AE231" s="56"/>
      <c r="AF231" s="56"/>
      <c r="AG231" s="56"/>
      <c r="AH231" s="56"/>
      <c r="AI231" s="56"/>
      <c r="AJ231" s="56"/>
      <c r="AK231" s="56"/>
      <c r="AL231" s="56"/>
      <c r="AM231" s="56"/>
      <c r="AN231" s="56"/>
      <c r="AO231" s="56"/>
      <c r="AP231" s="56"/>
      <c r="AQ231" s="56"/>
      <c r="AR231" s="56"/>
      <c r="AS231" s="56"/>
      <c r="AT231" s="56"/>
      <c r="AU231" s="87">
        <v>1</v>
      </c>
      <c r="CC231" s="92">
        <v>1</v>
      </c>
    </row>
    <row r="232" spans="1:81" ht="16.5" customHeight="1">
      <c r="A232" s="44" t="s">
        <v>367</v>
      </c>
      <c r="B232" s="45"/>
      <c r="C232" s="357"/>
      <c r="D232" s="357"/>
      <c r="E232" s="357"/>
      <c r="F232" s="357"/>
      <c r="G232" s="357"/>
      <c r="H232" s="357"/>
      <c r="I232" s="44" t="s">
        <v>553</v>
      </c>
      <c r="J232" s="357"/>
      <c r="K232" s="357"/>
      <c r="L232" s="357"/>
      <c r="M232" s="357"/>
      <c r="N232" s="357"/>
      <c r="O232" s="357"/>
      <c r="P232" s="357"/>
      <c r="Q232" s="357"/>
      <c r="R232" s="357"/>
      <c r="S232" s="357"/>
      <c r="T232" s="357"/>
      <c r="U232" s="357"/>
      <c r="V232" s="357"/>
      <c r="W232" s="357"/>
      <c r="X232" s="357"/>
      <c r="Y232" s="357"/>
      <c r="Z232" s="357"/>
      <c r="AA232" s="357"/>
      <c r="AB232" s="56"/>
      <c r="AC232" s="56"/>
      <c r="AD232" s="56"/>
      <c r="AE232" s="56"/>
      <c r="AF232" s="56"/>
      <c r="AG232" s="56"/>
      <c r="AH232" s="56"/>
      <c r="AI232" s="56"/>
      <c r="AJ232" s="56"/>
      <c r="AK232" s="56"/>
      <c r="AL232" s="56"/>
      <c r="AM232" s="56"/>
      <c r="AN232" s="56"/>
      <c r="AO232" s="56"/>
      <c r="AP232" s="56"/>
      <c r="AQ232" s="56"/>
      <c r="AR232" s="56"/>
      <c r="AS232" s="56"/>
      <c r="AT232" s="56"/>
      <c r="AU232" s="87">
        <v>1</v>
      </c>
      <c r="CC232" s="92">
        <v>1</v>
      </c>
    </row>
    <row r="233" spans="1:81" ht="16.5" customHeight="1">
      <c r="A233" s="44" t="s">
        <v>368</v>
      </c>
      <c r="B233" s="45"/>
      <c r="C233" s="357"/>
      <c r="D233" s="357"/>
      <c r="E233" s="357"/>
      <c r="F233" s="357"/>
      <c r="G233" s="357"/>
      <c r="H233" s="357"/>
      <c r="I233" s="44" t="s">
        <v>554</v>
      </c>
      <c r="J233" s="357"/>
      <c r="K233" s="357"/>
      <c r="L233" s="357"/>
      <c r="M233" s="357"/>
      <c r="N233" s="357"/>
      <c r="O233" s="357"/>
      <c r="P233" s="357"/>
      <c r="Q233" s="357"/>
      <c r="R233" s="357"/>
      <c r="S233" s="357"/>
      <c r="T233" s="357"/>
      <c r="U233" s="357"/>
      <c r="V233" s="357"/>
      <c r="W233" s="357"/>
      <c r="X233" s="357"/>
      <c r="Y233" s="357"/>
      <c r="Z233" s="357"/>
      <c r="AA233" s="357"/>
      <c r="AB233" s="56"/>
      <c r="AC233" s="56"/>
      <c r="AD233" s="56"/>
      <c r="AE233" s="56"/>
      <c r="AF233" s="56"/>
      <c r="AG233" s="56"/>
      <c r="AH233" s="56"/>
      <c r="AI233" s="56"/>
      <c r="AJ233" s="56"/>
      <c r="AK233" s="56"/>
      <c r="AL233" s="56"/>
      <c r="AM233" s="56"/>
      <c r="AN233" s="56"/>
      <c r="AO233" s="56"/>
      <c r="AP233" s="56"/>
      <c r="AQ233" s="56"/>
      <c r="AR233" s="56"/>
      <c r="AS233" s="56"/>
      <c r="AT233" s="56"/>
      <c r="AU233" s="87">
        <v>1</v>
      </c>
      <c r="CC233" s="92">
        <v>1</v>
      </c>
    </row>
    <row r="234" spans="1:81" ht="16.5" customHeight="1">
      <c r="A234" s="44" t="s">
        <v>369</v>
      </c>
      <c r="B234" s="45"/>
      <c r="C234" s="357"/>
      <c r="D234" s="357"/>
      <c r="E234" s="357"/>
      <c r="F234" s="357"/>
      <c r="G234" s="357"/>
      <c r="H234" s="357"/>
      <c r="I234" s="44" t="s">
        <v>555</v>
      </c>
      <c r="J234" s="357"/>
      <c r="K234" s="357"/>
      <c r="L234" s="357"/>
      <c r="M234" s="357"/>
      <c r="N234" s="357"/>
      <c r="O234" s="357"/>
      <c r="P234" s="357"/>
      <c r="Q234" s="357"/>
      <c r="R234" s="357"/>
      <c r="S234" s="357"/>
      <c r="T234" s="357"/>
      <c r="U234" s="357"/>
      <c r="V234" s="357"/>
      <c r="W234" s="357"/>
      <c r="X234" s="357"/>
      <c r="Y234" s="357"/>
      <c r="Z234" s="357"/>
      <c r="AA234" s="357"/>
      <c r="AB234" s="56"/>
      <c r="AC234" s="56"/>
      <c r="AD234" s="56"/>
      <c r="AE234" s="56"/>
      <c r="AF234" s="56"/>
      <c r="AG234" s="56"/>
      <c r="AH234" s="56"/>
      <c r="AI234" s="56"/>
      <c r="AJ234" s="56"/>
      <c r="AK234" s="56"/>
      <c r="AL234" s="56"/>
      <c r="AM234" s="56"/>
      <c r="AN234" s="56"/>
      <c r="AO234" s="56"/>
      <c r="AP234" s="56"/>
      <c r="AQ234" s="56"/>
      <c r="AR234" s="56"/>
      <c r="AS234" s="56"/>
      <c r="AT234" s="56"/>
      <c r="AU234" s="87">
        <v>1</v>
      </c>
      <c r="CC234" s="92">
        <v>1</v>
      </c>
    </row>
    <row r="235" spans="1:81" ht="16.5" customHeight="1">
      <c r="A235" s="44" t="s">
        <v>370</v>
      </c>
      <c r="B235" s="45"/>
      <c r="C235" s="357"/>
      <c r="D235" s="357"/>
      <c r="E235" s="357"/>
      <c r="F235" s="357"/>
      <c r="G235" s="357"/>
      <c r="H235" s="357"/>
      <c r="I235" s="44" t="s">
        <v>556</v>
      </c>
      <c r="J235" s="357"/>
      <c r="K235" s="357"/>
      <c r="L235" s="357"/>
      <c r="M235" s="357"/>
      <c r="N235" s="357"/>
      <c r="O235" s="357"/>
      <c r="P235" s="357"/>
      <c r="Q235" s="357"/>
      <c r="R235" s="357"/>
      <c r="S235" s="357"/>
      <c r="T235" s="357"/>
      <c r="U235" s="357"/>
      <c r="V235" s="357"/>
      <c r="W235" s="357"/>
      <c r="X235" s="357"/>
      <c r="Y235" s="357"/>
      <c r="Z235" s="357"/>
      <c r="AA235" s="357"/>
      <c r="AB235" s="56"/>
      <c r="AC235" s="56"/>
      <c r="AD235" s="56"/>
      <c r="AE235" s="56"/>
      <c r="AF235" s="56"/>
      <c r="AG235" s="56"/>
      <c r="AH235" s="56"/>
      <c r="AI235" s="56"/>
      <c r="AJ235" s="56"/>
      <c r="AK235" s="56"/>
      <c r="AL235" s="56"/>
      <c r="AM235" s="56"/>
      <c r="AN235" s="56"/>
      <c r="AO235" s="56"/>
      <c r="AP235" s="56"/>
      <c r="AQ235" s="56"/>
      <c r="AR235" s="56"/>
      <c r="AS235" s="56"/>
      <c r="AT235" s="56"/>
      <c r="AU235" s="87">
        <v>1</v>
      </c>
      <c r="CC235" s="92">
        <v>1</v>
      </c>
    </row>
    <row r="236" spans="1:81" ht="15" customHeight="1">
      <c r="A236" s="82"/>
      <c r="AU236" s="87">
        <v>1</v>
      </c>
      <c r="AV236" s="87">
        <v>1</v>
      </c>
      <c r="AW236" s="87">
        <v>1</v>
      </c>
      <c r="AX236" s="87">
        <v>1</v>
      </c>
      <c r="AY236" s="87">
        <v>1</v>
      </c>
      <c r="AZ236" s="87">
        <v>1</v>
      </c>
      <c r="BA236" s="87">
        <v>1</v>
      </c>
      <c r="BB236" s="87">
        <v>1</v>
      </c>
      <c r="BC236" s="87">
        <v>1</v>
      </c>
      <c r="BD236" s="87">
        <v>1</v>
      </c>
      <c r="BE236" s="87">
        <v>1</v>
      </c>
      <c r="BF236" s="87">
        <v>1</v>
      </c>
      <c r="BG236" s="87">
        <v>1</v>
      </c>
      <c r="BH236" s="87">
        <v>1</v>
      </c>
      <c r="BI236" s="87">
        <v>1</v>
      </c>
      <c r="BJ236" s="87">
        <v>1</v>
      </c>
      <c r="BK236" s="87">
        <v>1</v>
      </c>
      <c r="BL236" s="87">
        <v>1</v>
      </c>
      <c r="BM236" s="87">
        <v>1</v>
      </c>
      <c r="BN236" s="87">
        <v>1</v>
      </c>
      <c r="BO236" s="87">
        <v>1</v>
      </c>
      <c r="BP236" s="87">
        <v>1</v>
      </c>
      <c r="BQ236" s="87">
        <v>1</v>
      </c>
      <c r="BR236" s="87">
        <v>1</v>
      </c>
      <c r="BS236" s="87">
        <v>1</v>
      </c>
      <c r="BT236" s="87">
        <v>1</v>
      </c>
      <c r="BU236" s="87">
        <v>1</v>
      </c>
      <c r="BV236" s="87">
        <v>1</v>
      </c>
      <c r="BW236" s="87">
        <v>1</v>
      </c>
      <c r="BX236" s="87">
        <v>1</v>
      </c>
      <c r="BY236" s="87">
        <v>1</v>
      </c>
      <c r="BZ236" s="87">
        <v>1</v>
      </c>
      <c r="CA236" s="87">
        <v>1</v>
      </c>
      <c r="CB236" s="87">
        <v>1</v>
      </c>
      <c r="CC236" s="87">
        <v>1</v>
      </c>
    </row>
    <row r="1126" spans="1:773" ht="11.25" customHeight="1">
      <c r="A1126" s="89" t="s">
        <v>115</v>
      </c>
      <c r="B1126" s="93"/>
      <c r="C1126" s="282"/>
      <c r="D1126" s="282"/>
      <c r="E1126" s="282"/>
      <c r="F1126" s="282"/>
      <c r="G1126" s="282"/>
      <c r="H1126" s="93"/>
      <c r="I1126" s="93"/>
      <c r="J1126" s="93"/>
      <c r="K1126" s="93"/>
      <c r="L1126" s="93"/>
      <c r="M1126" s="93"/>
      <c r="N1126" s="93"/>
      <c r="O1126" s="93"/>
      <c r="P1126" s="93"/>
      <c r="Q1126" s="93"/>
      <c r="R1126" s="93"/>
      <c r="S1126" s="93"/>
      <c r="T1126" s="93"/>
      <c r="U1126" s="93"/>
      <c r="V1126" s="93"/>
      <c r="W1126" s="93"/>
      <c r="X1126" s="93"/>
      <c r="Y1126" s="93"/>
      <c r="Z1126" s="93"/>
      <c r="AA1126" s="93"/>
      <c r="AB1126" s="93"/>
      <c r="AC1126" s="93"/>
      <c r="AD1126" s="93"/>
      <c r="AE1126" s="93"/>
      <c r="AF1126" s="93"/>
      <c r="AG1126" s="93"/>
      <c r="AH1126" s="93"/>
      <c r="AI1126" s="93"/>
      <c r="AJ1126" s="93"/>
      <c r="AK1126" s="93"/>
      <c r="AL1126" s="93"/>
      <c r="AM1126" s="93"/>
      <c r="AN1126" s="93"/>
      <c r="AO1126" s="93"/>
      <c r="AP1126" s="93"/>
      <c r="AQ1126" s="93"/>
      <c r="AR1126" s="93"/>
      <c r="AS1126" s="93"/>
      <c r="AT1126" s="93"/>
      <c r="AU1126" s="93"/>
      <c r="AV1126" s="93"/>
      <c r="AW1126" s="93"/>
      <c r="AX1126" s="93"/>
      <c r="AY1126" s="93"/>
      <c r="AZ1126" s="93"/>
      <c r="BA1126" s="93"/>
      <c r="BB1126" s="93"/>
      <c r="BC1126" s="93"/>
      <c r="BD1126" s="93"/>
      <c r="BE1126" s="93"/>
      <c r="BF1126" s="93"/>
      <c r="BG1126" s="93"/>
      <c r="BH1126" s="93"/>
      <c r="BI1126" s="93"/>
      <c r="BJ1126" s="93"/>
      <c r="BK1126" s="282"/>
      <c r="BL1126" s="282"/>
      <c r="BM1126" s="282"/>
      <c r="BN1126" s="282"/>
      <c r="BO1126" s="282"/>
      <c r="BP1126" s="282"/>
      <c r="BQ1126" s="282"/>
      <c r="BR1126" s="282"/>
      <c r="BS1126" s="282"/>
      <c r="BT1126" s="282"/>
      <c r="BU1126" s="282"/>
      <c r="BV1126" s="282"/>
      <c r="BW1126" s="282"/>
      <c r="BX1126" s="282"/>
      <c r="BY1126" s="282"/>
      <c r="BZ1126" s="282"/>
      <c r="CA1126" s="282"/>
      <c r="CB1126" s="93"/>
      <c r="CC1126" s="93"/>
      <c r="CD1126" s="282"/>
      <c r="CE1126" s="93"/>
      <c r="CF1126" s="93"/>
      <c r="CG1126" s="93"/>
      <c r="CH1126" s="93"/>
      <c r="CI1126" s="93"/>
      <c r="CJ1126" s="93"/>
      <c r="CK1126" s="93"/>
      <c r="CL1126" s="93"/>
      <c r="CM1126" s="93"/>
      <c r="CN1126" s="93"/>
      <c r="CO1126" s="93"/>
      <c r="CP1126" s="93"/>
      <c r="CQ1126" s="93"/>
      <c r="CR1126" s="93"/>
      <c r="CS1126" s="93"/>
      <c r="CT1126" s="93"/>
      <c r="CU1126" s="93"/>
      <c r="CV1126" s="93"/>
      <c r="CW1126" s="93"/>
      <c r="CX1126" s="93"/>
      <c r="CY1126" s="93"/>
      <c r="CZ1126" s="93"/>
      <c r="DA1126" s="93"/>
      <c r="DB1126" s="93"/>
      <c r="DC1126" s="93"/>
      <c r="DD1126" s="93"/>
      <c r="DE1126" s="93"/>
      <c r="DF1126" s="93"/>
      <c r="DG1126" s="93"/>
      <c r="DH1126" s="93"/>
      <c r="DI1126" s="93"/>
      <c r="DJ1126" s="93"/>
      <c r="DK1126" s="93"/>
      <c r="DL1126" s="93"/>
      <c r="DM1126" s="93"/>
      <c r="DN1126" s="93"/>
      <c r="DO1126" s="93"/>
      <c r="DP1126" s="93"/>
      <c r="DQ1126" s="93"/>
      <c r="DR1126" s="93"/>
      <c r="DS1126" s="93"/>
      <c r="DT1126" s="93"/>
      <c r="DU1126" s="93"/>
      <c r="DV1126" s="93"/>
      <c r="DW1126" s="93"/>
      <c r="DX1126" s="93"/>
      <c r="DY1126" s="93"/>
      <c r="DZ1126" s="93"/>
      <c r="EA1126" s="93"/>
      <c r="EB1126" s="93"/>
      <c r="EC1126" s="93"/>
      <c r="ED1126" s="93"/>
      <c r="EE1126" s="93"/>
      <c r="EF1126" s="93"/>
      <c r="EG1126" s="93"/>
      <c r="EH1126" s="93"/>
      <c r="EI1126" s="93"/>
      <c r="EJ1126" s="93"/>
      <c r="EK1126" s="93"/>
      <c r="EL1126" s="93"/>
      <c r="EM1126" s="93"/>
      <c r="EN1126" s="93"/>
      <c r="EO1126" s="93"/>
      <c r="EP1126" s="93"/>
      <c r="EQ1126" s="93"/>
      <c r="ER1126" s="93"/>
      <c r="ES1126" s="93"/>
      <c r="ET1126" s="93"/>
      <c r="EU1126" s="93"/>
      <c r="EV1126" s="93"/>
      <c r="EW1126" s="93"/>
      <c r="EX1126" s="93"/>
      <c r="EY1126" s="93"/>
      <c r="EZ1126" s="93"/>
      <c r="FA1126" s="93"/>
      <c r="FB1126" s="93"/>
      <c r="FC1126" s="93"/>
      <c r="FD1126" s="93"/>
      <c r="FE1126" s="93"/>
      <c r="FF1126" s="93"/>
      <c r="FG1126" s="93"/>
      <c r="FH1126" s="93"/>
      <c r="FI1126" s="93"/>
      <c r="FJ1126" s="93"/>
      <c r="FK1126" s="93"/>
      <c r="FL1126" s="93"/>
      <c r="FM1126" s="93"/>
      <c r="FN1126" s="93"/>
      <c r="FO1126" s="93"/>
      <c r="FP1126" s="93"/>
      <c r="FQ1126" s="93"/>
      <c r="FR1126" s="93"/>
      <c r="FS1126" s="93"/>
      <c r="FT1126" s="93"/>
      <c r="FU1126" s="93"/>
      <c r="FV1126" s="93"/>
      <c r="FW1126" s="93"/>
      <c r="FX1126" s="93"/>
      <c r="FY1126" s="93"/>
      <c r="FZ1126" s="93"/>
      <c r="GA1126" s="93"/>
      <c r="GB1126" s="93"/>
      <c r="GC1126" s="93"/>
      <c r="GD1126" s="93"/>
      <c r="GE1126" s="93"/>
      <c r="GF1126" s="93"/>
      <c r="GG1126" s="93"/>
      <c r="GH1126" s="93"/>
      <c r="GI1126" s="93"/>
      <c r="GJ1126" s="93"/>
      <c r="GK1126" s="93"/>
      <c r="GL1126" s="93"/>
      <c r="GM1126" s="93"/>
      <c r="GN1126" s="93"/>
      <c r="GO1126" s="93"/>
      <c r="GP1126" s="93"/>
      <c r="GQ1126" s="93"/>
      <c r="GR1126" s="93"/>
      <c r="GS1126" s="93"/>
      <c r="GT1126" s="93"/>
      <c r="GU1126" s="93"/>
      <c r="GV1126" s="93"/>
      <c r="GW1126" s="93"/>
      <c r="GX1126" s="93"/>
      <c r="GY1126" s="93"/>
      <c r="GZ1126" s="93"/>
      <c r="HA1126" s="93"/>
      <c r="HB1126" s="93"/>
      <c r="HC1126" s="93"/>
      <c r="HD1126" s="93"/>
      <c r="HE1126" s="93"/>
      <c r="HF1126" s="93"/>
      <c r="HG1126" s="93"/>
      <c r="HH1126" s="93"/>
      <c r="HI1126" s="93"/>
      <c r="HJ1126" s="93"/>
      <c r="HK1126" s="93"/>
      <c r="HL1126" s="93"/>
      <c r="HM1126" s="93"/>
      <c r="HN1126" s="93"/>
      <c r="HO1126" s="93"/>
      <c r="HP1126" s="93"/>
      <c r="HQ1126" s="93"/>
      <c r="HR1126" s="93"/>
      <c r="HS1126" s="93"/>
      <c r="HT1126" s="93"/>
      <c r="HU1126" s="93"/>
      <c r="HV1126" s="93"/>
      <c r="HW1126" s="93"/>
      <c r="HX1126" s="93"/>
      <c r="HY1126" s="93"/>
      <c r="HZ1126" s="93"/>
      <c r="IA1126" s="93"/>
      <c r="IB1126" s="93"/>
      <c r="IC1126" s="93"/>
      <c r="ID1126" s="93"/>
      <c r="IE1126" s="93"/>
      <c r="IF1126" s="93"/>
      <c r="IG1126" s="93"/>
      <c r="IH1126" s="93"/>
      <c r="II1126" s="93"/>
      <c r="IJ1126" s="93"/>
      <c r="IK1126" s="93"/>
      <c r="IL1126" s="93"/>
      <c r="IM1126" s="93"/>
      <c r="IN1126" s="93"/>
      <c r="IO1126" s="93"/>
      <c r="IP1126" s="93"/>
      <c r="IQ1126" s="93"/>
      <c r="IR1126" s="93"/>
      <c r="IS1126" s="93"/>
      <c r="IT1126" s="93"/>
      <c r="IU1126" s="93"/>
      <c r="IV1126" s="93"/>
      <c r="IW1126" s="93"/>
      <c r="IX1126" s="93"/>
      <c r="IY1126" s="93"/>
      <c r="IZ1126" s="93"/>
      <c r="JA1126" s="93"/>
      <c r="JB1126" s="93"/>
      <c r="JC1126" s="93"/>
      <c r="JD1126" s="93"/>
      <c r="JE1126" s="93"/>
      <c r="JF1126" s="93"/>
      <c r="JG1126" s="93"/>
      <c r="JH1126" s="93"/>
      <c r="JI1126" s="93"/>
      <c r="JJ1126" s="93"/>
      <c r="JK1126" s="93"/>
      <c r="JL1126" s="93"/>
      <c r="JM1126" s="93"/>
      <c r="JN1126" s="93"/>
      <c r="JO1126" s="93"/>
      <c r="JP1126" s="93"/>
      <c r="JQ1126" s="93"/>
      <c r="JR1126" s="93"/>
      <c r="JS1126" s="93"/>
      <c r="JT1126" s="93"/>
      <c r="JU1126" s="93"/>
      <c r="JV1126" s="93"/>
      <c r="JW1126" s="93"/>
      <c r="JX1126" s="93"/>
      <c r="JY1126" s="93"/>
      <c r="JZ1126" s="93"/>
      <c r="KA1126" s="93"/>
      <c r="KB1126" s="93"/>
      <c r="KC1126" s="93"/>
      <c r="KD1126" s="93"/>
      <c r="KE1126" s="93"/>
      <c r="KF1126" s="93"/>
      <c r="KG1126" s="93"/>
      <c r="KH1126" s="93"/>
      <c r="KI1126" s="93"/>
      <c r="KJ1126" s="93"/>
      <c r="KK1126" s="93"/>
      <c r="KL1126" s="93"/>
      <c r="KM1126" s="93"/>
      <c r="KN1126" s="93"/>
      <c r="KO1126" s="93"/>
      <c r="KP1126" s="93"/>
      <c r="KQ1126" s="93"/>
      <c r="KR1126" s="93"/>
      <c r="KS1126" s="93"/>
      <c r="KT1126" s="93"/>
      <c r="KU1126" s="93"/>
      <c r="KV1126" s="93"/>
      <c r="KW1126" s="93"/>
      <c r="KX1126" s="93"/>
      <c r="KY1126" s="93"/>
      <c r="KZ1126" s="93"/>
      <c r="LA1126" s="93"/>
      <c r="LB1126" s="93"/>
      <c r="LC1126" s="93"/>
      <c r="LD1126" s="93"/>
      <c r="LE1126" s="93"/>
      <c r="LF1126" s="93"/>
      <c r="LG1126" s="93"/>
      <c r="LH1126" s="93"/>
      <c r="LI1126" s="93"/>
      <c r="LJ1126" s="93"/>
      <c r="LK1126" s="93"/>
      <c r="LL1126" s="93"/>
      <c r="LM1126" s="93"/>
      <c r="LN1126" s="93"/>
      <c r="LO1126" s="93"/>
      <c r="LP1126" s="93"/>
      <c r="LQ1126" s="93"/>
      <c r="LR1126" s="93"/>
      <c r="LS1126" s="93"/>
      <c r="LT1126" s="93"/>
      <c r="LU1126" s="93"/>
      <c r="LV1126" s="93"/>
      <c r="LW1126" s="93"/>
      <c r="LX1126" s="93"/>
      <c r="LY1126" s="93"/>
      <c r="LZ1126" s="93"/>
      <c r="MA1126" s="93"/>
      <c r="MB1126" s="93"/>
      <c r="MC1126" s="93"/>
      <c r="MD1126" s="93"/>
      <c r="ME1126" s="93"/>
      <c r="MF1126" s="93"/>
      <c r="MG1126" s="93"/>
      <c r="MH1126" s="93"/>
      <c r="MI1126" s="93"/>
      <c r="MJ1126" s="93"/>
      <c r="MK1126" s="93"/>
      <c r="ML1126" s="93"/>
      <c r="MM1126" s="93"/>
      <c r="MN1126" s="93"/>
      <c r="MO1126" s="93"/>
      <c r="MP1126" s="93"/>
      <c r="MQ1126" s="93"/>
      <c r="MR1126" s="93"/>
      <c r="MS1126" s="93"/>
      <c r="MT1126" s="93"/>
      <c r="MU1126" s="93"/>
      <c r="MV1126" s="93"/>
      <c r="MW1126" s="93"/>
      <c r="MX1126" s="93"/>
      <c r="MY1126" s="93"/>
      <c r="MZ1126" s="93"/>
      <c r="NA1126" s="93"/>
      <c r="NB1126" s="93"/>
      <c r="NC1126" s="93"/>
      <c r="ND1126" s="93"/>
      <c r="NE1126" s="93"/>
      <c r="NF1126" s="93"/>
      <c r="NG1126" s="93"/>
      <c r="NH1126" s="93"/>
      <c r="NI1126" s="93"/>
      <c r="NJ1126" s="93"/>
      <c r="NK1126" s="93"/>
      <c r="NL1126" s="93"/>
      <c r="NM1126" s="93"/>
      <c r="NN1126" s="93"/>
      <c r="NO1126" s="93"/>
      <c r="NP1126" s="93"/>
      <c r="NQ1126" s="93"/>
      <c r="NR1126" s="93"/>
      <c r="NS1126" s="93"/>
      <c r="NT1126" s="93"/>
      <c r="NU1126" s="93"/>
      <c r="NV1126" s="93"/>
      <c r="NW1126" s="93"/>
      <c r="NX1126" s="93"/>
      <c r="NY1126" s="93"/>
      <c r="NZ1126" s="93"/>
      <c r="OA1126" s="93"/>
      <c r="OB1126" s="93"/>
      <c r="OC1126" s="93"/>
      <c r="OD1126" s="93"/>
      <c r="OE1126" s="93"/>
      <c r="OF1126" s="93"/>
      <c r="OG1126" s="93"/>
      <c r="OH1126" s="93"/>
      <c r="OI1126" s="93"/>
      <c r="OJ1126" s="93"/>
      <c r="OK1126" s="93"/>
      <c r="OL1126" s="93"/>
      <c r="OM1126" s="93"/>
      <c r="ON1126" s="93"/>
      <c r="OO1126" s="93"/>
      <c r="OP1126" s="93"/>
      <c r="OQ1126" s="93"/>
      <c r="OR1126" s="93"/>
      <c r="OS1126" s="93"/>
      <c r="OT1126" s="93"/>
      <c r="OU1126" s="93"/>
      <c r="OV1126" s="93"/>
      <c r="OW1126" s="93"/>
      <c r="OX1126" s="93"/>
      <c r="OY1126" s="93"/>
      <c r="OZ1126" s="93"/>
      <c r="PA1126" s="93"/>
      <c r="PB1126" s="93"/>
      <c r="PC1126" s="93"/>
      <c r="PD1126" s="93"/>
      <c r="PE1126" s="93"/>
      <c r="PF1126" s="93"/>
      <c r="PG1126" s="93"/>
      <c r="PH1126" s="93"/>
      <c r="PI1126" s="93"/>
      <c r="PJ1126" s="93"/>
      <c r="PK1126" s="93"/>
      <c r="PL1126" s="93"/>
      <c r="PM1126" s="93"/>
      <c r="PN1126" s="93"/>
      <c r="PO1126" s="93"/>
      <c r="PP1126" s="93"/>
      <c r="PQ1126" s="93"/>
      <c r="PR1126" s="93"/>
      <c r="PS1126" s="93"/>
      <c r="PT1126" s="93"/>
      <c r="PU1126" s="93"/>
      <c r="PV1126" s="93"/>
      <c r="PW1126" s="93"/>
      <c r="PX1126" s="93"/>
      <c r="PY1126" s="93"/>
      <c r="PZ1126" s="93"/>
      <c r="QA1126" s="93"/>
      <c r="QB1126" s="93"/>
      <c r="QC1126" s="93"/>
      <c r="QD1126" s="93"/>
      <c r="QE1126" s="93"/>
      <c r="QF1126" s="93"/>
      <c r="QG1126" s="93"/>
      <c r="QH1126" s="93"/>
      <c r="QI1126" s="93"/>
      <c r="QJ1126" s="93"/>
      <c r="QK1126" s="93"/>
      <c r="QL1126" s="93"/>
      <c r="QM1126" s="93"/>
      <c r="QN1126" s="93"/>
      <c r="QO1126" s="93"/>
      <c r="QP1126" s="93"/>
      <c r="QQ1126" s="93"/>
      <c r="QR1126" s="93"/>
      <c r="QS1126" s="93"/>
      <c r="QT1126" s="93"/>
      <c r="QU1126" s="93"/>
      <c r="QV1126" s="93"/>
      <c r="QW1126" s="93"/>
      <c r="QX1126" s="93"/>
      <c r="QY1126" s="93"/>
      <c r="QZ1126" s="93"/>
      <c r="RA1126" s="93"/>
      <c r="RB1126" s="93"/>
      <c r="RC1126" s="93"/>
      <c r="RD1126" s="93"/>
      <c r="RE1126" s="93"/>
      <c r="RF1126" s="93"/>
      <c r="RG1126" s="93"/>
      <c r="RH1126" s="93"/>
      <c r="RI1126" s="93"/>
      <c r="RJ1126" s="93"/>
      <c r="RK1126" s="93"/>
      <c r="RL1126" s="93"/>
      <c r="RM1126" s="93"/>
      <c r="RN1126" s="93"/>
      <c r="RO1126" s="93"/>
      <c r="RP1126" s="93"/>
      <c r="RQ1126" s="93"/>
      <c r="RR1126" s="93"/>
      <c r="RS1126" s="93"/>
      <c r="RT1126" s="93"/>
      <c r="RU1126" s="93"/>
      <c r="RV1126" s="93"/>
      <c r="RW1126" s="93"/>
      <c r="RX1126" s="93"/>
      <c r="RY1126" s="93"/>
      <c r="RZ1126" s="93"/>
      <c r="SA1126" s="93"/>
      <c r="SB1126" s="93"/>
      <c r="SC1126" s="93"/>
      <c r="SD1126" s="93"/>
      <c r="SE1126" s="93"/>
      <c r="SF1126" s="93"/>
      <c r="SG1126" s="93"/>
      <c r="SH1126" s="93"/>
      <c r="SI1126" s="93"/>
      <c r="SJ1126" s="93"/>
      <c r="SK1126" s="93"/>
      <c r="SL1126" s="93"/>
      <c r="SM1126" s="93"/>
      <c r="SN1126" s="93"/>
      <c r="SO1126" s="93"/>
      <c r="SP1126" s="93"/>
      <c r="SQ1126" s="93"/>
      <c r="SR1126" s="93"/>
      <c r="SS1126" s="93"/>
      <c r="ST1126" s="93"/>
      <c r="SU1126" s="93"/>
      <c r="SV1126" s="93"/>
      <c r="SW1126" s="93"/>
      <c r="SX1126" s="93"/>
      <c r="SY1126" s="93"/>
      <c r="SZ1126" s="93"/>
      <c r="TA1126" s="93"/>
      <c r="TB1126" s="93"/>
      <c r="TC1126" s="93"/>
      <c r="TD1126" s="93"/>
      <c r="TE1126" s="93"/>
      <c r="TF1126" s="93"/>
      <c r="TG1126" s="93"/>
      <c r="TH1126" s="93"/>
      <c r="TI1126" s="93"/>
      <c r="TJ1126" s="93"/>
      <c r="TK1126" s="93"/>
      <c r="TL1126" s="93"/>
      <c r="TM1126" s="93"/>
      <c r="TN1126" s="93"/>
      <c r="TO1126" s="93"/>
      <c r="TP1126" s="93"/>
      <c r="TQ1126" s="93"/>
      <c r="TR1126" s="93"/>
      <c r="TS1126" s="93"/>
      <c r="TT1126" s="93"/>
      <c r="TU1126" s="93"/>
      <c r="TV1126" s="93"/>
      <c r="TW1126" s="93"/>
      <c r="TX1126" s="93"/>
      <c r="TY1126" s="93"/>
      <c r="TZ1126" s="93"/>
      <c r="UA1126" s="93"/>
      <c r="UB1126" s="93"/>
      <c r="UC1126" s="93"/>
      <c r="UD1126" s="93"/>
      <c r="UE1126" s="93"/>
      <c r="UF1126" s="93"/>
      <c r="UG1126" s="93"/>
      <c r="UH1126" s="93"/>
      <c r="UI1126" s="93"/>
      <c r="UJ1126" s="93"/>
      <c r="UK1126" s="93"/>
      <c r="UL1126" s="93"/>
      <c r="UM1126" s="93"/>
      <c r="UN1126" s="93"/>
      <c r="UO1126" s="93"/>
      <c r="UP1126" s="93"/>
      <c r="UQ1126" s="93"/>
      <c r="UR1126" s="93"/>
      <c r="US1126" s="93"/>
      <c r="UT1126" s="93"/>
      <c r="UU1126" s="93"/>
      <c r="UV1126" s="93"/>
      <c r="UW1126" s="93"/>
      <c r="UX1126" s="93"/>
      <c r="UY1126" s="93"/>
      <c r="UZ1126" s="93"/>
      <c r="VA1126" s="93"/>
      <c r="VB1126" s="93"/>
      <c r="VC1126" s="93"/>
      <c r="VD1126" s="93"/>
      <c r="VE1126" s="93"/>
      <c r="VF1126" s="93"/>
      <c r="VG1126" s="93"/>
      <c r="VH1126" s="93"/>
      <c r="VI1126" s="93"/>
      <c r="VJ1126" s="93"/>
      <c r="VK1126" s="93"/>
      <c r="VL1126" s="93"/>
      <c r="VM1126" s="93"/>
      <c r="VN1126" s="93"/>
      <c r="VO1126" s="93"/>
      <c r="VP1126" s="93"/>
      <c r="VQ1126" s="93"/>
      <c r="VR1126" s="93"/>
      <c r="VS1126" s="93"/>
      <c r="VT1126" s="93"/>
      <c r="VU1126" s="93"/>
      <c r="VV1126" s="93"/>
      <c r="VW1126" s="93"/>
      <c r="VX1126" s="93"/>
      <c r="VY1126" s="93"/>
      <c r="VZ1126" s="93"/>
      <c r="WA1126" s="93"/>
      <c r="WB1126" s="93"/>
      <c r="WC1126" s="93"/>
      <c r="WD1126" s="93"/>
      <c r="WE1126" s="93"/>
      <c r="WF1126" s="93"/>
      <c r="WG1126" s="93"/>
      <c r="WH1126" s="93"/>
      <c r="WI1126" s="93"/>
      <c r="WJ1126" s="93"/>
      <c r="WK1126" s="93"/>
      <c r="WL1126" s="93"/>
      <c r="WM1126" s="93"/>
      <c r="WN1126" s="93"/>
      <c r="WO1126" s="93"/>
      <c r="WP1126" s="93"/>
      <c r="WQ1126" s="93"/>
      <c r="WR1126" s="93"/>
      <c r="WS1126" s="93"/>
      <c r="WT1126" s="93"/>
      <c r="WU1126" s="93"/>
      <c r="WV1126" s="93"/>
      <c r="WW1126" s="93"/>
      <c r="WX1126" s="93"/>
      <c r="WY1126" s="93"/>
      <c r="WZ1126" s="93"/>
      <c r="XA1126" s="93"/>
      <c r="XB1126" s="93"/>
      <c r="XC1126" s="93"/>
      <c r="XD1126" s="93"/>
      <c r="XE1126" s="93"/>
      <c r="XF1126" s="93"/>
      <c r="XG1126" s="93"/>
      <c r="XH1126" s="93"/>
      <c r="XI1126" s="93"/>
      <c r="XJ1126" s="93"/>
      <c r="XK1126" s="93"/>
      <c r="XL1126" s="93"/>
      <c r="XM1126" s="93"/>
      <c r="XN1126" s="93"/>
      <c r="XO1126" s="93"/>
      <c r="XP1126" s="93"/>
      <c r="XQ1126" s="93"/>
      <c r="XR1126" s="93"/>
      <c r="XS1126" s="93"/>
      <c r="XT1126" s="93"/>
      <c r="XU1126" s="93"/>
      <c r="XV1126" s="93"/>
      <c r="XW1126" s="93"/>
      <c r="XX1126" s="93"/>
      <c r="XY1126" s="93"/>
      <c r="XZ1126" s="93"/>
      <c r="YA1126" s="93"/>
      <c r="YB1126" s="93"/>
      <c r="YC1126" s="93"/>
      <c r="YD1126" s="93"/>
      <c r="YE1126" s="93"/>
      <c r="YF1126" s="93"/>
      <c r="YG1126" s="93"/>
      <c r="YH1126" s="93"/>
      <c r="YI1126" s="93"/>
      <c r="YJ1126" s="93"/>
      <c r="YK1126" s="93"/>
      <c r="YL1126" s="93"/>
      <c r="YM1126" s="93"/>
      <c r="YN1126" s="93"/>
      <c r="YO1126" s="93"/>
      <c r="YP1126" s="93"/>
      <c r="YQ1126" s="93"/>
      <c r="YR1126" s="93"/>
      <c r="YS1126" s="93"/>
      <c r="YT1126" s="93"/>
      <c r="YU1126" s="93"/>
      <c r="YV1126" s="93"/>
      <c r="YW1126" s="93"/>
      <c r="YX1126" s="93"/>
      <c r="YY1126" s="93"/>
      <c r="YZ1126" s="93"/>
      <c r="ZA1126" s="93"/>
      <c r="ZB1126" s="93"/>
      <c r="ZC1126" s="93"/>
      <c r="ZD1126" s="93"/>
      <c r="ZE1126" s="93"/>
      <c r="ZF1126" s="93"/>
      <c r="ZG1126" s="93"/>
      <c r="ZH1126" s="93"/>
      <c r="ZI1126" s="93"/>
      <c r="ZJ1126" s="93"/>
      <c r="ZK1126" s="93"/>
      <c r="ZL1126" s="93"/>
      <c r="ZM1126" s="93"/>
      <c r="ZN1126" s="93"/>
      <c r="ZO1126" s="93"/>
      <c r="ZP1126" s="93"/>
      <c r="ZQ1126" s="93"/>
      <c r="ZR1126" s="93"/>
      <c r="ZS1126" s="93"/>
      <c r="ZT1126" s="93"/>
      <c r="ZU1126" s="93"/>
      <c r="ZV1126" s="93"/>
      <c r="ZW1126" s="93"/>
      <c r="ZX1126" s="93"/>
      <c r="ZY1126" s="93"/>
      <c r="ZZ1126" s="93"/>
      <c r="AAA1126" s="93"/>
      <c r="AAB1126" s="93"/>
      <c r="AAC1126" s="93"/>
      <c r="AAD1126" s="93"/>
      <c r="AAE1126" s="93"/>
      <c r="AAF1126" s="93"/>
      <c r="AAG1126" s="93"/>
      <c r="AAH1126" s="93"/>
      <c r="AAI1126" s="93"/>
      <c r="AAJ1126" s="93"/>
      <c r="AAK1126" s="93"/>
      <c r="AAL1126" s="93"/>
      <c r="AAM1126" s="93"/>
      <c r="AAN1126" s="93"/>
      <c r="AAO1126" s="93"/>
      <c r="AAP1126" s="93"/>
      <c r="AAQ1126" s="93"/>
      <c r="AAR1126" s="93"/>
      <c r="AAS1126" s="93"/>
      <c r="AAT1126" s="93"/>
      <c r="AAU1126" s="93"/>
      <c r="AAV1126" s="93"/>
      <c r="AAW1126" s="93"/>
      <c r="AAX1126" s="93"/>
      <c r="AAY1126" s="93"/>
      <c r="AAZ1126" s="93"/>
      <c r="ABA1126" s="93"/>
      <c r="ABB1126" s="93"/>
      <c r="ABC1126" s="93"/>
      <c r="ABD1126" s="93"/>
      <c r="ABE1126" s="93"/>
      <c r="ABF1126" s="93"/>
      <c r="ABG1126" s="93"/>
      <c r="ABH1126" s="93"/>
      <c r="ABI1126" s="93"/>
      <c r="ABJ1126" s="93"/>
      <c r="ABK1126" s="93"/>
      <c r="ABL1126" s="93"/>
      <c r="ABM1126" s="93"/>
      <c r="ABN1126" s="93"/>
      <c r="ABO1126" s="93"/>
      <c r="ABP1126" s="93"/>
      <c r="ABQ1126" s="93"/>
      <c r="ABR1126" s="93"/>
      <c r="ABS1126" s="93"/>
      <c r="ABT1126" s="93"/>
      <c r="ABU1126" s="93"/>
      <c r="ABV1126" s="93"/>
      <c r="ABW1126" s="93"/>
      <c r="ABX1126" s="93"/>
      <c r="ABY1126" s="93"/>
      <c r="ABZ1126" s="93"/>
      <c r="ACA1126" s="93"/>
      <c r="ACB1126" s="93"/>
      <c r="ACC1126" s="93"/>
      <c r="ACD1126" s="93"/>
      <c r="ACE1126" s="93"/>
      <c r="ACF1126" s="93"/>
      <c r="ACG1126" s="93"/>
      <c r="ACH1126" s="93"/>
      <c r="ACI1126" s="93"/>
      <c r="ACJ1126" s="93"/>
      <c r="ACK1126" s="93"/>
      <c r="ACL1126" s="93"/>
      <c r="ACM1126" s="93"/>
      <c r="ACN1126" s="93"/>
      <c r="ACO1126" s="93"/>
      <c r="ACP1126" s="93"/>
      <c r="ACQ1126" s="89" t="s">
        <v>115</v>
      </c>
      <c r="ACR1126" s="89"/>
      <c r="ACS1126" s="89"/>
    </row>
    <row r="1127" spans="1:773" ht="11.25" customHeight="1">
      <c r="A1127" s="89"/>
      <c r="B1127" s="283"/>
      <c r="C1127" s="284"/>
      <c r="D1127" s="284"/>
      <c r="E1127" s="284"/>
      <c r="F1127" s="284"/>
      <c r="G1127" s="284"/>
      <c r="H1127" s="283"/>
      <c r="I1127" s="283"/>
      <c r="J1127" s="283"/>
      <c r="K1127" s="283"/>
      <c r="L1127" s="283"/>
      <c r="M1127" s="283"/>
      <c r="N1127" s="283"/>
      <c r="O1127" s="283"/>
      <c r="P1127" s="283"/>
      <c r="Q1127" s="283"/>
      <c r="R1127" s="283"/>
      <c r="S1127" s="283"/>
      <c r="T1127" s="283"/>
      <c r="U1127" s="283"/>
      <c r="V1127" s="283"/>
      <c r="W1127" s="283"/>
      <c r="X1127" s="283"/>
      <c r="Y1127" s="283"/>
      <c r="Z1127" s="283"/>
      <c r="AA1127" s="283"/>
      <c r="AB1127" s="93"/>
      <c r="AC1127" s="93"/>
      <c r="AD1127" s="93"/>
      <c r="AE1127" s="93"/>
      <c r="AF1127" s="93"/>
      <c r="AG1127" s="93"/>
      <c r="AH1127" s="93"/>
      <c r="AI1127" s="93"/>
      <c r="AJ1127" s="93"/>
      <c r="AK1127" s="93"/>
      <c r="AL1127" s="93"/>
      <c r="AM1127" s="93"/>
      <c r="AN1127" s="93"/>
      <c r="AO1127" s="93"/>
      <c r="AP1127" s="93"/>
      <c r="AQ1127" s="93"/>
      <c r="AR1127" s="93"/>
      <c r="AS1127" s="93"/>
      <c r="AT1127" s="93"/>
      <c r="AU1127" s="93"/>
      <c r="AV1127" s="283"/>
      <c r="AW1127" s="283"/>
      <c r="AX1127" s="283"/>
      <c r="AY1127" s="283"/>
      <c r="AZ1127" s="283"/>
      <c r="BA1127" s="283"/>
      <c r="BB1127" s="283"/>
      <c r="BC1127" s="283"/>
      <c r="BD1127" s="283"/>
      <c r="BE1127" s="283"/>
      <c r="BF1127" s="283"/>
      <c r="BG1127" s="283"/>
      <c r="BH1127" s="283"/>
      <c r="BI1127" s="283"/>
      <c r="BJ1127" s="283"/>
      <c r="BK1127" s="284"/>
      <c r="BL1127" s="284"/>
      <c r="BM1127" s="284"/>
      <c r="BN1127" s="284"/>
      <c r="BO1127" s="284"/>
      <c r="BP1127" s="284"/>
      <c r="BQ1127" s="284"/>
      <c r="BR1127" s="284"/>
      <c r="BS1127" s="284"/>
      <c r="BT1127" s="284"/>
      <c r="BU1127" s="284"/>
      <c r="BV1127" s="284"/>
      <c r="BW1127" s="284"/>
      <c r="BX1127" s="284"/>
      <c r="BY1127" s="284"/>
      <c r="BZ1127" s="284"/>
      <c r="CA1127" s="284"/>
      <c r="CB1127" s="283"/>
      <c r="CC1127" s="93"/>
      <c r="CD1127" s="282"/>
      <c r="CE1127" s="93"/>
      <c r="CF1127" s="93"/>
      <c r="CG1127" s="93"/>
      <c r="CH1127" s="93"/>
      <c r="CI1127" s="93"/>
      <c r="CJ1127" s="93"/>
      <c r="CK1127" s="93"/>
      <c r="CL1127" s="93"/>
      <c r="CM1127" s="93"/>
      <c r="CN1127" s="93"/>
      <c r="CO1127" s="93"/>
      <c r="CP1127" s="93"/>
      <c r="CQ1127" s="93"/>
      <c r="CR1127" s="93"/>
      <c r="CS1127" s="93"/>
      <c r="CT1127" s="93"/>
      <c r="CU1127" s="93"/>
      <c r="CV1127" s="93"/>
      <c r="CW1127" s="93"/>
      <c r="CX1127" s="93"/>
      <c r="CY1127" s="93"/>
      <c r="CZ1127" s="93"/>
      <c r="DA1127" s="93"/>
      <c r="DB1127" s="93"/>
      <c r="DC1127" s="93"/>
      <c r="DD1127" s="93"/>
      <c r="DE1127" s="93"/>
      <c r="DF1127" s="93"/>
      <c r="DG1127" s="93"/>
      <c r="DH1127" s="93"/>
      <c r="DI1127" s="93"/>
      <c r="DJ1127" s="93"/>
      <c r="DK1127" s="93"/>
      <c r="DL1127" s="93"/>
      <c r="DM1127" s="93"/>
      <c r="DN1127" s="93"/>
      <c r="DO1127" s="93"/>
      <c r="DP1127" s="93"/>
      <c r="DQ1127" s="93"/>
      <c r="DR1127" s="93"/>
      <c r="DS1127" s="93"/>
      <c r="DT1127" s="93"/>
      <c r="DU1127" s="93"/>
      <c r="DV1127" s="93"/>
      <c r="DW1127" s="93"/>
      <c r="DX1127" s="93"/>
      <c r="DY1127" s="93"/>
      <c r="DZ1127" s="93"/>
      <c r="EA1127" s="93"/>
      <c r="EB1127" s="93"/>
      <c r="EC1127" s="93"/>
      <c r="ED1127" s="93"/>
      <c r="EE1127" s="93"/>
      <c r="EF1127" s="93"/>
      <c r="EG1127" s="93"/>
      <c r="EH1127" s="93"/>
      <c r="EI1127" s="93"/>
      <c r="EJ1127" s="93"/>
      <c r="EK1127" s="93"/>
      <c r="EL1127" s="93"/>
      <c r="EM1127" s="93"/>
      <c r="EN1127" s="93"/>
      <c r="EO1127" s="93"/>
      <c r="EP1127" s="93"/>
      <c r="EQ1127" s="93"/>
      <c r="ER1127" s="93"/>
      <c r="ES1127" s="93"/>
      <c r="ET1127" s="93"/>
      <c r="EU1127" s="93"/>
      <c r="EV1127" s="93"/>
      <c r="EW1127" s="93"/>
      <c r="EX1127" s="93"/>
      <c r="EY1127" s="93"/>
      <c r="EZ1127" s="93"/>
      <c r="FA1127" s="93"/>
      <c r="FB1127" s="93"/>
      <c r="FC1127" s="93"/>
      <c r="FD1127" s="93"/>
      <c r="FE1127" s="93"/>
      <c r="FF1127" s="93"/>
      <c r="FG1127" s="93"/>
      <c r="FH1127" s="93"/>
      <c r="FI1127" s="93"/>
      <c r="FJ1127" s="93"/>
      <c r="FK1127" s="93"/>
      <c r="FL1127" s="93"/>
      <c r="FM1127" s="93"/>
      <c r="FN1127" s="93"/>
      <c r="FO1127" s="93"/>
      <c r="FP1127" s="93"/>
      <c r="FQ1127" s="93"/>
      <c r="FR1127" s="93"/>
      <c r="FS1127" s="93"/>
      <c r="FT1127" s="93"/>
      <c r="FU1127" s="93"/>
      <c r="FV1127" s="93"/>
      <c r="FW1127" s="93"/>
      <c r="FX1127" s="93"/>
      <c r="FY1127" s="93"/>
      <c r="FZ1127" s="93"/>
      <c r="GA1127" s="93"/>
      <c r="GB1127" s="93"/>
      <c r="GC1127" s="93"/>
      <c r="GD1127" s="93"/>
      <c r="GE1127" s="93"/>
      <c r="GF1127" s="93"/>
      <c r="GG1127" s="93"/>
      <c r="GH1127" s="93"/>
      <c r="GI1127" s="93"/>
      <c r="GJ1127" s="93"/>
      <c r="GK1127" s="93"/>
      <c r="GL1127" s="93"/>
      <c r="GM1127" s="93"/>
      <c r="GN1127" s="93"/>
      <c r="GO1127" s="93"/>
      <c r="GP1127" s="93"/>
      <c r="GQ1127" s="93"/>
      <c r="GR1127" s="93"/>
      <c r="GS1127" s="93"/>
      <c r="GT1127" s="93"/>
      <c r="GU1127" s="93"/>
      <c r="GV1127" s="93"/>
      <c r="GW1127" s="93"/>
      <c r="GX1127" s="93"/>
      <c r="GY1127" s="93"/>
      <c r="GZ1127" s="93"/>
      <c r="HA1127" s="93"/>
      <c r="HB1127" s="93"/>
      <c r="HC1127" s="93"/>
      <c r="HD1127" s="93"/>
      <c r="HE1127" s="93"/>
      <c r="HF1127" s="93"/>
      <c r="HG1127" s="93"/>
      <c r="HH1127" s="93"/>
      <c r="HI1127" s="93"/>
      <c r="HJ1127" s="93"/>
      <c r="HK1127" s="93"/>
      <c r="HL1127" s="93"/>
      <c r="HM1127" s="93"/>
      <c r="HN1127" s="93"/>
      <c r="HO1127" s="93"/>
      <c r="HP1127" s="93"/>
      <c r="HQ1127" s="93"/>
      <c r="HR1127" s="93"/>
      <c r="HS1127" s="93"/>
      <c r="HT1127" s="93"/>
      <c r="HU1127" s="93"/>
      <c r="HV1127" s="93"/>
      <c r="HW1127" s="93"/>
      <c r="HX1127" s="93"/>
      <c r="HY1127" s="93"/>
      <c r="HZ1127" s="93"/>
      <c r="IA1127" s="93"/>
      <c r="IB1127" s="93"/>
      <c r="IC1127" s="93"/>
      <c r="ID1127" s="93"/>
      <c r="IE1127" s="93"/>
      <c r="IF1127" s="93"/>
      <c r="IG1127" s="93"/>
      <c r="IH1127" s="93"/>
      <c r="II1127" s="93"/>
      <c r="IJ1127" s="93"/>
      <c r="IK1127" s="93"/>
      <c r="IL1127" s="93"/>
      <c r="IM1127" s="93"/>
      <c r="IN1127" s="93"/>
      <c r="IO1127" s="93"/>
      <c r="IP1127" s="93"/>
      <c r="IQ1127" s="93"/>
      <c r="IR1127" s="93"/>
      <c r="IS1127" s="93"/>
      <c r="IT1127" s="93"/>
      <c r="IU1127" s="93"/>
      <c r="IV1127" s="93"/>
      <c r="IW1127" s="93"/>
      <c r="IX1127" s="93"/>
      <c r="IY1127" s="93"/>
      <c r="IZ1127" s="93"/>
      <c r="JA1127" s="93"/>
      <c r="JB1127" s="93"/>
      <c r="JC1127" s="93"/>
      <c r="JD1127" s="93"/>
      <c r="JE1127" s="93"/>
      <c r="JF1127" s="93"/>
      <c r="JG1127" s="93"/>
      <c r="JH1127" s="93"/>
      <c r="JI1127" s="93"/>
      <c r="JJ1127" s="93"/>
      <c r="JK1127" s="93"/>
      <c r="JL1127" s="93"/>
      <c r="JM1127" s="93"/>
      <c r="JN1127" s="93"/>
      <c r="JO1127" s="93"/>
      <c r="JP1127" s="93"/>
      <c r="JQ1127" s="93"/>
      <c r="JR1127" s="93"/>
      <c r="JS1127" s="93"/>
      <c r="JT1127" s="93"/>
      <c r="JU1127" s="93"/>
      <c r="JV1127" s="93"/>
      <c r="JW1127" s="93"/>
      <c r="JX1127" s="93"/>
      <c r="JY1127" s="93"/>
      <c r="JZ1127" s="93"/>
      <c r="KA1127" s="93"/>
      <c r="KB1127" s="93"/>
      <c r="KC1127" s="93"/>
      <c r="KD1127" s="93"/>
      <c r="KE1127" s="93"/>
      <c r="KF1127" s="93"/>
      <c r="KG1127" s="93"/>
      <c r="KH1127" s="93"/>
      <c r="KI1127" s="93"/>
      <c r="KJ1127" s="93"/>
      <c r="KK1127" s="93"/>
      <c r="KL1127" s="93"/>
      <c r="KM1127" s="93"/>
      <c r="KN1127" s="93"/>
      <c r="KO1127" s="93"/>
      <c r="KP1127" s="93"/>
      <c r="KQ1127" s="93"/>
      <c r="KR1127" s="93"/>
      <c r="KS1127" s="93"/>
      <c r="KT1127" s="93"/>
      <c r="KU1127" s="93"/>
      <c r="KV1127" s="93"/>
      <c r="KW1127" s="93"/>
      <c r="KX1127" s="93"/>
      <c r="KY1127" s="93"/>
      <c r="KZ1127" s="93"/>
      <c r="LA1127" s="93"/>
      <c r="LB1127" s="93"/>
      <c r="LC1127" s="93"/>
      <c r="LD1127" s="93"/>
      <c r="LE1127" s="93"/>
      <c r="LF1127" s="93"/>
      <c r="LG1127" s="93"/>
      <c r="LH1127" s="93"/>
      <c r="LI1127" s="93"/>
      <c r="LJ1127" s="93"/>
      <c r="LK1127" s="93"/>
      <c r="LL1127" s="93"/>
      <c r="LM1127" s="93"/>
      <c r="LN1127" s="93"/>
      <c r="LO1127" s="93"/>
      <c r="LP1127" s="93"/>
      <c r="LQ1127" s="93"/>
      <c r="LR1127" s="93"/>
      <c r="LS1127" s="93"/>
      <c r="LT1127" s="93"/>
      <c r="LU1127" s="93"/>
      <c r="LV1127" s="93"/>
      <c r="LW1127" s="93"/>
      <c r="LX1127" s="93"/>
      <c r="LY1127" s="93"/>
      <c r="LZ1127" s="93"/>
      <c r="MA1127" s="93"/>
      <c r="MB1127" s="93"/>
      <c r="MC1127" s="93"/>
      <c r="MD1127" s="93"/>
      <c r="ME1127" s="93"/>
      <c r="MF1127" s="93"/>
      <c r="MG1127" s="93"/>
      <c r="MH1127" s="93"/>
      <c r="MI1127" s="93"/>
      <c r="MJ1127" s="93"/>
      <c r="MK1127" s="93"/>
      <c r="ML1127" s="93"/>
      <c r="MM1127" s="93"/>
      <c r="MN1127" s="93"/>
      <c r="MO1127" s="93"/>
      <c r="MP1127" s="93"/>
      <c r="MQ1127" s="93"/>
      <c r="MR1127" s="93"/>
      <c r="MS1127" s="93"/>
      <c r="MT1127" s="93"/>
      <c r="MU1127" s="93"/>
      <c r="MV1127" s="93"/>
      <c r="MW1127" s="93"/>
      <c r="MX1127" s="93"/>
      <c r="MY1127" s="93"/>
      <c r="MZ1127" s="93"/>
      <c r="NA1127" s="93"/>
      <c r="NB1127" s="93"/>
      <c r="NC1127" s="93"/>
      <c r="ND1127" s="93"/>
      <c r="NE1127" s="93"/>
      <c r="NF1127" s="93"/>
      <c r="NG1127" s="93"/>
      <c r="NH1127" s="93"/>
      <c r="NI1127" s="93"/>
      <c r="NJ1127" s="93"/>
      <c r="NK1127" s="93"/>
      <c r="NL1127" s="93"/>
      <c r="NM1127" s="93"/>
      <c r="NN1127" s="93"/>
      <c r="NO1127" s="93"/>
      <c r="NP1127" s="93"/>
      <c r="NQ1127" s="93"/>
      <c r="NR1127" s="93"/>
      <c r="NS1127" s="93"/>
      <c r="NT1127" s="93"/>
      <c r="NU1127" s="93"/>
      <c r="NV1127" s="93"/>
      <c r="NW1127" s="93"/>
      <c r="NX1127" s="93"/>
      <c r="NY1127" s="93"/>
      <c r="NZ1127" s="93"/>
      <c r="OA1127" s="93"/>
      <c r="OB1127" s="93"/>
      <c r="OC1127" s="93"/>
      <c r="OD1127" s="93"/>
      <c r="OE1127" s="93"/>
      <c r="OF1127" s="93"/>
      <c r="OG1127" s="93"/>
      <c r="OH1127" s="93"/>
      <c r="OI1127" s="93"/>
      <c r="OJ1127" s="93"/>
      <c r="OK1127" s="93"/>
      <c r="OL1127" s="93"/>
      <c r="OM1127" s="93"/>
      <c r="ON1127" s="93"/>
      <c r="OO1127" s="93"/>
      <c r="OP1127" s="93"/>
      <c r="OQ1127" s="93"/>
      <c r="OR1127" s="93"/>
      <c r="OS1127" s="93"/>
      <c r="OT1127" s="93"/>
      <c r="OU1127" s="93"/>
      <c r="OV1127" s="93"/>
      <c r="OW1127" s="93"/>
      <c r="OX1127" s="93"/>
      <c r="OY1127" s="93"/>
      <c r="OZ1127" s="93"/>
      <c r="PA1127" s="93"/>
      <c r="PB1127" s="93"/>
      <c r="PC1127" s="93"/>
      <c r="PD1127" s="93"/>
      <c r="PE1127" s="93"/>
      <c r="PF1127" s="93"/>
      <c r="PG1127" s="93"/>
      <c r="PH1127" s="93"/>
      <c r="PI1127" s="93"/>
      <c r="PJ1127" s="93"/>
      <c r="PK1127" s="93"/>
      <c r="PL1127" s="93"/>
      <c r="PM1127" s="93"/>
      <c r="PN1127" s="93"/>
      <c r="PO1127" s="93"/>
      <c r="PP1127" s="93"/>
      <c r="PQ1127" s="93"/>
      <c r="PR1127" s="93"/>
      <c r="PS1127" s="93"/>
      <c r="PT1127" s="93"/>
      <c r="PU1127" s="93"/>
      <c r="PV1127" s="93"/>
      <c r="PW1127" s="93"/>
      <c r="PX1127" s="93"/>
      <c r="PY1127" s="93"/>
      <c r="PZ1127" s="93"/>
      <c r="QA1127" s="93"/>
      <c r="QB1127" s="93"/>
      <c r="QC1127" s="93"/>
      <c r="QD1127" s="93"/>
      <c r="QE1127" s="93"/>
      <c r="QF1127" s="93"/>
      <c r="QG1127" s="93"/>
      <c r="QH1127" s="93"/>
      <c r="QI1127" s="93"/>
      <c r="QJ1127" s="93"/>
      <c r="QK1127" s="93"/>
      <c r="QL1127" s="93"/>
      <c r="QM1127" s="93"/>
      <c r="QN1127" s="93"/>
      <c r="QO1127" s="93"/>
      <c r="QP1127" s="93"/>
      <c r="QQ1127" s="93"/>
      <c r="QR1127" s="93"/>
      <c r="QS1127" s="93"/>
      <c r="QT1127" s="93"/>
      <c r="QU1127" s="93"/>
      <c r="QV1127" s="93"/>
      <c r="QW1127" s="93"/>
      <c r="QX1127" s="93"/>
      <c r="QY1127" s="93"/>
      <c r="QZ1127" s="93"/>
      <c r="RA1127" s="93"/>
      <c r="RB1127" s="93"/>
      <c r="RC1127" s="93"/>
      <c r="RD1127" s="93"/>
      <c r="RE1127" s="93"/>
      <c r="RF1127" s="93"/>
      <c r="RG1127" s="93"/>
      <c r="RH1127" s="93"/>
      <c r="RI1127" s="93"/>
      <c r="RJ1127" s="93"/>
      <c r="RK1127" s="93"/>
      <c r="RL1127" s="93"/>
      <c r="RM1127" s="93"/>
      <c r="RN1127" s="93"/>
      <c r="RO1127" s="93"/>
      <c r="RP1127" s="93"/>
      <c r="RQ1127" s="93"/>
      <c r="RR1127" s="93"/>
      <c r="RS1127" s="93"/>
      <c r="RT1127" s="93"/>
      <c r="RU1127" s="93"/>
      <c r="RV1127" s="93"/>
      <c r="RW1127" s="93"/>
      <c r="RX1127" s="93"/>
      <c r="RY1127" s="93"/>
      <c r="RZ1127" s="93"/>
      <c r="SA1127" s="93"/>
      <c r="SB1127" s="93"/>
      <c r="SC1127" s="93"/>
      <c r="SD1127" s="93"/>
      <c r="SE1127" s="93"/>
      <c r="SF1127" s="93"/>
      <c r="SG1127" s="93"/>
      <c r="SH1127" s="93"/>
      <c r="SI1127" s="93"/>
      <c r="SJ1127" s="93"/>
      <c r="SK1127" s="93"/>
      <c r="SL1127" s="93"/>
      <c r="SM1127" s="93"/>
      <c r="SN1127" s="93"/>
      <c r="SO1127" s="93"/>
      <c r="SP1127" s="93"/>
      <c r="SQ1127" s="93"/>
      <c r="SR1127" s="93"/>
      <c r="SS1127" s="93"/>
      <c r="ST1127" s="93"/>
      <c r="SU1127" s="93"/>
      <c r="SV1127" s="93"/>
      <c r="SW1127" s="93"/>
      <c r="SX1127" s="93"/>
      <c r="SY1127" s="93"/>
      <c r="SZ1127" s="93"/>
      <c r="TA1127" s="93"/>
      <c r="TB1127" s="93"/>
      <c r="TC1127" s="93"/>
      <c r="TD1127" s="93"/>
      <c r="TE1127" s="93"/>
      <c r="TF1127" s="93"/>
      <c r="TG1127" s="93"/>
      <c r="TH1127" s="93"/>
      <c r="TI1127" s="93"/>
      <c r="TJ1127" s="93"/>
      <c r="TK1127" s="93"/>
      <c r="TL1127" s="93"/>
      <c r="TM1127" s="93"/>
      <c r="TN1127" s="93"/>
      <c r="TO1127" s="93"/>
      <c r="TP1127" s="93"/>
      <c r="TQ1127" s="93"/>
      <c r="TR1127" s="93"/>
      <c r="TS1127" s="93"/>
      <c r="TT1127" s="93"/>
      <c r="TU1127" s="93"/>
      <c r="TV1127" s="93"/>
      <c r="TW1127" s="93"/>
      <c r="TX1127" s="93"/>
      <c r="TY1127" s="93"/>
      <c r="TZ1127" s="93"/>
      <c r="UA1127" s="93"/>
      <c r="UB1127" s="93"/>
      <c r="UC1127" s="93"/>
      <c r="UD1127" s="93"/>
      <c r="UE1127" s="93"/>
      <c r="UF1127" s="93"/>
      <c r="UG1127" s="93"/>
      <c r="UH1127" s="93"/>
      <c r="UI1127" s="93"/>
      <c r="UJ1127" s="93"/>
      <c r="UK1127" s="93"/>
      <c r="UL1127" s="93"/>
      <c r="UM1127" s="93"/>
      <c r="UN1127" s="93"/>
      <c r="UO1127" s="93"/>
      <c r="UP1127" s="93"/>
      <c r="UQ1127" s="93"/>
      <c r="UR1127" s="93"/>
      <c r="US1127" s="93"/>
      <c r="UT1127" s="93"/>
      <c r="UU1127" s="93"/>
      <c r="UV1127" s="93"/>
      <c r="UW1127" s="93"/>
      <c r="UX1127" s="93"/>
      <c r="UY1127" s="93"/>
      <c r="UZ1127" s="93"/>
      <c r="VA1127" s="93"/>
      <c r="VB1127" s="93"/>
      <c r="VC1127" s="93"/>
      <c r="VD1127" s="93"/>
      <c r="VE1127" s="93"/>
      <c r="VF1127" s="93"/>
      <c r="VG1127" s="93"/>
      <c r="VH1127" s="93"/>
      <c r="VI1127" s="93"/>
      <c r="VJ1127" s="93"/>
      <c r="VK1127" s="93"/>
      <c r="VL1127" s="93"/>
      <c r="VM1127" s="93"/>
      <c r="VN1127" s="93"/>
      <c r="VO1127" s="93"/>
      <c r="VP1127" s="93"/>
      <c r="VQ1127" s="93"/>
      <c r="VR1127" s="93"/>
      <c r="VS1127" s="93"/>
      <c r="VT1127" s="93"/>
      <c r="VU1127" s="93"/>
      <c r="VV1127" s="93"/>
      <c r="VW1127" s="93"/>
      <c r="VX1127" s="93"/>
      <c r="VY1127" s="93"/>
      <c r="VZ1127" s="93"/>
      <c r="WA1127" s="93"/>
      <c r="WB1127" s="93"/>
      <c r="WC1127" s="93"/>
      <c r="WD1127" s="93"/>
      <c r="WE1127" s="93"/>
      <c r="WF1127" s="93"/>
      <c r="WG1127" s="93"/>
      <c r="WH1127" s="93"/>
      <c r="WI1127" s="93"/>
      <c r="WJ1127" s="93"/>
      <c r="WK1127" s="93"/>
      <c r="WL1127" s="93"/>
      <c r="WM1127" s="93"/>
      <c r="WN1127" s="93"/>
      <c r="WO1127" s="93"/>
      <c r="WP1127" s="93"/>
      <c r="WQ1127" s="93"/>
      <c r="WR1127" s="93"/>
      <c r="WS1127" s="93"/>
      <c r="WT1127" s="93"/>
      <c r="WU1127" s="93"/>
      <c r="WV1127" s="93"/>
      <c r="WW1127" s="93"/>
      <c r="WX1127" s="93"/>
      <c r="WY1127" s="93"/>
      <c r="WZ1127" s="93"/>
      <c r="XA1127" s="93"/>
      <c r="XB1127" s="93"/>
      <c r="XC1127" s="93"/>
      <c r="XD1127" s="93"/>
      <c r="XE1127" s="93"/>
      <c r="XF1127" s="93"/>
      <c r="XG1127" s="93"/>
      <c r="XH1127" s="93"/>
      <c r="XI1127" s="93"/>
      <c r="XJ1127" s="93"/>
      <c r="XK1127" s="93"/>
      <c r="XL1127" s="93"/>
      <c r="XM1127" s="93"/>
      <c r="XN1127" s="93"/>
      <c r="XO1127" s="93"/>
      <c r="XP1127" s="93"/>
      <c r="XQ1127" s="93"/>
      <c r="XR1127" s="93"/>
      <c r="XS1127" s="93"/>
      <c r="XT1127" s="93"/>
      <c r="XU1127" s="93"/>
      <c r="XV1127" s="93"/>
      <c r="XW1127" s="93"/>
      <c r="XX1127" s="93"/>
      <c r="XY1127" s="93"/>
      <c r="XZ1127" s="93"/>
      <c r="YA1127" s="93"/>
      <c r="YB1127" s="93"/>
      <c r="YC1127" s="93"/>
      <c r="YD1127" s="93"/>
      <c r="YE1127" s="93"/>
      <c r="YF1127" s="93"/>
      <c r="YG1127" s="93"/>
      <c r="YH1127" s="93"/>
      <c r="YI1127" s="93"/>
      <c r="YJ1127" s="93"/>
      <c r="YK1127" s="93"/>
      <c r="YL1127" s="93"/>
      <c r="YM1127" s="93"/>
      <c r="YN1127" s="93"/>
      <c r="YO1127" s="93"/>
      <c r="YP1127" s="93"/>
      <c r="YQ1127" s="93"/>
      <c r="YR1127" s="93"/>
      <c r="YS1127" s="93"/>
      <c r="YT1127" s="93"/>
      <c r="YU1127" s="93"/>
      <c r="YV1127" s="93"/>
      <c r="YW1127" s="93"/>
      <c r="YX1127" s="93"/>
      <c r="YY1127" s="93"/>
      <c r="YZ1127" s="93"/>
      <c r="ZA1127" s="93"/>
      <c r="ZB1127" s="93"/>
      <c r="ZC1127" s="93"/>
      <c r="ZD1127" s="93"/>
      <c r="ZE1127" s="93"/>
      <c r="ZF1127" s="93"/>
      <c r="ZG1127" s="93"/>
      <c r="ZH1127" s="93"/>
      <c r="ZI1127" s="93"/>
      <c r="ZJ1127" s="93"/>
      <c r="ZK1127" s="93"/>
      <c r="ZL1127" s="93"/>
      <c r="ZM1127" s="93"/>
      <c r="ZN1127" s="93"/>
      <c r="ZO1127" s="93"/>
      <c r="ZP1127" s="93"/>
      <c r="ZQ1127" s="93"/>
      <c r="ZR1127" s="93"/>
      <c r="ZS1127" s="93"/>
      <c r="ZT1127" s="93"/>
      <c r="ZU1127" s="93"/>
      <c r="ZV1127" s="93"/>
      <c r="ZW1127" s="93"/>
      <c r="ZX1127" s="93"/>
      <c r="ZY1127" s="93"/>
      <c r="ZZ1127" s="93"/>
      <c r="AAA1127" s="93"/>
      <c r="AAB1127" s="93"/>
      <c r="AAC1127" s="93"/>
      <c r="AAD1127" s="93"/>
      <c r="AAE1127" s="93"/>
      <c r="AAF1127" s="93"/>
      <c r="AAG1127" s="93"/>
      <c r="AAH1127" s="93"/>
      <c r="AAI1127" s="93"/>
      <c r="AAJ1127" s="93"/>
      <c r="AAK1127" s="93"/>
      <c r="AAL1127" s="93"/>
      <c r="AAM1127" s="93"/>
      <c r="AAN1127" s="93"/>
      <c r="AAO1127" s="93"/>
      <c r="AAP1127" s="93"/>
      <c r="AAQ1127" s="93"/>
      <c r="AAR1127" s="93"/>
      <c r="AAS1127" s="93"/>
      <c r="AAT1127" s="93"/>
      <c r="AAU1127" s="93"/>
      <c r="AAV1127" s="93"/>
      <c r="AAW1127" s="93"/>
      <c r="AAX1127" s="93"/>
      <c r="AAY1127" s="93"/>
      <c r="AAZ1127" s="93"/>
      <c r="ABA1127" s="93"/>
      <c r="ABB1127" s="93"/>
      <c r="ABC1127" s="93"/>
      <c r="ABD1127" s="93"/>
      <c r="ABE1127" s="93"/>
      <c r="ABF1127" s="93"/>
      <c r="ABG1127" s="93"/>
      <c r="ABH1127" s="93"/>
      <c r="ABI1127" s="93"/>
      <c r="ABJ1127" s="93"/>
      <c r="ABK1127" s="93"/>
      <c r="ABL1127" s="93"/>
      <c r="ABM1127" s="93"/>
      <c r="ABN1127" s="93"/>
      <c r="ABO1127" s="93"/>
      <c r="ABP1127" s="93"/>
      <c r="ABQ1127" s="93"/>
      <c r="ABR1127" s="93"/>
      <c r="ABS1127" s="93"/>
      <c r="ABT1127" s="93"/>
      <c r="ABU1127" s="93"/>
      <c r="ABV1127" s="93"/>
      <c r="ABW1127" s="93"/>
      <c r="ABX1127" s="93"/>
      <c r="ABY1127" s="93"/>
      <c r="ABZ1127" s="93"/>
      <c r="ACA1127" s="93"/>
      <c r="ACB1127" s="93"/>
      <c r="ACC1127" s="93"/>
      <c r="ACD1127" s="93"/>
      <c r="ACE1127" s="93"/>
      <c r="ACF1127" s="93"/>
      <c r="ACG1127" s="93"/>
      <c r="ACH1127" s="93"/>
      <c r="ACI1127" s="93"/>
      <c r="ACJ1127" s="93"/>
      <c r="ACK1127" s="93"/>
      <c r="ACL1127" s="93"/>
      <c r="ACM1127" s="93"/>
      <c r="ACN1127" s="93"/>
      <c r="ACO1127" s="93"/>
      <c r="ACP1127" s="93"/>
      <c r="ACQ1127" s="89"/>
      <c r="ACR1127" s="89" t="s">
        <v>557</v>
      </c>
      <c r="ACS1127" s="89"/>
    </row>
    <row r="1128" spans="1:773" ht="52.5" customHeight="1">
      <c r="A1128" s="89"/>
      <c r="B1128" s="283"/>
      <c r="C1128" s="284"/>
      <c r="D1128" s="284"/>
      <c r="E1128" s="284"/>
      <c r="F1128" s="284"/>
      <c r="G1128" s="284"/>
      <c r="H1128" s="283"/>
      <c r="I1128" s="283"/>
      <c r="J1128" s="283"/>
      <c r="K1128" s="283"/>
      <c r="L1128" s="283"/>
      <c r="M1128" s="283"/>
      <c r="N1128" s="283"/>
      <c r="O1128" s="283"/>
      <c r="P1128" s="283"/>
      <c r="Q1128" s="283"/>
      <c r="R1128" s="283"/>
      <c r="S1128" s="283"/>
      <c r="T1128" s="283"/>
      <c r="U1128" s="283"/>
      <c r="V1128" s="283"/>
      <c r="W1128" s="283"/>
      <c r="X1128" s="283"/>
      <c r="Y1128" s="283"/>
      <c r="Z1128" s="283"/>
      <c r="AA1128" s="283"/>
      <c r="AB1128" s="93"/>
      <c r="AC1128" s="93"/>
      <c r="AD1128" s="93"/>
      <c r="AE1128" s="93"/>
      <c r="AF1128" s="93"/>
      <c r="AG1128" s="93"/>
      <c r="AH1128" s="93"/>
      <c r="AI1128" s="93"/>
      <c r="AJ1128" s="93"/>
      <c r="AK1128" s="93"/>
      <c r="AL1128" s="93"/>
      <c r="AM1128" s="93"/>
      <c r="AN1128" s="93"/>
      <c r="AO1128" s="93"/>
      <c r="AP1128" s="93"/>
      <c r="AQ1128" s="93"/>
      <c r="AR1128" s="93"/>
      <c r="AS1128" s="93"/>
      <c r="AT1128" s="93"/>
      <c r="AU1128" s="93"/>
      <c r="AV1128" s="283"/>
      <c r="AW1128" s="283"/>
      <c r="AX1128" s="283"/>
      <c r="AY1128" s="283"/>
      <c r="AZ1128" s="283"/>
      <c r="BA1128" s="283"/>
      <c r="BB1128" s="283"/>
      <c r="BC1128" s="283"/>
      <c r="BD1128" s="283"/>
      <c r="BE1128" s="283"/>
      <c r="BF1128" s="283"/>
      <c r="BG1128" s="283"/>
      <c r="BH1128" s="283"/>
      <c r="BI1128" s="283"/>
      <c r="BJ1128" s="283"/>
      <c r="BK1128" s="284"/>
      <c r="BL1128" s="284"/>
      <c r="BM1128" s="284"/>
      <c r="BN1128" s="284"/>
      <c r="BO1128" s="284"/>
      <c r="BP1128" s="284"/>
      <c r="BQ1128" s="284"/>
      <c r="BR1128" s="284"/>
      <c r="BS1128" s="284"/>
      <c r="BT1128" s="284"/>
      <c r="BU1128" s="284"/>
      <c r="BV1128" s="284"/>
      <c r="BW1128" s="284"/>
      <c r="BX1128" s="284"/>
      <c r="BY1128" s="284"/>
      <c r="BZ1128" s="284"/>
      <c r="CA1128" s="284"/>
      <c r="CB1128" s="283"/>
      <c r="CC1128" s="93"/>
      <c r="CD1128" s="282"/>
      <c r="CE1128" s="93"/>
      <c r="CF1128" s="93"/>
      <c r="CG1128" s="93"/>
      <c r="CH1128" s="93"/>
      <c r="CI1128" s="93"/>
      <c r="CJ1128" s="93"/>
      <c r="CK1128" s="93"/>
      <c r="CL1128" s="93"/>
      <c r="CM1128" s="93"/>
      <c r="CN1128" s="93"/>
      <c r="CO1128" s="93"/>
      <c r="CP1128" s="93"/>
      <c r="CQ1128" s="93"/>
      <c r="CR1128" s="93"/>
      <c r="CS1128" s="93"/>
      <c r="CT1128" s="93"/>
      <c r="CU1128" s="93"/>
      <c r="CV1128" s="93"/>
      <c r="CW1128" s="93"/>
      <c r="CX1128" s="93"/>
      <c r="CY1128" s="93"/>
      <c r="CZ1128" s="93"/>
      <c r="DA1128" s="93"/>
      <c r="DB1128" s="93"/>
      <c r="DC1128" s="93"/>
      <c r="DD1128" s="93"/>
      <c r="DE1128" s="93"/>
      <c r="DF1128" s="93"/>
      <c r="DG1128" s="93"/>
      <c r="DH1128" s="93"/>
      <c r="DI1128" s="93"/>
      <c r="DJ1128" s="93"/>
      <c r="DK1128" s="93"/>
      <c r="DL1128" s="93"/>
      <c r="DM1128" s="93"/>
      <c r="DN1128" s="93"/>
      <c r="DO1128" s="93"/>
      <c r="DP1128" s="93"/>
      <c r="DQ1128" s="93"/>
      <c r="DR1128" s="93"/>
      <c r="DS1128" s="93"/>
      <c r="DT1128" s="93"/>
      <c r="DU1128" s="93"/>
      <c r="DV1128" s="93"/>
      <c r="DW1128" s="93"/>
      <c r="DX1128" s="93"/>
      <c r="DY1128" s="93"/>
      <c r="DZ1128" s="93"/>
      <c r="EA1128" s="93"/>
      <c r="EB1128" s="93"/>
      <c r="EC1128" s="93"/>
      <c r="ED1128" s="93"/>
      <c r="EE1128" s="93"/>
      <c r="EF1128" s="93"/>
      <c r="EG1128" s="93"/>
      <c r="EH1128" s="93"/>
      <c r="EI1128" s="93"/>
      <c r="EJ1128" s="93"/>
      <c r="EK1128" s="93"/>
      <c r="EL1128" s="93"/>
      <c r="EM1128" s="93"/>
      <c r="EN1128" s="93"/>
      <c r="EO1128" s="93"/>
      <c r="EP1128" s="93"/>
      <c r="EQ1128" s="93"/>
      <c r="ER1128" s="93"/>
      <c r="ES1128" s="93"/>
      <c r="ET1128" s="93"/>
      <c r="EU1128" s="93"/>
      <c r="EV1128" s="93"/>
      <c r="EW1128" s="93"/>
      <c r="EX1128" s="93"/>
      <c r="EY1128" s="93"/>
      <c r="EZ1128" s="93"/>
      <c r="FA1128" s="93"/>
      <c r="FB1128" s="93"/>
      <c r="FC1128" s="93"/>
      <c r="FD1128" s="93"/>
      <c r="FE1128" s="93"/>
      <c r="FF1128" s="93"/>
      <c r="FG1128" s="93"/>
      <c r="FH1128" s="93"/>
      <c r="FI1128" s="93"/>
      <c r="FJ1128" s="93"/>
      <c r="FK1128" s="93"/>
      <c r="FL1128" s="93"/>
      <c r="FM1128" s="93"/>
      <c r="FN1128" s="93"/>
      <c r="FO1128" s="93"/>
      <c r="FP1128" s="93"/>
      <c r="FQ1128" s="93"/>
      <c r="FR1128" s="93"/>
      <c r="FS1128" s="93"/>
      <c r="FT1128" s="93"/>
      <c r="FU1128" s="93"/>
      <c r="FV1128" s="93"/>
      <c r="FW1128" s="93"/>
      <c r="FX1128" s="93"/>
      <c r="FY1128" s="93"/>
      <c r="FZ1128" s="93"/>
      <c r="GA1128" s="93"/>
      <c r="GB1128" s="93"/>
      <c r="GC1128" s="93"/>
      <c r="GD1128" s="93"/>
      <c r="GE1128" s="93"/>
      <c r="GF1128" s="93"/>
      <c r="GG1128" s="93"/>
      <c r="GH1128" s="93"/>
      <c r="GI1128" s="93"/>
      <c r="GJ1128" s="93"/>
      <c r="GK1128" s="93"/>
      <c r="GL1128" s="93"/>
      <c r="GM1128" s="93"/>
      <c r="GN1128" s="93"/>
      <c r="GO1128" s="93"/>
      <c r="GP1128" s="93"/>
      <c r="GQ1128" s="93"/>
      <c r="GR1128" s="93"/>
      <c r="GS1128" s="93"/>
      <c r="GT1128" s="93"/>
      <c r="GU1128" s="93"/>
      <c r="GV1128" s="93"/>
      <c r="GW1128" s="93"/>
      <c r="GX1128" s="93"/>
      <c r="GY1128" s="93"/>
      <c r="GZ1128" s="93"/>
      <c r="HA1128" s="93"/>
      <c r="HB1128" s="93"/>
      <c r="HC1128" s="93"/>
      <c r="HD1128" s="93"/>
      <c r="HE1128" s="93"/>
      <c r="HF1128" s="93"/>
      <c r="HG1128" s="93"/>
      <c r="HH1128" s="93"/>
      <c r="HI1128" s="93"/>
      <c r="HJ1128" s="93"/>
      <c r="HK1128" s="93"/>
      <c r="HL1128" s="93"/>
      <c r="HM1128" s="93"/>
      <c r="HN1128" s="93"/>
      <c r="HO1128" s="93"/>
      <c r="HP1128" s="93"/>
      <c r="HQ1128" s="93"/>
      <c r="HR1128" s="93"/>
      <c r="HS1128" s="93"/>
      <c r="HT1128" s="93"/>
      <c r="HU1128" s="93"/>
      <c r="HV1128" s="93"/>
      <c r="HW1128" s="93"/>
      <c r="HX1128" s="93"/>
      <c r="HY1128" s="93"/>
      <c r="HZ1128" s="93"/>
      <c r="IA1128" s="93"/>
      <c r="IB1128" s="93"/>
      <c r="IC1128" s="93"/>
      <c r="ID1128" s="93"/>
      <c r="IE1128" s="93"/>
      <c r="IF1128" s="93"/>
      <c r="IG1128" s="93"/>
      <c r="IH1128" s="93"/>
      <c r="II1128" s="93"/>
      <c r="IJ1128" s="93"/>
      <c r="IK1128" s="93"/>
      <c r="IL1128" s="93"/>
      <c r="IM1128" s="93"/>
      <c r="IN1128" s="93"/>
      <c r="IO1128" s="93"/>
      <c r="IP1128" s="93"/>
      <c r="IQ1128" s="93"/>
      <c r="IR1128" s="93"/>
      <c r="IS1128" s="93"/>
      <c r="IT1128" s="93"/>
      <c r="IU1128" s="93"/>
      <c r="IV1128" s="93"/>
      <c r="IW1128" s="93"/>
      <c r="IX1128" s="93"/>
      <c r="IY1128" s="93"/>
      <c r="IZ1128" s="93"/>
      <c r="JA1128" s="93"/>
      <c r="JB1128" s="93"/>
      <c r="JC1128" s="93"/>
      <c r="JD1128" s="93"/>
      <c r="JE1128" s="93"/>
      <c r="JF1128" s="93"/>
      <c r="JG1128" s="93"/>
      <c r="JH1128" s="93"/>
      <c r="JI1128" s="93"/>
      <c r="JJ1128" s="93"/>
      <c r="JK1128" s="93"/>
      <c r="JL1128" s="93"/>
      <c r="JM1128" s="93"/>
      <c r="JN1128" s="93"/>
      <c r="JO1128" s="93"/>
      <c r="JP1128" s="93"/>
      <c r="JQ1128" s="93"/>
      <c r="JR1128" s="93"/>
      <c r="JS1128" s="93"/>
      <c r="JT1128" s="93"/>
      <c r="JU1128" s="93"/>
      <c r="JV1128" s="93"/>
      <c r="JW1128" s="93"/>
      <c r="JX1128" s="93"/>
      <c r="JY1128" s="93"/>
      <c r="JZ1128" s="93"/>
      <c r="KA1128" s="93"/>
      <c r="KB1128" s="93"/>
      <c r="KC1128" s="93"/>
      <c r="KD1128" s="93"/>
      <c r="KE1128" s="93"/>
      <c r="KF1128" s="93"/>
      <c r="KG1128" s="93"/>
      <c r="KH1128" s="93"/>
      <c r="KI1128" s="93"/>
      <c r="KJ1128" s="93"/>
      <c r="KK1128" s="93"/>
      <c r="KL1128" s="93"/>
      <c r="KM1128" s="93"/>
      <c r="KN1128" s="93"/>
      <c r="KO1128" s="93"/>
      <c r="KP1128" s="93"/>
      <c r="KQ1128" s="93"/>
      <c r="KR1128" s="93"/>
      <c r="KS1128" s="93"/>
      <c r="KT1128" s="93"/>
      <c r="KU1128" s="93"/>
      <c r="KV1128" s="93"/>
      <c r="KW1128" s="93"/>
      <c r="KX1128" s="93"/>
      <c r="KY1128" s="93"/>
      <c r="KZ1128" s="93"/>
      <c r="LA1128" s="93"/>
      <c r="LB1128" s="93"/>
      <c r="LC1128" s="93"/>
      <c r="LD1128" s="93"/>
      <c r="LE1128" s="93"/>
      <c r="LF1128" s="93"/>
      <c r="LG1128" s="93"/>
      <c r="LH1128" s="93"/>
      <c r="LI1128" s="93"/>
      <c r="LJ1128" s="93"/>
      <c r="LK1128" s="93"/>
      <c r="LL1128" s="93"/>
      <c r="LM1128" s="93"/>
      <c r="LN1128" s="93"/>
      <c r="LO1128" s="93"/>
      <c r="LP1128" s="93"/>
      <c r="LQ1128" s="93"/>
      <c r="LR1128" s="93"/>
      <c r="LS1128" s="93"/>
      <c r="LT1128" s="93"/>
      <c r="LU1128" s="93"/>
      <c r="LV1128" s="93"/>
      <c r="LW1128" s="93"/>
      <c r="LX1128" s="93"/>
      <c r="LY1128" s="93"/>
      <c r="LZ1128" s="93"/>
      <c r="MA1128" s="93"/>
      <c r="MB1128" s="93"/>
      <c r="MC1128" s="93"/>
      <c r="MD1128" s="93"/>
      <c r="ME1128" s="93"/>
      <c r="MF1128" s="93"/>
      <c r="MG1128" s="93"/>
      <c r="MH1128" s="93"/>
      <c r="MI1128" s="93"/>
      <c r="MJ1128" s="93"/>
      <c r="MK1128" s="93"/>
      <c r="ML1128" s="93"/>
      <c r="MM1128" s="93"/>
      <c r="MN1128" s="93"/>
      <c r="MO1128" s="93"/>
      <c r="MP1128" s="93"/>
      <c r="MQ1128" s="93"/>
      <c r="MR1128" s="93"/>
      <c r="MS1128" s="93"/>
      <c r="MT1128" s="93"/>
      <c r="MU1128" s="93"/>
      <c r="MV1128" s="93"/>
      <c r="MW1128" s="93"/>
      <c r="MX1128" s="93"/>
      <c r="MY1128" s="93"/>
      <c r="MZ1128" s="93"/>
      <c r="NA1128" s="93"/>
      <c r="NB1128" s="93"/>
      <c r="NC1128" s="93"/>
      <c r="ND1128" s="93"/>
      <c r="NE1128" s="93"/>
      <c r="NF1128" s="93"/>
      <c r="NG1128" s="93"/>
      <c r="NH1128" s="93"/>
      <c r="NI1128" s="93"/>
      <c r="NJ1128" s="93"/>
      <c r="NK1128" s="93"/>
      <c r="NL1128" s="93"/>
      <c r="NM1128" s="93"/>
      <c r="NN1128" s="93"/>
      <c r="NO1128" s="93"/>
      <c r="NP1128" s="93"/>
      <c r="NQ1128" s="93"/>
      <c r="NR1128" s="93"/>
      <c r="NS1128" s="93"/>
      <c r="NT1128" s="93"/>
      <c r="NU1128" s="93"/>
      <c r="NV1128" s="93"/>
      <c r="NW1128" s="93"/>
      <c r="NX1128" s="93"/>
      <c r="NY1128" s="93"/>
      <c r="NZ1128" s="93"/>
      <c r="OA1128" s="93"/>
      <c r="OB1128" s="93"/>
      <c r="OC1128" s="93"/>
      <c r="OD1128" s="93"/>
      <c r="OE1128" s="93"/>
      <c r="OF1128" s="93"/>
      <c r="OG1128" s="93"/>
      <c r="OH1128" s="93"/>
      <c r="OI1128" s="93"/>
      <c r="OJ1128" s="93"/>
      <c r="OK1128" s="93"/>
      <c r="OL1128" s="93"/>
      <c r="OM1128" s="93"/>
      <c r="ON1128" s="93"/>
      <c r="OO1128" s="93"/>
      <c r="OP1128" s="93"/>
      <c r="OQ1128" s="93"/>
      <c r="OR1128" s="93"/>
      <c r="OS1128" s="93"/>
      <c r="OT1128" s="93"/>
      <c r="OU1128" s="93"/>
      <c r="OV1128" s="93"/>
      <c r="OW1128" s="93"/>
      <c r="OX1128" s="93"/>
      <c r="OY1128" s="93"/>
      <c r="OZ1128" s="93"/>
      <c r="PA1128" s="93"/>
      <c r="PB1128" s="93"/>
      <c r="PC1128" s="93"/>
      <c r="PD1128" s="93"/>
      <c r="PE1128" s="93"/>
      <c r="PF1128" s="93"/>
      <c r="PG1128" s="93"/>
      <c r="PH1128" s="93"/>
      <c r="PI1128" s="93"/>
      <c r="PJ1128" s="93"/>
      <c r="PK1128" s="93"/>
      <c r="PL1128" s="93"/>
      <c r="PM1128" s="93"/>
      <c r="PN1128" s="93"/>
      <c r="PO1128" s="93"/>
      <c r="PP1128" s="93"/>
      <c r="PQ1128" s="93"/>
      <c r="PR1128" s="93"/>
      <c r="PS1128" s="93"/>
      <c r="PT1128" s="93"/>
      <c r="PU1128" s="93"/>
      <c r="PV1128" s="93"/>
      <c r="PW1128" s="93"/>
      <c r="PX1128" s="93"/>
      <c r="PY1128" s="93"/>
      <c r="PZ1128" s="93"/>
      <c r="QA1128" s="93"/>
      <c r="QB1128" s="93"/>
      <c r="QC1128" s="93"/>
      <c r="QD1128" s="93"/>
      <c r="QE1128" s="93"/>
      <c r="QF1128" s="93"/>
      <c r="QG1128" s="93"/>
      <c r="QH1128" s="93"/>
      <c r="QI1128" s="93"/>
      <c r="QJ1128" s="93"/>
      <c r="QK1128" s="93"/>
      <c r="QL1128" s="93"/>
      <c r="QM1128" s="93"/>
      <c r="QN1128" s="93"/>
      <c r="QO1128" s="93"/>
      <c r="QP1128" s="93"/>
      <c r="QQ1128" s="93"/>
      <c r="QR1128" s="93"/>
      <c r="QS1128" s="93"/>
      <c r="QT1128" s="93"/>
      <c r="QU1128" s="93"/>
      <c r="QV1128" s="93"/>
      <c r="QW1128" s="93"/>
      <c r="QX1128" s="93"/>
      <c r="QY1128" s="93"/>
      <c r="QZ1128" s="93"/>
      <c r="RA1128" s="93"/>
      <c r="RB1128" s="93"/>
      <c r="RC1128" s="93"/>
      <c r="RD1128" s="93"/>
      <c r="RE1128" s="93"/>
      <c r="RF1128" s="93"/>
      <c r="RG1128" s="93"/>
      <c r="RH1128" s="93"/>
      <c r="RI1128" s="93"/>
      <c r="RJ1128" s="93"/>
      <c r="RK1128" s="93"/>
      <c r="RL1128" s="93"/>
      <c r="RM1128" s="93"/>
      <c r="RN1128" s="93"/>
      <c r="RO1128" s="93"/>
      <c r="RP1128" s="93"/>
      <c r="RQ1128" s="93"/>
      <c r="RR1128" s="93"/>
      <c r="RS1128" s="93"/>
      <c r="RT1128" s="93"/>
      <c r="RU1128" s="93"/>
      <c r="RV1128" s="93"/>
      <c r="RW1128" s="93"/>
      <c r="RX1128" s="93"/>
      <c r="RY1128" s="93"/>
      <c r="RZ1128" s="93"/>
      <c r="SA1128" s="93"/>
      <c r="SB1128" s="93"/>
      <c r="SC1128" s="93"/>
      <c r="SD1128" s="93"/>
      <c r="SE1128" s="93"/>
      <c r="SF1128" s="93"/>
      <c r="SG1128" s="93"/>
      <c r="SH1128" s="93"/>
      <c r="SI1128" s="93"/>
      <c r="SJ1128" s="93"/>
      <c r="SK1128" s="93"/>
      <c r="SL1128" s="93"/>
      <c r="SM1128" s="93"/>
      <c r="SN1128" s="93"/>
      <c r="SO1128" s="93"/>
      <c r="SP1128" s="93"/>
      <c r="SQ1128" s="93"/>
      <c r="SR1128" s="93"/>
      <c r="SS1128" s="93"/>
      <c r="ST1128" s="93"/>
      <c r="SU1128" s="93"/>
      <c r="SV1128" s="93"/>
      <c r="SW1128" s="93"/>
      <c r="SX1128" s="93"/>
      <c r="SY1128" s="93"/>
      <c r="SZ1128" s="93"/>
      <c r="TA1128" s="93"/>
      <c r="TB1128" s="93"/>
      <c r="TC1128" s="93"/>
      <c r="TD1128" s="93"/>
      <c r="TE1128" s="93"/>
      <c r="TF1128" s="93"/>
      <c r="TG1128" s="93"/>
      <c r="TH1128" s="93"/>
      <c r="TI1128" s="93"/>
      <c r="TJ1128" s="93"/>
      <c r="TK1128" s="93"/>
      <c r="TL1128" s="93"/>
      <c r="TM1128" s="93"/>
      <c r="TN1128" s="93"/>
      <c r="TO1128" s="93"/>
      <c r="TP1128" s="93"/>
      <c r="TQ1128" s="93"/>
      <c r="TR1128" s="93"/>
      <c r="TS1128" s="93"/>
      <c r="TT1128" s="93"/>
      <c r="TU1128" s="93"/>
      <c r="TV1128" s="93"/>
      <c r="TW1128" s="93"/>
      <c r="TX1128" s="93"/>
      <c r="TY1128" s="93"/>
      <c r="TZ1128" s="93"/>
      <c r="UA1128" s="93"/>
      <c r="UB1128" s="93"/>
      <c r="UC1128" s="93"/>
      <c r="UD1128" s="93"/>
      <c r="UE1128" s="93"/>
      <c r="UF1128" s="93"/>
      <c r="UG1128" s="93"/>
      <c r="UH1128" s="93"/>
      <c r="UI1128" s="93"/>
      <c r="UJ1128" s="93"/>
      <c r="UK1128" s="93"/>
      <c r="UL1128" s="93"/>
      <c r="UM1128" s="93"/>
      <c r="UN1128" s="93"/>
      <c r="UO1128" s="93"/>
      <c r="UP1128" s="93"/>
      <c r="UQ1128" s="93"/>
      <c r="UR1128" s="93"/>
      <c r="US1128" s="93"/>
      <c r="UT1128" s="93"/>
      <c r="UU1128" s="93"/>
      <c r="UV1128" s="93"/>
      <c r="UW1128" s="93"/>
      <c r="UX1128" s="93"/>
      <c r="UY1128" s="93"/>
      <c r="UZ1128" s="93"/>
      <c r="VA1128" s="93"/>
      <c r="VB1128" s="93"/>
      <c r="VC1128" s="93"/>
      <c r="VD1128" s="93"/>
      <c r="VE1128" s="93"/>
      <c r="VF1128" s="93"/>
      <c r="VG1128" s="93"/>
      <c r="VH1128" s="93"/>
      <c r="VI1128" s="93"/>
      <c r="VJ1128" s="93"/>
      <c r="VK1128" s="93"/>
      <c r="VL1128" s="93"/>
      <c r="VM1128" s="93"/>
      <c r="VN1128" s="93"/>
      <c r="VO1128" s="93"/>
      <c r="VP1128" s="93"/>
      <c r="VQ1128" s="93"/>
      <c r="VR1128" s="93"/>
      <c r="VS1128" s="93"/>
      <c r="VT1128" s="93"/>
      <c r="VU1128" s="93"/>
      <c r="VV1128" s="93"/>
      <c r="VW1128" s="93"/>
      <c r="VX1128" s="93"/>
      <c r="VY1128" s="93"/>
      <c r="VZ1128" s="93"/>
      <c r="WA1128" s="93"/>
      <c r="WB1128" s="93"/>
      <c r="WC1128" s="93"/>
      <c r="WD1128" s="93"/>
      <c r="WE1128" s="93"/>
      <c r="WF1128" s="93"/>
      <c r="WG1128" s="93"/>
      <c r="WH1128" s="93"/>
      <c r="WI1128" s="93"/>
      <c r="WJ1128" s="93"/>
      <c r="WK1128" s="93"/>
      <c r="WL1128" s="93"/>
      <c r="WM1128" s="93"/>
      <c r="WN1128" s="93"/>
      <c r="WO1128" s="93"/>
      <c r="WP1128" s="93"/>
      <c r="WQ1128" s="93"/>
      <c r="WR1128" s="93"/>
      <c r="WS1128" s="93"/>
      <c r="WT1128" s="93"/>
      <c r="WU1128" s="93"/>
      <c r="WV1128" s="93"/>
      <c r="WW1128" s="93"/>
      <c r="WX1128" s="93"/>
      <c r="WY1128" s="93"/>
      <c r="WZ1128" s="93"/>
      <c r="XA1128" s="93"/>
      <c r="XB1128" s="93"/>
      <c r="XC1128" s="93"/>
      <c r="XD1128" s="93"/>
      <c r="XE1128" s="93"/>
      <c r="XF1128" s="93"/>
      <c r="XG1128" s="93"/>
      <c r="XH1128" s="93"/>
      <c r="XI1128" s="93"/>
      <c r="XJ1128" s="93"/>
      <c r="XK1128" s="93"/>
      <c r="XL1128" s="93"/>
      <c r="XM1128" s="93"/>
      <c r="XN1128" s="93"/>
      <c r="XO1128" s="93"/>
      <c r="XP1128" s="93"/>
      <c r="XQ1128" s="93"/>
      <c r="XR1128" s="93"/>
      <c r="XS1128" s="93"/>
      <c r="XT1128" s="93"/>
      <c r="XU1128" s="93"/>
      <c r="XV1128" s="93"/>
      <c r="XW1128" s="93"/>
      <c r="XX1128" s="93"/>
      <c r="XY1128" s="93"/>
      <c r="XZ1128" s="93"/>
      <c r="YA1128" s="93"/>
      <c r="YB1128" s="93"/>
      <c r="YC1128" s="93"/>
      <c r="YD1128" s="93"/>
      <c r="YE1128" s="93"/>
      <c r="YF1128" s="93"/>
      <c r="YG1128" s="93"/>
      <c r="YH1128" s="93"/>
      <c r="YI1128" s="93"/>
      <c r="YJ1128" s="93"/>
      <c r="YK1128" s="93"/>
      <c r="YL1128" s="93"/>
      <c r="YM1128" s="93"/>
      <c r="YN1128" s="93"/>
      <c r="YO1128" s="93"/>
      <c r="YP1128" s="93"/>
      <c r="YQ1128" s="93"/>
      <c r="YR1128" s="93"/>
      <c r="YS1128" s="93"/>
      <c r="YT1128" s="93"/>
      <c r="YU1128" s="93"/>
      <c r="YV1128" s="93"/>
      <c r="YW1128" s="93"/>
      <c r="YX1128" s="93"/>
      <c r="YY1128" s="93"/>
      <c r="YZ1128" s="93"/>
      <c r="ZA1128" s="93"/>
      <c r="ZB1128" s="93"/>
      <c r="ZC1128" s="93"/>
      <c r="ZD1128" s="93"/>
      <c r="ZE1128" s="93"/>
      <c r="ZF1128" s="93"/>
      <c r="ZG1128" s="93"/>
      <c r="ZH1128" s="93"/>
      <c r="ZI1128" s="93"/>
      <c r="ZJ1128" s="93"/>
      <c r="ZK1128" s="93"/>
      <c r="ZL1128" s="93"/>
      <c r="ZM1128" s="93"/>
      <c r="ZN1128" s="93"/>
      <c r="ZO1128" s="93"/>
      <c r="ZP1128" s="93"/>
      <c r="ZQ1128" s="93"/>
      <c r="ZR1128" s="93"/>
      <c r="ZS1128" s="93"/>
      <c r="ZT1128" s="93"/>
      <c r="ZU1128" s="93"/>
      <c r="ZV1128" s="93"/>
      <c r="ZW1128" s="93"/>
      <c r="ZX1128" s="93"/>
      <c r="ZY1128" s="93"/>
      <c r="ZZ1128" s="93"/>
      <c r="AAA1128" s="93"/>
      <c r="AAB1128" s="93"/>
      <c r="AAC1128" s="93"/>
      <c r="AAD1128" s="93"/>
      <c r="AAE1128" s="93"/>
      <c r="AAF1128" s="93"/>
      <c r="AAG1128" s="93"/>
      <c r="AAH1128" s="93"/>
      <c r="AAI1128" s="93"/>
      <c r="AAJ1128" s="93"/>
      <c r="AAK1128" s="93"/>
      <c r="AAL1128" s="93"/>
      <c r="AAM1128" s="93"/>
      <c r="AAN1128" s="93"/>
      <c r="AAO1128" s="93"/>
      <c r="AAP1128" s="93"/>
      <c r="AAQ1128" s="93"/>
      <c r="AAR1128" s="93"/>
      <c r="AAS1128" s="93"/>
      <c r="AAT1128" s="93"/>
      <c r="AAU1128" s="93"/>
      <c r="AAV1128" s="93"/>
      <c r="AAW1128" s="93"/>
      <c r="AAX1128" s="93"/>
      <c r="AAY1128" s="93"/>
      <c r="AAZ1128" s="93"/>
      <c r="ABA1128" s="93"/>
      <c r="ABB1128" s="93"/>
      <c r="ABC1128" s="93"/>
      <c r="ABD1128" s="93"/>
      <c r="ABE1128" s="93"/>
      <c r="ABF1128" s="93"/>
      <c r="ABG1128" s="93"/>
      <c r="ABH1128" s="93"/>
      <c r="ABI1128" s="93"/>
      <c r="ABJ1128" s="93"/>
      <c r="ABK1128" s="93"/>
      <c r="ABL1128" s="93"/>
      <c r="ABM1128" s="93"/>
      <c r="ABN1128" s="93"/>
      <c r="ABO1128" s="93"/>
      <c r="ABP1128" s="93"/>
      <c r="ABQ1128" s="93"/>
      <c r="ABR1128" s="93"/>
      <c r="ABS1128" s="93"/>
      <c r="ABT1128" s="93"/>
      <c r="ABU1128" s="93"/>
      <c r="ABV1128" s="93"/>
      <c r="ABW1128" s="93"/>
      <c r="ABX1128" s="93"/>
      <c r="ABY1128" s="93"/>
      <c r="ABZ1128" s="93"/>
      <c r="ACA1128" s="93"/>
      <c r="ACB1128" s="93"/>
      <c r="ACC1128" s="93"/>
      <c r="ACD1128" s="93"/>
      <c r="ACE1128" s="93"/>
      <c r="ACF1128" s="93"/>
      <c r="ACG1128" s="93"/>
      <c r="ACH1128" s="93"/>
      <c r="ACI1128" s="93"/>
      <c r="ACJ1128" s="93"/>
      <c r="ACK1128" s="93"/>
      <c r="ACL1128" s="93"/>
      <c r="ACM1128" s="93"/>
      <c r="ACN1128" s="93"/>
      <c r="ACO1128" s="93"/>
      <c r="ACP1128" s="93"/>
      <c r="ACQ1128" s="89"/>
      <c r="ACR1128" s="285" t="s">
        <v>142</v>
      </c>
      <c r="ACS1128" s="286" t="s">
        <v>558</v>
      </c>
    </row>
    <row r="1129" spans="1:773" ht="45" customHeight="1">
      <c r="A1129" s="89"/>
      <c r="B1129" s="283"/>
      <c r="C1129" s="284"/>
      <c r="D1129" s="284"/>
      <c r="E1129" s="284"/>
      <c r="F1129" s="284"/>
      <c r="G1129" s="284"/>
      <c r="H1129" s="283"/>
      <c r="I1129" s="283"/>
      <c r="J1129" s="283"/>
      <c r="K1129" s="283"/>
      <c r="L1129" s="283"/>
      <c r="M1129" s="283"/>
      <c r="N1129" s="283"/>
      <c r="O1129" s="283"/>
      <c r="P1129" s="283"/>
      <c r="Q1129" s="283"/>
      <c r="R1129" s="283"/>
      <c r="S1129" s="283"/>
      <c r="T1129" s="283"/>
      <c r="U1129" s="283"/>
      <c r="V1129" s="283"/>
      <c r="W1129" s="283"/>
      <c r="X1129" s="283"/>
      <c r="Y1129" s="283"/>
      <c r="Z1129" s="283"/>
      <c r="AA1129" s="283"/>
      <c r="AB1129" s="93"/>
      <c r="AC1129" s="93"/>
      <c r="AD1129" s="93"/>
      <c r="AE1129" s="93"/>
      <c r="AF1129" s="93"/>
      <c r="AG1129" s="93"/>
      <c r="AH1129" s="93"/>
      <c r="AI1129" s="93"/>
      <c r="AJ1129" s="93"/>
      <c r="AK1129" s="93"/>
      <c r="AL1129" s="93"/>
      <c r="AM1129" s="93"/>
      <c r="AN1129" s="93"/>
      <c r="AO1129" s="93"/>
      <c r="AP1129" s="93"/>
      <c r="AQ1129" s="93"/>
      <c r="AR1129" s="93"/>
      <c r="AS1129" s="93"/>
      <c r="AT1129" s="93"/>
      <c r="AU1129" s="93"/>
      <c r="AV1129" s="283"/>
      <c r="AW1129" s="283"/>
      <c r="AX1129" s="283"/>
      <c r="AY1129" s="283"/>
      <c r="AZ1129" s="283"/>
      <c r="BA1129" s="283"/>
      <c r="BB1129" s="283"/>
      <c r="BC1129" s="283"/>
      <c r="BD1129" s="283"/>
      <c r="BE1129" s="283"/>
      <c r="BF1129" s="283"/>
      <c r="BG1129" s="283"/>
      <c r="BH1129" s="283"/>
      <c r="BI1129" s="283"/>
      <c r="BJ1129" s="283"/>
      <c r="BK1129" s="284"/>
      <c r="BL1129" s="284"/>
      <c r="BM1129" s="284"/>
      <c r="BN1129" s="284"/>
      <c r="BO1129" s="284"/>
      <c r="BP1129" s="284"/>
      <c r="BQ1129" s="284"/>
      <c r="BR1129" s="284"/>
      <c r="BS1129" s="284"/>
      <c r="BT1129" s="284"/>
      <c r="BU1129" s="284"/>
      <c r="BV1129" s="284"/>
      <c r="BW1129" s="284"/>
      <c r="BX1129" s="284"/>
      <c r="BY1129" s="284"/>
      <c r="BZ1129" s="284"/>
      <c r="CA1129" s="284"/>
      <c r="CB1129" s="283"/>
      <c r="CC1129" s="93"/>
      <c r="CD1129" s="282"/>
      <c r="CE1129" s="93"/>
      <c r="CF1129" s="93"/>
      <c r="CG1129" s="93"/>
      <c r="CH1129" s="93"/>
      <c r="CI1129" s="93"/>
      <c r="CJ1129" s="93"/>
      <c r="CK1129" s="93"/>
      <c r="CL1129" s="93"/>
      <c r="CM1129" s="93"/>
      <c r="CN1129" s="93"/>
      <c r="CO1129" s="93"/>
      <c r="CP1129" s="93"/>
      <c r="CQ1129" s="93"/>
      <c r="CR1129" s="93"/>
      <c r="CS1129" s="93"/>
      <c r="CT1129" s="93"/>
      <c r="CU1129" s="93"/>
      <c r="CV1129" s="93"/>
      <c r="CW1129" s="93"/>
      <c r="CX1129" s="93"/>
      <c r="CY1129" s="93"/>
      <c r="CZ1129" s="93"/>
      <c r="DA1129" s="93"/>
      <c r="DB1129" s="93"/>
      <c r="DC1129" s="93"/>
      <c r="DD1129" s="93"/>
      <c r="DE1129" s="93"/>
      <c r="DF1129" s="93"/>
      <c r="DG1129" s="93"/>
      <c r="DH1129" s="93"/>
      <c r="DI1129" s="93"/>
      <c r="DJ1129" s="93"/>
      <c r="DK1129" s="93"/>
      <c r="DL1129" s="93"/>
      <c r="DM1129" s="93"/>
      <c r="DN1129" s="93"/>
      <c r="DO1129" s="93"/>
      <c r="DP1129" s="93"/>
      <c r="DQ1129" s="93"/>
      <c r="DR1129" s="93"/>
      <c r="DS1129" s="93"/>
      <c r="DT1129" s="93"/>
      <c r="DU1129" s="93"/>
      <c r="DV1129" s="93"/>
      <c r="DW1129" s="93"/>
      <c r="DX1129" s="93"/>
      <c r="DY1129" s="93"/>
      <c r="DZ1129" s="93"/>
      <c r="EA1129" s="93"/>
      <c r="EB1129" s="93"/>
      <c r="EC1129" s="93"/>
      <c r="ED1129" s="93"/>
      <c r="EE1129" s="93"/>
      <c r="EF1129" s="93"/>
      <c r="EG1129" s="93"/>
      <c r="EH1129" s="93"/>
      <c r="EI1129" s="93"/>
      <c r="EJ1129" s="93"/>
      <c r="EK1129" s="93"/>
      <c r="EL1129" s="93"/>
      <c r="EM1129" s="93"/>
      <c r="EN1129" s="93"/>
      <c r="EO1129" s="93"/>
      <c r="EP1129" s="93"/>
      <c r="EQ1129" s="93"/>
      <c r="ER1129" s="93"/>
      <c r="ES1129" s="93"/>
      <c r="ET1129" s="93"/>
      <c r="EU1129" s="93"/>
      <c r="EV1129" s="93"/>
      <c r="EW1129" s="93"/>
      <c r="EX1129" s="93"/>
      <c r="EY1129" s="93"/>
      <c r="EZ1129" s="93"/>
      <c r="FA1129" s="93"/>
      <c r="FB1129" s="93"/>
      <c r="FC1129" s="93"/>
      <c r="FD1129" s="93"/>
      <c r="FE1129" s="93"/>
      <c r="FF1129" s="93"/>
      <c r="FG1129" s="93"/>
      <c r="FH1129" s="93"/>
      <c r="FI1129" s="93"/>
      <c r="FJ1129" s="93"/>
      <c r="FK1129" s="93"/>
      <c r="FL1129" s="93"/>
      <c r="FM1129" s="93"/>
      <c r="FN1129" s="93"/>
      <c r="FO1129" s="93"/>
      <c r="FP1129" s="93"/>
      <c r="FQ1129" s="93"/>
      <c r="FR1129" s="93"/>
      <c r="FS1129" s="93"/>
      <c r="FT1129" s="93"/>
      <c r="FU1129" s="93"/>
      <c r="FV1129" s="93"/>
      <c r="FW1129" s="93"/>
      <c r="FX1129" s="93"/>
      <c r="FY1129" s="93"/>
      <c r="FZ1129" s="93"/>
      <c r="GA1129" s="93"/>
      <c r="GB1129" s="93"/>
      <c r="GC1129" s="93"/>
      <c r="GD1129" s="93"/>
      <c r="GE1129" s="93"/>
      <c r="GF1129" s="93"/>
      <c r="GG1129" s="93"/>
      <c r="GH1129" s="93"/>
      <c r="GI1129" s="93"/>
      <c r="GJ1129" s="93"/>
      <c r="GK1129" s="93"/>
      <c r="GL1129" s="93"/>
      <c r="GM1129" s="93"/>
      <c r="GN1129" s="93"/>
      <c r="GO1129" s="93"/>
      <c r="GP1129" s="93"/>
      <c r="GQ1129" s="93"/>
      <c r="GR1129" s="93"/>
      <c r="GS1129" s="93"/>
      <c r="GT1129" s="93"/>
      <c r="GU1129" s="93"/>
      <c r="GV1129" s="93"/>
      <c r="GW1129" s="93"/>
      <c r="GX1129" s="93"/>
      <c r="GY1129" s="93"/>
      <c r="GZ1129" s="93"/>
      <c r="HA1129" s="93"/>
      <c r="HB1129" s="93"/>
      <c r="HC1129" s="93"/>
      <c r="HD1129" s="93"/>
      <c r="HE1129" s="93"/>
      <c r="HF1129" s="93"/>
      <c r="HG1129" s="93"/>
      <c r="HH1129" s="93"/>
      <c r="HI1129" s="93"/>
      <c r="HJ1129" s="93"/>
      <c r="HK1129" s="93"/>
      <c r="HL1129" s="93"/>
      <c r="HM1129" s="93"/>
      <c r="HN1129" s="93"/>
      <c r="HO1129" s="93"/>
      <c r="HP1129" s="93"/>
      <c r="HQ1129" s="93"/>
      <c r="HR1129" s="93"/>
      <c r="HS1129" s="93"/>
      <c r="HT1129" s="93"/>
      <c r="HU1129" s="93"/>
      <c r="HV1129" s="93"/>
      <c r="HW1129" s="93"/>
      <c r="HX1129" s="93"/>
      <c r="HY1129" s="93"/>
      <c r="HZ1129" s="93"/>
      <c r="IA1129" s="93"/>
      <c r="IB1129" s="93"/>
      <c r="IC1129" s="93"/>
      <c r="ID1129" s="93"/>
      <c r="IE1129" s="93"/>
      <c r="IF1129" s="93"/>
      <c r="IG1129" s="93"/>
      <c r="IH1129" s="93"/>
      <c r="II1129" s="93"/>
      <c r="IJ1129" s="93"/>
      <c r="IK1129" s="93"/>
      <c r="IL1129" s="93"/>
      <c r="IM1129" s="93"/>
      <c r="IN1129" s="93"/>
      <c r="IO1129" s="93"/>
      <c r="IP1129" s="93"/>
      <c r="IQ1129" s="93"/>
      <c r="IR1129" s="93"/>
      <c r="IS1129" s="93"/>
      <c r="IT1129" s="93"/>
      <c r="IU1129" s="93"/>
      <c r="IV1129" s="93"/>
      <c r="IW1129" s="93"/>
      <c r="IX1129" s="93"/>
      <c r="IY1129" s="93"/>
      <c r="IZ1129" s="93"/>
      <c r="JA1129" s="93"/>
      <c r="JB1129" s="93"/>
      <c r="JC1129" s="93"/>
      <c r="JD1129" s="93"/>
      <c r="JE1129" s="93"/>
      <c r="JF1129" s="93"/>
      <c r="JG1129" s="93"/>
      <c r="JH1129" s="93"/>
      <c r="JI1129" s="93"/>
      <c r="JJ1129" s="93"/>
      <c r="JK1129" s="93"/>
      <c r="JL1129" s="93"/>
      <c r="JM1129" s="93"/>
      <c r="JN1129" s="93"/>
      <c r="JO1129" s="93"/>
      <c r="JP1129" s="93"/>
      <c r="JQ1129" s="93"/>
      <c r="JR1129" s="93"/>
      <c r="JS1129" s="93"/>
      <c r="JT1129" s="93"/>
      <c r="JU1129" s="93"/>
      <c r="JV1129" s="93"/>
      <c r="JW1129" s="93"/>
      <c r="JX1129" s="93"/>
      <c r="JY1129" s="93"/>
      <c r="JZ1129" s="93"/>
      <c r="KA1129" s="93"/>
      <c r="KB1129" s="93"/>
      <c r="KC1129" s="93"/>
      <c r="KD1129" s="93"/>
      <c r="KE1129" s="93"/>
      <c r="KF1129" s="93"/>
      <c r="KG1129" s="93"/>
      <c r="KH1129" s="93"/>
      <c r="KI1129" s="93"/>
      <c r="KJ1129" s="93"/>
      <c r="KK1129" s="93"/>
      <c r="KL1129" s="93"/>
      <c r="KM1129" s="93"/>
      <c r="KN1129" s="93"/>
      <c r="KO1129" s="93"/>
      <c r="KP1129" s="93"/>
      <c r="KQ1129" s="93"/>
      <c r="KR1129" s="93"/>
      <c r="KS1129" s="93"/>
      <c r="KT1129" s="93"/>
      <c r="KU1129" s="93"/>
      <c r="KV1129" s="93"/>
      <c r="KW1129" s="93"/>
      <c r="KX1129" s="93"/>
      <c r="KY1129" s="93"/>
      <c r="KZ1129" s="93"/>
      <c r="LA1129" s="93"/>
      <c r="LB1129" s="93"/>
      <c r="LC1129" s="93"/>
      <c r="LD1129" s="93"/>
      <c r="LE1129" s="93"/>
      <c r="LF1129" s="93"/>
      <c r="LG1129" s="93"/>
      <c r="LH1129" s="93"/>
      <c r="LI1129" s="93"/>
      <c r="LJ1129" s="93"/>
      <c r="LK1129" s="93"/>
      <c r="LL1129" s="93"/>
      <c r="LM1129" s="93"/>
      <c r="LN1129" s="93"/>
      <c r="LO1129" s="93"/>
      <c r="LP1129" s="93"/>
      <c r="LQ1129" s="93"/>
      <c r="LR1129" s="93"/>
      <c r="LS1129" s="93"/>
      <c r="LT1129" s="93"/>
      <c r="LU1129" s="93"/>
      <c r="LV1129" s="93"/>
      <c r="LW1129" s="93"/>
      <c r="LX1129" s="93"/>
      <c r="LY1129" s="93"/>
      <c r="LZ1129" s="93"/>
      <c r="MA1129" s="93"/>
      <c r="MB1129" s="93"/>
      <c r="MC1129" s="93"/>
      <c r="MD1129" s="93"/>
      <c r="ME1129" s="93"/>
      <c r="MF1129" s="93"/>
      <c r="MG1129" s="93"/>
      <c r="MH1129" s="93"/>
      <c r="MI1129" s="93"/>
      <c r="MJ1129" s="93"/>
      <c r="MK1129" s="93"/>
      <c r="ML1129" s="93"/>
      <c r="MM1129" s="93"/>
      <c r="MN1129" s="93"/>
      <c r="MO1129" s="93"/>
      <c r="MP1129" s="93"/>
      <c r="MQ1129" s="93"/>
      <c r="MR1129" s="93"/>
      <c r="MS1129" s="93"/>
      <c r="MT1129" s="93"/>
      <c r="MU1129" s="93"/>
      <c r="MV1129" s="93"/>
      <c r="MW1129" s="93"/>
      <c r="MX1129" s="93"/>
      <c r="MY1129" s="93"/>
      <c r="MZ1129" s="93"/>
      <c r="NA1129" s="93"/>
      <c r="NB1129" s="93"/>
      <c r="NC1129" s="93"/>
      <c r="ND1129" s="93"/>
      <c r="NE1129" s="93"/>
      <c r="NF1129" s="93"/>
      <c r="NG1129" s="93"/>
      <c r="NH1129" s="93"/>
      <c r="NI1129" s="93"/>
      <c r="NJ1129" s="93"/>
      <c r="NK1129" s="93"/>
      <c r="NL1129" s="93"/>
      <c r="NM1129" s="93"/>
      <c r="NN1129" s="93"/>
      <c r="NO1129" s="93"/>
      <c r="NP1129" s="93"/>
      <c r="NQ1129" s="93"/>
      <c r="NR1129" s="93"/>
      <c r="NS1129" s="93"/>
      <c r="NT1129" s="93"/>
      <c r="NU1129" s="93"/>
      <c r="NV1129" s="93"/>
      <c r="NW1129" s="93"/>
      <c r="NX1129" s="93"/>
      <c r="NY1129" s="93"/>
      <c r="NZ1129" s="93"/>
      <c r="OA1129" s="93"/>
      <c r="OB1129" s="93"/>
      <c r="OC1129" s="93"/>
      <c r="OD1129" s="93"/>
      <c r="OE1129" s="93"/>
      <c r="OF1129" s="93"/>
      <c r="OG1129" s="93"/>
      <c r="OH1129" s="93"/>
      <c r="OI1129" s="93"/>
      <c r="OJ1129" s="93"/>
      <c r="OK1129" s="93"/>
      <c r="OL1129" s="93"/>
      <c r="OM1129" s="93"/>
      <c r="ON1129" s="93"/>
      <c r="OO1129" s="93"/>
      <c r="OP1129" s="93"/>
      <c r="OQ1129" s="93"/>
      <c r="OR1129" s="93"/>
      <c r="OS1129" s="93"/>
      <c r="OT1129" s="93"/>
      <c r="OU1129" s="93"/>
      <c r="OV1129" s="93"/>
      <c r="OW1129" s="93"/>
      <c r="OX1129" s="93"/>
      <c r="OY1129" s="93"/>
      <c r="OZ1129" s="93"/>
      <c r="PA1129" s="93"/>
      <c r="PB1129" s="93"/>
      <c r="PC1129" s="93"/>
      <c r="PD1129" s="93"/>
      <c r="PE1129" s="93"/>
      <c r="PF1129" s="93"/>
      <c r="PG1129" s="93"/>
      <c r="PH1129" s="93"/>
      <c r="PI1129" s="93"/>
      <c r="PJ1129" s="93"/>
      <c r="PK1129" s="93"/>
      <c r="PL1129" s="93"/>
      <c r="PM1129" s="93"/>
      <c r="PN1129" s="93"/>
      <c r="PO1129" s="93"/>
      <c r="PP1129" s="93"/>
      <c r="PQ1129" s="93"/>
      <c r="PR1129" s="93"/>
      <c r="PS1129" s="93"/>
      <c r="PT1129" s="93"/>
      <c r="PU1129" s="93"/>
      <c r="PV1129" s="93"/>
      <c r="PW1129" s="93"/>
      <c r="PX1129" s="93"/>
      <c r="PY1129" s="93"/>
      <c r="PZ1129" s="93"/>
      <c r="QA1129" s="93"/>
      <c r="QB1129" s="93"/>
      <c r="QC1129" s="93"/>
      <c r="QD1129" s="93"/>
      <c r="QE1129" s="93"/>
      <c r="QF1129" s="93"/>
      <c r="QG1129" s="93"/>
      <c r="QH1129" s="93"/>
      <c r="QI1129" s="93"/>
      <c r="QJ1129" s="93"/>
      <c r="QK1129" s="93"/>
      <c r="QL1129" s="93"/>
      <c r="QM1129" s="93"/>
      <c r="QN1129" s="93"/>
      <c r="QO1129" s="93"/>
      <c r="QP1129" s="93"/>
      <c r="QQ1129" s="93"/>
      <c r="QR1129" s="93"/>
      <c r="QS1129" s="93"/>
      <c r="QT1129" s="93"/>
      <c r="QU1129" s="93"/>
      <c r="QV1129" s="93"/>
      <c r="QW1129" s="93"/>
      <c r="QX1129" s="93"/>
      <c r="QY1129" s="93"/>
      <c r="QZ1129" s="93"/>
      <c r="RA1129" s="93"/>
      <c r="RB1129" s="93"/>
      <c r="RC1129" s="93"/>
      <c r="RD1129" s="93"/>
      <c r="RE1129" s="93"/>
      <c r="RF1129" s="93"/>
      <c r="RG1129" s="93"/>
      <c r="RH1129" s="93"/>
      <c r="RI1129" s="93"/>
      <c r="RJ1129" s="93"/>
      <c r="RK1129" s="93"/>
      <c r="RL1129" s="93"/>
      <c r="RM1129" s="93"/>
      <c r="RN1129" s="93"/>
      <c r="RO1129" s="93"/>
      <c r="RP1129" s="93"/>
      <c r="RQ1129" s="93"/>
      <c r="RR1129" s="93"/>
      <c r="RS1129" s="93"/>
      <c r="RT1129" s="93"/>
      <c r="RU1129" s="93"/>
      <c r="RV1129" s="93"/>
      <c r="RW1129" s="93"/>
      <c r="RX1129" s="93"/>
      <c r="RY1129" s="93"/>
      <c r="RZ1129" s="93"/>
      <c r="SA1129" s="93"/>
      <c r="SB1129" s="93"/>
      <c r="SC1129" s="93"/>
      <c r="SD1129" s="93"/>
      <c r="SE1129" s="93"/>
      <c r="SF1129" s="93"/>
      <c r="SG1129" s="93"/>
      <c r="SH1129" s="93"/>
      <c r="SI1129" s="93"/>
      <c r="SJ1129" s="93"/>
      <c r="SK1129" s="93"/>
      <c r="SL1129" s="93"/>
      <c r="SM1129" s="93"/>
      <c r="SN1129" s="93"/>
      <c r="SO1129" s="93"/>
      <c r="SP1129" s="93"/>
      <c r="SQ1129" s="93"/>
      <c r="SR1129" s="93"/>
      <c r="SS1129" s="93"/>
      <c r="ST1129" s="93"/>
      <c r="SU1129" s="93"/>
      <c r="SV1129" s="93"/>
      <c r="SW1129" s="93"/>
      <c r="SX1129" s="93"/>
      <c r="SY1129" s="93"/>
      <c r="SZ1129" s="93"/>
      <c r="TA1129" s="93"/>
      <c r="TB1129" s="93"/>
      <c r="TC1129" s="93"/>
      <c r="TD1129" s="93"/>
      <c r="TE1129" s="93"/>
      <c r="TF1129" s="93"/>
      <c r="TG1129" s="93"/>
      <c r="TH1129" s="93"/>
      <c r="TI1129" s="93"/>
      <c r="TJ1129" s="93"/>
      <c r="TK1129" s="93"/>
      <c r="TL1129" s="93"/>
      <c r="TM1129" s="93"/>
      <c r="TN1129" s="93"/>
      <c r="TO1129" s="93"/>
      <c r="TP1129" s="93"/>
      <c r="TQ1129" s="93"/>
      <c r="TR1129" s="93"/>
      <c r="TS1129" s="93"/>
      <c r="TT1129" s="93"/>
      <c r="TU1129" s="93"/>
      <c r="TV1129" s="93"/>
      <c r="TW1129" s="93"/>
      <c r="TX1129" s="93"/>
      <c r="TY1129" s="93"/>
      <c r="TZ1129" s="93"/>
      <c r="UA1129" s="93"/>
      <c r="UB1129" s="93"/>
      <c r="UC1129" s="93"/>
      <c r="UD1129" s="93"/>
      <c r="UE1129" s="93"/>
      <c r="UF1129" s="93"/>
      <c r="UG1129" s="93"/>
      <c r="UH1129" s="93"/>
      <c r="UI1129" s="93"/>
      <c r="UJ1129" s="93"/>
      <c r="UK1129" s="93"/>
      <c r="UL1129" s="93"/>
      <c r="UM1129" s="93"/>
      <c r="UN1129" s="93"/>
      <c r="UO1129" s="93"/>
      <c r="UP1129" s="93"/>
      <c r="UQ1129" s="93"/>
      <c r="UR1129" s="93"/>
      <c r="US1129" s="93"/>
      <c r="UT1129" s="93"/>
      <c r="UU1129" s="93"/>
      <c r="UV1129" s="93"/>
      <c r="UW1129" s="93"/>
      <c r="UX1129" s="93"/>
      <c r="UY1129" s="93"/>
      <c r="UZ1129" s="93"/>
      <c r="VA1129" s="93"/>
      <c r="VB1129" s="93"/>
      <c r="VC1129" s="93"/>
      <c r="VD1129" s="93"/>
      <c r="VE1129" s="93"/>
      <c r="VF1129" s="93"/>
      <c r="VG1129" s="93"/>
      <c r="VH1129" s="93"/>
      <c r="VI1129" s="93"/>
      <c r="VJ1129" s="93"/>
      <c r="VK1129" s="93"/>
      <c r="VL1129" s="93"/>
      <c r="VM1129" s="93"/>
      <c r="VN1129" s="93"/>
      <c r="VO1129" s="93"/>
      <c r="VP1129" s="93"/>
      <c r="VQ1129" s="93"/>
      <c r="VR1129" s="93"/>
      <c r="VS1129" s="93"/>
      <c r="VT1129" s="93"/>
      <c r="VU1129" s="93"/>
      <c r="VV1129" s="93"/>
      <c r="VW1129" s="93"/>
      <c r="VX1129" s="93"/>
      <c r="VY1129" s="93"/>
      <c r="VZ1129" s="93"/>
      <c r="WA1129" s="93"/>
      <c r="WB1129" s="93"/>
      <c r="WC1129" s="93"/>
      <c r="WD1129" s="93"/>
      <c r="WE1129" s="93"/>
      <c r="WF1129" s="93"/>
      <c r="WG1129" s="93"/>
      <c r="WH1129" s="93"/>
      <c r="WI1129" s="93"/>
      <c r="WJ1129" s="93"/>
      <c r="WK1129" s="93"/>
      <c r="WL1129" s="93"/>
      <c r="WM1129" s="93"/>
      <c r="WN1129" s="93"/>
      <c r="WO1129" s="93"/>
      <c r="WP1129" s="93"/>
      <c r="WQ1129" s="93"/>
      <c r="WR1129" s="93"/>
      <c r="WS1129" s="93"/>
      <c r="WT1129" s="93"/>
      <c r="WU1129" s="93"/>
      <c r="WV1129" s="93"/>
      <c r="WW1129" s="93"/>
      <c r="WX1129" s="93"/>
      <c r="WY1129" s="93"/>
      <c r="WZ1129" s="93"/>
      <c r="XA1129" s="93"/>
      <c r="XB1129" s="93"/>
      <c r="XC1129" s="93"/>
      <c r="XD1129" s="93"/>
      <c r="XE1129" s="93"/>
      <c r="XF1129" s="93"/>
      <c r="XG1129" s="93"/>
      <c r="XH1129" s="93"/>
      <c r="XI1129" s="93"/>
      <c r="XJ1129" s="93"/>
      <c r="XK1129" s="93"/>
      <c r="XL1129" s="93"/>
      <c r="XM1129" s="93"/>
      <c r="XN1129" s="93"/>
      <c r="XO1129" s="93"/>
      <c r="XP1129" s="93"/>
      <c r="XQ1129" s="93"/>
      <c r="XR1129" s="93"/>
      <c r="XS1129" s="93"/>
      <c r="XT1129" s="93"/>
      <c r="XU1129" s="93"/>
      <c r="XV1129" s="93"/>
      <c r="XW1129" s="93"/>
      <c r="XX1129" s="93"/>
      <c r="XY1129" s="93"/>
      <c r="XZ1129" s="93"/>
      <c r="YA1129" s="93"/>
      <c r="YB1129" s="93"/>
      <c r="YC1129" s="93"/>
      <c r="YD1129" s="93"/>
      <c r="YE1129" s="93"/>
      <c r="YF1129" s="93"/>
      <c r="YG1129" s="93"/>
      <c r="YH1129" s="93"/>
      <c r="YI1129" s="93"/>
      <c r="YJ1129" s="93"/>
      <c r="YK1129" s="93"/>
      <c r="YL1129" s="93"/>
      <c r="YM1129" s="93"/>
      <c r="YN1129" s="93"/>
      <c r="YO1129" s="93"/>
      <c r="YP1129" s="93"/>
      <c r="YQ1129" s="93"/>
      <c r="YR1129" s="93"/>
      <c r="YS1129" s="93"/>
      <c r="YT1129" s="93"/>
      <c r="YU1129" s="93"/>
      <c r="YV1129" s="93"/>
      <c r="YW1129" s="93"/>
      <c r="YX1129" s="93"/>
      <c r="YY1129" s="93"/>
      <c r="YZ1129" s="93"/>
      <c r="ZA1129" s="93"/>
      <c r="ZB1129" s="93"/>
      <c r="ZC1129" s="93"/>
      <c r="ZD1129" s="93"/>
      <c r="ZE1129" s="93"/>
      <c r="ZF1129" s="93"/>
      <c r="ZG1129" s="93"/>
      <c r="ZH1129" s="93"/>
      <c r="ZI1129" s="93"/>
      <c r="ZJ1129" s="93"/>
      <c r="ZK1129" s="93"/>
      <c r="ZL1129" s="93"/>
      <c r="ZM1129" s="93"/>
      <c r="ZN1129" s="93"/>
      <c r="ZO1129" s="93"/>
      <c r="ZP1129" s="93"/>
      <c r="ZQ1129" s="93"/>
      <c r="ZR1129" s="93"/>
      <c r="ZS1129" s="93"/>
      <c r="ZT1129" s="93"/>
      <c r="ZU1129" s="93"/>
      <c r="ZV1129" s="93"/>
      <c r="ZW1129" s="93"/>
      <c r="ZX1129" s="93"/>
      <c r="ZY1129" s="93"/>
      <c r="ZZ1129" s="93"/>
      <c r="AAA1129" s="93"/>
      <c r="AAB1129" s="93"/>
      <c r="AAC1129" s="93"/>
      <c r="AAD1129" s="93"/>
      <c r="AAE1129" s="93"/>
      <c r="AAF1129" s="93"/>
      <c r="AAG1129" s="93"/>
      <c r="AAH1129" s="93"/>
      <c r="AAI1129" s="93"/>
      <c r="AAJ1129" s="93"/>
      <c r="AAK1129" s="93"/>
      <c r="AAL1129" s="93"/>
      <c r="AAM1129" s="93"/>
      <c r="AAN1129" s="93"/>
      <c r="AAO1129" s="93"/>
      <c r="AAP1129" s="93"/>
      <c r="AAQ1129" s="93"/>
      <c r="AAR1129" s="93"/>
      <c r="AAS1129" s="93"/>
      <c r="AAT1129" s="93"/>
      <c r="AAU1129" s="93"/>
      <c r="AAV1129" s="93"/>
      <c r="AAW1129" s="93"/>
      <c r="AAX1129" s="93"/>
      <c r="AAY1129" s="93"/>
      <c r="AAZ1129" s="93"/>
      <c r="ABA1129" s="93"/>
      <c r="ABB1129" s="93"/>
      <c r="ABC1129" s="93"/>
      <c r="ABD1129" s="93"/>
      <c r="ABE1129" s="93"/>
      <c r="ABF1129" s="93"/>
      <c r="ABG1129" s="93"/>
      <c r="ABH1129" s="93"/>
      <c r="ABI1129" s="93"/>
      <c r="ABJ1129" s="93"/>
      <c r="ABK1129" s="93"/>
      <c r="ABL1129" s="93"/>
      <c r="ABM1129" s="93"/>
      <c r="ABN1129" s="93"/>
      <c r="ABO1129" s="93"/>
      <c r="ABP1129" s="93"/>
      <c r="ABQ1129" s="93"/>
      <c r="ABR1129" s="93"/>
      <c r="ABS1129" s="93"/>
      <c r="ABT1129" s="93"/>
      <c r="ABU1129" s="93"/>
      <c r="ABV1129" s="93"/>
      <c r="ABW1129" s="93"/>
      <c r="ABX1129" s="93"/>
      <c r="ABY1129" s="93"/>
      <c r="ABZ1129" s="93"/>
      <c r="ACA1129" s="93"/>
      <c r="ACB1129" s="93"/>
      <c r="ACC1129" s="93"/>
      <c r="ACD1129" s="93"/>
      <c r="ACE1129" s="93"/>
      <c r="ACF1129" s="93"/>
      <c r="ACG1129" s="93"/>
      <c r="ACH1129" s="93"/>
      <c r="ACI1129" s="93"/>
      <c r="ACJ1129" s="93"/>
      <c r="ACK1129" s="93"/>
      <c r="ACL1129" s="93"/>
      <c r="ACM1129" s="93"/>
      <c r="ACN1129" s="93"/>
      <c r="ACO1129" s="93"/>
      <c r="ACP1129" s="93"/>
      <c r="ACQ1129" s="89"/>
      <c r="ACR1129" s="287" t="s">
        <v>143</v>
      </c>
      <c r="ACS1129" s="288" t="s">
        <v>559</v>
      </c>
    </row>
    <row r="1130" spans="1:773" ht="52.5" customHeight="1">
      <c r="A1130" s="89"/>
      <c r="B1130" s="283"/>
      <c r="C1130" s="284"/>
      <c r="D1130" s="284"/>
      <c r="E1130" s="284"/>
      <c r="F1130" s="284"/>
      <c r="G1130" s="284"/>
      <c r="H1130" s="283"/>
      <c r="I1130" s="283"/>
      <c r="J1130" s="283"/>
      <c r="K1130" s="283"/>
      <c r="L1130" s="283"/>
      <c r="M1130" s="283"/>
      <c r="N1130" s="283"/>
      <c r="O1130" s="283"/>
      <c r="P1130" s="283"/>
      <c r="Q1130" s="283"/>
      <c r="R1130" s="283"/>
      <c r="S1130" s="283"/>
      <c r="T1130" s="283"/>
      <c r="U1130" s="283"/>
      <c r="V1130" s="283"/>
      <c r="W1130" s="283"/>
      <c r="X1130" s="283"/>
      <c r="Y1130" s="283"/>
      <c r="Z1130" s="283"/>
      <c r="AA1130" s="283"/>
      <c r="AB1130" s="93"/>
      <c r="AC1130" s="93"/>
      <c r="AD1130" s="93"/>
      <c r="AE1130" s="93"/>
      <c r="AF1130" s="93"/>
      <c r="AG1130" s="93"/>
      <c r="AH1130" s="93"/>
      <c r="AI1130" s="93"/>
      <c r="AJ1130" s="93"/>
      <c r="AK1130" s="93"/>
      <c r="AL1130" s="93"/>
      <c r="AM1130" s="93"/>
      <c r="AN1130" s="93"/>
      <c r="AO1130" s="93"/>
      <c r="AP1130" s="93"/>
      <c r="AQ1130" s="93"/>
      <c r="AR1130" s="93"/>
      <c r="AS1130" s="93"/>
      <c r="AT1130" s="93"/>
      <c r="AU1130" s="93"/>
      <c r="AV1130" s="283"/>
      <c r="AW1130" s="283"/>
      <c r="AX1130" s="283"/>
      <c r="AY1130" s="283"/>
      <c r="AZ1130" s="283"/>
      <c r="BA1130" s="283"/>
      <c r="BB1130" s="283"/>
      <c r="BC1130" s="283"/>
      <c r="BD1130" s="283"/>
      <c r="BE1130" s="283"/>
      <c r="BF1130" s="283"/>
      <c r="BG1130" s="283"/>
      <c r="BH1130" s="283"/>
      <c r="BI1130" s="283"/>
      <c r="BJ1130" s="283"/>
      <c r="BK1130" s="284"/>
      <c r="BL1130" s="284"/>
      <c r="BM1130" s="284"/>
      <c r="BN1130" s="284"/>
      <c r="BO1130" s="284"/>
      <c r="BP1130" s="284"/>
      <c r="BQ1130" s="284"/>
      <c r="BR1130" s="284"/>
      <c r="BS1130" s="284"/>
      <c r="BT1130" s="284"/>
      <c r="BU1130" s="284"/>
      <c r="BV1130" s="284"/>
      <c r="BW1130" s="284"/>
      <c r="BX1130" s="284"/>
      <c r="BY1130" s="284"/>
      <c r="BZ1130" s="284"/>
      <c r="CA1130" s="284"/>
      <c r="CB1130" s="283"/>
      <c r="CC1130" s="93"/>
      <c r="CD1130" s="282"/>
      <c r="CE1130" s="93"/>
      <c r="CF1130" s="93"/>
      <c r="CG1130" s="93"/>
      <c r="CH1130" s="93"/>
      <c r="CI1130" s="93"/>
      <c r="CJ1130" s="93"/>
      <c r="CK1130" s="93"/>
      <c r="CL1130" s="93"/>
      <c r="CM1130" s="93"/>
      <c r="CN1130" s="93"/>
      <c r="CO1130" s="93"/>
      <c r="CP1130" s="93"/>
      <c r="CQ1130" s="93"/>
      <c r="CR1130" s="93"/>
      <c r="CS1130" s="93"/>
      <c r="CT1130" s="93"/>
      <c r="CU1130" s="93"/>
      <c r="CV1130" s="93"/>
      <c r="CW1130" s="93"/>
      <c r="CX1130" s="93"/>
      <c r="CY1130" s="93"/>
      <c r="CZ1130" s="93"/>
      <c r="DA1130" s="93"/>
      <c r="DB1130" s="93"/>
      <c r="DC1130" s="93"/>
      <c r="DD1130" s="93"/>
      <c r="DE1130" s="93"/>
      <c r="DF1130" s="93"/>
      <c r="DG1130" s="93"/>
      <c r="DH1130" s="93"/>
      <c r="DI1130" s="93"/>
      <c r="DJ1130" s="93"/>
      <c r="DK1130" s="93"/>
      <c r="DL1130" s="93"/>
      <c r="DM1130" s="93"/>
      <c r="DN1130" s="93"/>
      <c r="DO1130" s="93"/>
      <c r="DP1130" s="93"/>
      <c r="DQ1130" s="93"/>
      <c r="DR1130" s="93"/>
      <c r="DS1130" s="93"/>
      <c r="DT1130" s="93"/>
      <c r="DU1130" s="93"/>
      <c r="DV1130" s="93"/>
      <c r="DW1130" s="93"/>
      <c r="DX1130" s="93"/>
      <c r="DY1130" s="93"/>
      <c r="DZ1130" s="93"/>
      <c r="EA1130" s="93"/>
      <c r="EB1130" s="93"/>
      <c r="EC1130" s="93"/>
      <c r="ED1130" s="93"/>
      <c r="EE1130" s="93"/>
      <c r="EF1130" s="93"/>
      <c r="EG1130" s="93"/>
      <c r="EH1130" s="93"/>
      <c r="EI1130" s="93"/>
      <c r="EJ1130" s="93"/>
      <c r="EK1130" s="93"/>
      <c r="EL1130" s="93"/>
      <c r="EM1130" s="93"/>
      <c r="EN1130" s="93"/>
      <c r="EO1130" s="93"/>
      <c r="EP1130" s="93"/>
      <c r="EQ1130" s="93"/>
      <c r="ER1130" s="93"/>
      <c r="ES1130" s="93"/>
      <c r="ET1130" s="93"/>
      <c r="EU1130" s="93"/>
      <c r="EV1130" s="93"/>
      <c r="EW1130" s="93"/>
      <c r="EX1130" s="93"/>
      <c r="EY1130" s="93"/>
      <c r="EZ1130" s="93"/>
      <c r="FA1130" s="93"/>
      <c r="FB1130" s="93"/>
      <c r="FC1130" s="93"/>
      <c r="FD1130" s="93"/>
      <c r="FE1130" s="93"/>
      <c r="FF1130" s="93"/>
      <c r="FG1130" s="93"/>
      <c r="FH1130" s="93"/>
      <c r="FI1130" s="93"/>
      <c r="FJ1130" s="93"/>
      <c r="FK1130" s="93"/>
      <c r="FL1130" s="93"/>
      <c r="FM1130" s="93"/>
      <c r="FN1130" s="93"/>
      <c r="FO1130" s="93"/>
      <c r="FP1130" s="93"/>
      <c r="FQ1130" s="93"/>
      <c r="FR1130" s="93"/>
      <c r="FS1130" s="93"/>
      <c r="FT1130" s="93"/>
      <c r="FU1130" s="93"/>
      <c r="FV1130" s="93"/>
      <c r="FW1130" s="93"/>
      <c r="FX1130" s="93"/>
      <c r="FY1130" s="93"/>
      <c r="FZ1130" s="93"/>
      <c r="GA1130" s="93"/>
      <c r="GB1130" s="93"/>
      <c r="GC1130" s="93"/>
      <c r="GD1130" s="93"/>
      <c r="GE1130" s="93"/>
      <c r="GF1130" s="93"/>
      <c r="GG1130" s="93"/>
      <c r="GH1130" s="93"/>
      <c r="GI1130" s="93"/>
      <c r="GJ1130" s="93"/>
      <c r="GK1130" s="93"/>
      <c r="GL1130" s="93"/>
      <c r="GM1130" s="93"/>
      <c r="GN1130" s="93"/>
      <c r="GO1130" s="93"/>
      <c r="GP1130" s="93"/>
      <c r="GQ1130" s="93"/>
      <c r="GR1130" s="93"/>
      <c r="GS1130" s="93"/>
      <c r="GT1130" s="93"/>
      <c r="GU1130" s="93"/>
      <c r="GV1130" s="93"/>
      <c r="GW1130" s="93"/>
      <c r="GX1130" s="93"/>
      <c r="GY1130" s="93"/>
      <c r="GZ1130" s="93"/>
      <c r="HA1130" s="93"/>
      <c r="HB1130" s="93"/>
      <c r="HC1130" s="93"/>
      <c r="HD1130" s="93"/>
      <c r="HE1130" s="93"/>
      <c r="HF1130" s="93"/>
      <c r="HG1130" s="93"/>
      <c r="HH1130" s="93"/>
      <c r="HI1130" s="93"/>
      <c r="HJ1130" s="93"/>
      <c r="HK1130" s="93"/>
      <c r="HL1130" s="93"/>
      <c r="HM1130" s="93"/>
      <c r="HN1130" s="93"/>
      <c r="HO1130" s="93"/>
      <c r="HP1130" s="93"/>
      <c r="HQ1130" s="93"/>
      <c r="HR1130" s="93"/>
      <c r="HS1130" s="93"/>
      <c r="HT1130" s="93"/>
      <c r="HU1130" s="93"/>
      <c r="HV1130" s="93"/>
      <c r="HW1130" s="93"/>
      <c r="HX1130" s="93"/>
      <c r="HY1130" s="93"/>
      <c r="HZ1130" s="93"/>
      <c r="IA1130" s="93"/>
      <c r="IB1130" s="93"/>
      <c r="IC1130" s="93"/>
      <c r="ID1130" s="93"/>
      <c r="IE1130" s="93"/>
      <c r="IF1130" s="93"/>
      <c r="IG1130" s="93"/>
      <c r="IH1130" s="93"/>
      <c r="II1130" s="93"/>
      <c r="IJ1130" s="93"/>
      <c r="IK1130" s="93"/>
      <c r="IL1130" s="93"/>
      <c r="IM1130" s="93"/>
      <c r="IN1130" s="93"/>
      <c r="IO1130" s="93"/>
      <c r="IP1130" s="93"/>
      <c r="IQ1130" s="93"/>
      <c r="IR1130" s="93"/>
      <c r="IS1130" s="93"/>
      <c r="IT1130" s="93"/>
      <c r="IU1130" s="93"/>
      <c r="IV1130" s="93"/>
      <c r="IW1130" s="93"/>
      <c r="IX1130" s="93"/>
      <c r="IY1130" s="93"/>
      <c r="IZ1130" s="93"/>
      <c r="JA1130" s="93"/>
      <c r="JB1130" s="93"/>
      <c r="JC1130" s="93"/>
      <c r="JD1130" s="93"/>
      <c r="JE1130" s="93"/>
      <c r="JF1130" s="93"/>
      <c r="JG1130" s="93"/>
      <c r="JH1130" s="93"/>
      <c r="JI1130" s="93"/>
      <c r="JJ1130" s="93"/>
      <c r="JK1130" s="93"/>
      <c r="JL1130" s="93"/>
      <c r="JM1130" s="93"/>
      <c r="JN1130" s="93"/>
      <c r="JO1130" s="93"/>
      <c r="JP1130" s="93"/>
      <c r="JQ1130" s="93"/>
      <c r="JR1130" s="93"/>
      <c r="JS1130" s="93"/>
      <c r="JT1130" s="93"/>
      <c r="JU1130" s="93"/>
      <c r="JV1130" s="93"/>
      <c r="JW1130" s="93"/>
      <c r="JX1130" s="93"/>
      <c r="JY1130" s="93"/>
      <c r="JZ1130" s="93"/>
      <c r="KA1130" s="93"/>
      <c r="KB1130" s="93"/>
      <c r="KC1130" s="93"/>
      <c r="KD1130" s="93"/>
      <c r="KE1130" s="93"/>
      <c r="KF1130" s="93"/>
      <c r="KG1130" s="93"/>
      <c r="KH1130" s="93"/>
      <c r="KI1130" s="93"/>
      <c r="KJ1130" s="93"/>
      <c r="KK1130" s="93"/>
      <c r="KL1130" s="93"/>
      <c r="KM1130" s="93"/>
      <c r="KN1130" s="93"/>
      <c r="KO1130" s="93"/>
      <c r="KP1130" s="93"/>
      <c r="KQ1130" s="93"/>
      <c r="KR1130" s="93"/>
      <c r="KS1130" s="93"/>
      <c r="KT1130" s="93"/>
      <c r="KU1130" s="93"/>
      <c r="KV1130" s="93"/>
      <c r="KW1130" s="93"/>
      <c r="KX1130" s="93"/>
      <c r="KY1130" s="93"/>
      <c r="KZ1130" s="93"/>
      <c r="LA1130" s="93"/>
      <c r="LB1130" s="93"/>
      <c r="LC1130" s="93"/>
      <c r="LD1130" s="93"/>
      <c r="LE1130" s="93"/>
      <c r="LF1130" s="93"/>
      <c r="LG1130" s="93"/>
      <c r="LH1130" s="93"/>
      <c r="LI1130" s="93"/>
      <c r="LJ1130" s="93"/>
      <c r="LK1130" s="93"/>
      <c r="LL1130" s="93"/>
      <c r="LM1130" s="93"/>
      <c r="LN1130" s="93"/>
      <c r="LO1130" s="93"/>
      <c r="LP1130" s="93"/>
      <c r="LQ1130" s="93"/>
      <c r="LR1130" s="93"/>
      <c r="LS1130" s="93"/>
      <c r="LT1130" s="93"/>
      <c r="LU1130" s="93"/>
      <c r="LV1130" s="93"/>
      <c r="LW1130" s="93"/>
      <c r="LX1130" s="93"/>
      <c r="LY1130" s="93"/>
      <c r="LZ1130" s="93"/>
      <c r="MA1130" s="93"/>
      <c r="MB1130" s="93"/>
      <c r="MC1130" s="93"/>
      <c r="MD1130" s="93"/>
      <c r="ME1130" s="93"/>
      <c r="MF1130" s="93"/>
      <c r="MG1130" s="93"/>
      <c r="MH1130" s="93"/>
      <c r="MI1130" s="93"/>
      <c r="MJ1130" s="93"/>
      <c r="MK1130" s="93"/>
      <c r="ML1130" s="93"/>
      <c r="MM1130" s="93"/>
      <c r="MN1130" s="93"/>
      <c r="MO1130" s="93"/>
      <c r="MP1130" s="93"/>
      <c r="MQ1130" s="93"/>
      <c r="MR1130" s="93"/>
      <c r="MS1130" s="93"/>
      <c r="MT1130" s="93"/>
      <c r="MU1130" s="93"/>
      <c r="MV1130" s="93"/>
      <c r="MW1130" s="93"/>
      <c r="MX1130" s="93"/>
      <c r="MY1130" s="93"/>
      <c r="MZ1130" s="93"/>
      <c r="NA1130" s="93"/>
      <c r="NB1130" s="93"/>
      <c r="NC1130" s="93"/>
      <c r="ND1130" s="93"/>
      <c r="NE1130" s="93"/>
      <c r="NF1130" s="93"/>
      <c r="NG1130" s="93"/>
      <c r="NH1130" s="93"/>
      <c r="NI1130" s="93"/>
      <c r="NJ1130" s="93"/>
      <c r="NK1130" s="93"/>
      <c r="NL1130" s="93"/>
      <c r="NM1130" s="93"/>
      <c r="NN1130" s="93"/>
      <c r="NO1130" s="93"/>
      <c r="NP1130" s="93"/>
      <c r="NQ1130" s="93"/>
      <c r="NR1130" s="93"/>
      <c r="NS1130" s="93"/>
      <c r="NT1130" s="93"/>
      <c r="NU1130" s="93"/>
      <c r="NV1130" s="93"/>
      <c r="NW1130" s="93"/>
      <c r="NX1130" s="93"/>
      <c r="NY1130" s="93"/>
      <c r="NZ1130" s="93"/>
      <c r="OA1130" s="93"/>
      <c r="OB1130" s="93"/>
      <c r="OC1130" s="93"/>
      <c r="OD1130" s="93"/>
      <c r="OE1130" s="93"/>
      <c r="OF1130" s="93"/>
      <c r="OG1130" s="93"/>
      <c r="OH1130" s="93"/>
      <c r="OI1130" s="93"/>
      <c r="OJ1130" s="93"/>
      <c r="OK1130" s="93"/>
      <c r="OL1130" s="93"/>
      <c r="OM1130" s="93"/>
      <c r="ON1130" s="93"/>
      <c r="OO1130" s="93"/>
      <c r="OP1130" s="93"/>
      <c r="OQ1130" s="93"/>
      <c r="OR1130" s="93"/>
      <c r="OS1130" s="93"/>
      <c r="OT1130" s="93"/>
      <c r="OU1130" s="93"/>
      <c r="OV1130" s="93"/>
      <c r="OW1130" s="93"/>
      <c r="OX1130" s="93"/>
      <c r="OY1130" s="93"/>
      <c r="OZ1130" s="93"/>
      <c r="PA1130" s="93"/>
      <c r="PB1130" s="93"/>
      <c r="PC1130" s="93"/>
      <c r="PD1130" s="93"/>
      <c r="PE1130" s="93"/>
      <c r="PF1130" s="93"/>
      <c r="PG1130" s="93"/>
      <c r="PH1130" s="93"/>
      <c r="PI1130" s="93"/>
      <c r="PJ1130" s="93"/>
      <c r="PK1130" s="93"/>
      <c r="PL1130" s="93"/>
      <c r="PM1130" s="93"/>
      <c r="PN1130" s="93"/>
      <c r="PO1130" s="93"/>
      <c r="PP1130" s="93"/>
      <c r="PQ1130" s="93"/>
      <c r="PR1130" s="93"/>
      <c r="PS1130" s="93"/>
      <c r="PT1130" s="93"/>
      <c r="PU1130" s="93"/>
      <c r="PV1130" s="93"/>
      <c r="PW1130" s="93"/>
      <c r="PX1130" s="93"/>
      <c r="PY1130" s="93"/>
      <c r="PZ1130" s="93"/>
      <c r="QA1130" s="93"/>
      <c r="QB1130" s="93"/>
      <c r="QC1130" s="93"/>
      <c r="QD1130" s="93"/>
      <c r="QE1130" s="93"/>
      <c r="QF1130" s="93"/>
      <c r="QG1130" s="93"/>
      <c r="QH1130" s="93"/>
      <c r="QI1130" s="93"/>
      <c r="QJ1130" s="93"/>
      <c r="QK1130" s="93"/>
      <c r="QL1130" s="93"/>
      <c r="QM1130" s="93"/>
      <c r="QN1130" s="93"/>
      <c r="QO1130" s="93"/>
      <c r="QP1130" s="93"/>
      <c r="QQ1130" s="93"/>
      <c r="QR1130" s="93"/>
      <c r="QS1130" s="93"/>
      <c r="QT1130" s="93"/>
      <c r="QU1130" s="93"/>
      <c r="QV1130" s="93"/>
      <c r="QW1130" s="93"/>
      <c r="QX1130" s="93"/>
      <c r="QY1130" s="93"/>
      <c r="QZ1130" s="93"/>
      <c r="RA1130" s="93"/>
      <c r="RB1130" s="93"/>
      <c r="RC1130" s="93"/>
      <c r="RD1130" s="93"/>
      <c r="RE1130" s="93"/>
      <c r="RF1130" s="93"/>
      <c r="RG1130" s="93"/>
      <c r="RH1130" s="93"/>
      <c r="RI1130" s="93"/>
      <c r="RJ1130" s="93"/>
      <c r="RK1130" s="93"/>
      <c r="RL1130" s="93"/>
      <c r="RM1130" s="93"/>
      <c r="RN1130" s="93"/>
      <c r="RO1130" s="93"/>
      <c r="RP1130" s="93"/>
      <c r="RQ1130" s="93"/>
      <c r="RR1130" s="93"/>
      <c r="RS1130" s="93"/>
      <c r="RT1130" s="93"/>
      <c r="RU1130" s="93"/>
      <c r="RV1130" s="93"/>
      <c r="RW1130" s="93"/>
      <c r="RX1130" s="93"/>
      <c r="RY1130" s="93"/>
      <c r="RZ1130" s="93"/>
      <c r="SA1130" s="93"/>
      <c r="SB1130" s="93"/>
      <c r="SC1130" s="93"/>
      <c r="SD1130" s="93"/>
      <c r="SE1130" s="93"/>
      <c r="SF1130" s="93"/>
      <c r="SG1130" s="93"/>
      <c r="SH1130" s="93"/>
      <c r="SI1130" s="93"/>
      <c r="SJ1130" s="93"/>
      <c r="SK1130" s="93"/>
      <c r="SL1130" s="93"/>
      <c r="SM1130" s="93"/>
      <c r="SN1130" s="93"/>
      <c r="SO1130" s="93"/>
      <c r="SP1130" s="93"/>
      <c r="SQ1130" s="93"/>
      <c r="SR1130" s="93"/>
      <c r="SS1130" s="93"/>
      <c r="ST1130" s="93"/>
      <c r="SU1130" s="93"/>
      <c r="SV1130" s="93"/>
      <c r="SW1130" s="93"/>
      <c r="SX1130" s="93"/>
      <c r="SY1130" s="93"/>
      <c r="SZ1130" s="93"/>
      <c r="TA1130" s="93"/>
      <c r="TB1130" s="93"/>
      <c r="TC1130" s="93"/>
      <c r="TD1130" s="93"/>
      <c r="TE1130" s="93"/>
      <c r="TF1130" s="93"/>
      <c r="TG1130" s="93"/>
      <c r="TH1130" s="93"/>
      <c r="TI1130" s="93"/>
      <c r="TJ1130" s="93"/>
      <c r="TK1130" s="93"/>
      <c r="TL1130" s="93"/>
      <c r="TM1130" s="93"/>
      <c r="TN1130" s="93"/>
      <c r="TO1130" s="93"/>
      <c r="TP1130" s="93"/>
      <c r="TQ1130" s="93"/>
      <c r="TR1130" s="93"/>
      <c r="TS1130" s="93"/>
      <c r="TT1130" s="93"/>
      <c r="TU1130" s="93"/>
      <c r="TV1130" s="93"/>
      <c r="TW1130" s="93"/>
      <c r="TX1130" s="93"/>
      <c r="TY1130" s="93"/>
      <c r="TZ1130" s="93"/>
      <c r="UA1130" s="93"/>
      <c r="UB1130" s="93"/>
      <c r="UC1130" s="93"/>
      <c r="UD1130" s="93"/>
      <c r="UE1130" s="93"/>
      <c r="UF1130" s="93"/>
      <c r="UG1130" s="93"/>
      <c r="UH1130" s="93"/>
      <c r="UI1130" s="93"/>
      <c r="UJ1130" s="93"/>
      <c r="UK1130" s="93"/>
      <c r="UL1130" s="93"/>
      <c r="UM1130" s="93"/>
      <c r="UN1130" s="93"/>
      <c r="UO1130" s="93"/>
      <c r="UP1130" s="93"/>
      <c r="UQ1130" s="93"/>
      <c r="UR1130" s="93"/>
      <c r="US1130" s="93"/>
      <c r="UT1130" s="93"/>
      <c r="UU1130" s="93"/>
      <c r="UV1130" s="93"/>
      <c r="UW1130" s="93"/>
      <c r="UX1130" s="93"/>
      <c r="UY1130" s="93"/>
      <c r="UZ1130" s="93"/>
      <c r="VA1130" s="93"/>
      <c r="VB1130" s="93"/>
      <c r="VC1130" s="93"/>
      <c r="VD1130" s="93"/>
      <c r="VE1130" s="93"/>
      <c r="VF1130" s="93"/>
      <c r="VG1130" s="93"/>
      <c r="VH1130" s="93"/>
      <c r="VI1130" s="93"/>
      <c r="VJ1130" s="93"/>
      <c r="VK1130" s="93"/>
      <c r="VL1130" s="93"/>
      <c r="VM1130" s="93"/>
      <c r="VN1130" s="93"/>
      <c r="VO1130" s="93"/>
      <c r="VP1130" s="93"/>
      <c r="VQ1130" s="93"/>
      <c r="VR1130" s="93"/>
      <c r="VS1130" s="93"/>
      <c r="VT1130" s="93"/>
      <c r="VU1130" s="93"/>
      <c r="VV1130" s="93"/>
      <c r="VW1130" s="93"/>
      <c r="VX1130" s="93"/>
      <c r="VY1130" s="93"/>
      <c r="VZ1130" s="93"/>
      <c r="WA1130" s="93"/>
      <c r="WB1130" s="93"/>
      <c r="WC1130" s="93"/>
      <c r="WD1130" s="93"/>
      <c r="WE1130" s="93"/>
      <c r="WF1130" s="93"/>
      <c r="WG1130" s="93"/>
      <c r="WH1130" s="93"/>
      <c r="WI1130" s="93"/>
      <c r="WJ1130" s="93"/>
      <c r="WK1130" s="93"/>
      <c r="WL1130" s="93"/>
      <c r="WM1130" s="93"/>
      <c r="WN1130" s="93"/>
      <c r="WO1130" s="93"/>
      <c r="WP1130" s="93"/>
      <c r="WQ1130" s="93"/>
      <c r="WR1130" s="93"/>
      <c r="WS1130" s="93"/>
      <c r="WT1130" s="93"/>
      <c r="WU1130" s="93"/>
      <c r="WV1130" s="93"/>
      <c r="WW1130" s="93"/>
      <c r="WX1130" s="93"/>
      <c r="WY1130" s="93"/>
      <c r="WZ1130" s="93"/>
      <c r="XA1130" s="93"/>
      <c r="XB1130" s="93"/>
      <c r="XC1130" s="93"/>
      <c r="XD1130" s="93"/>
      <c r="XE1130" s="93"/>
      <c r="XF1130" s="93"/>
      <c r="XG1130" s="93"/>
      <c r="XH1130" s="93"/>
      <c r="XI1130" s="93"/>
      <c r="XJ1130" s="93"/>
      <c r="XK1130" s="93"/>
      <c r="XL1130" s="93"/>
      <c r="XM1130" s="93"/>
      <c r="XN1130" s="93"/>
      <c r="XO1130" s="93"/>
      <c r="XP1130" s="93"/>
      <c r="XQ1130" s="93"/>
      <c r="XR1130" s="93"/>
      <c r="XS1130" s="93"/>
      <c r="XT1130" s="93"/>
      <c r="XU1130" s="93"/>
      <c r="XV1130" s="93"/>
      <c r="XW1130" s="93"/>
      <c r="XX1130" s="93"/>
      <c r="XY1130" s="93"/>
      <c r="XZ1130" s="93"/>
      <c r="YA1130" s="93"/>
      <c r="YB1130" s="93"/>
      <c r="YC1130" s="93"/>
      <c r="YD1130" s="93"/>
      <c r="YE1130" s="93"/>
      <c r="YF1130" s="93"/>
      <c r="YG1130" s="93"/>
      <c r="YH1130" s="93"/>
      <c r="YI1130" s="93"/>
      <c r="YJ1130" s="93"/>
      <c r="YK1130" s="93"/>
      <c r="YL1130" s="93"/>
      <c r="YM1130" s="93"/>
      <c r="YN1130" s="93"/>
      <c r="YO1130" s="93"/>
      <c r="YP1130" s="93"/>
      <c r="YQ1130" s="93"/>
      <c r="YR1130" s="93"/>
      <c r="YS1130" s="93"/>
      <c r="YT1130" s="93"/>
      <c r="YU1130" s="93"/>
      <c r="YV1130" s="93"/>
      <c r="YW1130" s="93"/>
      <c r="YX1130" s="93"/>
      <c r="YY1130" s="93"/>
      <c r="YZ1130" s="93"/>
      <c r="ZA1130" s="93"/>
      <c r="ZB1130" s="93"/>
      <c r="ZC1130" s="93"/>
      <c r="ZD1130" s="93"/>
      <c r="ZE1130" s="93"/>
      <c r="ZF1130" s="93"/>
      <c r="ZG1130" s="93"/>
      <c r="ZH1130" s="93"/>
      <c r="ZI1130" s="93"/>
      <c r="ZJ1130" s="93"/>
      <c r="ZK1130" s="93"/>
      <c r="ZL1130" s="93"/>
      <c r="ZM1130" s="93"/>
      <c r="ZN1130" s="93"/>
      <c r="ZO1130" s="93"/>
      <c r="ZP1130" s="93"/>
      <c r="ZQ1130" s="93"/>
      <c r="ZR1130" s="93"/>
      <c r="ZS1130" s="93"/>
      <c r="ZT1130" s="93"/>
      <c r="ZU1130" s="93"/>
      <c r="ZV1130" s="93"/>
      <c r="ZW1130" s="93"/>
      <c r="ZX1130" s="93"/>
      <c r="ZY1130" s="93"/>
      <c r="ZZ1130" s="93"/>
      <c r="AAA1130" s="93"/>
      <c r="AAB1130" s="93"/>
      <c r="AAC1130" s="93"/>
      <c r="AAD1130" s="93"/>
      <c r="AAE1130" s="93"/>
      <c r="AAF1130" s="93"/>
      <c r="AAG1130" s="93"/>
      <c r="AAH1130" s="93"/>
      <c r="AAI1130" s="93"/>
      <c r="AAJ1130" s="93"/>
      <c r="AAK1130" s="93"/>
      <c r="AAL1130" s="93"/>
      <c r="AAM1130" s="93"/>
      <c r="AAN1130" s="93"/>
      <c r="AAO1130" s="93"/>
      <c r="AAP1130" s="93"/>
      <c r="AAQ1130" s="93"/>
      <c r="AAR1130" s="93"/>
      <c r="AAS1130" s="93"/>
      <c r="AAT1130" s="93"/>
      <c r="AAU1130" s="93"/>
      <c r="AAV1130" s="93"/>
      <c r="AAW1130" s="93"/>
      <c r="AAX1130" s="93"/>
      <c r="AAY1130" s="93"/>
      <c r="AAZ1130" s="93"/>
      <c r="ABA1130" s="93"/>
      <c r="ABB1130" s="93"/>
      <c r="ABC1130" s="93"/>
      <c r="ABD1130" s="93"/>
      <c r="ABE1130" s="93"/>
      <c r="ABF1130" s="93"/>
      <c r="ABG1130" s="93"/>
      <c r="ABH1130" s="93"/>
      <c r="ABI1130" s="93"/>
      <c r="ABJ1130" s="93"/>
      <c r="ABK1130" s="93"/>
      <c r="ABL1130" s="93"/>
      <c r="ABM1130" s="93"/>
      <c r="ABN1130" s="93"/>
      <c r="ABO1130" s="93"/>
      <c r="ABP1130" s="93"/>
      <c r="ABQ1130" s="93"/>
      <c r="ABR1130" s="93"/>
      <c r="ABS1130" s="93"/>
      <c r="ABT1130" s="93"/>
      <c r="ABU1130" s="93"/>
      <c r="ABV1130" s="93"/>
      <c r="ABW1130" s="93"/>
      <c r="ABX1130" s="93"/>
      <c r="ABY1130" s="93"/>
      <c r="ABZ1130" s="93"/>
      <c r="ACA1130" s="93"/>
      <c r="ACB1130" s="93"/>
      <c r="ACC1130" s="93"/>
      <c r="ACD1130" s="93"/>
      <c r="ACE1130" s="93"/>
      <c r="ACF1130" s="93"/>
      <c r="ACG1130" s="93"/>
      <c r="ACH1130" s="93"/>
      <c r="ACI1130" s="93"/>
      <c r="ACJ1130" s="93"/>
      <c r="ACK1130" s="93"/>
      <c r="ACL1130" s="93"/>
      <c r="ACM1130" s="93"/>
      <c r="ACN1130" s="93"/>
      <c r="ACO1130" s="93"/>
      <c r="ACP1130" s="93"/>
      <c r="ACQ1130" s="89"/>
      <c r="ACR1130" s="285" t="s">
        <v>144</v>
      </c>
      <c r="ACS1130" s="286" t="s">
        <v>560</v>
      </c>
    </row>
    <row r="1131" spans="1:773" ht="57.75" customHeight="1">
      <c r="A1131" s="89"/>
      <c r="B1131" s="283"/>
      <c r="C1131" s="284"/>
      <c r="D1131" s="284"/>
      <c r="E1131" s="284"/>
      <c r="F1131" s="284"/>
      <c r="G1131" s="284"/>
      <c r="H1131" s="283"/>
      <c r="I1131" s="283"/>
      <c r="J1131" s="283"/>
      <c r="K1131" s="283"/>
      <c r="L1131" s="283"/>
      <c r="M1131" s="283"/>
      <c r="N1131" s="283"/>
      <c r="O1131" s="283"/>
      <c r="P1131" s="283"/>
      <c r="Q1131" s="283"/>
      <c r="R1131" s="283"/>
      <c r="S1131" s="283"/>
      <c r="T1131" s="283"/>
      <c r="U1131" s="283"/>
      <c r="V1131" s="283"/>
      <c r="W1131" s="283"/>
      <c r="X1131" s="283"/>
      <c r="Y1131" s="283"/>
      <c r="Z1131" s="283"/>
      <c r="AA1131" s="283"/>
      <c r="AB1131" s="93"/>
      <c r="AC1131" s="93"/>
      <c r="AD1131" s="93"/>
      <c r="AE1131" s="93"/>
      <c r="AF1131" s="93"/>
      <c r="AG1131" s="93"/>
      <c r="AH1131" s="93"/>
      <c r="AI1131" s="93"/>
      <c r="AJ1131" s="93"/>
      <c r="AK1131" s="93"/>
      <c r="AL1131" s="93"/>
      <c r="AM1131" s="93"/>
      <c r="AN1131" s="93"/>
      <c r="AO1131" s="93"/>
      <c r="AP1131" s="93"/>
      <c r="AQ1131" s="93"/>
      <c r="AR1131" s="93"/>
      <c r="AS1131" s="93"/>
      <c r="AT1131" s="93"/>
      <c r="AU1131" s="93"/>
      <c r="AV1131" s="283"/>
      <c r="AW1131" s="283"/>
      <c r="AX1131" s="283"/>
      <c r="AY1131" s="283"/>
      <c r="AZ1131" s="283"/>
      <c r="BA1131" s="283"/>
      <c r="BB1131" s="283"/>
      <c r="BC1131" s="283"/>
      <c r="BD1131" s="283"/>
      <c r="BE1131" s="283"/>
      <c r="BF1131" s="283"/>
      <c r="BG1131" s="283"/>
      <c r="BH1131" s="283"/>
      <c r="BI1131" s="283"/>
      <c r="BJ1131" s="283"/>
      <c r="BK1131" s="284"/>
      <c r="BL1131" s="284"/>
      <c r="BM1131" s="284"/>
      <c r="BN1131" s="284"/>
      <c r="BO1131" s="284"/>
      <c r="BP1131" s="284"/>
      <c r="BQ1131" s="284"/>
      <c r="BR1131" s="284"/>
      <c r="BS1131" s="284"/>
      <c r="BT1131" s="284"/>
      <c r="BU1131" s="284"/>
      <c r="BV1131" s="284"/>
      <c r="BW1131" s="284"/>
      <c r="BX1131" s="284"/>
      <c r="BY1131" s="284"/>
      <c r="BZ1131" s="284"/>
      <c r="CA1131" s="284"/>
      <c r="CB1131" s="283"/>
      <c r="CC1131" s="93"/>
      <c r="CD1131" s="282"/>
      <c r="CE1131" s="93"/>
      <c r="CF1131" s="93"/>
      <c r="CG1131" s="93"/>
      <c r="CH1131" s="93"/>
      <c r="CI1131" s="93"/>
      <c r="CJ1131" s="93"/>
      <c r="CK1131" s="93"/>
      <c r="CL1131" s="93"/>
      <c r="CM1131" s="93"/>
      <c r="CN1131" s="93"/>
      <c r="CO1131" s="93"/>
      <c r="CP1131" s="93"/>
      <c r="CQ1131" s="93"/>
      <c r="CR1131" s="93"/>
      <c r="CS1131" s="93"/>
      <c r="CT1131" s="93"/>
      <c r="CU1131" s="93"/>
      <c r="CV1131" s="93"/>
      <c r="CW1131" s="93"/>
      <c r="CX1131" s="93"/>
      <c r="CY1131" s="93"/>
      <c r="CZ1131" s="93"/>
      <c r="DA1131" s="93"/>
      <c r="DB1131" s="93"/>
      <c r="DC1131" s="93"/>
      <c r="DD1131" s="93"/>
      <c r="DE1131" s="93"/>
      <c r="DF1131" s="93"/>
      <c r="DG1131" s="93"/>
      <c r="DH1131" s="93"/>
      <c r="DI1131" s="93"/>
      <c r="DJ1131" s="93"/>
      <c r="DK1131" s="93"/>
      <c r="DL1131" s="93"/>
      <c r="DM1131" s="93"/>
      <c r="DN1131" s="93"/>
      <c r="DO1131" s="93"/>
      <c r="DP1131" s="93"/>
      <c r="DQ1131" s="93"/>
      <c r="DR1131" s="93"/>
      <c r="DS1131" s="93"/>
      <c r="DT1131" s="93"/>
      <c r="DU1131" s="93"/>
      <c r="DV1131" s="93"/>
      <c r="DW1131" s="93"/>
      <c r="DX1131" s="93"/>
      <c r="DY1131" s="93"/>
      <c r="DZ1131" s="93"/>
      <c r="EA1131" s="93"/>
      <c r="EB1131" s="93"/>
      <c r="EC1131" s="93"/>
      <c r="ED1131" s="93"/>
      <c r="EE1131" s="93"/>
      <c r="EF1131" s="93"/>
      <c r="EG1131" s="93"/>
      <c r="EH1131" s="93"/>
      <c r="EI1131" s="93"/>
      <c r="EJ1131" s="93"/>
      <c r="EK1131" s="93"/>
      <c r="EL1131" s="93"/>
      <c r="EM1131" s="93"/>
      <c r="EN1131" s="93"/>
      <c r="EO1131" s="93"/>
      <c r="EP1131" s="93"/>
      <c r="EQ1131" s="93"/>
      <c r="ER1131" s="93"/>
      <c r="ES1131" s="93"/>
      <c r="ET1131" s="93"/>
      <c r="EU1131" s="93"/>
      <c r="EV1131" s="93"/>
      <c r="EW1131" s="93"/>
      <c r="EX1131" s="93"/>
      <c r="EY1131" s="93"/>
      <c r="EZ1131" s="93"/>
      <c r="FA1131" s="93"/>
      <c r="FB1131" s="93"/>
      <c r="FC1131" s="93"/>
      <c r="FD1131" s="93"/>
      <c r="FE1131" s="93"/>
      <c r="FF1131" s="93"/>
      <c r="FG1131" s="93"/>
      <c r="FH1131" s="93"/>
      <c r="FI1131" s="93"/>
      <c r="FJ1131" s="93"/>
      <c r="FK1131" s="93"/>
      <c r="FL1131" s="93"/>
      <c r="FM1131" s="93"/>
      <c r="FN1131" s="93"/>
      <c r="FO1131" s="93"/>
      <c r="FP1131" s="93"/>
      <c r="FQ1131" s="93"/>
      <c r="FR1131" s="93"/>
      <c r="FS1131" s="93"/>
      <c r="FT1131" s="93"/>
      <c r="FU1131" s="93"/>
      <c r="FV1131" s="93"/>
      <c r="FW1131" s="93"/>
      <c r="FX1131" s="93"/>
      <c r="FY1131" s="93"/>
      <c r="FZ1131" s="93"/>
      <c r="GA1131" s="93"/>
      <c r="GB1131" s="93"/>
      <c r="GC1131" s="93"/>
      <c r="GD1131" s="93"/>
      <c r="GE1131" s="93"/>
      <c r="GF1131" s="93"/>
      <c r="GG1131" s="93"/>
      <c r="GH1131" s="93"/>
      <c r="GI1131" s="93"/>
      <c r="GJ1131" s="93"/>
      <c r="GK1131" s="93"/>
      <c r="GL1131" s="93"/>
      <c r="GM1131" s="93"/>
      <c r="GN1131" s="93"/>
      <c r="GO1131" s="93"/>
      <c r="GP1131" s="93"/>
      <c r="GQ1131" s="93"/>
      <c r="GR1131" s="93"/>
      <c r="GS1131" s="93"/>
      <c r="GT1131" s="93"/>
      <c r="GU1131" s="93"/>
      <c r="GV1131" s="93"/>
      <c r="GW1131" s="93"/>
      <c r="GX1131" s="93"/>
      <c r="GY1131" s="93"/>
      <c r="GZ1131" s="93"/>
      <c r="HA1131" s="93"/>
      <c r="HB1131" s="93"/>
      <c r="HC1131" s="93"/>
      <c r="HD1131" s="93"/>
      <c r="HE1131" s="93"/>
      <c r="HF1131" s="93"/>
      <c r="HG1131" s="93"/>
      <c r="HH1131" s="93"/>
      <c r="HI1131" s="93"/>
      <c r="HJ1131" s="93"/>
      <c r="HK1131" s="93"/>
      <c r="HL1131" s="93"/>
      <c r="HM1131" s="93"/>
      <c r="HN1131" s="93"/>
      <c r="HO1131" s="93"/>
      <c r="HP1131" s="93"/>
      <c r="HQ1131" s="93"/>
      <c r="HR1131" s="93"/>
      <c r="HS1131" s="93"/>
      <c r="HT1131" s="93"/>
      <c r="HU1131" s="93"/>
      <c r="HV1131" s="93"/>
      <c r="HW1131" s="93"/>
      <c r="HX1131" s="93"/>
      <c r="HY1131" s="93"/>
      <c r="HZ1131" s="93"/>
      <c r="IA1131" s="93"/>
      <c r="IB1131" s="93"/>
      <c r="IC1131" s="93"/>
      <c r="ID1131" s="93"/>
      <c r="IE1131" s="93"/>
      <c r="IF1131" s="93"/>
      <c r="IG1131" s="93"/>
      <c r="IH1131" s="93"/>
      <c r="II1131" s="93"/>
      <c r="IJ1131" s="93"/>
      <c r="IK1131" s="93"/>
      <c r="IL1131" s="93"/>
      <c r="IM1131" s="93"/>
      <c r="IN1131" s="93"/>
      <c r="IO1131" s="93"/>
      <c r="IP1131" s="93"/>
      <c r="IQ1131" s="93"/>
      <c r="IR1131" s="93"/>
      <c r="IS1131" s="93"/>
      <c r="IT1131" s="93"/>
      <c r="IU1131" s="93"/>
      <c r="IV1131" s="93"/>
      <c r="IW1131" s="93"/>
      <c r="IX1131" s="93"/>
      <c r="IY1131" s="93"/>
      <c r="IZ1131" s="93"/>
      <c r="JA1131" s="93"/>
      <c r="JB1131" s="93"/>
      <c r="JC1131" s="93"/>
      <c r="JD1131" s="93"/>
      <c r="JE1131" s="93"/>
      <c r="JF1131" s="93"/>
      <c r="JG1131" s="93"/>
      <c r="JH1131" s="93"/>
      <c r="JI1131" s="93"/>
      <c r="JJ1131" s="93"/>
      <c r="JK1131" s="93"/>
      <c r="JL1131" s="93"/>
      <c r="JM1131" s="93"/>
      <c r="JN1131" s="93"/>
      <c r="JO1131" s="93"/>
      <c r="JP1131" s="93"/>
      <c r="JQ1131" s="93"/>
      <c r="JR1131" s="93"/>
      <c r="JS1131" s="93"/>
      <c r="JT1131" s="93"/>
      <c r="JU1131" s="93"/>
      <c r="JV1131" s="93"/>
      <c r="JW1131" s="93"/>
      <c r="JX1131" s="93"/>
      <c r="JY1131" s="93"/>
      <c r="JZ1131" s="93"/>
      <c r="KA1131" s="93"/>
      <c r="KB1131" s="93"/>
      <c r="KC1131" s="93"/>
      <c r="KD1131" s="93"/>
      <c r="KE1131" s="93"/>
      <c r="KF1131" s="93"/>
      <c r="KG1131" s="93"/>
      <c r="KH1131" s="93"/>
      <c r="KI1131" s="93"/>
      <c r="KJ1131" s="93"/>
      <c r="KK1131" s="93"/>
      <c r="KL1131" s="93"/>
      <c r="KM1131" s="93"/>
      <c r="KN1131" s="93"/>
      <c r="KO1131" s="93"/>
      <c r="KP1131" s="93"/>
      <c r="KQ1131" s="93"/>
      <c r="KR1131" s="93"/>
      <c r="KS1131" s="93"/>
      <c r="KT1131" s="93"/>
      <c r="KU1131" s="93"/>
      <c r="KV1131" s="93"/>
      <c r="KW1131" s="93"/>
      <c r="KX1131" s="93"/>
      <c r="KY1131" s="93"/>
      <c r="KZ1131" s="93"/>
      <c r="LA1131" s="93"/>
      <c r="LB1131" s="93"/>
      <c r="LC1131" s="93"/>
      <c r="LD1131" s="93"/>
      <c r="LE1131" s="93"/>
      <c r="LF1131" s="93"/>
      <c r="LG1131" s="93"/>
      <c r="LH1131" s="93"/>
      <c r="LI1131" s="93"/>
      <c r="LJ1131" s="93"/>
      <c r="LK1131" s="93"/>
      <c r="LL1131" s="93"/>
      <c r="LM1131" s="93"/>
      <c r="LN1131" s="93"/>
      <c r="LO1131" s="93"/>
      <c r="LP1131" s="93"/>
      <c r="LQ1131" s="93"/>
      <c r="LR1131" s="93"/>
      <c r="LS1131" s="93"/>
      <c r="LT1131" s="93"/>
      <c r="LU1131" s="93"/>
      <c r="LV1131" s="93"/>
      <c r="LW1131" s="93"/>
      <c r="LX1131" s="93"/>
      <c r="LY1131" s="93"/>
      <c r="LZ1131" s="93"/>
      <c r="MA1131" s="93"/>
      <c r="MB1131" s="93"/>
      <c r="MC1131" s="93"/>
      <c r="MD1131" s="93"/>
      <c r="ME1131" s="93"/>
      <c r="MF1131" s="93"/>
      <c r="MG1131" s="93"/>
      <c r="MH1131" s="93"/>
      <c r="MI1131" s="93"/>
      <c r="MJ1131" s="93"/>
      <c r="MK1131" s="93"/>
      <c r="ML1131" s="93"/>
      <c r="MM1131" s="93"/>
      <c r="MN1131" s="93"/>
      <c r="MO1131" s="93"/>
      <c r="MP1131" s="93"/>
      <c r="MQ1131" s="93"/>
      <c r="MR1131" s="93"/>
      <c r="MS1131" s="93"/>
      <c r="MT1131" s="93"/>
      <c r="MU1131" s="93"/>
      <c r="MV1131" s="93"/>
      <c r="MW1131" s="93"/>
      <c r="MX1131" s="93"/>
      <c r="MY1131" s="93"/>
      <c r="MZ1131" s="93"/>
      <c r="NA1131" s="93"/>
      <c r="NB1131" s="93"/>
      <c r="NC1131" s="93"/>
      <c r="ND1131" s="93"/>
      <c r="NE1131" s="93"/>
      <c r="NF1131" s="93"/>
      <c r="NG1131" s="93"/>
      <c r="NH1131" s="93"/>
      <c r="NI1131" s="93"/>
      <c r="NJ1131" s="93"/>
      <c r="NK1131" s="93"/>
      <c r="NL1131" s="93"/>
      <c r="NM1131" s="93"/>
      <c r="NN1131" s="93"/>
      <c r="NO1131" s="93"/>
      <c r="NP1131" s="93"/>
      <c r="NQ1131" s="93"/>
      <c r="NR1131" s="93"/>
      <c r="NS1131" s="93"/>
      <c r="NT1131" s="93"/>
      <c r="NU1131" s="93"/>
      <c r="NV1131" s="93"/>
      <c r="NW1131" s="93"/>
      <c r="NX1131" s="93"/>
      <c r="NY1131" s="93"/>
      <c r="NZ1131" s="93"/>
      <c r="OA1131" s="93"/>
      <c r="OB1131" s="93"/>
      <c r="OC1131" s="93"/>
      <c r="OD1131" s="93"/>
      <c r="OE1131" s="93"/>
      <c r="OF1131" s="93"/>
      <c r="OG1131" s="93"/>
      <c r="OH1131" s="93"/>
      <c r="OI1131" s="93"/>
      <c r="OJ1131" s="93"/>
      <c r="OK1131" s="93"/>
      <c r="OL1131" s="93"/>
      <c r="OM1131" s="93"/>
      <c r="ON1131" s="93"/>
      <c r="OO1131" s="93"/>
      <c r="OP1131" s="93"/>
      <c r="OQ1131" s="93"/>
      <c r="OR1131" s="93"/>
      <c r="OS1131" s="93"/>
      <c r="OT1131" s="93"/>
      <c r="OU1131" s="93"/>
      <c r="OV1131" s="93"/>
      <c r="OW1131" s="93"/>
      <c r="OX1131" s="93"/>
      <c r="OY1131" s="93"/>
      <c r="OZ1131" s="93"/>
      <c r="PA1131" s="93"/>
      <c r="PB1131" s="93"/>
      <c r="PC1131" s="93"/>
      <c r="PD1131" s="93"/>
      <c r="PE1131" s="93"/>
      <c r="PF1131" s="93"/>
      <c r="PG1131" s="93"/>
      <c r="PH1131" s="93"/>
      <c r="PI1131" s="93"/>
      <c r="PJ1131" s="93"/>
      <c r="PK1131" s="93"/>
      <c r="PL1131" s="93"/>
      <c r="PM1131" s="93"/>
      <c r="PN1131" s="93"/>
      <c r="PO1131" s="93"/>
      <c r="PP1131" s="93"/>
      <c r="PQ1131" s="93"/>
      <c r="PR1131" s="93"/>
      <c r="PS1131" s="93"/>
      <c r="PT1131" s="93"/>
      <c r="PU1131" s="93"/>
      <c r="PV1131" s="93"/>
      <c r="PW1131" s="93"/>
      <c r="PX1131" s="93"/>
      <c r="PY1131" s="93"/>
      <c r="PZ1131" s="93"/>
      <c r="QA1131" s="93"/>
      <c r="QB1131" s="93"/>
      <c r="QC1131" s="93"/>
      <c r="QD1131" s="93"/>
      <c r="QE1131" s="93"/>
      <c r="QF1131" s="93"/>
      <c r="QG1131" s="93"/>
      <c r="QH1131" s="93"/>
      <c r="QI1131" s="93"/>
      <c r="QJ1131" s="93"/>
      <c r="QK1131" s="93"/>
      <c r="QL1131" s="93"/>
      <c r="QM1131" s="93"/>
      <c r="QN1131" s="93"/>
      <c r="QO1131" s="93"/>
      <c r="QP1131" s="93"/>
      <c r="QQ1131" s="93"/>
      <c r="QR1131" s="93"/>
      <c r="QS1131" s="93"/>
      <c r="QT1131" s="93"/>
      <c r="QU1131" s="93"/>
      <c r="QV1131" s="93"/>
      <c r="QW1131" s="93"/>
      <c r="QX1131" s="93"/>
      <c r="QY1131" s="93"/>
      <c r="QZ1131" s="93"/>
      <c r="RA1131" s="93"/>
      <c r="RB1131" s="93"/>
      <c r="RC1131" s="93"/>
      <c r="RD1131" s="93"/>
      <c r="RE1131" s="93"/>
      <c r="RF1131" s="93"/>
      <c r="RG1131" s="93"/>
      <c r="RH1131" s="93"/>
      <c r="RI1131" s="93"/>
      <c r="RJ1131" s="93"/>
      <c r="RK1131" s="93"/>
      <c r="RL1131" s="93"/>
      <c r="RM1131" s="93"/>
      <c r="RN1131" s="93"/>
      <c r="RO1131" s="93"/>
      <c r="RP1131" s="93"/>
      <c r="RQ1131" s="93"/>
      <c r="RR1131" s="93"/>
      <c r="RS1131" s="93"/>
      <c r="RT1131" s="93"/>
      <c r="RU1131" s="93"/>
      <c r="RV1131" s="93"/>
      <c r="RW1131" s="93"/>
      <c r="RX1131" s="93"/>
      <c r="RY1131" s="93"/>
      <c r="RZ1131" s="93"/>
      <c r="SA1131" s="93"/>
      <c r="SB1131" s="93"/>
      <c r="SC1131" s="93"/>
      <c r="SD1131" s="93"/>
      <c r="SE1131" s="93"/>
      <c r="SF1131" s="93"/>
      <c r="SG1131" s="93"/>
      <c r="SH1131" s="93"/>
      <c r="SI1131" s="93"/>
      <c r="SJ1131" s="93"/>
      <c r="SK1131" s="93"/>
      <c r="SL1131" s="93"/>
      <c r="SM1131" s="93"/>
      <c r="SN1131" s="93"/>
      <c r="SO1131" s="93"/>
      <c r="SP1131" s="93"/>
      <c r="SQ1131" s="93"/>
      <c r="SR1131" s="93"/>
      <c r="SS1131" s="93"/>
      <c r="ST1131" s="93"/>
      <c r="SU1131" s="93"/>
      <c r="SV1131" s="93"/>
      <c r="SW1131" s="93"/>
      <c r="SX1131" s="93"/>
      <c r="SY1131" s="93"/>
      <c r="SZ1131" s="93"/>
      <c r="TA1131" s="93"/>
      <c r="TB1131" s="93"/>
      <c r="TC1131" s="93"/>
      <c r="TD1131" s="93"/>
      <c r="TE1131" s="93"/>
      <c r="TF1131" s="93"/>
      <c r="TG1131" s="93"/>
      <c r="TH1131" s="93"/>
      <c r="TI1131" s="93"/>
      <c r="TJ1131" s="93"/>
      <c r="TK1131" s="93"/>
      <c r="TL1131" s="93"/>
      <c r="TM1131" s="93"/>
      <c r="TN1131" s="93"/>
      <c r="TO1131" s="93"/>
      <c r="TP1131" s="93"/>
      <c r="TQ1131" s="93"/>
      <c r="TR1131" s="93"/>
      <c r="TS1131" s="93"/>
      <c r="TT1131" s="93"/>
      <c r="TU1131" s="93"/>
      <c r="TV1131" s="93"/>
      <c r="TW1131" s="93"/>
      <c r="TX1131" s="93"/>
      <c r="TY1131" s="93"/>
      <c r="TZ1131" s="93"/>
      <c r="UA1131" s="93"/>
      <c r="UB1131" s="93"/>
      <c r="UC1131" s="93"/>
      <c r="UD1131" s="93"/>
      <c r="UE1131" s="93"/>
      <c r="UF1131" s="93"/>
      <c r="UG1131" s="93"/>
      <c r="UH1131" s="93"/>
      <c r="UI1131" s="93"/>
      <c r="UJ1131" s="93"/>
      <c r="UK1131" s="93"/>
      <c r="UL1131" s="93"/>
      <c r="UM1131" s="93"/>
      <c r="UN1131" s="93"/>
      <c r="UO1131" s="93"/>
      <c r="UP1131" s="93"/>
      <c r="UQ1131" s="93"/>
      <c r="UR1131" s="93"/>
      <c r="US1131" s="93"/>
      <c r="UT1131" s="93"/>
      <c r="UU1131" s="93"/>
      <c r="UV1131" s="93"/>
      <c r="UW1131" s="93"/>
      <c r="UX1131" s="93"/>
      <c r="UY1131" s="93"/>
      <c r="UZ1131" s="93"/>
      <c r="VA1131" s="93"/>
      <c r="VB1131" s="93"/>
      <c r="VC1131" s="93"/>
      <c r="VD1131" s="93"/>
      <c r="VE1131" s="93"/>
      <c r="VF1131" s="93"/>
      <c r="VG1131" s="93"/>
      <c r="VH1131" s="93"/>
      <c r="VI1131" s="93"/>
      <c r="VJ1131" s="93"/>
      <c r="VK1131" s="93"/>
      <c r="VL1131" s="93"/>
      <c r="VM1131" s="93"/>
      <c r="VN1131" s="93"/>
      <c r="VO1131" s="93"/>
      <c r="VP1131" s="93"/>
      <c r="VQ1131" s="93"/>
      <c r="VR1131" s="93"/>
      <c r="VS1131" s="93"/>
      <c r="VT1131" s="93"/>
      <c r="VU1131" s="93"/>
      <c r="VV1131" s="93"/>
      <c r="VW1131" s="93"/>
      <c r="VX1131" s="93"/>
      <c r="VY1131" s="93"/>
      <c r="VZ1131" s="93"/>
      <c r="WA1131" s="93"/>
      <c r="WB1131" s="93"/>
      <c r="WC1131" s="93"/>
      <c r="WD1131" s="93"/>
      <c r="WE1131" s="93"/>
      <c r="WF1131" s="93"/>
      <c r="WG1131" s="93"/>
      <c r="WH1131" s="93"/>
      <c r="WI1131" s="93"/>
      <c r="WJ1131" s="93"/>
      <c r="WK1131" s="93"/>
      <c r="WL1131" s="93"/>
      <c r="WM1131" s="93"/>
      <c r="WN1131" s="93"/>
      <c r="WO1131" s="93"/>
      <c r="WP1131" s="93"/>
      <c r="WQ1131" s="93"/>
      <c r="WR1131" s="93"/>
      <c r="WS1131" s="93"/>
      <c r="WT1131" s="93"/>
      <c r="WU1131" s="93"/>
      <c r="WV1131" s="93"/>
      <c r="WW1131" s="93"/>
      <c r="WX1131" s="93"/>
      <c r="WY1131" s="93"/>
      <c r="WZ1131" s="93"/>
      <c r="XA1131" s="93"/>
      <c r="XB1131" s="93"/>
      <c r="XC1131" s="93"/>
      <c r="XD1131" s="93"/>
      <c r="XE1131" s="93"/>
      <c r="XF1131" s="93"/>
      <c r="XG1131" s="93"/>
      <c r="XH1131" s="93"/>
      <c r="XI1131" s="93"/>
      <c r="XJ1131" s="93"/>
      <c r="XK1131" s="93"/>
      <c r="XL1131" s="93"/>
      <c r="XM1131" s="93"/>
      <c r="XN1131" s="93"/>
      <c r="XO1131" s="93"/>
      <c r="XP1131" s="93"/>
      <c r="XQ1131" s="93"/>
      <c r="XR1131" s="93"/>
      <c r="XS1131" s="93"/>
      <c r="XT1131" s="93"/>
      <c r="XU1131" s="93"/>
      <c r="XV1131" s="93"/>
      <c r="XW1131" s="93"/>
      <c r="XX1131" s="93"/>
      <c r="XY1131" s="93"/>
      <c r="XZ1131" s="93"/>
      <c r="YA1131" s="93"/>
      <c r="YB1131" s="93"/>
      <c r="YC1131" s="93"/>
      <c r="YD1131" s="93"/>
      <c r="YE1131" s="93"/>
      <c r="YF1131" s="93"/>
      <c r="YG1131" s="93"/>
      <c r="YH1131" s="93"/>
      <c r="YI1131" s="93"/>
      <c r="YJ1131" s="93"/>
      <c r="YK1131" s="93"/>
      <c r="YL1131" s="93"/>
      <c r="YM1131" s="93"/>
      <c r="YN1131" s="93"/>
      <c r="YO1131" s="93"/>
      <c r="YP1131" s="93"/>
      <c r="YQ1131" s="93"/>
      <c r="YR1131" s="93"/>
      <c r="YS1131" s="93"/>
      <c r="YT1131" s="93"/>
      <c r="YU1131" s="93"/>
      <c r="YV1131" s="93"/>
      <c r="YW1131" s="93"/>
      <c r="YX1131" s="93"/>
      <c r="YY1131" s="93"/>
      <c r="YZ1131" s="93"/>
      <c r="ZA1131" s="93"/>
      <c r="ZB1131" s="93"/>
      <c r="ZC1131" s="93"/>
      <c r="ZD1131" s="93"/>
      <c r="ZE1131" s="93"/>
      <c r="ZF1131" s="93"/>
      <c r="ZG1131" s="93"/>
      <c r="ZH1131" s="93"/>
      <c r="ZI1131" s="93"/>
      <c r="ZJ1131" s="93"/>
      <c r="ZK1131" s="93"/>
      <c r="ZL1131" s="93"/>
      <c r="ZM1131" s="93"/>
      <c r="ZN1131" s="93"/>
      <c r="ZO1131" s="93"/>
      <c r="ZP1131" s="93"/>
      <c r="ZQ1131" s="93"/>
      <c r="ZR1131" s="93"/>
      <c r="ZS1131" s="93"/>
      <c r="ZT1131" s="93"/>
      <c r="ZU1131" s="93"/>
      <c r="ZV1131" s="93"/>
      <c r="ZW1131" s="93"/>
      <c r="ZX1131" s="93"/>
      <c r="ZY1131" s="93"/>
      <c r="ZZ1131" s="93"/>
      <c r="AAA1131" s="93"/>
      <c r="AAB1131" s="93"/>
      <c r="AAC1131" s="93"/>
      <c r="AAD1131" s="93"/>
      <c r="AAE1131" s="93"/>
      <c r="AAF1131" s="93"/>
      <c r="AAG1131" s="93"/>
      <c r="AAH1131" s="93"/>
      <c r="AAI1131" s="93"/>
      <c r="AAJ1131" s="93"/>
      <c r="AAK1131" s="93"/>
      <c r="AAL1131" s="93"/>
      <c r="AAM1131" s="93"/>
      <c r="AAN1131" s="93"/>
      <c r="AAO1131" s="93"/>
      <c r="AAP1131" s="93"/>
      <c r="AAQ1131" s="93"/>
      <c r="AAR1131" s="93"/>
      <c r="AAS1131" s="93"/>
      <c r="AAT1131" s="93"/>
      <c r="AAU1131" s="93"/>
      <c r="AAV1131" s="93"/>
      <c r="AAW1131" s="93"/>
      <c r="AAX1131" s="93"/>
      <c r="AAY1131" s="93"/>
      <c r="AAZ1131" s="93"/>
      <c r="ABA1131" s="93"/>
      <c r="ABB1131" s="93"/>
      <c r="ABC1131" s="93"/>
      <c r="ABD1131" s="93"/>
      <c r="ABE1131" s="93"/>
      <c r="ABF1131" s="93"/>
      <c r="ABG1131" s="93"/>
      <c r="ABH1131" s="93"/>
      <c r="ABI1131" s="93"/>
      <c r="ABJ1131" s="93"/>
      <c r="ABK1131" s="93"/>
      <c r="ABL1131" s="93"/>
      <c r="ABM1131" s="93"/>
      <c r="ABN1131" s="93"/>
      <c r="ABO1131" s="93"/>
      <c r="ABP1131" s="93"/>
      <c r="ABQ1131" s="93"/>
      <c r="ABR1131" s="93"/>
      <c r="ABS1131" s="93"/>
      <c r="ABT1131" s="93"/>
      <c r="ABU1131" s="93"/>
      <c r="ABV1131" s="93"/>
      <c r="ABW1131" s="93"/>
      <c r="ABX1131" s="93"/>
      <c r="ABY1131" s="93"/>
      <c r="ABZ1131" s="93"/>
      <c r="ACA1131" s="93"/>
      <c r="ACB1131" s="93"/>
      <c r="ACC1131" s="93"/>
      <c r="ACD1131" s="93"/>
      <c r="ACE1131" s="93"/>
      <c r="ACF1131" s="93"/>
      <c r="ACG1131" s="93"/>
      <c r="ACH1131" s="93"/>
      <c r="ACI1131" s="93"/>
      <c r="ACJ1131" s="93"/>
      <c r="ACK1131" s="93"/>
      <c r="ACL1131" s="93"/>
      <c r="ACM1131" s="93"/>
      <c r="ACN1131" s="93"/>
      <c r="ACO1131" s="93"/>
      <c r="ACP1131" s="93"/>
      <c r="ACQ1131" s="89"/>
      <c r="ACR1131" s="285" t="s">
        <v>145</v>
      </c>
      <c r="ACS1131" s="286" t="s">
        <v>561</v>
      </c>
    </row>
    <row r="1132" spans="1:773" ht="60.75" customHeight="1">
      <c r="A1132" s="89"/>
      <c r="B1132" s="283"/>
      <c r="C1132" s="284"/>
      <c r="D1132" s="284"/>
      <c r="E1132" s="284"/>
      <c r="F1132" s="284"/>
      <c r="G1132" s="284"/>
      <c r="H1132" s="283"/>
      <c r="I1132" s="283"/>
      <c r="J1132" s="283"/>
      <c r="K1132" s="283"/>
      <c r="L1132" s="283"/>
      <c r="M1132" s="283"/>
      <c r="N1132" s="283"/>
      <c r="O1132" s="283"/>
      <c r="P1132" s="283"/>
      <c r="Q1132" s="283"/>
      <c r="R1132" s="283"/>
      <c r="S1132" s="283"/>
      <c r="T1132" s="283"/>
      <c r="U1132" s="283"/>
      <c r="V1132" s="283"/>
      <c r="W1132" s="283"/>
      <c r="X1132" s="283"/>
      <c r="Y1132" s="283"/>
      <c r="Z1132" s="283"/>
      <c r="AA1132" s="283"/>
      <c r="AB1132" s="93"/>
      <c r="AC1132" s="93"/>
      <c r="AD1132" s="93"/>
      <c r="AE1132" s="93"/>
      <c r="AF1132" s="93"/>
      <c r="AG1132" s="93"/>
      <c r="AH1132" s="93"/>
      <c r="AI1132" s="93"/>
      <c r="AJ1132" s="93"/>
      <c r="AK1132" s="93"/>
      <c r="AL1132" s="93"/>
      <c r="AM1132" s="93"/>
      <c r="AN1132" s="93"/>
      <c r="AO1132" s="93"/>
      <c r="AP1132" s="93"/>
      <c r="AQ1132" s="93"/>
      <c r="AR1132" s="93"/>
      <c r="AS1132" s="93"/>
      <c r="AT1132" s="93"/>
      <c r="AU1132" s="93"/>
      <c r="AV1132" s="283"/>
      <c r="AW1132" s="283"/>
      <c r="AX1132" s="283"/>
      <c r="AY1132" s="283"/>
      <c r="AZ1132" s="283"/>
      <c r="BA1132" s="283"/>
      <c r="BB1132" s="283"/>
      <c r="BC1132" s="283"/>
      <c r="BD1132" s="283"/>
      <c r="BE1132" s="283"/>
      <c r="BF1132" s="283"/>
      <c r="BG1132" s="283"/>
      <c r="BH1132" s="283"/>
      <c r="BI1132" s="283"/>
      <c r="BJ1132" s="283"/>
      <c r="BK1132" s="284"/>
      <c r="BL1132" s="284"/>
      <c r="BM1132" s="284"/>
      <c r="BN1132" s="284"/>
      <c r="BO1132" s="284"/>
      <c r="BP1132" s="284"/>
      <c r="BQ1132" s="284"/>
      <c r="BR1132" s="284"/>
      <c r="BS1132" s="284"/>
      <c r="BT1132" s="284"/>
      <c r="BU1132" s="284"/>
      <c r="BV1132" s="284"/>
      <c r="BW1132" s="284"/>
      <c r="BX1132" s="284"/>
      <c r="BY1132" s="284"/>
      <c r="BZ1132" s="284"/>
      <c r="CA1132" s="284"/>
      <c r="CB1132" s="283"/>
      <c r="CC1132" s="93"/>
      <c r="CD1132" s="282"/>
      <c r="CE1132" s="93"/>
      <c r="CF1132" s="93"/>
      <c r="CG1132" s="93"/>
      <c r="CH1132" s="93"/>
      <c r="CI1132" s="93"/>
      <c r="CJ1132" s="93"/>
      <c r="CK1132" s="93"/>
      <c r="CL1132" s="93"/>
      <c r="CM1132" s="93"/>
      <c r="CN1132" s="93"/>
      <c r="CO1132" s="93"/>
      <c r="CP1132" s="93"/>
      <c r="CQ1132" s="93"/>
      <c r="CR1132" s="93"/>
      <c r="CS1132" s="93"/>
      <c r="CT1132" s="93"/>
      <c r="CU1132" s="93"/>
      <c r="CV1132" s="93"/>
      <c r="CW1132" s="93"/>
      <c r="CX1132" s="93"/>
      <c r="CY1132" s="93"/>
      <c r="CZ1132" s="93"/>
      <c r="DA1132" s="93"/>
      <c r="DB1132" s="93"/>
      <c r="DC1132" s="93"/>
      <c r="DD1132" s="93"/>
      <c r="DE1132" s="93"/>
      <c r="DF1132" s="93"/>
      <c r="DG1132" s="93"/>
      <c r="DH1132" s="93"/>
      <c r="DI1132" s="93"/>
      <c r="DJ1132" s="93"/>
      <c r="DK1132" s="93"/>
      <c r="DL1132" s="93"/>
      <c r="DM1132" s="93"/>
      <c r="DN1132" s="93"/>
      <c r="DO1132" s="93"/>
      <c r="DP1132" s="93"/>
      <c r="DQ1132" s="93"/>
      <c r="DR1132" s="93"/>
      <c r="DS1132" s="93"/>
      <c r="DT1132" s="93"/>
      <c r="DU1132" s="93"/>
      <c r="DV1132" s="93"/>
      <c r="DW1132" s="93"/>
      <c r="DX1132" s="93"/>
      <c r="DY1132" s="93"/>
      <c r="DZ1132" s="93"/>
      <c r="EA1132" s="93"/>
      <c r="EB1132" s="93"/>
      <c r="EC1132" s="93"/>
      <c r="ED1132" s="93"/>
      <c r="EE1132" s="93"/>
      <c r="EF1132" s="93"/>
      <c r="EG1132" s="93"/>
      <c r="EH1132" s="93"/>
      <c r="EI1132" s="93"/>
      <c r="EJ1132" s="93"/>
      <c r="EK1132" s="93"/>
      <c r="EL1132" s="93"/>
      <c r="EM1132" s="93"/>
      <c r="EN1132" s="93"/>
      <c r="EO1132" s="93"/>
      <c r="EP1132" s="93"/>
      <c r="EQ1132" s="93"/>
      <c r="ER1132" s="93"/>
      <c r="ES1132" s="93"/>
      <c r="ET1132" s="93"/>
      <c r="EU1132" s="93"/>
      <c r="EV1132" s="93"/>
      <c r="EW1132" s="93"/>
      <c r="EX1132" s="93"/>
      <c r="EY1132" s="93"/>
      <c r="EZ1132" s="93"/>
      <c r="FA1132" s="93"/>
      <c r="FB1132" s="93"/>
      <c r="FC1132" s="93"/>
      <c r="FD1132" s="93"/>
      <c r="FE1132" s="93"/>
      <c r="FF1132" s="93"/>
      <c r="FG1132" s="93"/>
      <c r="FH1132" s="93"/>
      <c r="FI1132" s="93"/>
      <c r="FJ1132" s="93"/>
      <c r="FK1132" s="93"/>
      <c r="FL1132" s="93"/>
      <c r="FM1132" s="93"/>
      <c r="FN1132" s="93"/>
      <c r="FO1132" s="93"/>
      <c r="FP1132" s="93"/>
      <c r="FQ1132" s="93"/>
      <c r="FR1132" s="93"/>
      <c r="FS1132" s="93"/>
      <c r="FT1132" s="93"/>
      <c r="FU1132" s="93"/>
      <c r="FV1132" s="93"/>
      <c r="FW1132" s="93"/>
      <c r="FX1132" s="93"/>
      <c r="FY1132" s="93"/>
      <c r="FZ1132" s="93"/>
      <c r="GA1132" s="93"/>
      <c r="GB1132" s="93"/>
      <c r="GC1132" s="93"/>
      <c r="GD1132" s="93"/>
      <c r="GE1132" s="93"/>
      <c r="GF1132" s="93"/>
      <c r="GG1132" s="93"/>
      <c r="GH1132" s="93"/>
      <c r="GI1132" s="93"/>
      <c r="GJ1132" s="93"/>
      <c r="GK1132" s="93"/>
      <c r="GL1132" s="93"/>
      <c r="GM1132" s="93"/>
      <c r="GN1132" s="93"/>
      <c r="GO1132" s="93"/>
      <c r="GP1132" s="93"/>
      <c r="GQ1132" s="93"/>
      <c r="GR1132" s="93"/>
      <c r="GS1132" s="93"/>
      <c r="GT1132" s="93"/>
      <c r="GU1132" s="93"/>
      <c r="GV1132" s="93"/>
      <c r="GW1132" s="93"/>
      <c r="GX1132" s="93"/>
      <c r="GY1132" s="93"/>
      <c r="GZ1132" s="93"/>
      <c r="HA1132" s="93"/>
      <c r="HB1132" s="93"/>
      <c r="HC1132" s="93"/>
      <c r="HD1132" s="93"/>
      <c r="HE1132" s="93"/>
      <c r="HF1132" s="93"/>
      <c r="HG1132" s="93"/>
      <c r="HH1132" s="93"/>
      <c r="HI1132" s="93"/>
      <c r="HJ1132" s="93"/>
      <c r="HK1132" s="93"/>
      <c r="HL1132" s="93"/>
      <c r="HM1132" s="93"/>
      <c r="HN1132" s="93"/>
      <c r="HO1132" s="93"/>
      <c r="HP1132" s="93"/>
      <c r="HQ1132" s="93"/>
      <c r="HR1132" s="93"/>
      <c r="HS1132" s="93"/>
      <c r="HT1132" s="93"/>
      <c r="HU1132" s="93"/>
      <c r="HV1132" s="93"/>
      <c r="HW1132" s="93"/>
      <c r="HX1132" s="93"/>
      <c r="HY1132" s="93"/>
      <c r="HZ1132" s="93"/>
      <c r="IA1132" s="93"/>
      <c r="IB1132" s="93"/>
      <c r="IC1132" s="93"/>
      <c r="ID1132" s="93"/>
      <c r="IE1132" s="93"/>
      <c r="IF1132" s="93"/>
      <c r="IG1132" s="93"/>
      <c r="IH1132" s="93"/>
      <c r="II1132" s="93"/>
      <c r="IJ1132" s="93"/>
      <c r="IK1132" s="93"/>
      <c r="IL1132" s="93"/>
      <c r="IM1132" s="93"/>
      <c r="IN1132" s="93"/>
      <c r="IO1132" s="93"/>
      <c r="IP1132" s="93"/>
      <c r="IQ1132" s="93"/>
      <c r="IR1132" s="93"/>
      <c r="IS1132" s="93"/>
      <c r="IT1132" s="93"/>
      <c r="IU1132" s="93"/>
      <c r="IV1132" s="93"/>
      <c r="IW1132" s="93"/>
      <c r="IX1132" s="93"/>
      <c r="IY1132" s="93"/>
      <c r="IZ1132" s="93"/>
      <c r="JA1132" s="93"/>
      <c r="JB1132" s="93"/>
      <c r="JC1132" s="93"/>
      <c r="JD1132" s="93"/>
      <c r="JE1132" s="93"/>
      <c r="JF1132" s="93"/>
      <c r="JG1132" s="93"/>
      <c r="JH1132" s="93"/>
      <c r="JI1132" s="93"/>
      <c r="JJ1132" s="93"/>
      <c r="JK1132" s="93"/>
      <c r="JL1132" s="93"/>
      <c r="JM1132" s="93"/>
      <c r="JN1132" s="93"/>
      <c r="JO1132" s="93"/>
      <c r="JP1132" s="93"/>
      <c r="JQ1132" s="93"/>
      <c r="JR1132" s="93"/>
      <c r="JS1132" s="93"/>
      <c r="JT1132" s="93"/>
      <c r="JU1132" s="93"/>
      <c r="JV1132" s="93"/>
      <c r="JW1132" s="93"/>
      <c r="JX1132" s="93"/>
      <c r="JY1132" s="93"/>
      <c r="JZ1132" s="93"/>
      <c r="KA1132" s="93"/>
      <c r="KB1132" s="93"/>
      <c r="KC1132" s="93"/>
      <c r="KD1132" s="93"/>
      <c r="KE1132" s="93"/>
      <c r="KF1132" s="93"/>
      <c r="KG1132" s="93"/>
      <c r="KH1132" s="93"/>
      <c r="KI1132" s="93"/>
      <c r="KJ1132" s="93"/>
      <c r="KK1132" s="93"/>
      <c r="KL1132" s="93"/>
      <c r="KM1132" s="93"/>
      <c r="KN1132" s="93"/>
      <c r="KO1132" s="93"/>
      <c r="KP1132" s="93"/>
      <c r="KQ1132" s="93"/>
      <c r="KR1132" s="93"/>
      <c r="KS1132" s="93"/>
      <c r="KT1132" s="93"/>
      <c r="KU1132" s="93"/>
      <c r="KV1132" s="93"/>
      <c r="KW1132" s="93"/>
      <c r="KX1132" s="93"/>
      <c r="KY1132" s="93"/>
      <c r="KZ1132" s="93"/>
      <c r="LA1132" s="93"/>
      <c r="LB1132" s="93"/>
      <c r="LC1132" s="93"/>
      <c r="LD1132" s="93"/>
      <c r="LE1132" s="93"/>
      <c r="LF1132" s="93"/>
      <c r="LG1132" s="93"/>
      <c r="LH1132" s="93"/>
      <c r="LI1132" s="93"/>
      <c r="LJ1132" s="93"/>
      <c r="LK1132" s="93"/>
      <c r="LL1132" s="93"/>
      <c r="LM1132" s="93"/>
      <c r="LN1132" s="93"/>
      <c r="LO1132" s="93"/>
      <c r="LP1132" s="93"/>
      <c r="LQ1132" s="93"/>
      <c r="LR1132" s="93"/>
      <c r="LS1132" s="93"/>
      <c r="LT1132" s="93"/>
      <c r="LU1132" s="93"/>
      <c r="LV1132" s="93"/>
      <c r="LW1132" s="93"/>
      <c r="LX1132" s="93"/>
      <c r="LY1132" s="93"/>
      <c r="LZ1132" s="93"/>
      <c r="MA1132" s="93"/>
      <c r="MB1132" s="93"/>
      <c r="MC1132" s="93"/>
      <c r="MD1132" s="93"/>
      <c r="ME1132" s="93"/>
      <c r="MF1132" s="93"/>
      <c r="MG1132" s="93"/>
      <c r="MH1132" s="93"/>
      <c r="MI1132" s="93"/>
      <c r="MJ1132" s="93"/>
      <c r="MK1132" s="93"/>
      <c r="ML1132" s="93"/>
      <c r="MM1132" s="93"/>
      <c r="MN1132" s="93"/>
      <c r="MO1132" s="93"/>
      <c r="MP1132" s="93"/>
      <c r="MQ1132" s="93"/>
      <c r="MR1132" s="93"/>
      <c r="MS1132" s="93"/>
      <c r="MT1132" s="93"/>
      <c r="MU1132" s="93"/>
      <c r="MV1132" s="93"/>
      <c r="MW1132" s="93"/>
      <c r="MX1132" s="93"/>
      <c r="MY1132" s="93"/>
      <c r="MZ1132" s="93"/>
      <c r="NA1132" s="93"/>
      <c r="NB1132" s="93"/>
      <c r="NC1132" s="93"/>
      <c r="ND1132" s="93"/>
      <c r="NE1132" s="93"/>
      <c r="NF1132" s="93"/>
      <c r="NG1132" s="93"/>
      <c r="NH1132" s="93"/>
      <c r="NI1132" s="93"/>
      <c r="NJ1132" s="93"/>
      <c r="NK1132" s="93"/>
      <c r="NL1132" s="93"/>
      <c r="NM1132" s="93"/>
      <c r="NN1132" s="93"/>
      <c r="NO1132" s="93"/>
      <c r="NP1132" s="93"/>
      <c r="NQ1132" s="93"/>
      <c r="NR1132" s="93"/>
      <c r="NS1132" s="93"/>
      <c r="NT1132" s="93"/>
      <c r="NU1132" s="93"/>
      <c r="NV1132" s="93"/>
      <c r="NW1132" s="93"/>
      <c r="NX1132" s="93"/>
      <c r="NY1132" s="93"/>
      <c r="NZ1132" s="93"/>
      <c r="OA1132" s="93"/>
      <c r="OB1132" s="93"/>
      <c r="OC1132" s="93"/>
      <c r="OD1132" s="93"/>
      <c r="OE1132" s="93"/>
      <c r="OF1132" s="93"/>
      <c r="OG1132" s="93"/>
      <c r="OH1132" s="93"/>
      <c r="OI1132" s="93"/>
      <c r="OJ1132" s="93"/>
      <c r="OK1132" s="93"/>
      <c r="OL1132" s="93"/>
      <c r="OM1132" s="93"/>
      <c r="ON1132" s="93"/>
      <c r="OO1132" s="93"/>
      <c r="OP1132" s="93"/>
      <c r="OQ1132" s="93"/>
      <c r="OR1132" s="93"/>
      <c r="OS1132" s="93"/>
      <c r="OT1132" s="93"/>
      <c r="OU1132" s="93"/>
      <c r="OV1132" s="93"/>
      <c r="OW1132" s="93"/>
      <c r="OX1132" s="93"/>
      <c r="OY1132" s="93"/>
      <c r="OZ1132" s="93"/>
      <c r="PA1132" s="93"/>
      <c r="PB1132" s="93"/>
      <c r="PC1132" s="93"/>
      <c r="PD1132" s="93"/>
      <c r="PE1132" s="93"/>
      <c r="PF1132" s="93"/>
      <c r="PG1132" s="93"/>
      <c r="PH1132" s="93"/>
      <c r="PI1132" s="93"/>
      <c r="PJ1132" s="93"/>
      <c r="PK1132" s="93"/>
      <c r="PL1132" s="93"/>
      <c r="PM1132" s="93"/>
      <c r="PN1132" s="93"/>
      <c r="PO1132" s="93"/>
      <c r="PP1132" s="93"/>
      <c r="PQ1132" s="93"/>
      <c r="PR1132" s="93"/>
      <c r="PS1132" s="93"/>
      <c r="PT1132" s="93"/>
      <c r="PU1132" s="93"/>
      <c r="PV1132" s="93"/>
      <c r="PW1132" s="93"/>
      <c r="PX1132" s="93"/>
      <c r="PY1132" s="93"/>
      <c r="PZ1132" s="93"/>
      <c r="QA1132" s="93"/>
      <c r="QB1132" s="93"/>
      <c r="QC1132" s="93"/>
      <c r="QD1132" s="93"/>
      <c r="QE1132" s="93"/>
      <c r="QF1132" s="93"/>
      <c r="QG1132" s="93"/>
      <c r="QH1132" s="93"/>
      <c r="QI1132" s="93"/>
      <c r="QJ1132" s="93"/>
      <c r="QK1132" s="93"/>
      <c r="QL1132" s="93"/>
      <c r="QM1132" s="93"/>
      <c r="QN1132" s="93"/>
      <c r="QO1132" s="93"/>
      <c r="QP1132" s="93"/>
      <c r="QQ1132" s="93"/>
      <c r="QR1132" s="93"/>
      <c r="QS1132" s="93"/>
      <c r="QT1132" s="93"/>
      <c r="QU1132" s="93"/>
      <c r="QV1132" s="93"/>
      <c r="QW1132" s="93"/>
      <c r="QX1132" s="93"/>
      <c r="QY1132" s="93"/>
      <c r="QZ1132" s="93"/>
      <c r="RA1132" s="93"/>
      <c r="RB1132" s="93"/>
      <c r="RC1132" s="93"/>
      <c r="RD1132" s="93"/>
      <c r="RE1132" s="93"/>
      <c r="RF1132" s="93"/>
      <c r="RG1132" s="93"/>
      <c r="RH1132" s="93"/>
      <c r="RI1132" s="93"/>
      <c r="RJ1132" s="93"/>
      <c r="RK1132" s="93"/>
      <c r="RL1132" s="93"/>
      <c r="RM1132" s="93"/>
      <c r="RN1132" s="93"/>
      <c r="RO1132" s="93"/>
      <c r="RP1132" s="93"/>
      <c r="RQ1132" s="93"/>
      <c r="RR1132" s="93"/>
      <c r="RS1132" s="93"/>
      <c r="RT1132" s="93"/>
      <c r="RU1132" s="93"/>
      <c r="RV1132" s="93"/>
      <c r="RW1132" s="93"/>
      <c r="RX1132" s="93"/>
      <c r="RY1132" s="93"/>
      <c r="RZ1132" s="93"/>
      <c r="SA1132" s="93"/>
      <c r="SB1132" s="93"/>
      <c r="SC1132" s="93"/>
      <c r="SD1132" s="93"/>
      <c r="SE1132" s="93"/>
      <c r="SF1132" s="93"/>
      <c r="SG1132" s="93"/>
      <c r="SH1132" s="93"/>
      <c r="SI1132" s="93"/>
      <c r="SJ1132" s="93"/>
      <c r="SK1132" s="93"/>
      <c r="SL1132" s="93"/>
      <c r="SM1132" s="93"/>
      <c r="SN1132" s="93"/>
      <c r="SO1132" s="93"/>
      <c r="SP1132" s="93"/>
      <c r="SQ1132" s="93"/>
      <c r="SR1132" s="93"/>
      <c r="SS1132" s="93"/>
      <c r="ST1132" s="93"/>
      <c r="SU1132" s="93"/>
      <c r="SV1132" s="93"/>
      <c r="SW1132" s="93"/>
      <c r="SX1132" s="93"/>
      <c r="SY1132" s="93"/>
      <c r="SZ1132" s="93"/>
      <c r="TA1132" s="93"/>
      <c r="TB1132" s="93"/>
      <c r="TC1132" s="93"/>
      <c r="TD1132" s="93"/>
      <c r="TE1132" s="93"/>
      <c r="TF1132" s="93"/>
      <c r="TG1132" s="93"/>
      <c r="TH1132" s="93"/>
      <c r="TI1132" s="93"/>
      <c r="TJ1132" s="93"/>
      <c r="TK1132" s="93"/>
      <c r="TL1132" s="93"/>
      <c r="TM1132" s="93"/>
      <c r="TN1132" s="93"/>
      <c r="TO1132" s="93"/>
      <c r="TP1132" s="93"/>
      <c r="TQ1132" s="93"/>
      <c r="TR1132" s="93"/>
      <c r="TS1132" s="93"/>
      <c r="TT1132" s="93"/>
      <c r="TU1132" s="93"/>
      <c r="TV1132" s="93"/>
      <c r="TW1132" s="93"/>
      <c r="TX1132" s="93"/>
      <c r="TY1132" s="93"/>
      <c r="TZ1132" s="93"/>
      <c r="UA1132" s="93"/>
      <c r="UB1132" s="93"/>
      <c r="UC1132" s="93"/>
      <c r="UD1132" s="93"/>
      <c r="UE1132" s="93"/>
      <c r="UF1132" s="93"/>
      <c r="UG1132" s="93"/>
      <c r="UH1132" s="93"/>
      <c r="UI1132" s="93"/>
      <c r="UJ1132" s="93"/>
      <c r="UK1132" s="93"/>
      <c r="UL1132" s="93"/>
      <c r="UM1132" s="93"/>
      <c r="UN1132" s="93"/>
      <c r="UO1132" s="93"/>
      <c r="UP1132" s="93"/>
      <c r="UQ1132" s="93"/>
      <c r="UR1132" s="93"/>
      <c r="US1132" s="93"/>
      <c r="UT1132" s="93"/>
      <c r="UU1132" s="93"/>
      <c r="UV1132" s="93"/>
      <c r="UW1132" s="93"/>
      <c r="UX1132" s="93"/>
      <c r="UY1132" s="93"/>
      <c r="UZ1132" s="93"/>
      <c r="VA1132" s="93"/>
      <c r="VB1132" s="93"/>
      <c r="VC1132" s="93"/>
      <c r="VD1132" s="93"/>
      <c r="VE1132" s="93"/>
      <c r="VF1132" s="93"/>
      <c r="VG1132" s="93"/>
      <c r="VH1132" s="93"/>
      <c r="VI1132" s="93"/>
      <c r="VJ1132" s="93"/>
      <c r="VK1132" s="93"/>
      <c r="VL1132" s="93"/>
      <c r="VM1132" s="93"/>
      <c r="VN1132" s="93"/>
      <c r="VO1132" s="93"/>
      <c r="VP1132" s="93"/>
      <c r="VQ1132" s="93"/>
      <c r="VR1132" s="93"/>
      <c r="VS1132" s="93"/>
      <c r="VT1132" s="93"/>
      <c r="VU1132" s="93"/>
      <c r="VV1132" s="93"/>
      <c r="VW1132" s="93"/>
      <c r="VX1132" s="93"/>
      <c r="VY1132" s="93"/>
      <c r="VZ1132" s="93"/>
      <c r="WA1132" s="93"/>
      <c r="WB1132" s="93"/>
      <c r="WC1132" s="93"/>
      <c r="WD1132" s="93"/>
      <c r="WE1132" s="93"/>
      <c r="WF1132" s="93"/>
      <c r="WG1132" s="93"/>
      <c r="WH1132" s="93"/>
      <c r="WI1132" s="93"/>
      <c r="WJ1132" s="93"/>
      <c r="WK1132" s="93"/>
      <c r="WL1132" s="93"/>
      <c r="WM1132" s="93"/>
      <c r="WN1132" s="93"/>
      <c r="WO1132" s="93"/>
      <c r="WP1132" s="93"/>
      <c r="WQ1132" s="93"/>
      <c r="WR1132" s="93"/>
      <c r="WS1132" s="93"/>
      <c r="WT1132" s="93"/>
      <c r="WU1132" s="93"/>
      <c r="WV1132" s="93"/>
      <c r="WW1132" s="93"/>
      <c r="WX1132" s="93"/>
      <c r="WY1132" s="93"/>
      <c r="WZ1132" s="93"/>
      <c r="XA1132" s="93"/>
      <c r="XB1132" s="93"/>
      <c r="XC1132" s="93"/>
      <c r="XD1132" s="93"/>
      <c r="XE1132" s="93"/>
      <c r="XF1132" s="93"/>
      <c r="XG1132" s="93"/>
      <c r="XH1132" s="93"/>
      <c r="XI1132" s="93"/>
      <c r="XJ1132" s="93"/>
      <c r="XK1132" s="93"/>
      <c r="XL1132" s="93"/>
      <c r="XM1132" s="93"/>
      <c r="XN1132" s="93"/>
      <c r="XO1132" s="93"/>
      <c r="XP1132" s="93"/>
      <c r="XQ1132" s="93"/>
      <c r="XR1132" s="93"/>
      <c r="XS1132" s="93"/>
      <c r="XT1132" s="93"/>
      <c r="XU1132" s="93"/>
      <c r="XV1132" s="93"/>
      <c r="XW1132" s="93"/>
      <c r="XX1132" s="93"/>
      <c r="XY1132" s="93"/>
      <c r="XZ1132" s="93"/>
      <c r="YA1132" s="93"/>
      <c r="YB1132" s="93"/>
      <c r="YC1132" s="93"/>
      <c r="YD1132" s="93"/>
      <c r="YE1132" s="93"/>
      <c r="YF1132" s="93"/>
      <c r="YG1132" s="93"/>
      <c r="YH1132" s="93"/>
      <c r="YI1132" s="93"/>
      <c r="YJ1132" s="93"/>
      <c r="YK1132" s="93"/>
      <c r="YL1132" s="93"/>
      <c r="YM1132" s="93"/>
      <c r="YN1132" s="93"/>
      <c r="YO1132" s="93"/>
      <c r="YP1132" s="93"/>
      <c r="YQ1132" s="93"/>
      <c r="YR1132" s="93"/>
      <c r="YS1132" s="93"/>
      <c r="YT1132" s="93"/>
      <c r="YU1132" s="93"/>
      <c r="YV1132" s="93"/>
      <c r="YW1132" s="93"/>
      <c r="YX1132" s="93"/>
      <c r="YY1132" s="93"/>
      <c r="YZ1132" s="93"/>
      <c r="ZA1132" s="93"/>
      <c r="ZB1132" s="93"/>
      <c r="ZC1132" s="93"/>
      <c r="ZD1132" s="93"/>
      <c r="ZE1132" s="93"/>
      <c r="ZF1132" s="93"/>
      <c r="ZG1132" s="93"/>
      <c r="ZH1132" s="93"/>
      <c r="ZI1132" s="93"/>
      <c r="ZJ1132" s="93"/>
      <c r="ZK1132" s="93"/>
      <c r="ZL1132" s="93"/>
      <c r="ZM1132" s="93"/>
      <c r="ZN1132" s="93"/>
      <c r="ZO1132" s="93"/>
      <c r="ZP1132" s="93"/>
      <c r="ZQ1132" s="93"/>
      <c r="ZR1132" s="93"/>
      <c r="ZS1132" s="93"/>
      <c r="ZT1132" s="93"/>
      <c r="ZU1132" s="93"/>
      <c r="ZV1132" s="93"/>
      <c r="ZW1132" s="93"/>
      <c r="ZX1132" s="93"/>
      <c r="ZY1132" s="93"/>
      <c r="ZZ1132" s="93"/>
      <c r="AAA1132" s="93"/>
      <c r="AAB1132" s="93"/>
      <c r="AAC1132" s="93"/>
      <c r="AAD1132" s="93"/>
      <c r="AAE1132" s="93"/>
      <c r="AAF1132" s="93"/>
      <c r="AAG1132" s="93"/>
      <c r="AAH1132" s="93"/>
      <c r="AAI1132" s="93"/>
      <c r="AAJ1132" s="93"/>
      <c r="AAK1132" s="93"/>
      <c r="AAL1132" s="93"/>
      <c r="AAM1132" s="93"/>
      <c r="AAN1132" s="93"/>
      <c r="AAO1132" s="93"/>
      <c r="AAP1132" s="93"/>
      <c r="AAQ1132" s="93"/>
      <c r="AAR1132" s="93"/>
      <c r="AAS1132" s="93"/>
      <c r="AAT1132" s="93"/>
      <c r="AAU1132" s="93"/>
      <c r="AAV1132" s="93"/>
      <c r="AAW1132" s="93"/>
      <c r="AAX1132" s="93"/>
      <c r="AAY1132" s="93"/>
      <c r="AAZ1132" s="93"/>
      <c r="ABA1132" s="93"/>
      <c r="ABB1132" s="93"/>
      <c r="ABC1132" s="93"/>
      <c r="ABD1132" s="93"/>
      <c r="ABE1132" s="93"/>
      <c r="ABF1132" s="93"/>
      <c r="ABG1132" s="93"/>
      <c r="ABH1132" s="93"/>
      <c r="ABI1132" s="93"/>
      <c r="ABJ1132" s="93"/>
      <c r="ABK1132" s="93"/>
      <c r="ABL1132" s="93"/>
      <c r="ABM1132" s="93"/>
      <c r="ABN1132" s="93"/>
      <c r="ABO1132" s="93"/>
      <c r="ABP1132" s="93"/>
      <c r="ABQ1132" s="93"/>
      <c r="ABR1132" s="93"/>
      <c r="ABS1132" s="93"/>
      <c r="ABT1132" s="93"/>
      <c r="ABU1132" s="93"/>
      <c r="ABV1132" s="93"/>
      <c r="ABW1132" s="93"/>
      <c r="ABX1132" s="93"/>
      <c r="ABY1132" s="93"/>
      <c r="ABZ1132" s="93"/>
      <c r="ACA1132" s="93"/>
      <c r="ACB1132" s="93"/>
      <c r="ACC1132" s="93"/>
      <c r="ACD1132" s="93"/>
      <c r="ACE1132" s="93"/>
      <c r="ACF1132" s="93"/>
      <c r="ACG1132" s="93"/>
      <c r="ACH1132" s="93"/>
      <c r="ACI1132" s="93"/>
      <c r="ACJ1132" s="93"/>
      <c r="ACK1132" s="93"/>
      <c r="ACL1132" s="93"/>
      <c r="ACM1132" s="93"/>
      <c r="ACN1132" s="93"/>
      <c r="ACO1132" s="93"/>
      <c r="ACP1132" s="93"/>
      <c r="ACQ1132" s="89"/>
      <c r="ACR1132" s="287" t="s">
        <v>146</v>
      </c>
      <c r="ACS1132" s="288" t="s">
        <v>562</v>
      </c>
    </row>
    <row r="1133" spans="1:773" ht="58.5" customHeight="1">
      <c r="ACQ1133" s="89"/>
      <c r="ACR1133" s="285" t="s">
        <v>147</v>
      </c>
      <c r="ACS1133" s="286" t="s">
        <v>563</v>
      </c>
    </row>
    <row r="1134" spans="1:773" ht="96.75" customHeight="1">
      <c r="ACQ1134" s="89"/>
      <c r="ACR1134" s="287" t="s">
        <v>564</v>
      </c>
      <c r="ACS1134" s="288" t="s">
        <v>565</v>
      </c>
    </row>
    <row r="1135" spans="1:773" ht="73.5" customHeight="1">
      <c r="ACQ1135" s="89"/>
      <c r="ACR1135" s="285" t="s">
        <v>149</v>
      </c>
      <c r="ACS1135" s="286" t="s">
        <v>566</v>
      </c>
    </row>
    <row r="1136" spans="1:773" ht="63.75" customHeight="1">
      <c r="ACQ1136" s="89"/>
      <c r="ACR1136" s="287" t="s">
        <v>150</v>
      </c>
      <c r="ACS1136" s="288" t="s">
        <v>567</v>
      </c>
    </row>
    <row r="1137" spans="771:777" ht="11.25" customHeight="1">
      <c r="ACQ1137" s="89"/>
      <c r="ACR1137" s="89"/>
      <c r="ACS1137" s="89"/>
    </row>
    <row r="1138" spans="771:777" ht="11.25" customHeight="1">
      <c r="ACQ1138" s="89"/>
      <c r="ACR1138" s="89"/>
      <c r="ACS1138" s="89"/>
    </row>
    <row r="1140" spans="771:777" ht="11.25" customHeight="1">
      <c r="ACU1140" s="5" t="s">
        <v>568</v>
      </c>
      <c r="ACV1140" s="89"/>
      <c r="ACW1140" s="89"/>
    </row>
    <row r="1141" spans="771:777" ht="11.25" customHeight="1">
      <c r="ACU1141" s="5" t="s">
        <v>569</v>
      </c>
      <c r="ACV1141" s="89"/>
      <c r="ACW1141" s="89"/>
    </row>
    <row r="1142" spans="771:777" ht="11.25" customHeight="1">
      <c r="ACU1142" s="5" t="s">
        <v>570</v>
      </c>
      <c r="ACV1142" s="89"/>
      <c r="ACW1142" s="89"/>
    </row>
    <row r="1143" spans="771:777" ht="11.25" customHeight="1">
      <c r="ACU1143" s="5" t="s">
        <v>571</v>
      </c>
      <c r="ACV1143" s="89"/>
      <c r="ACW1143" s="89"/>
    </row>
    <row r="1144" spans="771:777" ht="11.25" customHeight="1">
      <c r="ACU1144" s="5"/>
      <c r="ACV1144" s="89"/>
      <c r="ACW1144" s="89"/>
    </row>
    <row r="1145" spans="771:777" ht="11.25" customHeight="1">
      <c r="ACU1145" s="5" t="s">
        <v>153</v>
      </c>
      <c r="ACV1145" s="89"/>
      <c r="ACW1145" s="89"/>
    </row>
    <row r="1146" spans="771:777" ht="11.25" customHeight="1">
      <c r="ACU1146" s="89"/>
      <c r="ACV1146" s="89"/>
      <c r="ACW1146" s="68" t="s">
        <v>160</v>
      </c>
    </row>
    <row r="1147" spans="771:777" ht="11.25" customHeight="1">
      <c r="ACU1147" s="89"/>
      <c r="ACV1147" s="89"/>
      <c r="ACW1147" s="57" t="s">
        <v>572</v>
      </c>
    </row>
    <row r="1148" spans="771:777" ht="11.25" customHeight="1">
      <c r="ACU1148" s="89"/>
      <c r="ACV1148" s="89"/>
      <c r="ACW1148" s="57" t="s">
        <v>162</v>
      </c>
    </row>
    <row r="1149" spans="771:777" ht="11.25" customHeight="1">
      <c r="ACU1149" s="89"/>
      <c r="ACV1149" s="89"/>
      <c r="ACW1149" s="57" t="s">
        <v>163</v>
      </c>
    </row>
    <row r="1150" spans="771:777" ht="11.25" customHeight="1">
      <c r="ACU1150" s="89"/>
      <c r="ACV1150" s="89"/>
      <c r="ACW1150" s="57" t="s">
        <v>165</v>
      </c>
    </row>
    <row r="1151" spans="771:777" ht="11.25" customHeight="1">
      <c r="ACU1151" s="89"/>
      <c r="ACV1151" s="89"/>
      <c r="ACW1151" s="57" t="s">
        <v>167</v>
      </c>
    </row>
    <row r="1152" spans="771:777" ht="11.25" customHeight="1">
      <c r="ACU1152" s="89"/>
      <c r="ACV1152" s="89"/>
      <c r="ACW1152" s="57" t="s">
        <v>573</v>
      </c>
    </row>
    <row r="1153" spans="775:781" ht="11.25" customHeight="1">
      <c r="ACU1153" s="89"/>
      <c r="ACV1153" s="89"/>
      <c r="ACW1153" s="57" t="s">
        <v>574</v>
      </c>
    </row>
    <row r="1154" spans="775:781" ht="11.25" customHeight="1">
      <c r="ACU1154" s="89"/>
      <c r="ACV1154" s="89"/>
      <c r="ACW1154" s="57" t="s">
        <v>575</v>
      </c>
    </row>
    <row r="1155" spans="775:781" ht="11.25" customHeight="1">
      <c r="ACW1155" s="57" t="s">
        <v>576</v>
      </c>
      <c r="ACX1155" s="89"/>
      <c r="ACY1155" s="89"/>
      <c r="ACZ1155" s="89"/>
      <c r="ADA1155" s="89"/>
    </row>
    <row r="1156" spans="775:781" ht="11.25" customHeight="1">
      <c r="ACW1156" s="57" t="s">
        <v>577</v>
      </c>
      <c r="ACX1156" s="89"/>
      <c r="ACY1156" s="89"/>
      <c r="ACZ1156" s="89"/>
      <c r="ADA1156" s="89"/>
    </row>
    <row r="1157" spans="775:781" ht="11.25" customHeight="1">
      <c r="ACW1157" s="57" t="s">
        <v>168</v>
      </c>
      <c r="ACX1157" s="89"/>
      <c r="ACY1157" s="89" t="s">
        <v>578</v>
      </c>
      <c r="ACZ1157" s="89"/>
      <c r="ADA1157" s="89"/>
    </row>
    <row r="1158" spans="775:781" ht="11.25" customHeight="1">
      <c r="ACW1158" s="89"/>
      <c r="ACX1158" s="89"/>
      <c r="ACY1158" s="57" t="s">
        <v>212</v>
      </c>
      <c r="ACZ1158" s="89"/>
      <c r="ADA1158" s="89"/>
    </row>
    <row r="1159" spans="775:781" ht="11.25" customHeight="1">
      <c r="ACW1159" s="89"/>
      <c r="ACX1159" s="89"/>
      <c r="ACY1159" s="57" t="s">
        <v>213</v>
      </c>
      <c r="ACZ1159" s="89"/>
      <c r="ADA1159" s="89"/>
    </row>
    <row r="1160" spans="775:781" ht="11.25" customHeight="1">
      <c r="ACW1160" s="89"/>
      <c r="ACX1160" s="89"/>
      <c r="ACY1160" s="57" t="s">
        <v>214</v>
      </c>
      <c r="ACZ1160" s="89"/>
      <c r="ADA1160" s="89"/>
    </row>
    <row r="1161" spans="775:781" ht="11.25" customHeight="1">
      <c r="ACW1161" s="89"/>
      <c r="ACX1161" s="89"/>
      <c r="ACY1161" s="57" t="s">
        <v>215</v>
      </c>
      <c r="ACZ1161" s="89"/>
      <c r="ADA1161" s="89"/>
    </row>
    <row r="1162" spans="775:781" ht="11.25" customHeight="1">
      <c r="ACW1162" s="89"/>
      <c r="ACX1162" s="89"/>
      <c r="ACY1162" s="89"/>
      <c r="ACZ1162" s="89"/>
      <c r="ADA1162" s="89"/>
    </row>
    <row r="1163" spans="775:781" ht="11.25" customHeight="1">
      <c r="ACW1163" s="89"/>
      <c r="ACX1163" s="89"/>
      <c r="ACY1163" s="89"/>
      <c r="ACZ1163" s="89"/>
      <c r="ADA1163" s="89" t="s">
        <v>100</v>
      </c>
    </row>
    <row r="1164" spans="775:781" ht="11.25" customHeight="1">
      <c r="ACW1164" s="89"/>
      <c r="ACX1164" s="89"/>
      <c r="ACY1164" s="89"/>
      <c r="ACZ1164" s="89"/>
      <c r="ADA1164" s="289" t="s">
        <v>579</v>
      </c>
    </row>
    <row r="1165" spans="775:781" ht="11.25" customHeight="1">
      <c r="ACW1165" s="89"/>
      <c r="ACX1165" s="89"/>
      <c r="ACY1165" s="89"/>
      <c r="ACZ1165" s="89"/>
      <c r="ADA1165" s="60" t="s">
        <v>580</v>
      </c>
    </row>
    <row r="1166" spans="775:781" ht="11.25" customHeight="1">
      <c r="ACW1166" s="89"/>
      <c r="ACX1166" s="89"/>
      <c r="ACY1166" s="89"/>
      <c r="ACZ1166" s="89"/>
      <c r="ADA1166" s="60" t="s">
        <v>581</v>
      </c>
    </row>
    <row r="1167" spans="775:781" ht="11.25" customHeight="1">
      <c r="ACW1167" s="89"/>
      <c r="ACX1167" s="89"/>
      <c r="ACY1167" s="89"/>
      <c r="ACZ1167" s="89"/>
      <c r="ADA1167" s="60" t="s">
        <v>582</v>
      </c>
    </row>
    <row r="1168" spans="775:781" ht="11.25" customHeight="1">
      <c r="ACW1168" s="89"/>
      <c r="ACX1168" s="89"/>
      <c r="ACY1168" s="89"/>
      <c r="ACZ1168" s="89"/>
      <c r="ADA1168" s="60" t="s">
        <v>583</v>
      </c>
    </row>
    <row r="1169" spans="777:786" ht="11.25" customHeight="1">
      <c r="ACW1169" s="89"/>
      <c r="ACX1169" s="89"/>
      <c r="ACY1169" s="89"/>
      <c r="ACZ1169" s="89"/>
      <c r="ADA1169" s="289" t="s">
        <v>584</v>
      </c>
    </row>
    <row r="1170" spans="777:786" ht="11.25" customHeight="1">
      <c r="ACW1170" s="89"/>
      <c r="ACX1170" s="89"/>
      <c r="ACY1170" s="89"/>
      <c r="ACZ1170" s="89"/>
      <c r="ADA1170" s="60" t="s">
        <v>585</v>
      </c>
    </row>
    <row r="1171" spans="777:786" ht="11.25" customHeight="1">
      <c r="ADA1171" s="289" t="s">
        <v>168</v>
      </c>
      <c r="ADB1171" s="89"/>
      <c r="ADC1171" s="5"/>
      <c r="ADD1171" s="5"/>
      <c r="ADE1171" s="56"/>
      <c r="ADF1171" s="56"/>
    </row>
    <row r="1172" spans="777:786" ht="11.25" customHeight="1">
      <c r="ADA1172" s="60" t="s">
        <v>153</v>
      </c>
      <c r="ADB1172" s="5"/>
      <c r="ADC1172" s="5"/>
      <c r="ADD1172" s="5"/>
      <c r="ADE1172" s="5"/>
      <c r="ADF1172" s="5"/>
    </row>
    <row r="1173" spans="777:786" ht="11.25" customHeight="1">
      <c r="ADA1173" s="60"/>
      <c r="ADB1173" s="5"/>
      <c r="ADC1173" s="5"/>
      <c r="ADD1173" s="5"/>
      <c r="ADE1173" s="5"/>
      <c r="ADF1173" s="5"/>
    </row>
    <row r="1174" spans="777:786" ht="11.25" customHeight="1">
      <c r="ADA1174" s="5"/>
      <c r="ADB1174" s="5"/>
      <c r="ADC1174" s="57" t="s">
        <v>210</v>
      </c>
      <c r="ADD1174" s="57"/>
      <c r="ADE1174" s="57"/>
      <c r="ADF1174" s="57"/>
    </row>
    <row r="1175" spans="777:786" ht="11.25" customHeight="1">
      <c r="ADA1175" s="5"/>
      <c r="ADB1175" s="5"/>
      <c r="ADC1175" s="57" t="s">
        <v>211</v>
      </c>
      <c r="ADD1175" s="57"/>
      <c r="ADE1175" s="57"/>
      <c r="ADF1175" s="57"/>
    </row>
    <row r="1176" spans="777:786" ht="11.25" customHeight="1">
      <c r="ADA1176" s="5"/>
      <c r="ADB1176" s="5"/>
      <c r="ADC1176" s="57"/>
      <c r="ADD1176" s="57"/>
      <c r="ADE1176" s="57"/>
      <c r="ADF1176" s="57"/>
    </row>
    <row r="1177" spans="777:786" ht="11.25" customHeight="1">
      <c r="ADA1177" s="5"/>
      <c r="ADB1177" s="5"/>
      <c r="ADC1177" s="57"/>
      <c r="ADD1177" s="57" t="s">
        <v>169</v>
      </c>
      <c r="ADE1177" s="57"/>
      <c r="ADF1177" s="57"/>
    </row>
    <row r="1178" spans="777:786" ht="11.25" customHeight="1">
      <c r="ADA1178" s="5"/>
      <c r="ADB1178" s="5"/>
      <c r="ADC1178" s="57"/>
      <c r="ADD1178" s="57" t="s">
        <v>170</v>
      </c>
      <c r="ADE1178" s="57"/>
      <c r="ADF1178" s="57"/>
    </row>
    <row r="1179" spans="777:786" ht="11.25" customHeight="1">
      <c r="ADA1179" s="5"/>
      <c r="ADB1179" s="5"/>
      <c r="ADC1179" s="57"/>
      <c r="ADD1179" s="57" t="s">
        <v>194</v>
      </c>
      <c r="ADE1179" s="57"/>
      <c r="ADF1179" s="57"/>
    </row>
    <row r="1180" spans="777:786" ht="11.25" customHeight="1">
      <c r="ADA1180" s="5"/>
      <c r="ADB1180" s="5"/>
      <c r="ADC1180" s="57"/>
      <c r="ADD1180" s="57" t="s">
        <v>196</v>
      </c>
      <c r="ADE1180" s="57"/>
      <c r="ADF1180" s="57"/>
    </row>
    <row r="1181" spans="777:786" ht="11.25" customHeight="1">
      <c r="ADA1181" s="5"/>
      <c r="ADB1181" s="5"/>
      <c r="ADC1181" s="57"/>
      <c r="ADD1181" s="57"/>
      <c r="ADE1181" s="57"/>
      <c r="ADF1181" s="57"/>
    </row>
    <row r="1182" spans="777:786" ht="11.25" customHeight="1">
      <c r="ADA1182" s="5"/>
      <c r="ADB1182" s="5"/>
      <c r="ADC1182" s="57"/>
      <c r="ADD1182" s="57"/>
      <c r="ADE1182" s="57"/>
      <c r="ADF1182" s="57"/>
    </row>
    <row r="1183" spans="777:786" ht="11.25" customHeight="1">
      <c r="ADA1183" s="5"/>
      <c r="ADB1183" s="5"/>
      <c r="ADC1183" s="57"/>
      <c r="ADD1183" s="57"/>
      <c r="ADE1183" s="57"/>
      <c r="ADF1183" s="57"/>
    </row>
    <row r="1184" spans="777:786" ht="11.25" customHeight="1">
      <c r="ADA1184" s="5"/>
      <c r="ADB1184" s="5"/>
      <c r="ADC1184" s="57"/>
      <c r="ADD1184" s="57"/>
      <c r="ADE1184" s="57"/>
      <c r="ADF1184" s="57" t="s">
        <v>204</v>
      </c>
    </row>
    <row r="1185" spans="781:791" ht="11.25" customHeight="1">
      <c r="ADA1185" s="5"/>
      <c r="ADB1185" s="5"/>
      <c r="ADC1185" s="57"/>
      <c r="ADD1185" s="57"/>
      <c r="ADE1185" s="57"/>
      <c r="ADF1185" s="57" t="s">
        <v>205</v>
      </c>
    </row>
    <row r="1186" spans="781:791" ht="11.25" customHeight="1">
      <c r="ADA1186" s="5"/>
      <c r="ADB1186" s="5"/>
      <c r="ADC1186" s="57"/>
      <c r="ADD1186" s="57"/>
      <c r="ADE1186" s="57"/>
      <c r="ADF1186" s="57" t="s">
        <v>206</v>
      </c>
    </row>
    <row r="1187" spans="781:791" ht="11.25" customHeight="1">
      <c r="ADF1187" s="57"/>
      <c r="ADG1187" s="57"/>
      <c r="ADH1187" s="57"/>
      <c r="ADI1187" s="57"/>
      <c r="ADJ1187" s="57"/>
      <c r="ADK1187" s="57"/>
    </row>
    <row r="1188" spans="781:791" ht="11.25" customHeight="1">
      <c r="ADF1188" s="57"/>
      <c r="ADG1188" s="57"/>
      <c r="ADH1188" s="57"/>
      <c r="ADI1188" s="57"/>
      <c r="ADJ1188" s="57"/>
      <c r="ADK1188" s="57"/>
    </row>
    <row r="1189" spans="781:791" ht="11.25" customHeight="1">
      <c r="ADF1189" s="57"/>
      <c r="ADG1189" s="57" t="s">
        <v>586</v>
      </c>
      <c r="ADH1189" s="57"/>
      <c r="ADI1189" s="57"/>
      <c r="ADJ1189" s="57"/>
      <c r="ADK1189" s="57"/>
    </row>
    <row r="1190" spans="781:791" ht="11.25" customHeight="1">
      <c r="ADF1190" s="57"/>
      <c r="ADG1190" s="57" t="s">
        <v>208</v>
      </c>
      <c r="ADH1190" s="57"/>
      <c r="ADI1190" s="57"/>
      <c r="ADJ1190" s="57"/>
      <c r="ADK1190" s="57"/>
    </row>
    <row r="1191" spans="781:791" ht="11.25" customHeight="1">
      <c r="ADF1191" s="57"/>
      <c r="ADG1191" s="57" t="s">
        <v>209</v>
      </c>
      <c r="ADH1191" s="57"/>
      <c r="ADI1191" s="57"/>
      <c r="ADJ1191" s="57"/>
      <c r="ADK1191" s="57"/>
    </row>
    <row r="1192" spans="781:791" ht="11.25" customHeight="1">
      <c r="ADF1192" s="57"/>
      <c r="ADG1192" s="57"/>
      <c r="ADH1192" s="57"/>
      <c r="ADI1192" s="57"/>
      <c r="ADJ1192" s="57"/>
      <c r="ADK1192" s="57"/>
    </row>
    <row r="1193" spans="781:791" ht="11.25" customHeight="1">
      <c r="ADF1193" s="57"/>
      <c r="ADG1193" s="57"/>
      <c r="ADH1193" s="57"/>
      <c r="ADI1193" s="57"/>
      <c r="ADJ1193" s="57"/>
      <c r="ADK1193" s="57"/>
    </row>
    <row r="1194" spans="781:791" ht="11.25" customHeight="1">
      <c r="ADF1194" s="57"/>
      <c r="ADG1194" s="57"/>
      <c r="ADH1194" s="57"/>
      <c r="ADI1194" s="57" t="s">
        <v>587</v>
      </c>
      <c r="ADJ1194" s="57"/>
      <c r="ADK1194" s="57"/>
    </row>
    <row r="1195" spans="781:791" ht="11.25" customHeight="1">
      <c r="ADF1195" s="57"/>
      <c r="ADG1195" s="57"/>
      <c r="ADH1195" s="57"/>
      <c r="ADI1195" s="57" t="s">
        <v>588</v>
      </c>
      <c r="ADJ1195" s="57"/>
      <c r="ADK1195" s="57"/>
    </row>
    <row r="1196" spans="781:791" ht="11.25" customHeight="1">
      <c r="ADF1196" s="57"/>
      <c r="ADG1196" s="57"/>
      <c r="ADH1196" s="57"/>
      <c r="ADI1196" s="57" t="s">
        <v>589</v>
      </c>
      <c r="ADJ1196" s="57"/>
      <c r="ADK1196" s="57"/>
    </row>
    <row r="1197" spans="781:791" ht="11.25" customHeight="1">
      <c r="ADF1197" s="57"/>
      <c r="ADG1197" s="57"/>
      <c r="ADH1197" s="57"/>
      <c r="ADI1197" s="57"/>
      <c r="ADJ1197" s="57"/>
      <c r="ADK1197" s="57"/>
    </row>
    <row r="1198" spans="781:791" ht="11.25" customHeight="1">
      <c r="ADF1198" s="57"/>
      <c r="ADG1198" s="57"/>
      <c r="ADH1198" s="57"/>
      <c r="ADI1198" s="57"/>
      <c r="ADJ1198" s="57" t="s">
        <v>193</v>
      </c>
      <c r="ADK1198" s="57"/>
    </row>
    <row r="1199" spans="781:791" ht="11.25" customHeight="1">
      <c r="ADF1199" s="57"/>
      <c r="ADG1199" s="57"/>
      <c r="ADH1199" s="57"/>
      <c r="ADI1199" s="57"/>
      <c r="ADJ1199" s="57" t="s">
        <v>191</v>
      </c>
      <c r="ADK1199" s="57"/>
    </row>
    <row r="1200" spans="781:791" ht="11.25" customHeight="1">
      <c r="ADF1200" s="57"/>
      <c r="ADG1200" s="57"/>
      <c r="ADH1200" s="57"/>
      <c r="ADI1200" s="57"/>
      <c r="ADJ1200" s="57" t="s">
        <v>590</v>
      </c>
      <c r="ADK1200" s="57"/>
    </row>
    <row r="1201" spans="786:805" ht="11.25" customHeight="1">
      <c r="ADF1201" s="57"/>
      <c r="ADG1201" s="57"/>
      <c r="ADH1201" s="57"/>
      <c r="ADI1201" s="57"/>
      <c r="ADJ1201" s="57"/>
      <c r="ADK1201" s="57"/>
    </row>
    <row r="1202" spans="786:805" ht="11.25" customHeight="1">
      <c r="ADF1202" s="57"/>
      <c r="ADG1202" s="57"/>
      <c r="ADH1202" s="57"/>
      <c r="ADI1202" s="57"/>
      <c r="ADJ1202" s="57"/>
      <c r="ADK1202" s="57" t="s">
        <v>591</v>
      </c>
    </row>
    <row r="1203" spans="786:805" ht="11.25" customHeight="1">
      <c r="ADK1203" s="57" t="s">
        <v>592</v>
      </c>
      <c r="ADL1203" s="57"/>
      <c r="ADM1203" s="5"/>
      <c r="ADN1203" s="5"/>
      <c r="ADO1203" s="5"/>
      <c r="ADP1203" s="5"/>
      <c r="ADQ1203" s="5"/>
      <c r="ADR1203" s="5"/>
      <c r="ADS1203" s="5"/>
      <c r="ADT1203" s="5"/>
      <c r="ADU1203" s="5"/>
      <c r="ADV1203" s="5"/>
      <c r="ADW1203" s="5"/>
      <c r="ADX1203" s="5"/>
      <c r="ADY1203" s="5"/>
    </row>
    <row r="1204" spans="786:805" ht="11.25" customHeight="1">
      <c r="ADK1204" s="57" t="s">
        <v>593</v>
      </c>
      <c r="ADL1204" s="57"/>
      <c r="ADM1204" s="5"/>
      <c r="ADN1204" s="5"/>
      <c r="ADO1204" s="5"/>
      <c r="ADP1204" s="5"/>
      <c r="ADQ1204" s="5"/>
      <c r="ADR1204" s="5"/>
      <c r="ADS1204" s="5"/>
      <c r="ADT1204" s="5"/>
      <c r="ADU1204" s="5"/>
      <c r="ADV1204" s="5"/>
      <c r="ADW1204" s="5"/>
      <c r="ADX1204" s="5"/>
      <c r="ADY1204" s="5"/>
    </row>
    <row r="1205" spans="786:805" ht="11.25" customHeight="1">
      <c r="ADK1205" s="57"/>
      <c r="ADL1205" s="57"/>
      <c r="ADM1205" s="5"/>
      <c r="ADN1205" s="5"/>
      <c r="ADO1205" s="5"/>
      <c r="ADP1205" s="5"/>
      <c r="ADQ1205" s="5"/>
      <c r="ADR1205" s="5"/>
      <c r="ADS1205" s="5"/>
      <c r="ADT1205" s="5"/>
      <c r="ADU1205" s="5"/>
      <c r="ADV1205" s="5"/>
      <c r="ADW1205" s="5"/>
      <c r="ADX1205" s="5"/>
      <c r="ADY1205" s="5"/>
    </row>
    <row r="1206" spans="786:805" ht="11.25" customHeight="1">
      <c r="ADK1206" s="57"/>
      <c r="ADL1206" s="60" t="s">
        <v>228</v>
      </c>
      <c r="ADM1206" s="5"/>
      <c r="ADN1206" s="5"/>
      <c r="ADO1206" s="5"/>
      <c r="ADP1206" s="5"/>
      <c r="ADQ1206" s="5"/>
      <c r="ADR1206" s="5"/>
      <c r="ADS1206" s="5"/>
      <c r="ADT1206" s="5"/>
      <c r="ADU1206" s="5"/>
      <c r="ADV1206" s="5"/>
      <c r="ADW1206" s="5"/>
      <c r="ADX1206" s="5"/>
      <c r="ADY1206" s="5"/>
    </row>
    <row r="1207" spans="786:805" ht="11.25" customHeight="1">
      <c r="ADK1207" s="57"/>
      <c r="ADL1207" s="60" t="s">
        <v>225</v>
      </c>
      <c r="ADM1207" s="5"/>
      <c r="ADN1207" s="5"/>
      <c r="ADO1207" s="5"/>
      <c r="ADP1207" s="5"/>
      <c r="ADQ1207" s="5"/>
      <c r="ADR1207" s="5"/>
      <c r="ADS1207" s="5"/>
      <c r="ADT1207" s="5"/>
      <c r="ADU1207" s="5"/>
      <c r="ADV1207" s="5"/>
      <c r="ADW1207" s="5"/>
      <c r="ADX1207" s="5"/>
      <c r="ADY1207" s="5"/>
    </row>
    <row r="1208" spans="786:805" ht="11.25" customHeight="1">
      <c r="ADK1208" s="57"/>
      <c r="ADL1208" s="60"/>
      <c r="ADM1208" s="5"/>
      <c r="ADN1208" s="5"/>
      <c r="ADO1208" s="5"/>
      <c r="ADP1208" s="5"/>
      <c r="ADQ1208" s="5"/>
      <c r="ADR1208" s="5"/>
      <c r="ADS1208" s="5"/>
      <c r="ADT1208" s="5"/>
      <c r="ADU1208" s="5"/>
      <c r="ADV1208" s="5"/>
      <c r="ADW1208" s="5"/>
      <c r="ADX1208" s="5"/>
      <c r="ADY1208" s="5"/>
    </row>
    <row r="1209" spans="786:805" ht="11.25" customHeight="1">
      <c r="ADK1209" s="5"/>
      <c r="ADL1209" s="5"/>
      <c r="ADM1209" s="5"/>
      <c r="ADN1209" s="5"/>
      <c r="ADO1209" s="5"/>
      <c r="ADP1209" s="5"/>
      <c r="ADQ1209" s="5"/>
      <c r="ADR1209" s="5"/>
      <c r="ADS1209" s="5"/>
      <c r="ADT1209" s="5"/>
      <c r="ADU1209" s="5"/>
      <c r="ADV1209" s="5"/>
      <c r="ADW1209" s="5"/>
      <c r="ADX1209" s="5"/>
      <c r="ADY1209" s="5"/>
    </row>
    <row r="1210" spans="786:805" ht="11.25" customHeight="1">
      <c r="ADK1210" s="5"/>
      <c r="ADL1210" s="5"/>
      <c r="ADM1210" s="5"/>
      <c r="ADN1210" s="5" t="s">
        <v>210</v>
      </c>
      <c r="ADO1210" s="5"/>
      <c r="ADP1210" s="5"/>
      <c r="ADQ1210" s="5"/>
      <c r="ADR1210" s="5"/>
      <c r="ADS1210" s="5"/>
      <c r="ADT1210" s="5"/>
      <c r="ADU1210" s="5"/>
      <c r="ADV1210" s="5"/>
      <c r="ADW1210" s="5"/>
      <c r="ADX1210" s="5"/>
      <c r="ADY1210" s="5"/>
    </row>
    <row r="1211" spans="786:805" ht="11.25" customHeight="1">
      <c r="ADK1211" s="5"/>
      <c r="ADL1211" s="5"/>
      <c r="ADM1211" s="5"/>
      <c r="ADN1211" s="5" t="s">
        <v>211</v>
      </c>
      <c r="ADO1211" s="5"/>
      <c r="ADP1211" s="5"/>
      <c r="ADQ1211" s="5"/>
      <c r="ADR1211" s="5"/>
      <c r="ADS1211" s="5"/>
      <c r="ADT1211" s="5"/>
      <c r="ADU1211" s="5"/>
      <c r="ADV1211" s="5"/>
      <c r="ADW1211" s="5"/>
      <c r="ADX1211" s="5"/>
      <c r="ADY1211" s="5"/>
    </row>
    <row r="1212" spans="786:805" ht="11.25" customHeight="1">
      <c r="ADK1212" s="5"/>
      <c r="ADL1212" s="5"/>
      <c r="ADM1212" s="5"/>
      <c r="ADN1212" s="5" t="s">
        <v>594</v>
      </c>
      <c r="ADO1212" s="5"/>
      <c r="ADP1212" s="5"/>
      <c r="ADQ1212" s="5"/>
      <c r="ADR1212" s="5"/>
      <c r="ADS1212" s="5"/>
      <c r="ADT1212" s="5"/>
      <c r="ADU1212" s="5"/>
      <c r="ADV1212" s="5"/>
      <c r="ADW1212" s="5"/>
      <c r="ADX1212" s="5"/>
      <c r="ADY1212" s="5"/>
    </row>
    <row r="1213" spans="786:805" ht="11.25" customHeight="1">
      <c r="ADK1213" s="5"/>
      <c r="ADL1213" s="5"/>
      <c r="ADM1213" s="5"/>
      <c r="ADN1213" s="5"/>
      <c r="ADO1213" s="57"/>
      <c r="ADP1213" s="57"/>
      <c r="ADQ1213" s="57"/>
      <c r="ADR1213" s="57"/>
      <c r="ADS1213" s="57"/>
      <c r="ADT1213" s="57"/>
      <c r="ADU1213" s="57"/>
      <c r="ADV1213" s="57"/>
      <c r="ADW1213" s="334" t="s">
        <v>122</v>
      </c>
      <c r="ADX1213" s="334"/>
      <c r="ADY1213" s="334"/>
    </row>
    <row r="1214" spans="786:805" ht="11.25" customHeight="1">
      <c r="ADK1214" s="5"/>
      <c r="ADL1214" s="5"/>
      <c r="ADM1214" s="5"/>
      <c r="ADN1214" s="5"/>
      <c r="ADO1214" s="57"/>
      <c r="ADP1214" s="57"/>
      <c r="ADQ1214" s="57"/>
      <c r="ADR1214" s="57"/>
      <c r="ADS1214" s="57"/>
      <c r="ADT1214" s="57"/>
      <c r="ADU1214" s="113">
        <v>1</v>
      </c>
      <c r="ADV1214" s="113">
        <v>2</v>
      </c>
      <c r="ADW1214" s="113">
        <v>3</v>
      </c>
      <c r="ADX1214" s="192">
        <v>4</v>
      </c>
      <c r="ADY1214" s="192">
        <v>5</v>
      </c>
    </row>
    <row r="1215" spans="786:805" ht="11.25" customHeight="1">
      <c r="ADK1215" s="5"/>
      <c r="ADL1215" s="5"/>
      <c r="ADM1215" s="5"/>
      <c r="ADN1215" s="5"/>
      <c r="ADO1215" s="57"/>
      <c r="ADP1215" s="57"/>
      <c r="ADQ1215" s="57"/>
      <c r="ADR1215" s="57"/>
      <c r="ADS1215" s="57"/>
      <c r="ADT1215" s="57"/>
      <c r="ADU1215" s="60" t="s">
        <v>123</v>
      </c>
      <c r="ADV1215" s="60" t="s">
        <v>124</v>
      </c>
      <c r="ADW1215" s="60" t="s">
        <v>125</v>
      </c>
      <c r="ADX1215" s="60" t="s">
        <v>126</v>
      </c>
      <c r="ADY1215" s="60" t="s">
        <v>127</v>
      </c>
    </row>
    <row r="1216" spans="786:805" ht="11.25" customHeight="1">
      <c r="ADK1216" s="5"/>
      <c r="ADL1216" s="5"/>
      <c r="ADM1216" s="5"/>
      <c r="ADN1216" s="5"/>
      <c r="ADO1216" s="57"/>
      <c r="ADP1216" s="57"/>
      <c r="ADQ1216" s="57"/>
      <c r="ADR1216" s="57"/>
      <c r="ADS1216" s="57"/>
      <c r="ADT1216" s="57"/>
      <c r="ADU1216" s="61">
        <v>0.2</v>
      </c>
      <c r="ADV1216" s="61">
        <v>0.4</v>
      </c>
      <c r="ADW1216" s="61">
        <v>0.6</v>
      </c>
      <c r="ADX1216" s="61">
        <v>0.8</v>
      </c>
      <c r="ADY1216" s="61">
        <v>1</v>
      </c>
    </row>
    <row r="1217" spans="791:811" ht="11.25" customHeight="1">
      <c r="ADK1217" s="5"/>
      <c r="ADL1217" s="5"/>
      <c r="ADM1217" s="5"/>
      <c r="ADN1217" s="5"/>
      <c r="ADO1217" s="57"/>
      <c r="ADP1217" s="57"/>
      <c r="ADQ1217" s="57"/>
      <c r="ADR1217" s="57"/>
      <c r="ADS1217" s="57"/>
      <c r="ADT1217" s="57"/>
      <c r="ADU1217" s="113"/>
      <c r="ADV1217" s="113"/>
      <c r="ADW1217" s="113"/>
      <c r="ADX1217" s="192"/>
      <c r="ADY1217" s="192"/>
    </row>
    <row r="1218" spans="791:811" ht="11.25" customHeight="1">
      <c r="ADK1218" s="5"/>
      <c r="ADL1218" s="5"/>
      <c r="ADM1218" s="5"/>
      <c r="ADN1218" s="5"/>
      <c r="ADO1218" s="335" t="s">
        <v>38</v>
      </c>
      <c r="ADP1218" s="62">
        <v>5</v>
      </c>
      <c r="ADQ1218" s="60" t="s">
        <v>128</v>
      </c>
      <c r="ADR1218" s="61">
        <v>1</v>
      </c>
      <c r="ADS1218" s="57" t="s">
        <v>129</v>
      </c>
      <c r="ADT1218" s="63">
        <v>1</v>
      </c>
      <c r="ADU1218" s="113" t="s">
        <v>134</v>
      </c>
      <c r="ADV1218" s="113" t="s">
        <v>130</v>
      </c>
      <c r="ADW1218" s="113" t="s">
        <v>130</v>
      </c>
      <c r="ADX1218" s="113" t="s">
        <v>131</v>
      </c>
      <c r="ADY1218" s="113" t="s">
        <v>131</v>
      </c>
    </row>
    <row r="1219" spans="791:811" ht="11.25" customHeight="1">
      <c r="ADO1219" s="335"/>
      <c r="ADP1219" s="62">
        <v>4</v>
      </c>
      <c r="ADQ1219" s="60" t="s">
        <v>132</v>
      </c>
      <c r="ADR1219" s="61">
        <v>0.8</v>
      </c>
      <c r="ADS1219" s="57" t="s">
        <v>133</v>
      </c>
      <c r="ADT1219" s="63">
        <v>0.8</v>
      </c>
      <c r="ADU1219" s="113" t="s">
        <v>134</v>
      </c>
      <c r="ADV1219" s="113" t="s">
        <v>134</v>
      </c>
      <c r="ADW1219" s="113" t="s">
        <v>130</v>
      </c>
      <c r="ADX1219" s="113" t="s">
        <v>131</v>
      </c>
      <c r="ADY1219" s="113" t="s">
        <v>131</v>
      </c>
      <c r="ADZ1219" s="5"/>
      <c r="AEA1219" s="5"/>
      <c r="AEB1219" s="5"/>
      <c r="AEC1219" s="5"/>
      <c r="AED1219" s="5"/>
      <c r="AEE1219" s="5"/>
    </row>
    <row r="1220" spans="791:811" ht="11.25" customHeight="1">
      <c r="ADO1220" s="335"/>
      <c r="ADP1220" s="62">
        <v>3</v>
      </c>
      <c r="ADQ1220" s="60" t="s">
        <v>135</v>
      </c>
      <c r="ADR1220" s="61">
        <v>0.6</v>
      </c>
      <c r="ADS1220" s="57" t="s">
        <v>136</v>
      </c>
      <c r="ADT1220" s="63">
        <v>0.6</v>
      </c>
      <c r="ADU1220" s="113" t="s">
        <v>134</v>
      </c>
      <c r="ADV1220" s="113" t="s">
        <v>134</v>
      </c>
      <c r="ADW1220" s="113" t="s">
        <v>130</v>
      </c>
      <c r="ADX1220" s="113" t="s">
        <v>130</v>
      </c>
      <c r="ADY1220" s="113" t="s">
        <v>130</v>
      </c>
      <c r="ADZ1220" s="5"/>
      <c r="AEA1220" s="5"/>
      <c r="AEB1220" s="5"/>
      <c r="AEC1220" s="5"/>
      <c r="AED1220" s="5"/>
      <c r="AEE1220" s="5"/>
    </row>
    <row r="1221" spans="791:811" ht="11.25" customHeight="1">
      <c r="ADO1221" s="335"/>
      <c r="ADP1221" s="62">
        <v>2</v>
      </c>
      <c r="ADQ1221" s="60" t="s">
        <v>137</v>
      </c>
      <c r="ADR1221" s="61">
        <v>0.4</v>
      </c>
      <c r="ADS1221" s="57" t="s">
        <v>138</v>
      </c>
      <c r="ADT1221" s="63">
        <v>0.4</v>
      </c>
      <c r="ADU1221" s="113" t="s">
        <v>139</v>
      </c>
      <c r="ADV1221" s="113" t="s">
        <v>134</v>
      </c>
      <c r="ADW1221" s="113" t="s">
        <v>134</v>
      </c>
      <c r="ADX1221" s="113" t="s">
        <v>130</v>
      </c>
      <c r="ADY1221" s="113" t="s">
        <v>130</v>
      </c>
      <c r="ADZ1221" s="5"/>
      <c r="AEA1221" s="5"/>
      <c r="AEB1221" s="5"/>
      <c r="AEC1221" s="5"/>
      <c r="AED1221" s="5"/>
      <c r="AEE1221" s="5"/>
    </row>
    <row r="1222" spans="791:811" ht="11.25" customHeight="1">
      <c r="ADO1222" s="335"/>
      <c r="ADP1222" s="62">
        <v>1</v>
      </c>
      <c r="ADQ1222" s="60" t="s">
        <v>140</v>
      </c>
      <c r="ADR1222" s="61">
        <v>0.2</v>
      </c>
      <c r="ADS1222" s="57" t="s">
        <v>141</v>
      </c>
      <c r="ADT1222" s="63">
        <v>0.2</v>
      </c>
      <c r="ADU1222" s="113" t="s">
        <v>139</v>
      </c>
      <c r="ADV1222" s="113" t="s">
        <v>139</v>
      </c>
      <c r="ADW1222" s="113" t="s">
        <v>134</v>
      </c>
      <c r="ADX1222" s="113" t="s">
        <v>134</v>
      </c>
      <c r="ADY1222" s="113" t="s">
        <v>134</v>
      </c>
      <c r="ADZ1222" s="5"/>
      <c r="AEA1222" s="5"/>
      <c r="AEB1222" s="5"/>
      <c r="AEC1222" s="5"/>
      <c r="AED1222" s="5"/>
      <c r="AEE1222" s="5"/>
    </row>
    <row r="1223" spans="791:811" ht="11.25" customHeight="1">
      <c r="ADO1223" s="5"/>
      <c r="ADP1223" s="5"/>
      <c r="ADQ1223" s="5"/>
      <c r="ADR1223" s="5"/>
      <c r="ADS1223" s="5"/>
      <c r="ADT1223" s="5"/>
      <c r="ADU1223" s="5"/>
      <c r="ADV1223" s="5"/>
      <c r="ADW1223" s="5"/>
      <c r="ADX1223" s="5"/>
      <c r="ADY1223" s="5"/>
      <c r="ADZ1223" s="5"/>
      <c r="AEA1223" s="5"/>
      <c r="AEB1223" s="5"/>
      <c r="AEC1223" s="5"/>
      <c r="AED1223" s="5"/>
      <c r="AEE1223" s="5"/>
    </row>
    <row r="1224" spans="791:811" ht="11.25" customHeight="1">
      <c r="ADO1224" s="5"/>
      <c r="ADP1224" s="5"/>
      <c r="ADQ1224" s="5"/>
      <c r="ADR1224" s="5"/>
      <c r="ADS1224" s="5"/>
      <c r="ADT1224" s="5"/>
      <c r="ADU1224" s="5"/>
      <c r="ADV1224" s="5"/>
      <c r="ADW1224" s="5"/>
      <c r="ADX1224" s="5"/>
      <c r="ADY1224" s="5"/>
      <c r="ADZ1224" s="5"/>
      <c r="AEA1224" s="5"/>
      <c r="AEB1224" s="5"/>
      <c r="AEC1224" s="5"/>
      <c r="AED1224" s="5"/>
      <c r="AEE1224" s="5"/>
    </row>
    <row r="1225" spans="791:811" ht="11.25" customHeight="1">
      <c r="ADO1225" s="5"/>
      <c r="ADP1225" s="5"/>
      <c r="ADQ1225" s="5"/>
      <c r="ADR1225" s="5"/>
      <c r="ADS1225" s="5"/>
      <c r="ADT1225" s="5"/>
      <c r="ADU1225" s="5"/>
      <c r="ADV1225" s="5"/>
      <c r="ADW1225" s="5"/>
      <c r="ADX1225" s="5"/>
      <c r="ADY1225" s="5"/>
      <c r="ADZ1225" s="5"/>
      <c r="AEA1225" s="5" t="s">
        <v>262</v>
      </c>
      <c r="AEB1225" s="5"/>
      <c r="AEC1225" s="5"/>
      <c r="AED1225" s="5"/>
      <c r="AEE1225" s="5"/>
    </row>
    <row r="1226" spans="791:811" ht="11.25" customHeight="1">
      <c r="ADO1226" s="5"/>
      <c r="ADP1226" s="5"/>
      <c r="ADQ1226" s="5"/>
      <c r="ADR1226" s="5"/>
      <c r="ADS1226" s="5"/>
      <c r="ADT1226" s="5"/>
      <c r="ADU1226" s="5"/>
      <c r="ADV1226" s="5"/>
      <c r="ADW1226" s="5"/>
      <c r="ADX1226" s="5"/>
      <c r="ADY1226" s="5"/>
      <c r="ADZ1226" s="5"/>
      <c r="AEA1226" s="5" t="s">
        <v>269</v>
      </c>
      <c r="AEB1226" s="5"/>
      <c r="AEC1226" s="5"/>
      <c r="AED1226" s="5"/>
      <c r="AEE1226" s="5"/>
    </row>
    <row r="1227" spans="791:811" ht="11.25" customHeight="1">
      <c r="ADO1227" s="5"/>
      <c r="ADP1227" s="5"/>
      <c r="ADQ1227" s="5"/>
      <c r="ADR1227" s="5"/>
      <c r="ADS1227" s="5"/>
      <c r="ADT1227" s="5"/>
      <c r="ADU1227" s="5"/>
      <c r="ADV1227" s="5"/>
      <c r="ADW1227" s="5"/>
      <c r="ADX1227" s="5"/>
      <c r="ADY1227" s="5"/>
      <c r="ADZ1227" s="5"/>
      <c r="AEA1227" s="5" t="s">
        <v>264</v>
      </c>
      <c r="AEB1227" s="5"/>
      <c r="AEC1227" s="5"/>
      <c r="AED1227" s="5"/>
      <c r="AEE1227" s="5"/>
    </row>
    <row r="1228" spans="791:811" ht="11.25" customHeight="1">
      <c r="ADO1228" s="5"/>
      <c r="ADP1228" s="5"/>
      <c r="ADQ1228" s="5"/>
      <c r="ADR1228" s="5"/>
      <c r="ADS1228" s="5"/>
      <c r="ADT1228" s="5"/>
      <c r="ADU1228" s="5"/>
      <c r="ADV1228" s="5"/>
      <c r="ADW1228" s="5"/>
      <c r="ADX1228" s="5"/>
      <c r="ADY1228" s="5"/>
      <c r="ADZ1228" s="5"/>
      <c r="AEA1228" s="5" t="s">
        <v>266</v>
      </c>
      <c r="AEB1228" s="5"/>
      <c r="AEC1228" s="5"/>
      <c r="AED1228" s="5"/>
      <c r="AEE1228" s="5"/>
    </row>
    <row r="1229" spans="791:811" ht="11.25" customHeight="1">
      <c r="ADO1229" s="5"/>
      <c r="ADP1229" s="5"/>
      <c r="ADQ1229" s="5"/>
      <c r="ADR1229" s="5"/>
      <c r="ADS1229" s="5"/>
      <c r="ADT1229" s="5"/>
      <c r="ADU1229" s="5"/>
      <c r="ADV1229" s="5"/>
      <c r="ADW1229" s="5"/>
      <c r="ADX1229" s="5"/>
      <c r="ADY1229" s="5"/>
      <c r="ADZ1229" s="5"/>
      <c r="AEA1229" s="5" t="s">
        <v>268</v>
      </c>
      <c r="AEB1229" s="5"/>
      <c r="AEC1229" s="5"/>
      <c r="AED1229" s="5"/>
      <c r="AEE1229" s="5"/>
    </row>
    <row r="1230" spans="791:811" ht="11.25" customHeight="1">
      <c r="ADO1230" s="5"/>
      <c r="ADP1230" s="5"/>
      <c r="ADQ1230" s="5"/>
      <c r="ADR1230" s="5"/>
      <c r="ADS1230" s="5"/>
      <c r="ADT1230" s="5"/>
      <c r="ADU1230" s="5"/>
      <c r="ADV1230" s="5"/>
      <c r="ADW1230" s="5"/>
      <c r="ADX1230" s="5"/>
      <c r="ADY1230" s="5"/>
      <c r="ADZ1230" s="5"/>
      <c r="AEA1230" s="5" t="s">
        <v>270</v>
      </c>
      <c r="AEB1230" s="5"/>
      <c r="AEC1230" s="5"/>
      <c r="AED1230" s="5"/>
      <c r="AEE1230" s="5"/>
    </row>
    <row r="1231" spans="791:811" ht="11.25" customHeight="1">
      <c r="ADO1231" s="5"/>
      <c r="ADP1231" s="5"/>
      <c r="ADQ1231" s="5"/>
      <c r="ADR1231" s="5"/>
      <c r="ADS1231" s="5"/>
      <c r="ADT1231" s="5"/>
      <c r="ADU1231" s="5"/>
      <c r="ADV1231" s="5"/>
      <c r="ADW1231" s="5"/>
      <c r="ADX1231" s="5"/>
      <c r="ADY1231" s="5"/>
      <c r="ADZ1231" s="5"/>
      <c r="AEA1231" s="5" t="s">
        <v>271</v>
      </c>
      <c r="AEB1231" s="5"/>
      <c r="AEC1231" s="5"/>
      <c r="AED1231" s="5"/>
      <c r="AEE1231" s="5"/>
    </row>
    <row r="1232" spans="791:811" ht="11.25" customHeight="1">
      <c r="ADO1232" s="5"/>
      <c r="ADP1232" s="5"/>
      <c r="ADQ1232" s="5"/>
      <c r="ADR1232" s="5"/>
      <c r="ADS1232" s="5"/>
      <c r="ADT1232" s="5"/>
      <c r="ADU1232" s="5"/>
      <c r="ADV1232" s="5"/>
      <c r="ADW1232" s="5"/>
      <c r="ADX1232" s="5"/>
      <c r="ADY1232" s="5"/>
      <c r="ADZ1232" s="5"/>
      <c r="AEA1232" s="5" t="s">
        <v>153</v>
      </c>
      <c r="AEB1232" s="5"/>
      <c r="AEC1232" s="5"/>
      <c r="AED1232" s="5"/>
      <c r="AEE1232" s="5"/>
    </row>
    <row r="1233" spans="795:811" ht="11.25" customHeight="1">
      <c r="ADO1233" s="5"/>
      <c r="ADP1233" s="5"/>
      <c r="ADQ1233" s="5"/>
      <c r="ADR1233" s="5"/>
      <c r="ADS1233" s="5"/>
      <c r="ADT1233" s="5"/>
      <c r="ADU1233" s="5"/>
      <c r="ADV1233" s="5"/>
      <c r="ADW1233" s="5"/>
      <c r="ADX1233" s="5"/>
      <c r="ADY1233" s="5"/>
      <c r="ADZ1233" s="5"/>
      <c r="AEA1233" s="5"/>
      <c r="AEB1233" s="5"/>
      <c r="AEC1233" s="356" t="s">
        <v>595</v>
      </c>
      <c r="AED1233" s="356"/>
      <c r="AEE1233" s="356"/>
    </row>
    <row r="1235" spans="795:811" ht="11.25" customHeight="1">
      <c r="AEC1235" s="57">
        <v>1</v>
      </c>
      <c r="AED1235" s="57" t="s">
        <v>308</v>
      </c>
      <c r="AEE1235" s="290" t="s">
        <v>596</v>
      </c>
    </row>
    <row r="1236" spans="795:811" ht="11.25" customHeight="1">
      <c r="AEC1236" s="57">
        <v>2</v>
      </c>
      <c r="AED1236" s="57" t="s">
        <v>308</v>
      </c>
      <c r="AEE1236" s="290" t="s">
        <v>597</v>
      </c>
    </row>
    <row r="1237" spans="795:811" ht="11.25" customHeight="1">
      <c r="AEC1237" s="57">
        <v>3</v>
      </c>
      <c r="AED1237" s="57" t="s">
        <v>308</v>
      </c>
      <c r="AEE1237" s="290" t="s">
        <v>598</v>
      </c>
    </row>
    <row r="1238" spans="795:811" ht="11.25" customHeight="1">
      <c r="AEC1238" s="57">
        <v>4</v>
      </c>
      <c r="AED1238" s="57" t="s">
        <v>308</v>
      </c>
      <c r="AEE1238" s="290" t="s">
        <v>599</v>
      </c>
    </row>
    <row r="1239" spans="795:811" ht="11.25" customHeight="1">
      <c r="AEC1239" s="57">
        <v>5</v>
      </c>
      <c r="AED1239" s="57" t="s">
        <v>308</v>
      </c>
      <c r="AEE1239" s="290" t="s">
        <v>600</v>
      </c>
    </row>
    <row r="1240" spans="795:811" ht="11.25" customHeight="1">
      <c r="AEC1240" s="57">
        <v>6</v>
      </c>
      <c r="AED1240" s="57" t="s">
        <v>308</v>
      </c>
      <c r="AEE1240" s="290" t="s">
        <v>601</v>
      </c>
    </row>
    <row r="1241" spans="795:811" ht="11.25" customHeight="1">
      <c r="AEE1241" s="290" t="s">
        <v>602</v>
      </c>
    </row>
    <row r="1242" spans="795:811" ht="11.25" customHeight="1">
      <c r="AEE1242" s="290"/>
    </row>
    <row r="1243" spans="795:811" ht="11.25" customHeight="1">
      <c r="AEC1243" s="57">
        <v>1</v>
      </c>
      <c r="AED1243" s="57" t="s">
        <v>309</v>
      </c>
      <c r="AEE1243" s="290" t="s">
        <v>603</v>
      </c>
    </row>
    <row r="1244" spans="795:811" ht="11.25" customHeight="1">
      <c r="AEC1244" s="57">
        <v>2</v>
      </c>
      <c r="AED1244" s="57" t="s">
        <v>309</v>
      </c>
      <c r="AEE1244" s="290" t="s">
        <v>604</v>
      </c>
    </row>
    <row r="1245" spans="795:811" ht="11.25" customHeight="1">
      <c r="AEC1245" s="57">
        <v>3</v>
      </c>
      <c r="AED1245" s="57" t="s">
        <v>309</v>
      </c>
      <c r="AEE1245" s="290" t="s">
        <v>605</v>
      </c>
    </row>
    <row r="1246" spans="795:811" ht="11.25" customHeight="1">
      <c r="AEC1246" s="57">
        <v>4</v>
      </c>
      <c r="AED1246" s="57" t="s">
        <v>309</v>
      </c>
      <c r="AEE1246" s="290" t="s">
        <v>606</v>
      </c>
    </row>
    <row r="1247" spans="795:811" ht="11.25" customHeight="1">
      <c r="AEC1247" s="57">
        <v>5</v>
      </c>
      <c r="AED1247" s="57" t="s">
        <v>309</v>
      </c>
      <c r="AEE1247" s="290" t="s">
        <v>607</v>
      </c>
    </row>
    <row r="1248" spans="795:811" ht="11.25" customHeight="1">
      <c r="AEE1248" s="290" t="s">
        <v>602</v>
      </c>
    </row>
    <row r="1249" spans="809:811" ht="11.25" customHeight="1">
      <c r="AEE1249" s="290"/>
    </row>
    <row r="1250" spans="809:811" ht="11.25" customHeight="1">
      <c r="AEC1250" s="57">
        <v>1</v>
      </c>
      <c r="AED1250" s="57" t="s">
        <v>608</v>
      </c>
      <c r="AEE1250" s="290" t="s">
        <v>609</v>
      </c>
    </row>
    <row r="1251" spans="809:811" ht="11.25" customHeight="1">
      <c r="AEC1251" s="57">
        <v>2</v>
      </c>
      <c r="AED1251" s="57" t="s">
        <v>608</v>
      </c>
      <c r="AEE1251" s="290" t="s">
        <v>610</v>
      </c>
    </row>
    <row r="1252" spans="809:811" ht="11.25" customHeight="1">
      <c r="AEC1252" s="57">
        <v>3</v>
      </c>
      <c r="AED1252" s="57" t="s">
        <v>608</v>
      </c>
      <c r="AEE1252" s="290" t="s">
        <v>611</v>
      </c>
    </row>
    <row r="1253" spans="809:811" ht="11.25" customHeight="1">
      <c r="AEC1253" s="57">
        <v>4</v>
      </c>
      <c r="AED1253" s="57" t="s">
        <v>608</v>
      </c>
      <c r="AEE1253" s="290" t="s">
        <v>612</v>
      </c>
    </row>
    <row r="1254" spans="809:811" ht="11.25" customHeight="1">
      <c r="AEC1254" s="5"/>
      <c r="AED1254" s="5"/>
      <c r="AEE1254" s="5" t="s">
        <v>602</v>
      </c>
    </row>
  </sheetData>
  <sheetProtection algorithmName="SHA-512" hashValue="39MIkjne8PVZc6MzAB/UxonTaTk9P92aqCL5MeU0ee3bjMcn6Z4uY5mbLUtfI6jSxnNj6OaGEqkxJLjaDOjuJQ==" saltValue="8aHistAodqsxvqKQvMoaMQ==" spinCount="100000" sheet="1" objects="1" scenarios="1" formatCells="0" formatColumns="0" formatRows="0" insertHyperlinks="0" sort="0" autoFilter="0" pivotTables="0"/>
  <mergeCells count="1356">
    <mergeCell ref="A1:G1"/>
    <mergeCell ref="M1:U1"/>
    <mergeCell ref="W1:AA1"/>
    <mergeCell ref="A2:G2"/>
    <mergeCell ref="M2:U2"/>
    <mergeCell ref="W2:AA2"/>
    <mergeCell ref="A8:AA8"/>
    <mergeCell ref="A10:AA10"/>
    <mergeCell ref="C11:H11"/>
    <mergeCell ref="I11:W11"/>
    <mergeCell ref="X11:AA11"/>
    <mergeCell ref="AB11:AD11"/>
    <mergeCell ref="A5:K5"/>
    <mergeCell ref="A6:B6"/>
    <mergeCell ref="E6:W6"/>
    <mergeCell ref="X6:AA6"/>
    <mergeCell ref="A7:B7"/>
    <mergeCell ref="E7:W7"/>
    <mergeCell ref="X7:AA7"/>
    <mergeCell ref="A3:B3"/>
    <mergeCell ref="C3:E3"/>
    <mergeCell ref="F3:G3"/>
    <mergeCell ref="M3:U3"/>
    <mergeCell ref="W3:AA3"/>
    <mergeCell ref="A4:B4"/>
    <mergeCell ref="C4:E4"/>
    <mergeCell ref="F4:G4"/>
    <mergeCell ref="M4:U4"/>
    <mergeCell ref="W4:AA4"/>
    <mergeCell ref="C14:H14"/>
    <mergeCell ref="I14:W14"/>
    <mergeCell ref="X14:AA14"/>
    <mergeCell ref="AB14:AC14"/>
    <mergeCell ref="AD14:AT14"/>
    <mergeCell ref="C15:H15"/>
    <mergeCell ref="I15:W15"/>
    <mergeCell ref="X15:AA15"/>
    <mergeCell ref="AB15:AC15"/>
    <mergeCell ref="AD15:AT15"/>
    <mergeCell ref="C12:H12"/>
    <mergeCell ref="I12:W12"/>
    <mergeCell ref="X12:AA12"/>
    <mergeCell ref="AB12:AC12"/>
    <mergeCell ref="AD12:AT12"/>
    <mergeCell ref="C13:H13"/>
    <mergeCell ref="I13:W13"/>
    <mergeCell ref="X13:AA13"/>
    <mergeCell ref="AB13:AC13"/>
    <mergeCell ref="AD13:AT13"/>
    <mergeCell ref="C18:H18"/>
    <mergeCell ref="I18:W18"/>
    <mergeCell ref="X18:AA18"/>
    <mergeCell ref="AB18:AC18"/>
    <mergeCell ref="AD18:AT18"/>
    <mergeCell ref="C19:H19"/>
    <mergeCell ref="I19:W19"/>
    <mergeCell ref="X19:AA19"/>
    <mergeCell ref="AB19:AC19"/>
    <mergeCell ref="AD19:AT19"/>
    <mergeCell ref="C16:H16"/>
    <mergeCell ref="I16:W16"/>
    <mergeCell ref="X16:AA16"/>
    <mergeCell ref="AB16:AC16"/>
    <mergeCell ref="AD16:AT16"/>
    <mergeCell ref="C17:H17"/>
    <mergeCell ref="I17:W17"/>
    <mergeCell ref="X17:AA17"/>
    <mergeCell ref="AB17:AC17"/>
    <mergeCell ref="AD17:AT17"/>
    <mergeCell ref="C22:H22"/>
    <mergeCell ref="I22:W22"/>
    <mergeCell ref="X22:AA22"/>
    <mergeCell ref="AB22:AC22"/>
    <mergeCell ref="AD22:AT22"/>
    <mergeCell ref="C23:H23"/>
    <mergeCell ref="I23:W23"/>
    <mergeCell ref="X23:AA23"/>
    <mergeCell ref="AB23:AC23"/>
    <mergeCell ref="AD23:AT23"/>
    <mergeCell ref="C20:H20"/>
    <mergeCell ref="I20:W20"/>
    <mergeCell ref="X20:AA20"/>
    <mergeCell ref="AB20:AC20"/>
    <mergeCell ref="AD20:AT20"/>
    <mergeCell ref="C21:H21"/>
    <mergeCell ref="I21:W21"/>
    <mergeCell ref="X21:AA21"/>
    <mergeCell ref="AB21:AC21"/>
    <mergeCell ref="AD21:AT21"/>
    <mergeCell ref="C26:H26"/>
    <mergeCell ref="I26:W26"/>
    <mergeCell ref="X26:AA26"/>
    <mergeCell ref="AB26:AC26"/>
    <mergeCell ref="AD26:AT26"/>
    <mergeCell ref="C27:H27"/>
    <mergeCell ref="I27:W27"/>
    <mergeCell ref="X27:AA27"/>
    <mergeCell ref="AB27:AC27"/>
    <mergeCell ref="AD27:AT27"/>
    <mergeCell ref="C24:H24"/>
    <mergeCell ref="I24:W24"/>
    <mergeCell ref="X24:AA24"/>
    <mergeCell ref="AB24:AC24"/>
    <mergeCell ref="AD24:AT24"/>
    <mergeCell ref="C25:H25"/>
    <mergeCell ref="I25:W25"/>
    <mergeCell ref="X25:AA25"/>
    <mergeCell ref="AB25:AC25"/>
    <mergeCell ref="AD25:AT25"/>
    <mergeCell ref="B33:AA33"/>
    <mergeCell ref="C34:AA34"/>
    <mergeCell ref="C35:AA35"/>
    <mergeCell ref="C36:AA36"/>
    <mergeCell ref="C37:AA37"/>
    <mergeCell ref="C38:AA38"/>
    <mergeCell ref="C30:H30"/>
    <mergeCell ref="I30:W30"/>
    <mergeCell ref="X30:AA30"/>
    <mergeCell ref="AB30:AC30"/>
    <mergeCell ref="AD30:AT30"/>
    <mergeCell ref="C31:H31"/>
    <mergeCell ref="I31:W31"/>
    <mergeCell ref="X31:AA31"/>
    <mergeCell ref="AB31:AC31"/>
    <mergeCell ref="AD31:AT31"/>
    <mergeCell ref="C28:H28"/>
    <mergeCell ref="I28:W28"/>
    <mergeCell ref="X28:AA28"/>
    <mergeCell ref="AB28:AC28"/>
    <mergeCell ref="AD28:AT28"/>
    <mergeCell ref="C29:H29"/>
    <mergeCell ref="I29:W29"/>
    <mergeCell ref="X29:AA29"/>
    <mergeCell ref="AB29:AC29"/>
    <mergeCell ref="AD29:AT29"/>
    <mergeCell ref="X46:AA46"/>
    <mergeCell ref="C47:D47"/>
    <mergeCell ref="F47:H47"/>
    <mergeCell ref="I47:J47"/>
    <mergeCell ref="K47:O47"/>
    <mergeCell ref="P47:Q47"/>
    <mergeCell ref="R47:V47"/>
    <mergeCell ref="X47:AA47"/>
    <mergeCell ref="C46:D46"/>
    <mergeCell ref="F46:H46"/>
    <mergeCell ref="I46:J46"/>
    <mergeCell ref="K46:O46"/>
    <mergeCell ref="P46:Q46"/>
    <mergeCell ref="R46:V46"/>
    <mergeCell ref="C39:AA39"/>
    <mergeCell ref="C40:AA40"/>
    <mergeCell ref="C41:AA41"/>
    <mergeCell ref="B43:AA43"/>
    <mergeCell ref="A44:AA44"/>
    <mergeCell ref="B45:E45"/>
    <mergeCell ref="X50:AA50"/>
    <mergeCell ref="C51:D51"/>
    <mergeCell ref="F51:H51"/>
    <mergeCell ref="I51:J51"/>
    <mergeCell ref="K51:O51"/>
    <mergeCell ref="P51:Q51"/>
    <mergeCell ref="R51:V51"/>
    <mergeCell ref="X51:AA51"/>
    <mergeCell ref="C50:D50"/>
    <mergeCell ref="F50:H50"/>
    <mergeCell ref="I50:J50"/>
    <mergeCell ref="K50:O50"/>
    <mergeCell ref="P50:Q50"/>
    <mergeCell ref="R50:V50"/>
    <mergeCell ref="X48:AA48"/>
    <mergeCell ref="C49:D49"/>
    <mergeCell ref="F49:H49"/>
    <mergeCell ref="I49:J49"/>
    <mergeCell ref="K49:O49"/>
    <mergeCell ref="P49:Q49"/>
    <mergeCell ref="R49:V49"/>
    <mergeCell ref="X49:AA49"/>
    <mergeCell ref="C48:D48"/>
    <mergeCell ref="F48:H48"/>
    <mergeCell ref="I48:J48"/>
    <mergeCell ref="K48:O48"/>
    <mergeCell ref="P48:Q48"/>
    <mergeCell ref="R48:V48"/>
    <mergeCell ref="C58:D58"/>
    <mergeCell ref="F58:K58"/>
    <mergeCell ref="L58:M58"/>
    <mergeCell ref="N58:S58"/>
    <mergeCell ref="T58:U58"/>
    <mergeCell ref="V58:AA58"/>
    <mergeCell ref="V56:AA56"/>
    <mergeCell ref="C57:D57"/>
    <mergeCell ref="F57:K57"/>
    <mergeCell ref="L57:M57"/>
    <mergeCell ref="N57:S57"/>
    <mergeCell ref="T57:U57"/>
    <mergeCell ref="V57:AA57"/>
    <mergeCell ref="X52:AA52"/>
    <mergeCell ref="A54:AA54"/>
    <mergeCell ref="B55:O55"/>
    <mergeCell ref="V55:W55"/>
    <mergeCell ref="X55:AA55"/>
    <mergeCell ref="C56:D56"/>
    <mergeCell ref="F56:K56"/>
    <mergeCell ref="L56:M56"/>
    <mergeCell ref="N56:S56"/>
    <mergeCell ref="T56:U56"/>
    <mergeCell ref="C52:D52"/>
    <mergeCell ref="F52:H52"/>
    <mergeCell ref="I52:J52"/>
    <mergeCell ref="K52:O52"/>
    <mergeCell ref="P52:Q52"/>
    <mergeCell ref="R52:V52"/>
    <mergeCell ref="C61:D61"/>
    <mergeCell ref="F61:K61"/>
    <mergeCell ref="L61:M61"/>
    <mergeCell ref="N61:S61"/>
    <mergeCell ref="T61:U61"/>
    <mergeCell ref="V61:AA61"/>
    <mergeCell ref="C60:D60"/>
    <mergeCell ref="F60:K60"/>
    <mergeCell ref="L60:M60"/>
    <mergeCell ref="N60:S60"/>
    <mergeCell ref="T60:U60"/>
    <mergeCell ref="V60:AA60"/>
    <mergeCell ref="C59:D59"/>
    <mergeCell ref="F59:K59"/>
    <mergeCell ref="L59:M59"/>
    <mergeCell ref="N59:S59"/>
    <mergeCell ref="T59:U59"/>
    <mergeCell ref="V59:AA59"/>
    <mergeCell ref="D70:AA70"/>
    <mergeCell ref="D71:AA71"/>
    <mergeCell ref="D72:AA72"/>
    <mergeCell ref="D73:AA73"/>
    <mergeCell ref="D74:AA74"/>
    <mergeCell ref="D75:AA75"/>
    <mergeCell ref="A64:AA64"/>
    <mergeCell ref="C65:E65"/>
    <mergeCell ref="D66:AA66"/>
    <mergeCell ref="D67:AA67"/>
    <mergeCell ref="D68:AA68"/>
    <mergeCell ref="D69:AA69"/>
    <mergeCell ref="C62:D62"/>
    <mergeCell ref="F62:K62"/>
    <mergeCell ref="L62:M62"/>
    <mergeCell ref="N62:S62"/>
    <mergeCell ref="T62:U62"/>
    <mergeCell ref="V62:AA62"/>
    <mergeCell ref="D85:H85"/>
    <mergeCell ref="I85:P85"/>
    <mergeCell ref="Q85:AA85"/>
    <mergeCell ref="D86:H86"/>
    <mergeCell ref="I86:P86"/>
    <mergeCell ref="Q86:AA86"/>
    <mergeCell ref="D83:H83"/>
    <mergeCell ref="I83:P83"/>
    <mergeCell ref="Q83:AA83"/>
    <mergeCell ref="D84:H84"/>
    <mergeCell ref="I84:P84"/>
    <mergeCell ref="Q84:AA84"/>
    <mergeCell ref="A78:AA78"/>
    <mergeCell ref="A79:AA79"/>
    <mergeCell ref="A81:AA81"/>
    <mergeCell ref="A82:C82"/>
    <mergeCell ref="D82:H82"/>
    <mergeCell ref="I82:P82"/>
    <mergeCell ref="Q82:AA82"/>
    <mergeCell ref="A93:AA93"/>
    <mergeCell ref="A94:B94"/>
    <mergeCell ref="Z94:AA94"/>
    <mergeCell ref="C95:F99"/>
    <mergeCell ref="AA95:AA99"/>
    <mergeCell ref="A101:F101"/>
    <mergeCell ref="G101:N101"/>
    <mergeCell ref="O101:Q101"/>
    <mergeCell ref="R101:U101"/>
    <mergeCell ref="V101:X101"/>
    <mergeCell ref="B91:F91"/>
    <mergeCell ref="G91:R91"/>
    <mergeCell ref="S91:X91"/>
    <mergeCell ref="Y91:AA91"/>
    <mergeCell ref="N92:U92"/>
    <mergeCell ref="V92:AA92"/>
    <mergeCell ref="D87:H87"/>
    <mergeCell ref="I87:P87"/>
    <mergeCell ref="Q87:AA87"/>
    <mergeCell ref="B90:F90"/>
    <mergeCell ref="G90:R90"/>
    <mergeCell ref="S90:X90"/>
    <mergeCell ref="Y90:AA90"/>
    <mergeCell ref="D107:E107"/>
    <mergeCell ref="F107:M107"/>
    <mergeCell ref="N107:AA107"/>
    <mergeCell ref="CP107:CY107"/>
    <mergeCell ref="DG107:DP107"/>
    <mergeCell ref="DX107:EG107"/>
    <mergeCell ref="CK105:CY106"/>
    <mergeCell ref="DD105:DP106"/>
    <mergeCell ref="DU105:EG106"/>
    <mergeCell ref="D106:E106"/>
    <mergeCell ref="F106:M106"/>
    <mergeCell ref="N106:AA106"/>
    <mergeCell ref="A103:AA103"/>
    <mergeCell ref="A104:AA104"/>
    <mergeCell ref="A105:C105"/>
    <mergeCell ref="D105:E105"/>
    <mergeCell ref="F105:M105"/>
    <mergeCell ref="N105:AA105"/>
    <mergeCell ref="DO108:DP108"/>
    <mergeCell ref="DX108:DY108"/>
    <mergeCell ref="DZ108:EA108"/>
    <mergeCell ref="EB108:EC108"/>
    <mergeCell ref="ED108:EE108"/>
    <mergeCell ref="EF108:EG108"/>
    <mergeCell ref="CV108:CW108"/>
    <mergeCell ref="CX108:CY108"/>
    <mergeCell ref="DG108:DH108"/>
    <mergeCell ref="DI108:DJ108"/>
    <mergeCell ref="DK108:DL108"/>
    <mergeCell ref="DM108:DN108"/>
    <mergeCell ref="D108:E108"/>
    <mergeCell ref="F108:M108"/>
    <mergeCell ref="N108:AA108"/>
    <mergeCell ref="CP108:CQ108"/>
    <mergeCell ref="CR108:CS108"/>
    <mergeCell ref="CT108:CU108"/>
    <mergeCell ref="DX109:DY109"/>
    <mergeCell ref="DZ109:EA109"/>
    <mergeCell ref="EB109:EC109"/>
    <mergeCell ref="ED109:EE109"/>
    <mergeCell ref="EF109:EG109"/>
    <mergeCell ref="CV109:CW109"/>
    <mergeCell ref="CX109:CY109"/>
    <mergeCell ref="DG109:DH109"/>
    <mergeCell ref="DI109:DJ109"/>
    <mergeCell ref="DK109:DL109"/>
    <mergeCell ref="DM109:DN109"/>
    <mergeCell ref="D109:E109"/>
    <mergeCell ref="F109:M109"/>
    <mergeCell ref="N109:AA109"/>
    <mergeCell ref="CP109:CQ109"/>
    <mergeCell ref="CR109:CS109"/>
    <mergeCell ref="CT109:CU109"/>
    <mergeCell ref="CT110:CU110"/>
    <mergeCell ref="CV110:CW110"/>
    <mergeCell ref="CX110:CY110"/>
    <mergeCell ref="DD110:DE111"/>
    <mergeCell ref="DU110:DV111"/>
    <mergeCell ref="CP112:CQ112"/>
    <mergeCell ref="CR112:CS112"/>
    <mergeCell ref="CT112:CU112"/>
    <mergeCell ref="CV112:CW112"/>
    <mergeCell ref="CX112:CY112"/>
    <mergeCell ref="D110:E110"/>
    <mergeCell ref="F110:M110"/>
    <mergeCell ref="N110:AA110"/>
    <mergeCell ref="CK110:CN111"/>
    <mergeCell ref="CP110:CQ110"/>
    <mergeCell ref="CR110:CS110"/>
    <mergeCell ref="DO109:DP109"/>
    <mergeCell ref="CR113:CR114"/>
    <mergeCell ref="CS113:CS114"/>
    <mergeCell ref="CT113:CT114"/>
    <mergeCell ref="CU113:CU114"/>
    <mergeCell ref="CV113:CV114"/>
    <mergeCell ref="CJ113:CJ114"/>
    <mergeCell ref="CK113:CK114"/>
    <mergeCell ref="CL113:CM114"/>
    <mergeCell ref="CN113:CN114"/>
    <mergeCell ref="CO113:CO114"/>
    <mergeCell ref="CP113:CP114"/>
    <mergeCell ref="DZ112:EA112"/>
    <mergeCell ref="EB112:EC112"/>
    <mergeCell ref="ED112:EE112"/>
    <mergeCell ref="EF112:EG112"/>
    <mergeCell ref="B113:I113"/>
    <mergeCell ref="J113:M113"/>
    <mergeCell ref="N113:Q113"/>
    <mergeCell ref="R113:U113"/>
    <mergeCell ref="V113:AA113"/>
    <mergeCell ref="CI113:CI123"/>
    <mergeCell ref="DG112:DH112"/>
    <mergeCell ref="DI112:DJ112"/>
    <mergeCell ref="DK112:DL112"/>
    <mergeCell ref="DM112:DN112"/>
    <mergeCell ref="DO112:DP112"/>
    <mergeCell ref="DX112:DY112"/>
    <mergeCell ref="DX117:DX118"/>
    <mergeCell ref="DT119:DT120"/>
    <mergeCell ref="DU119:DU120"/>
    <mergeCell ref="DV119:DV120"/>
    <mergeCell ref="EF113:EF114"/>
    <mergeCell ref="EG113:EG114"/>
    <mergeCell ref="B114:I114"/>
    <mergeCell ref="J114:M114"/>
    <mergeCell ref="N114:Q114"/>
    <mergeCell ref="R114:U114"/>
    <mergeCell ref="V114:AA114"/>
    <mergeCell ref="DY113:DY114"/>
    <mergeCell ref="DZ113:DZ114"/>
    <mergeCell ref="EA113:EA114"/>
    <mergeCell ref="EB113:EB114"/>
    <mergeCell ref="EC113:EC114"/>
    <mergeCell ref="ED113:ED114"/>
    <mergeCell ref="DS113:DS122"/>
    <mergeCell ref="DT113:DT114"/>
    <mergeCell ref="DU113:DU114"/>
    <mergeCell ref="DV113:DV114"/>
    <mergeCell ref="DW113:DW114"/>
    <mergeCell ref="DX113:DX114"/>
    <mergeCell ref="DK113:DK114"/>
    <mergeCell ref="DL113:DL114"/>
    <mergeCell ref="DM113:DM114"/>
    <mergeCell ref="DN113:DN114"/>
    <mergeCell ref="DO113:DO114"/>
    <mergeCell ref="DP113:DP114"/>
    <mergeCell ref="DE113:DE114"/>
    <mergeCell ref="DF113:DF114"/>
    <mergeCell ref="DG113:DG114"/>
    <mergeCell ref="DH113:DH114"/>
    <mergeCell ref="DI113:DI114"/>
    <mergeCell ref="DJ113:DJ114"/>
    <mergeCell ref="CW113:CW114"/>
    <mergeCell ref="CX117:CX118"/>
    <mergeCell ref="CY117:CY118"/>
    <mergeCell ref="DC117:DC118"/>
    <mergeCell ref="DD117:DD118"/>
    <mergeCell ref="CN115:CN116"/>
    <mergeCell ref="CO115:CO116"/>
    <mergeCell ref="CP115:CP116"/>
    <mergeCell ref="CQ115:CQ116"/>
    <mergeCell ref="CR115:CR116"/>
    <mergeCell ref="CS115:CS116"/>
    <mergeCell ref="B115:I116"/>
    <mergeCell ref="M115:U115"/>
    <mergeCell ref="V115:AA115"/>
    <mergeCell ref="CJ115:CJ116"/>
    <mergeCell ref="CK115:CK116"/>
    <mergeCell ref="CL115:CM116"/>
    <mergeCell ref="EE113:EE114"/>
    <mergeCell ref="CX113:CX114"/>
    <mergeCell ref="CY113:CY114"/>
    <mergeCell ref="DB113:DB122"/>
    <mergeCell ref="DC113:DC114"/>
    <mergeCell ref="DD113:DD114"/>
    <mergeCell ref="DA115:DA120"/>
    <mergeCell ref="DC115:DC116"/>
    <mergeCell ref="DD115:DD116"/>
    <mergeCell ref="DD119:DD120"/>
    <mergeCell ref="DF121:DF122"/>
    <mergeCell ref="DG121:DG122"/>
    <mergeCell ref="DH121:DH122"/>
    <mergeCell ref="DI121:DI122"/>
    <mergeCell ref="DJ121:DJ122"/>
    <mergeCell ref="CQ113:CQ114"/>
    <mergeCell ref="DK115:DK116"/>
    <mergeCell ref="DL115:DL116"/>
    <mergeCell ref="DM115:DM116"/>
    <mergeCell ref="DN115:DN116"/>
    <mergeCell ref="DO115:DO116"/>
    <mergeCell ref="DP115:DP116"/>
    <mergeCell ref="DE115:DE116"/>
    <mergeCell ref="DF115:DF116"/>
    <mergeCell ref="DG115:DG116"/>
    <mergeCell ref="DH115:DH116"/>
    <mergeCell ref="DI115:DI116"/>
    <mergeCell ref="DJ115:DJ116"/>
    <mergeCell ref="CT115:CT116"/>
    <mergeCell ref="CU115:CU116"/>
    <mergeCell ref="CV115:CV116"/>
    <mergeCell ref="CW115:CW116"/>
    <mergeCell ref="CX115:CX116"/>
    <mergeCell ref="CY115:CY116"/>
    <mergeCell ref="CT117:CT118"/>
    <mergeCell ref="CU117:CU118"/>
    <mergeCell ref="EE115:EE116"/>
    <mergeCell ref="EF115:EF116"/>
    <mergeCell ref="EG115:EG116"/>
    <mergeCell ref="V116:AA116"/>
    <mergeCell ref="A117:AA117"/>
    <mergeCell ref="CJ117:CJ118"/>
    <mergeCell ref="CK117:CK118"/>
    <mergeCell ref="CL117:CM118"/>
    <mergeCell ref="CN117:CN118"/>
    <mergeCell ref="CO117:CO118"/>
    <mergeCell ref="DY115:DY116"/>
    <mergeCell ref="DZ115:DZ116"/>
    <mergeCell ref="EA115:EA116"/>
    <mergeCell ref="EB115:EB116"/>
    <mergeCell ref="EC115:EC116"/>
    <mergeCell ref="ED115:ED116"/>
    <mergeCell ref="DR115:DR120"/>
    <mergeCell ref="DT115:DT116"/>
    <mergeCell ref="DU115:DU116"/>
    <mergeCell ref="DV115:DV116"/>
    <mergeCell ref="DW115:DW116"/>
    <mergeCell ref="DX115:DX116"/>
    <mergeCell ref="C119:F123"/>
    <mergeCell ref="AA119:AA123"/>
    <mergeCell ref="CJ119:CJ120"/>
    <mergeCell ref="CK119:CK120"/>
    <mergeCell ref="DT117:DT118"/>
    <mergeCell ref="DU117:DU118"/>
    <mergeCell ref="DV117:DV118"/>
    <mergeCell ref="DW117:DW118"/>
    <mergeCell ref="CL119:CM120"/>
    <mergeCell ref="CN119:CN120"/>
    <mergeCell ref="EE117:EE118"/>
    <mergeCell ref="EF117:EF118"/>
    <mergeCell ref="EG117:EG118"/>
    <mergeCell ref="A118:B118"/>
    <mergeCell ref="C118:F118"/>
    <mergeCell ref="Z118:AA118"/>
    <mergeCell ref="DY117:DY118"/>
    <mergeCell ref="DZ117:DZ118"/>
    <mergeCell ref="EA117:EA118"/>
    <mergeCell ref="EB117:EB118"/>
    <mergeCell ref="EC117:EC118"/>
    <mergeCell ref="ED117:ED118"/>
    <mergeCell ref="DK117:DK118"/>
    <mergeCell ref="DL117:DL118"/>
    <mergeCell ref="DM117:DM118"/>
    <mergeCell ref="DN117:DN118"/>
    <mergeCell ref="DO117:DO118"/>
    <mergeCell ref="DP117:DP118"/>
    <mergeCell ref="DE117:DE118"/>
    <mergeCell ref="DF117:DF118"/>
    <mergeCell ref="DG117:DG118"/>
    <mergeCell ref="DH117:DH118"/>
    <mergeCell ref="DI117:DI118"/>
    <mergeCell ref="DJ117:DJ118"/>
    <mergeCell ref="CV117:CV118"/>
    <mergeCell ref="CW117:CW118"/>
    <mergeCell ref="CP117:CP118"/>
    <mergeCell ref="CQ117:CQ118"/>
    <mergeCell ref="CR117:CR118"/>
    <mergeCell ref="CS117:CS118"/>
    <mergeCell ref="CJ121:CJ122"/>
    <mergeCell ref="CK121:CK122"/>
    <mergeCell ref="CL121:CM122"/>
    <mergeCell ref="CN121:CN122"/>
    <mergeCell ref="CO121:CO122"/>
    <mergeCell ref="DW119:DW120"/>
    <mergeCell ref="DX119:DX120"/>
    <mergeCell ref="DY119:DY120"/>
    <mergeCell ref="DZ119:DZ120"/>
    <mergeCell ref="EA119:EA120"/>
    <mergeCell ref="EB119:EB120"/>
    <mergeCell ref="DK119:DK120"/>
    <mergeCell ref="DL119:DL120"/>
    <mergeCell ref="DM119:DM120"/>
    <mergeCell ref="DN119:DN120"/>
    <mergeCell ref="DO119:DO120"/>
    <mergeCell ref="DP119:DP120"/>
    <mergeCell ref="DE119:DE120"/>
    <mergeCell ref="DF119:DF120"/>
    <mergeCell ref="DG119:DG120"/>
    <mergeCell ref="DH119:DH120"/>
    <mergeCell ref="DI119:DI120"/>
    <mergeCell ref="DJ119:DJ120"/>
    <mergeCell ref="CU119:CU120"/>
    <mergeCell ref="CV119:CV120"/>
    <mergeCell ref="CW119:CW120"/>
    <mergeCell ref="CX119:CX120"/>
    <mergeCell ref="CY119:CY120"/>
    <mergeCell ref="DC119:DC120"/>
    <mergeCell ref="CO119:CO120"/>
    <mergeCell ref="CP119:CP120"/>
    <mergeCell ref="CQ119:CQ120"/>
    <mergeCell ref="CV121:CV122"/>
    <mergeCell ref="CW121:CW122"/>
    <mergeCell ref="CX121:CX122"/>
    <mergeCell ref="CY121:CY122"/>
    <mergeCell ref="DC121:DC122"/>
    <mergeCell ref="DD121:DD122"/>
    <mergeCell ref="CP121:CP122"/>
    <mergeCell ref="CQ121:CQ122"/>
    <mergeCell ref="CR121:CR122"/>
    <mergeCell ref="CS121:CS122"/>
    <mergeCell ref="CT121:CT122"/>
    <mergeCell ref="CU121:CU122"/>
    <mergeCell ref="EC119:EC120"/>
    <mergeCell ref="ED119:ED120"/>
    <mergeCell ref="EE119:EE120"/>
    <mergeCell ref="EF119:EF120"/>
    <mergeCell ref="EG119:EG120"/>
    <mergeCell ref="CR119:CR120"/>
    <mergeCell ref="CS119:CS120"/>
    <mergeCell ref="CT119:CT120"/>
    <mergeCell ref="DU121:DU122"/>
    <mergeCell ref="DV121:DV122"/>
    <mergeCell ref="DW121:DW122"/>
    <mergeCell ref="DX121:DX122"/>
    <mergeCell ref="DY121:DY122"/>
    <mergeCell ref="DK121:DK122"/>
    <mergeCell ref="DL121:DL122"/>
    <mergeCell ref="DM121:DM122"/>
    <mergeCell ref="DN121:DN122"/>
    <mergeCell ref="DO121:DO122"/>
    <mergeCell ref="DP121:DP122"/>
    <mergeCell ref="DE121:DE122"/>
    <mergeCell ref="DZ125:EG125"/>
    <mergeCell ref="G127:N127"/>
    <mergeCell ref="O127:T127"/>
    <mergeCell ref="U127:X127"/>
    <mergeCell ref="Z127:AB127"/>
    <mergeCell ref="DZ124:EA124"/>
    <mergeCell ref="EB124:EC124"/>
    <mergeCell ref="ED124:EE124"/>
    <mergeCell ref="EF124:EG124"/>
    <mergeCell ref="A125:F125"/>
    <mergeCell ref="G125:N125"/>
    <mergeCell ref="O125:Q125"/>
    <mergeCell ref="R125:U125"/>
    <mergeCell ref="V125:X125"/>
    <mergeCell ref="CR125:CY125"/>
    <mergeCell ref="EF121:EF122"/>
    <mergeCell ref="EG121:EG122"/>
    <mergeCell ref="CR124:CS124"/>
    <mergeCell ref="CT124:CU124"/>
    <mergeCell ref="CV124:CW124"/>
    <mergeCell ref="CX124:CY124"/>
    <mergeCell ref="DI124:DJ124"/>
    <mergeCell ref="DK124:DL124"/>
    <mergeCell ref="DM124:DN124"/>
    <mergeCell ref="DO124:DP124"/>
    <mergeCell ref="DZ121:DZ122"/>
    <mergeCell ref="EA121:EA122"/>
    <mergeCell ref="EB121:EB122"/>
    <mergeCell ref="EC121:EC122"/>
    <mergeCell ref="ED121:ED122"/>
    <mergeCell ref="EE121:EE122"/>
    <mergeCell ref="DT121:DT122"/>
    <mergeCell ref="V132:W132"/>
    <mergeCell ref="X132:Y132"/>
    <mergeCell ref="Z132:AA132"/>
    <mergeCell ref="AB132:AG132"/>
    <mergeCell ref="AH132:AM132"/>
    <mergeCell ref="AN132:AS132"/>
    <mergeCell ref="B129:AA130"/>
    <mergeCell ref="B131:AA131"/>
    <mergeCell ref="AB131:AS131"/>
    <mergeCell ref="B132:D132"/>
    <mergeCell ref="E132:F132"/>
    <mergeCell ref="G132:J132"/>
    <mergeCell ref="K132:O132"/>
    <mergeCell ref="P132:Q132"/>
    <mergeCell ref="R132:S132"/>
    <mergeCell ref="T132:U132"/>
    <mergeCell ref="DI125:DP125"/>
    <mergeCell ref="R134:S134"/>
    <mergeCell ref="T134:U134"/>
    <mergeCell ref="V134:W134"/>
    <mergeCell ref="AB134:AG134"/>
    <mergeCell ref="AH134:AM134"/>
    <mergeCell ref="AN134:AS134"/>
    <mergeCell ref="T133:U133"/>
    <mergeCell ref="V133:W133"/>
    <mergeCell ref="AB133:AG133"/>
    <mergeCell ref="AH133:AM133"/>
    <mergeCell ref="AN133:AS133"/>
    <mergeCell ref="B134:D134"/>
    <mergeCell ref="E134:F134"/>
    <mergeCell ref="G134:J134"/>
    <mergeCell ref="K134:O134"/>
    <mergeCell ref="P134:Q134"/>
    <mergeCell ref="B133:D133"/>
    <mergeCell ref="E133:F133"/>
    <mergeCell ref="G133:J133"/>
    <mergeCell ref="K133:O133"/>
    <mergeCell ref="P133:Q133"/>
    <mergeCell ref="R133:S133"/>
    <mergeCell ref="R136:S136"/>
    <mergeCell ref="T136:U136"/>
    <mergeCell ref="V136:W136"/>
    <mergeCell ref="AB136:AG136"/>
    <mergeCell ref="AH136:AM136"/>
    <mergeCell ref="AN136:AS136"/>
    <mergeCell ref="T135:U135"/>
    <mergeCell ref="V135:W135"/>
    <mergeCell ref="AB135:AG135"/>
    <mergeCell ref="AH135:AM135"/>
    <mergeCell ref="AN135:AS135"/>
    <mergeCell ref="B136:D136"/>
    <mergeCell ref="E136:F136"/>
    <mergeCell ref="G136:J136"/>
    <mergeCell ref="K136:O136"/>
    <mergeCell ref="P136:Q136"/>
    <mergeCell ref="B135:D135"/>
    <mergeCell ref="E135:F135"/>
    <mergeCell ref="G135:J135"/>
    <mergeCell ref="K135:O135"/>
    <mergeCell ref="P135:Q135"/>
    <mergeCell ref="R135:S135"/>
    <mergeCell ref="R138:S138"/>
    <mergeCell ref="T138:U138"/>
    <mergeCell ref="V138:W138"/>
    <mergeCell ref="AB138:AG138"/>
    <mergeCell ref="AH138:AM138"/>
    <mergeCell ref="AN138:AS138"/>
    <mergeCell ref="T137:U137"/>
    <mergeCell ref="V137:W137"/>
    <mergeCell ref="AB137:AG137"/>
    <mergeCell ref="AH137:AM137"/>
    <mergeCell ref="AN137:AS137"/>
    <mergeCell ref="B138:D138"/>
    <mergeCell ref="E138:F138"/>
    <mergeCell ref="G138:J138"/>
    <mergeCell ref="K138:O138"/>
    <mergeCell ref="P138:Q138"/>
    <mergeCell ref="B137:D137"/>
    <mergeCell ref="E137:F137"/>
    <mergeCell ref="G137:J137"/>
    <mergeCell ref="K137:O137"/>
    <mergeCell ref="P137:Q137"/>
    <mergeCell ref="R137:S137"/>
    <mergeCell ref="R140:S140"/>
    <mergeCell ref="T140:U140"/>
    <mergeCell ref="V140:W140"/>
    <mergeCell ref="AB140:AG140"/>
    <mergeCell ref="AH140:AM140"/>
    <mergeCell ref="AN140:AS140"/>
    <mergeCell ref="T139:U139"/>
    <mergeCell ref="V139:W139"/>
    <mergeCell ref="AB139:AG139"/>
    <mergeCell ref="AH139:AM139"/>
    <mergeCell ref="AN139:AS139"/>
    <mergeCell ref="B140:D140"/>
    <mergeCell ref="E140:F140"/>
    <mergeCell ref="G140:J140"/>
    <mergeCell ref="K140:O140"/>
    <mergeCell ref="P140:Q140"/>
    <mergeCell ref="B139:D139"/>
    <mergeCell ref="E139:F139"/>
    <mergeCell ref="G139:J139"/>
    <mergeCell ref="K139:O139"/>
    <mergeCell ref="P139:Q139"/>
    <mergeCell ref="R139:S139"/>
    <mergeCell ref="R142:S142"/>
    <mergeCell ref="T142:U142"/>
    <mergeCell ref="V142:W142"/>
    <mergeCell ref="AB142:AG142"/>
    <mergeCell ref="AH142:AM142"/>
    <mergeCell ref="AN142:AS142"/>
    <mergeCell ref="T141:U141"/>
    <mergeCell ref="V141:W141"/>
    <mergeCell ref="AB141:AG141"/>
    <mergeCell ref="AH141:AM141"/>
    <mergeCell ref="AN141:AS141"/>
    <mergeCell ref="B142:D142"/>
    <mergeCell ref="E142:F142"/>
    <mergeCell ref="G142:J142"/>
    <mergeCell ref="K142:O142"/>
    <mergeCell ref="P142:Q142"/>
    <mergeCell ref="B141:D141"/>
    <mergeCell ref="E141:F141"/>
    <mergeCell ref="G141:J141"/>
    <mergeCell ref="K141:O141"/>
    <mergeCell ref="P141:Q141"/>
    <mergeCell ref="R141:S141"/>
    <mergeCell ref="R144:S144"/>
    <mergeCell ref="T144:U144"/>
    <mergeCell ref="V144:W144"/>
    <mergeCell ref="AB144:AG144"/>
    <mergeCell ref="AH144:AM144"/>
    <mergeCell ref="AN144:AS144"/>
    <mergeCell ref="T143:U143"/>
    <mergeCell ref="V143:W143"/>
    <mergeCell ref="AB143:AG143"/>
    <mergeCell ref="AH143:AM143"/>
    <mergeCell ref="AN143:AS143"/>
    <mergeCell ref="B144:D144"/>
    <mergeCell ref="E144:F144"/>
    <mergeCell ref="G144:J144"/>
    <mergeCell ref="K144:O144"/>
    <mergeCell ref="P144:Q144"/>
    <mergeCell ref="B143:D143"/>
    <mergeCell ref="E143:F143"/>
    <mergeCell ref="G143:J143"/>
    <mergeCell ref="K143:O143"/>
    <mergeCell ref="P143:Q143"/>
    <mergeCell ref="R143:S143"/>
    <mergeCell ref="R146:S146"/>
    <mergeCell ref="T146:U146"/>
    <mergeCell ref="V146:W146"/>
    <mergeCell ref="AB146:AG146"/>
    <mergeCell ref="AH146:AM146"/>
    <mergeCell ref="AN146:AS146"/>
    <mergeCell ref="T145:U145"/>
    <mergeCell ref="V145:W145"/>
    <mergeCell ref="AB145:AG145"/>
    <mergeCell ref="AH145:AM145"/>
    <mergeCell ref="AN145:AS145"/>
    <mergeCell ref="B146:D146"/>
    <mergeCell ref="E146:F146"/>
    <mergeCell ref="G146:J146"/>
    <mergeCell ref="K146:O146"/>
    <mergeCell ref="P146:Q146"/>
    <mergeCell ref="B145:D145"/>
    <mergeCell ref="E145:F145"/>
    <mergeCell ref="G145:J145"/>
    <mergeCell ref="K145:O145"/>
    <mergeCell ref="P145:Q145"/>
    <mergeCell ref="R145:S145"/>
    <mergeCell ref="R148:S148"/>
    <mergeCell ref="T148:U148"/>
    <mergeCell ref="V148:W148"/>
    <mergeCell ref="AB148:AG148"/>
    <mergeCell ref="AH148:AM148"/>
    <mergeCell ref="AN148:AS148"/>
    <mergeCell ref="T147:U147"/>
    <mergeCell ref="V147:W147"/>
    <mergeCell ref="AB147:AG147"/>
    <mergeCell ref="AH147:AM147"/>
    <mergeCell ref="AN147:AS147"/>
    <mergeCell ref="B148:D148"/>
    <mergeCell ref="E148:F148"/>
    <mergeCell ref="G148:J148"/>
    <mergeCell ref="K148:O148"/>
    <mergeCell ref="P148:Q148"/>
    <mergeCell ref="B147:D147"/>
    <mergeCell ref="E147:F147"/>
    <mergeCell ref="G147:J147"/>
    <mergeCell ref="K147:O147"/>
    <mergeCell ref="P147:Q147"/>
    <mergeCell ref="R147:S147"/>
    <mergeCell ref="R150:S150"/>
    <mergeCell ref="T150:U150"/>
    <mergeCell ref="V150:W150"/>
    <mergeCell ref="AB150:AG150"/>
    <mergeCell ref="AH150:AM150"/>
    <mergeCell ref="AN150:AS150"/>
    <mergeCell ref="T149:U149"/>
    <mergeCell ref="V149:W149"/>
    <mergeCell ref="AB149:AG149"/>
    <mergeCell ref="AH149:AM149"/>
    <mergeCell ref="AN149:AS149"/>
    <mergeCell ref="B150:D150"/>
    <mergeCell ref="E150:F150"/>
    <mergeCell ref="G150:J150"/>
    <mergeCell ref="K150:O150"/>
    <mergeCell ref="P150:Q150"/>
    <mergeCell ref="B149:D149"/>
    <mergeCell ref="E149:F149"/>
    <mergeCell ref="G149:J149"/>
    <mergeCell ref="K149:O149"/>
    <mergeCell ref="P149:Q149"/>
    <mergeCell ref="R149:S149"/>
    <mergeCell ref="R152:S152"/>
    <mergeCell ref="T152:U152"/>
    <mergeCell ref="V152:W152"/>
    <mergeCell ref="AB152:AG152"/>
    <mergeCell ref="AH152:AM152"/>
    <mergeCell ref="AN152:AS152"/>
    <mergeCell ref="T151:U151"/>
    <mergeCell ref="V151:W151"/>
    <mergeCell ref="AB151:AG151"/>
    <mergeCell ref="AH151:AM151"/>
    <mergeCell ref="AN151:AS151"/>
    <mergeCell ref="B152:D152"/>
    <mergeCell ref="E152:F152"/>
    <mergeCell ref="G152:J152"/>
    <mergeCell ref="K152:O152"/>
    <mergeCell ref="P152:Q152"/>
    <mergeCell ref="B151:D151"/>
    <mergeCell ref="E151:F151"/>
    <mergeCell ref="G151:J151"/>
    <mergeCell ref="K151:O151"/>
    <mergeCell ref="P151:Q151"/>
    <mergeCell ref="R151:S151"/>
    <mergeCell ref="R154:S154"/>
    <mergeCell ref="T154:U154"/>
    <mergeCell ref="V154:W154"/>
    <mergeCell ref="AB154:AG154"/>
    <mergeCell ref="AH154:AM154"/>
    <mergeCell ref="AN154:AS154"/>
    <mergeCell ref="T153:U153"/>
    <mergeCell ref="V153:W153"/>
    <mergeCell ref="AB153:AG153"/>
    <mergeCell ref="AH153:AM153"/>
    <mergeCell ref="AN153:AS153"/>
    <mergeCell ref="B154:D154"/>
    <mergeCell ref="E154:F154"/>
    <mergeCell ref="G154:J154"/>
    <mergeCell ref="K154:O154"/>
    <mergeCell ref="P154:Q154"/>
    <mergeCell ref="B153:D153"/>
    <mergeCell ref="E153:F153"/>
    <mergeCell ref="G153:J153"/>
    <mergeCell ref="K153:O153"/>
    <mergeCell ref="P153:Q153"/>
    <mergeCell ref="R153:S153"/>
    <mergeCell ref="R156:S156"/>
    <mergeCell ref="T156:U156"/>
    <mergeCell ref="V156:W156"/>
    <mergeCell ref="AB156:AG156"/>
    <mergeCell ref="AH156:AM156"/>
    <mergeCell ref="AN156:AS156"/>
    <mergeCell ref="T155:U155"/>
    <mergeCell ref="V155:W155"/>
    <mergeCell ref="AB155:AG155"/>
    <mergeCell ref="AH155:AM155"/>
    <mergeCell ref="AN155:AS155"/>
    <mergeCell ref="B156:D156"/>
    <mergeCell ref="E156:F156"/>
    <mergeCell ref="G156:J156"/>
    <mergeCell ref="K156:O156"/>
    <mergeCell ref="P156:Q156"/>
    <mergeCell ref="B155:D155"/>
    <mergeCell ref="E155:F155"/>
    <mergeCell ref="G155:J155"/>
    <mergeCell ref="K155:O155"/>
    <mergeCell ref="P155:Q155"/>
    <mergeCell ref="R155:S155"/>
    <mergeCell ref="R158:S158"/>
    <mergeCell ref="T158:U158"/>
    <mergeCell ref="V158:W158"/>
    <mergeCell ref="AB158:AG158"/>
    <mergeCell ref="AH158:AM158"/>
    <mergeCell ref="AN158:AS158"/>
    <mergeCell ref="T157:U157"/>
    <mergeCell ref="V157:W157"/>
    <mergeCell ref="AB157:AG157"/>
    <mergeCell ref="AH157:AM157"/>
    <mergeCell ref="AN157:AS157"/>
    <mergeCell ref="B158:D158"/>
    <mergeCell ref="E158:F158"/>
    <mergeCell ref="G158:J158"/>
    <mergeCell ref="K158:O158"/>
    <mergeCell ref="P158:Q158"/>
    <mergeCell ref="B157:D157"/>
    <mergeCell ref="E157:F157"/>
    <mergeCell ref="G157:J157"/>
    <mergeCell ref="K157:O157"/>
    <mergeCell ref="P157:Q157"/>
    <mergeCell ref="R157:S157"/>
    <mergeCell ref="R160:S160"/>
    <mergeCell ref="T160:U160"/>
    <mergeCell ref="V160:W160"/>
    <mergeCell ref="AB160:AG160"/>
    <mergeCell ref="AH160:AM160"/>
    <mergeCell ref="AN160:AS160"/>
    <mergeCell ref="T159:U159"/>
    <mergeCell ref="V159:W159"/>
    <mergeCell ref="AB159:AG159"/>
    <mergeCell ref="AH159:AM159"/>
    <mergeCell ref="AN159:AS159"/>
    <mergeCell ref="B160:D160"/>
    <mergeCell ref="E160:F160"/>
    <mergeCell ref="G160:J160"/>
    <mergeCell ref="K160:O160"/>
    <mergeCell ref="P160:Q160"/>
    <mergeCell ref="B159:D159"/>
    <mergeCell ref="E159:F159"/>
    <mergeCell ref="G159:J159"/>
    <mergeCell ref="K159:O159"/>
    <mergeCell ref="P159:Q159"/>
    <mergeCell ref="R159:S159"/>
    <mergeCell ref="R162:S162"/>
    <mergeCell ref="T162:U162"/>
    <mergeCell ref="V162:W162"/>
    <mergeCell ref="AB162:AG162"/>
    <mergeCell ref="AH162:AM162"/>
    <mergeCell ref="AN162:AS162"/>
    <mergeCell ref="T161:U161"/>
    <mergeCell ref="V161:W161"/>
    <mergeCell ref="AB161:AG161"/>
    <mergeCell ref="AH161:AM161"/>
    <mergeCell ref="AN161:AS161"/>
    <mergeCell ref="B162:D162"/>
    <mergeCell ref="E162:F162"/>
    <mergeCell ref="G162:J162"/>
    <mergeCell ref="K162:O162"/>
    <mergeCell ref="P162:Q162"/>
    <mergeCell ref="B161:D161"/>
    <mergeCell ref="E161:F161"/>
    <mergeCell ref="G161:J161"/>
    <mergeCell ref="K161:O161"/>
    <mergeCell ref="P161:Q161"/>
    <mergeCell ref="R161:S161"/>
    <mergeCell ref="B170:AA170"/>
    <mergeCell ref="AB170:AS170"/>
    <mergeCell ref="B171:D171"/>
    <mergeCell ref="E171:F171"/>
    <mergeCell ref="G171:I171"/>
    <mergeCell ref="J171:K171"/>
    <mergeCell ref="L171:M171"/>
    <mergeCell ref="N171:O171"/>
    <mergeCell ref="P171:Q171"/>
    <mergeCell ref="R171:S171"/>
    <mergeCell ref="F166:M166"/>
    <mergeCell ref="N166:S166"/>
    <mergeCell ref="T166:W166"/>
    <mergeCell ref="Y166:AA166"/>
    <mergeCell ref="B168:F168"/>
    <mergeCell ref="G168:N168"/>
    <mergeCell ref="B164:D164"/>
    <mergeCell ref="F164:H164"/>
    <mergeCell ref="I164:J164"/>
    <mergeCell ref="K164:P164"/>
    <mergeCell ref="R164:U164"/>
    <mergeCell ref="V164:W164"/>
    <mergeCell ref="V172:W172"/>
    <mergeCell ref="AB172:AG172"/>
    <mergeCell ref="AH172:AM172"/>
    <mergeCell ref="AN172:AS172"/>
    <mergeCell ref="B173:D173"/>
    <mergeCell ref="E173:F173"/>
    <mergeCell ref="G173:I173"/>
    <mergeCell ref="J173:K173"/>
    <mergeCell ref="L173:M173"/>
    <mergeCell ref="N173:O173"/>
    <mergeCell ref="AN171:AS171"/>
    <mergeCell ref="B172:D172"/>
    <mergeCell ref="E172:F172"/>
    <mergeCell ref="G172:I172"/>
    <mergeCell ref="J172:K172"/>
    <mergeCell ref="L172:M172"/>
    <mergeCell ref="N172:O172"/>
    <mergeCell ref="P172:Q172"/>
    <mergeCell ref="R172:S172"/>
    <mergeCell ref="T172:U172"/>
    <mergeCell ref="T171:U171"/>
    <mergeCell ref="V171:W171"/>
    <mergeCell ref="X171:Y171"/>
    <mergeCell ref="Z171:AA171"/>
    <mergeCell ref="AB171:AG171"/>
    <mergeCell ref="AH171:AM171"/>
    <mergeCell ref="V174:W174"/>
    <mergeCell ref="AB174:AG174"/>
    <mergeCell ref="AH174:AM174"/>
    <mergeCell ref="AN174:AS174"/>
    <mergeCell ref="B176:D176"/>
    <mergeCell ref="F176:H176"/>
    <mergeCell ref="I176:J176"/>
    <mergeCell ref="K176:P176"/>
    <mergeCell ref="R176:U176"/>
    <mergeCell ref="AN173:AS173"/>
    <mergeCell ref="B174:D174"/>
    <mergeCell ref="E174:F174"/>
    <mergeCell ref="G174:I174"/>
    <mergeCell ref="J174:K174"/>
    <mergeCell ref="L174:M174"/>
    <mergeCell ref="N174:O174"/>
    <mergeCell ref="P174:Q174"/>
    <mergeCell ref="R174:S174"/>
    <mergeCell ref="T174:U174"/>
    <mergeCell ref="P173:Q173"/>
    <mergeCell ref="R173:S173"/>
    <mergeCell ref="T173:U173"/>
    <mergeCell ref="V173:W173"/>
    <mergeCell ref="AB173:AG173"/>
    <mergeCell ref="AH173:AM173"/>
    <mergeCell ref="T181:U182"/>
    <mergeCell ref="V181:AC182"/>
    <mergeCell ref="AD181:AK182"/>
    <mergeCell ref="AL181:AS182"/>
    <mergeCell ref="H182:I182"/>
    <mergeCell ref="J182:K182"/>
    <mergeCell ref="L182:M182"/>
    <mergeCell ref="N182:O182"/>
    <mergeCell ref="P182:Q182"/>
    <mergeCell ref="R182:S182"/>
    <mergeCell ref="B181:B182"/>
    <mergeCell ref="C181:F182"/>
    <mergeCell ref="G181:G182"/>
    <mergeCell ref="H181:K181"/>
    <mergeCell ref="L181:O181"/>
    <mergeCell ref="P181:S181"/>
    <mergeCell ref="F178:M178"/>
    <mergeCell ref="N178:S178"/>
    <mergeCell ref="T178:W178"/>
    <mergeCell ref="Y178:AA178"/>
    <mergeCell ref="B180:U180"/>
    <mergeCell ref="V180:AS180"/>
    <mergeCell ref="AL183:AS184"/>
    <mergeCell ref="H184:I184"/>
    <mergeCell ref="L184:M184"/>
    <mergeCell ref="P184:Q184"/>
    <mergeCell ref="A185:A186"/>
    <mergeCell ref="B185:B186"/>
    <mergeCell ref="C185:F186"/>
    <mergeCell ref="H185:I185"/>
    <mergeCell ref="J185:K186"/>
    <mergeCell ref="L185:M185"/>
    <mergeCell ref="N183:O184"/>
    <mergeCell ref="P183:Q183"/>
    <mergeCell ref="R183:S184"/>
    <mergeCell ref="T183:U184"/>
    <mergeCell ref="V183:AC184"/>
    <mergeCell ref="AD183:AK184"/>
    <mergeCell ref="A183:A184"/>
    <mergeCell ref="B183:B184"/>
    <mergeCell ref="C183:F184"/>
    <mergeCell ref="H183:I183"/>
    <mergeCell ref="J183:K184"/>
    <mergeCell ref="L183:M183"/>
    <mergeCell ref="AL187:AS188"/>
    <mergeCell ref="H188:I188"/>
    <mergeCell ref="L188:M188"/>
    <mergeCell ref="P188:Q188"/>
    <mergeCell ref="A189:A190"/>
    <mergeCell ref="B189:B190"/>
    <mergeCell ref="C189:F190"/>
    <mergeCell ref="H189:I189"/>
    <mergeCell ref="J189:K190"/>
    <mergeCell ref="L189:M189"/>
    <mergeCell ref="N187:O188"/>
    <mergeCell ref="P187:Q187"/>
    <mergeCell ref="R187:S188"/>
    <mergeCell ref="T187:U188"/>
    <mergeCell ref="V187:AC188"/>
    <mergeCell ref="AD187:AK188"/>
    <mergeCell ref="AL185:AS186"/>
    <mergeCell ref="H186:I186"/>
    <mergeCell ref="L186:M186"/>
    <mergeCell ref="P186:Q186"/>
    <mergeCell ref="A187:A188"/>
    <mergeCell ref="B187:B188"/>
    <mergeCell ref="C187:F188"/>
    <mergeCell ref="H187:I187"/>
    <mergeCell ref="J187:K188"/>
    <mergeCell ref="L187:M187"/>
    <mergeCell ref="N185:O186"/>
    <mergeCell ref="P185:Q185"/>
    <mergeCell ref="R185:S186"/>
    <mergeCell ref="T185:U186"/>
    <mergeCell ref="V185:AC186"/>
    <mergeCell ref="AD185:AK186"/>
    <mergeCell ref="B195:N195"/>
    <mergeCell ref="O195:S195"/>
    <mergeCell ref="V195:AA195"/>
    <mergeCell ref="B197:X197"/>
    <mergeCell ref="Y197:AS197"/>
    <mergeCell ref="B198:E198"/>
    <mergeCell ref="F198:G198"/>
    <mergeCell ref="H198:J198"/>
    <mergeCell ref="K198:N198"/>
    <mergeCell ref="O198:S198"/>
    <mergeCell ref="AL189:AS190"/>
    <mergeCell ref="H190:I190"/>
    <mergeCell ref="L190:M190"/>
    <mergeCell ref="P190:Q190"/>
    <mergeCell ref="B192:AS192"/>
    <mergeCell ref="B193:F193"/>
    <mergeCell ref="G193:AS193"/>
    <mergeCell ref="N189:O190"/>
    <mergeCell ref="P189:Q189"/>
    <mergeCell ref="R189:S190"/>
    <mergeCell ref="T189:U190"/>
    <mergeCell ref="V189:AC190"/>
    <mergeCell ref="AD189:AK190"/>
    <mergeCell ref="Y199:AE199"/>
    <mergeCell ref="AF199:AH199"/>
    <mergeCell ref="AI199:AK199"/>
    <mergeCell ref="AL199:AM199"/>
    <mergeCell ref="AN199:AS199"/>
    <mergeCell ref="B200:E200"/>
    <mergeCell ref="F200:G200"/>
    <mergeCell ref="H200:J200"/>
    <mergeCell ref="K200:N200"/>
    <mergeCell ref="O200:S200"/>
    <mergeCell ref="B199:E199"/>
    <mergeCell ref="F199:G199"/>
    <mergeCell ref="H199:J199"/>
    <mergeCell ref="K199:N199"/>
    <mergeCell ref="O199:S199"/>
    <mergeCell ref="T199:X199"/>
    <mergeCell ref="T198:X198"/>
    <mergeCell ref="Y198:AE198"/>
    <mergeCell ref="AF198:AH198"/>
    <mergeCell ref="AI198:AK198"/>
    <mergeCell ref="AL198:AM198"/>
    <mergeCell ref="AN198:AS198"/>
    <mergeCell ref="Y201:AE201"/>
    <mergeCell ref="AF201:AH201"/>
    <mergeCell ref="AI201:AK201"/>
    <mergeCell ref="AL201:AM201"/>
    <mergeCell ref="AN201:AS201"/>
    <mergeCell ref="B202:E202"/>
    <mergeCell ref="F202:G202"/>
    <mergeCell ref="H202:J202"/>
    <mergeCell ref="K202:N202"/>
    <mergeCell ref="O202:S202"/>
    <mergeCell ref="B201:E201"/>
    <mergeCell ref="F201:G201"/>
    <mergeCell ref="H201:J201"/>
    <mergeCell ref="K201:N201"/>
    <mergeCell ref="O201:S201"/>
    <mergeCell ref="T201:X201"/>
    <mergeCell ref="T200:X200"/>
    <mergeCell ref="Y200:AE200"/>
    <mergeCell ref="AF200:AH200"/>
    <mergeCell ref="AI200:AK200"/>
    <mergeCell ref="AL200:AM200"/>
    <mergeCell ref="AN200:AS200"/>
    <mergeCell ref="Y203:AE203"/>
    <mergeCell ref="AF203:AH203"/>
    <mergeCell ref="AI203:AK203"/>
    <mergeCell ref="AL203:AM203"/>
    <mergeCell ref="AN203:AS203"/>
    <mergeCell ref="B204:E204"/>
    <mergeCell ref="F204:G204"/>
    <mergeCell ref="H204:J204"/>
    <mergeCell ref="K204:N204"/>
    <mergeCell ref="O204:S204"/>
    <mergeCell ref="B203:E203"/>
    <mergeCell ref="F203:G203"/>
    <mergeCell ref="H203:J203"/>
    <mergeCell ref="K203:N203"/>
    <mergeCell ref="O203:S203"/>
    <mergeCell ref="T203:X203"/>
    <mergeCell ref="T202:X202"/>
    <mergeCell ref="Y202:AE202"/>
    <mergeCell ref="AF202:AH202"/>
    <mergeCell ref="AI202:AK202"/>
    <mergeCell ref="AL202:AM202"/>
    <mergeCell ref="AN202:AS202"/>
    <mergeCell ref="Y205:AE205"/>
    <mergeCell ref="AF205:AH205"/>
    <mergeCell ref="AI205:AK205"/>
    <mergeCell ref="AL205:AM205"/>
    <mergeCell ref="AN205:AS205"/>
    <mergeCell ref="B207:AS207"/>
    <mergeCell ref="B205:E205"/>
    <mergeCell ref="F205:G205"/>
    <mergeCell ref="H205:J205"/>
    <mergeCell ref="K205:N205"/>
    <mergeCell ref="O205:S205"/>
    <mergeCell ref="T205:X205"/>
    <mergeCell ref="T204:X204"/>
    <mergeCell ref="Y204:AE204"/>
    <mergeCell ref="AF204:AH204"/>
    <mergeCell ref="AI204:AK204"/>
    <mergeCell ref="AL204:AM204"/>
    <mergeCell ref="AN204:AS204"/>
    <mergeCell ref="B212:C212"/>
    <mergeCell ref="D212:T212"/>
    <mergeCell ref="U212:Y212"/>
    <mergeCell ref="Z212:AS212"/>
    <mergeCell ref="B213:C213"/>
    <mergeCell ref="D213:T213"/>
    <mergeCell ref="U213:Y213"/>
    <mergeCell ref="Z213:AS213"/>
    <mergeCell ref="B210:C210"/>
    <mergeCell ref="D210:T210"/>
    <mergeCell ref="U210:Y210"/>
    <mergeCell ref="Z210:AS210"/>
    <mergeCell ref="B211:C211"/>
    <mergeCell ref="D211:T211"/>
    <mergeCell ref="U211:Y211"/>
    <mergeCell ref="Z211:AS211"/>
    <mergeCell ref="B208:C208"/>
    <mergeCell ref="D208:T208"/>
    <mergeCell ref="U208:Y208"/>
    <mergeCell ref="Z208:AS208"/>
    <mergeCell ref="B209:C209"/>
    <mergeCell ref="D209:T209"/>
    <mergeCell ref="U209:Y209"/>
    <mergeCell ref="Z209:AS209"/>
    <mergeCell ref="E218:T218"/>
    <mergeCell ref="U218:W218"/>
    <mergeCell ref="X218:Y218"/>
    <mergeCell ref="Z218:AB218"/>
    <mergeCell ref="AC218:AS218"/>
    <mergeCell ref="U219:W219"/>
    <mergeCell ref="X219:Y219"/>
    <mergeCell ref="Z219:AB219"/>
    <mergeCell ref="AC219:AS219"/>
    <mergeCell ref="B215:AS215"/>
    <mergeCell ref="B216:T216"/>
    <mergeCell ref="U216:AS216"/>
    <mergeCell ref="E217:T217"/>
    <mergeCell ref="U217:W217"/>
    <mergeCell ref="X217:Y217"/>
    <mergeCell ref="Z217:AB217"/>
    <mergeCell ref="AC217:AS217"/>
    <mergeCell ref="E222:T222"/>
    <mergeCell ref="U222:W222"/>
    <mergeCell ref="X222:Y222"/>
    <mergeCell ref="Z222:AB222"/>
    <mergeCell ref="AC222:AS222"/>
    <mergeCell ref="E223:T223"/>
    <mergeCell ref="U223:W223"/>
    <mergeCell ref="X223:Y223"/>
    <mergeCell ref="Z223:AB223"/>
    <mergeCell ref="AC223:AS223"/>
    <mergeCell ref="E219:T219"/>
    <mergeCell ref="U220:W220"/>
    <mergeCell ref="X220:Y220"/>
    <mergeCell ref="Z220:AB220"/>
    <mergeCell ref="AC220:AS220"/>
    <mergeCell ref="E221:T221"/>
    <mergeCell ref="U221:W221"/>
    <mergeCell ref="X221:Y221"/>
    <mergeCell ref="Z221:AB221"/>
    <mergeCell ref="AC221:AS221"/>
    <mergeCell ref="E220:T220"/>
    <mergeCell ref="C227:E227"/>
    <mergeCell ref="F227:H227"/>
    <mergeCell ref="J227:L227"/>
    <mergeCell ref="M227:V227"/>
    <mergeCell ref="W227:AA227"/>
    <mergeCell ref="C228:E228"/>
    <mergeCell ref="F228:H228"/>
    <mergeCell ref="J228:L228"/>
    <mergeCell ref="M228:V228"/>
    <mergeCell ref="W228:AA228"/>
    <mergeCell ref="E224:T224"/>
    <mergeCell ref="U224:W224"/>
    <mergeCell ref="X224:Y224"/>
    <mergeCell ref="Z224:AB224"/>
    <mergeCell ref="AC224:AS224"/>
    <mergeCell ref="C226:E226"/>
    <mergeCell ref="F226:H226"/>
    <mergeCell ref="J226:L226"/>
    <mergeCell ref="M226:V226"/>
    <mergeCell ref="W226:AA226"/>
    <mergeCell ref="C231:E231"/>
    <mergeCell ref="F231:H231"/>
    <mergeCell ref="J231:L231"/>
    <mergeCell ref="M231:V231"/>
    <mergeCell ref="W231:AA231"/>
    <mergeCell ref="C232:E232"/>
    <mergeCell ref="F232:H232"/>
    <mergeCell ref="J232:L232"/>
    <mergeCell ref="M232:V232"/>
    <mergeCell ref="W232:AA232"/>
    <mergeCell ref="C229:E229"/>
    <mergeCell ref="F229:H229"/>
    <mergeCell ref="J229:L229"/>
    <mergeCell ref="M229:V229"/>
    <mergeCell ref="W229:AA229"/>
    <mergeCell ref="C230:E230"/>
    <mergeCell ref="F230:H230"/>
    <mergeCell ref="J230:L230"/>
    <mergeCell ref="M230:V230"/>
    <mergeCell ref="W230:AA230"/>
    <mergeCell ref="ADO1218:ADO1222"/>
    <mergeCell ref="AEC1233:AEE1233"/>
    <mergeCell ref="C235:E235"/>
    <mergeCell ref="F235:H235"/>
    <mergeCell ref="J235:L235"/>
    <mergeCell ref="M235:V235"/>
    <mergeCell ref="W235:AA235"/>
    <mergeCell ref="ADW1213:ADY1213"/>
    <mergeCell ref="C233:E233"/>
    <mergeCell ref="F233:H233"/>
    <mergeCell ref="J233:L233"/>
    <mergeCell ref="M233:V233"/>
    <mergeCell ref="W233:AA233"/>
    <mergeCell ref="C234:E234"/>
    <mergeCell ref="F234:H234"/>
    <mergeCell ref="J234:L234"/>
    <mergeCell ref="M234:V234"/>
    <mergeCell ref="W234:AA234"/>
  </mergeCells>
  <conditionalFormatting sqref="N166:S166 O167:T167 N178:S178">
    <cfRule type="containsText" dxfId="125" priority="39" operator="containsText" text="EXTREMO">
      <formula>NOT(ISERROR(SEARCH("EXTREMO",N166)))</formula>
    </cfRule>
    <cfRule type="containsText" dxfId="124" priority="40" operator="containsText" text="ALTO">
      <formula>NOT(ISERROR(SEARCH("ALTO",N166)))</formula>
    </cfRule>
    <cfRule type="containsText" dxfId="123" priority="41" operator="containsText" text="MODERADO">
      <formula>NOT(ISERROR(SEARCH("MODERADO",N166)))</formula>
    </cfRule>
    <cfRule type="containsText" dxfId="122" priority="42" operator="containsText" text="bajo">
      <formula>NOT(ISERROR(SEARCH("bajo",N166)))</formula>
    </cfRule>
  </conditionalFormatting>
  <conditionalFormatting sqref="O168 O169:T169">
    <cfRule type="containsText" dxfId="121" priority="21" operator="containsText" text="EXTREMO">
      <formula>NOT(ISERROR(SEARCH("EXTREMO",O168)))</formula>
    </cfRule>
    <cfRule type="containsText" dxfId="120" priority="22" operator="containsText" text="ALTO">
      <formula>NOT(ISERROR(SEARCH("ALTO",O168)))</formula>
    </cfRule>
    <cfRule type="containsText" dxfId="119" priority="23" operator="containsText" text="MODERADO">
      <formula>NOT(ISERROR(SEARCH("MODERADO",O168)))</formula>
    </cfRule>
    <cfRule type="containsText" dxfId="118" priority="24" operator="containsText" text="bajo">
      <formula>NOT(ISERROR(SEARCH("bajo",O168)))</formula>
    </cfRule>
  </conditionalFormatting>
  <conditionalFormatting sqref="O127:T127 O175:T175 O179:T179 O191:T191 O194:T194 O196:T196 O206:T206 O214:T214">
    <cfRule type="containsText" dxfId="117" priority="17" operator="containsText" text="EXTREMO">
      <formula>NOT(ISERROR(SEARCH("EXTREMO",O127)))</formula>
    </cfRule>
    <cfRule type="containsText" dxfId="116" priority="18" operator="containsText" text="ALTO">
      <formula>NOT(ISERROR(SEARCH("ALTO",O127)))</formula>
    </cfRule>
    <cfRule type="containsText" dxfId="115" priority="19" operator="containsText" text="MODERADO">
      <formula>NOT(ISERROR(SEARCH("MODERADO",O127)))</formula>
    </cfRule>
    <cfRule type="containsText" dxfId="114" priority="20" operator="containsText" text="bajo">
      <formula>NOT(ISERROR(SEARCH("bajo",O127)))</formula>
    </cfRule>
  </conditionalFormatting>
  <conditionalFormatting sqref="V181">
    <cfRule type="containsText" dxfId="113" priority="25" operator="containsText" text="EXTREMO">
      <formula>NOT(ISERROR(SEARCH("EXTREMO",V181)))</formula>
    </cfRule>
    <cfRule type="containsText" dxfId="112" priority="26" operator="containsText" text="ALTO">
      <formula>NOT(ISERROR(SEARCH("ALTO",V181)))</formula>
    </cfRule>
    <cfRule type="containsText" dxfId="111" priority="27" operator="containsText" text="MODERADO">
      <formula>NOT(ISERROR(SEARCH("MODERADO",V181)))</formula>
    </cfRule>
    <cfRule type="containsText" dxfId="110" priority="28" operator="containsText" text="bajo">
      <formula>NOT(ISERROR(SEARCH("bajo",V181)))</formula>
    </cfRule>
  </conditionalFormatting>
  <conditionalFormatting sqref="V92:AT92">
    <cfRule type="containsText" dxfId="109" priority="29" operator="containsText" text="Muy Baja">
      <formula>NOT(ISERROR(SEARCH("Muy Baja",V92)))</formula>
    </cfRule>
    <cfRule type="containsText" dxfId="108" priority="30" operator="containsText" text="Muy Alta">
      <formula>NOT(ISERROR(SEARCH("Muy Alta",V92)))</formula>
    </cfRule>
    <cfRule type="containsText" dxfId="107" priority="31" operator="containsText" text="Alta">
      <formula>NOT(ISERROR(SEARCH("Alta",V92)))</formula>
    </cfRule>
    <cfRule type="containsText" dxfId="106" priority="32" operator="containsText" text="Media">
      <formula>NOT(ISERROR(SEARCH("Media",V92)))</formula>
    </cfRule>
    <cfRule type="containsText" dxfId="105" priority="33" operator="containsText" text="Baja">
      <formula>NOT(ISERROR(SEARCH("Baja",V92)))</formula>
    </cfRule>
  </conditionalFormatting>
  <conditionalFormatting sqref="V115:AT115">
    <cfRule type="containsText" dxfId="104" priority="34" operator="containsText" text="Leve">
      <formula>NOT(ISERROR(SEARCH("Leve",V115)))</formula>
    </cfRule>
    <cfRule type="containsText" dxfId="103" priority="35" operator="containsText" text="Catastrófico">
      <formula>NOT(ISERROR(SEARCH("Catastrófico",V115)))</formula>
    </cfRule>
    <cfRule type="containsText" dxfId="102" priority="36" operator="containsText" text="Mayor">
      <formula>NOT(ISERROR(SEARCH("Mayor",V115)))</formula>
    </cfRule>
    <cfRule type="containsText" dxfId="101" priority="37" operator="containsText" text="Moderado">
      <formula>NOT(ISERROR(SEARCH("Moderado",V115)))</formula>
    </cfRule>
    <cfRule type="containsText" dxfId="100" priority="38" operator="containsText" text="Menor">
      <formula>NOT(ISERROR(SEARCH("Menor",V115)))</formula>
    </cfRule>
  </conditionalFormatting>
  <conditionalFormatting sqref="Y197">
    <cfRule type="containsText" dxfId="99" priority="5" operator="containsText" text="EXTREMO">
      <formula>NOT(ISERROR(SEARCH("EXTREMO",Y197)))</formula>
    </cfRule>
    <cfRule type="containsText" dxfId="98" priority="6" operator="containsText" text="ALTO">
      <formula>NOT(ISERROR(SEARCH("ALTO",Y197)))</formula>
    </cfRule>
    <cfRule type="containsText" dxfId="97" priority="7" operator="containsText" text="MODERADO">
      <formula>NOT(ISERROR(SEARCH("MODERADO",Y197)))</formula>
    </cfRule>
    <cfRule type="containsText" dxfId="96" priority="8" operator="containsText" text="bajo">
      <formula>NOT(ISERROR(SEARCH("bajo",Y197)))</formula>
    </cfRule>
  </conditionalFormatting>
  <conditionalFormatting sqref="AD181">
    <cfRule type="containsText" dxfId="95" priority="13" operator="containsText" text="EXTREMO">
      <formula>NOT(ISERROR(SEARCH("EXTREMO",AD181)))</formula>
    </cfRule>
    <cfRule type="containsText" dxfId="94" priority="14" operator="containsText" text="ALTO">
      <formula>NOT(ISERROR(SEARCH("ALTO",AD181)))</formula>
    </cfRule>
    <cfRule type="containsText" dxfId="93" priority="15" operator="containsText" text="MODERADO">
      <formula>NOT(ISERROR(SEARCH("MODERADO",AD181)))</formula>
    </cfRule>
    <cfRule type="containsText" dxfId="92" priority="16" operator="containsText" text="bajo">
      <formula>NOT(ISERROR(SEARCH("bajo",AD181)))</formula>
    </cfRule>
  </conditionalFormatting>
  <conditionalFormatting sqref="AL181">
    <cfRule type="containsText" dxfId="91" priority="9" operator="containsText" text="EXTREMO">
      <formula>NOT(ISERROR(SEARCH("EXTREMO",AL181)))</formula>
    </cfRule>
    <cfRule type="containsText" dxfId="90" priority="10" operator="containsText" text="ALTO">
      <formula>NOT(ISERROR(SEARCH("ALTO",AL181)))</formula>
    </cfRule>
    <cfRule type="containsText" dxfId="89" priority="11" operator="containsText" text="MODERADO">
      <formula>NOT(ISERROR(SEARCH("MODERADO",AL181)))</formula>
    </cfRule>
    <cfRule type="containsText" dxfId="88" priority="12" operator="containsText" text="bajo">
      <formula>NOT(ISERROR(SEARCH("bajo",AL181)))</formula>
    </cfRule>
  </conditionalFormatting>
  <conditionalFormatting sqref="BB180:BD180">
    <cfRule type="containsText" dxfId="87" priority="1" operator="containsText" text="EXTREMO">
      <formula>NOT(ISERROR(SEARCH("EXTREMO",BB180)))</formula>
    </cfRule>
    <cfRule type="containsText" dxfId="86" priority="2" operator="containsText" text="ALTO">
      <formula>NOT(ISERROR(SEARCH("ALTO",BB180)))</formula>
    </cfRule>
    <cfRule type="containsText" dxfId="85" priority="3" operator="containsText" text="MODERADO">
      <formula>NOT(ISERROR(SEARCH("MODERADO",BB180)))</formula>
    </cfRule>
    <cfRule type="containsText" dxfId="84" priority="4" operator="containsText" text="bajo">
      <formula>NOT(ISERROR(SEARCH("bajo",BB180)))</formula>
    </cfRule>
  </conditionalFormatting>
  <dataValidations disablePrompts="1" count="11">
    <dataValidation type="list" allowBlank="1" showInputMessage="1" showErrorMessage="1" promptTitle="SELECCIONE" sqref="O195:S195">
      <formula1>SINO</formula1>
      <formula2>0</formula2>
    </dataValidation>
    <dataValidation type="list" allowBlank="1" showErrorMessage="1" sqref="K199:K205">
      <formula1>CLASIFICACION</formula1>
      <formula2>0</formula2>
    </dataValidation>
    <dataValidation type="list" allowBlank="1" showInputMessage="1" showErrorMessage="1" sqref="N172:N174">
      <formula1>$ADC$1174:$ADC$1176</formula1>
      <formula2>0</formula2>
    </dataValidation>
    <dataValidation type="list" allowBlank="1" showErrorMessage="1" sqref="P133:P162 P172:P174">
      <formula1>'R (2)'!frecuencias</formula1>
      <formula2>0</formula2>
    </dataValidation>
    <dataValidation type="list" allowBlank="1" showErrorMessage="1" sqref="R133:R162 R172:R174">
      <formula1>'R (2)'!Contr_implement</formula1>
      <formula2>0</formula2>
    </dataValidation>
    <dataValidation type="list" allowBlank="1" showErrorMessage="1" sqref="D7">
      <formula1>'R (2)'!tipo_riesg</formula1>
      <formula2>0</formula2>
    </dataValidation>
    <dataValidation type="list" allowBlank="1" showErrorMessage="1" sqref="T133:T162 T172:T174">
      <formula1>'R (2)'!Proposito</formula1>
      <formula2>0</formula2>
    </dataValidation>
    <dataValidation type="list" allowBlank="1" showErrorMessage="1" sqref="G168">
      <formula1>'R (2)'!Politica_tto</formula1>
      <formula2>0</formula2>
    </dataValidation>
    <dataValidation type="list" allowBlank="1" showErrorMessage="1" sqref="V133:V162 V172:V174">
      <formula1>'R (2)'!Efectos</formula1>
      <formula2>0</formula2>
    </dataValidation>
    <dataValidation type="list" allowBlank="1" showErrorMessage="1" sqref="B35:B42">
      <formula1>Consecuencia</formula1>
      <formula2>0</formula2>
    </dataValidation>
    <dataValidation type="list" allowBlank="1" showErrorMessage="1" sqref="B12:B31">
      <formula1>'R (2)'!Fact_causa</formula1>
      <formula2>0</formula2>
    </dataValidation>
  </dataValidations>
  <hyperlinks>
    <hyperlink ref="Z127" location="MAPAINHERENTE" display="VER MAPA"/>
    <hyperlink ref="Y166" location="MAPARES" display="VER MAPA"/>
    <hyperlink ref="Y178" location="MAPARTTO" display="VER MAPA"/>
  </hyperlinks>
  <printOptions horizontalCentered="1" verticalCentered="1"/>
  <pageMargins left="0.59027777777777801" right="0.59027777777777801" top="0.59027777777777801" bottom="0.59027777777777801" header="0.511811023622047" footer="0"/>
  <pageSetup scale="78" orientation="landscape" horizontalDpi="300" verticalDpi="300"/>
  <headerFooter>
    <oddFooter>&amp;LFormato: FO-AC-07 Versión: 2&amp;CPágina &amp;P&amp;RVo.Bo:</oddFooter>
  </headerFooter>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E1254"/>
  <sheetViews>
    <sheetView showGridLines="0" zoomScaleNormal="100" workbookViewId="0">
      <selection activeCell="A8" sqref="A8:AA8"/>
    </sheetView>
  </sheetViews>
  <sheetFormatPr baseColWidth="10" defaultColWidth="12.5703125" defaultRowHeight="12.75" outlineLevelRow="1"/>
  <cols>
    <col min="1" max="1" width="9.28515625" customWidth="1"/>
    <col min="2" max="2" width="13.7109375" customWidth="1"/>
    <col min="3" max="4" width="13.28515625" customWidth="1"/>
    <col min="5" max="6" width="9.7109375" customWidth="1"/>
    <col min="7" max="27" width="5" customWidth="1"/>
    <col min="28" max="46" width="4.7109375" customWidth="1"/>
    <col min="47" max="47" width="4.42578125" hidden="1" customWidth="1"/>
    <col min="48" max="48" width="25.28515625" hidden="1" customWidth="1"/>
    <col min="49" max="49" width="19" hidden="1" customWidth="1"/>
    <col min="50" max="50" width="11" hidden="1" customWidth="1"/>
    <col min="51" max="51" width="13.28515625" hidden="1" customWidth="1"/>
    <col min="52" max="52" width="12.7109375" hidden="1" customWidth="1"/>
    <col min="53" max="53" width="15.28515625" hidden="1" customWidth="1"/>
    <col min="54" max="54" width="13.42578125" hidden="1" customWidth="1"/>
    <col min="55" max="55" width="13" hidden="1" customWidth="1"/>
    <col min="56" max="56" width="13.7109375" hidden="1" customWidth="1"/>
    <col min="57" max="57" width="13.28515625" hidden="1" customWidth="1"/>
    <col min="58" max="58" width="16.5703125" hidden="1" customWidth="1"/>
    <col min="59" max="59" width="8.5703125" hidden="1" customWidth="1"/>
    <col min="60" max="62" width="16.5703125" hidden="1" customWidth="1"/>
    <col min="63" max="79" width="16.5703125" style="82" hidden="1" customWidth="1"/>
    <col min="80" max="80" width="16.5703125" hidden="1" customWidth="1"/>
    <col min="81" max="81" width="2.28515625" hidden="1" customWidth="1"/>
    <col min="82" max="82" width="8.28515625" customWidth="1"/>
    <col min="83" max="83" width="3.7109375" customWidth="1"/>
    <col min="84" max="84" width="4" customWidth="1"/>
    <col min="85" max="85" width="4.28515625" customWidth="1"/>
    <col min="86" max="88" width="4.42578125" customWidth="1"/>
    <col min="89" max="89" width="5.28515625" customWidth="1"/>
    <col min="90" max="91" width="4.42578125" customWidth="1"/>
    <col min="92" max="92" width="5.7109375" customWidth="1"/>
    <col min="93" max="93" width="2.42578125" customWidth="1"/>
    <col min="94" max="94" width="2.7109375" customWidth="1"/>
    <col min="95" max="95" width="5.7109375" customWidth="1"/>
    <col min="96" max="96" width="2.7109375" customWidth="1"/>
    <col min="97" max="97" width="5.7109375" customWidth="1"/>
    <col min="98" max="98" width="2.7109375" customWidth="1"/>
    <col min="99" max="99" width="5.7109375" customWidth="1"/>
    <col min="100" max="100" width="2.7109375" customWidth="1"/>
    <col min="101" max="101" width="5.7109375" customWidth="1"/>
    <col min="102" max="102" width="2.7109375" customWidth="1"/>
    <col min="103" max="103" width="5.7109375" customWidth="1"/>
    <col min="104" max="104" width="4.28515625" customWidth="1"/>
    <col min="105" max="105" width="4.42578125" customWidth="1"/>
    <col min="106" max="106" width="7.28515625" customWidth="1"/>
    <col min="107" max="107" width="3.5703125" customWidth="1"/>
    <col min="108" max="108" width="5.28515625" customWidth="1"/>
    <col min="109" max="109" width="5.7109375" customWidth="1"/>
    <col min="110" max="110" width="2.42578125" customWidth="1"/>
    <col min="111" max="111" width="2.7109375" customWidth="1"/>
    <col min="112" max="112" width="5.7109375" customWidth="1"/>
    <col min="113" max="113" width="2.7109375" customWidth="1"/>
    <col min="114" max="114" width="5.7109375" customWidth="1"/>
    <col min="115" max="115" width="2.7109375" customWidth="1"/>
    <col min="116" max="116" width="5.7109375" customWidth="1"/>
    <col min="117" max="117" width="2.7109375" customWidth="1"/>
    <col min="118" max="118" width="5.7109375" customWidth="1"/>
    <col min="119" max="119" width="2.7109375" customWidth="1"/>
    <col min="120" max="120" width="5.7109375" customWidth="1"/>
    <col min="121" max="121" width="4.28515625" customWidth="1"/>
    <col min="122" max="122" width="4.42578125" customWidth="1"/>
    <col min="123" max="123" width="7.28515625" customWidth="1"/>
    <col min="124" max="124" width="3.5703125" customWidth="1"/>
    <col min="125" max="125" width="5.28515625" customWidth="1"/>
    <col min="126" max="126" width="5.7109375" customWidth="1"/>
    <col min="127" max="127" width="2.42578125" customWidth="1"/>
    <col min="128" max="128" width="2.7109375" customWidth="1"/>
    <col min="129" max="129" width="5.7109375" customWidth="1"/>
    <col min="130" max="130" width="2.7109375" customWidth="1"/>
    <col min="131" max="131" width="5.7109375" customWidth="1"/>
    <col min="132" max="132" width="2.7109375" customWidth="1"/>
    <col min="133" max="133" width="5.7109375" customWidth="1"/>
    <col min="134" max="134" width="2.7109375" customWidth="1"/>
    <col min="135" max="135" width="5.7109375" customWidth="1"/>
    <col min="136" max="136" width="2.7109375" customWidth="1"/>
    <col min="137" max="137" width="5.7109375" customWidth="1"/>
    <col min="138" max="138" width="10.5703125" customWidth="1"/>
    <col min="139" max="139" width="9.5703125" customWidth="1"/>
    <col min="140" max="771" width="11.42578125" customWidth="1"/>
    <col min="772" max="772" width="24.7109375" customWidth="1"/>
    <col min="773" max="774" width="58.7109375" customWidth="1"/>
    <col min="775" max="775" width="13" customWidth="1"/>
    <col min="776" max="809" width="11.42578125" customWidth="1"/>
    <col min="810" max="810" width="21.7109375" customWidth="1"/>
    <col min="811" max="811" width="11.42578125" customWidth="1"/>
  </cols>
  <sheetData>
    <row r="1" spans="1:771" ht="11.25" customHeight="1">
      <c r="A1" s="561" t="s">
        <v>1</v>
      </c>
      <c r="B1" s="561"/>
      <c r="C1" s="561"/>
      <c r="D1" s="561"/>
      <c r="E1" s="561"/>
      <c r="F1" s="561"/>
      <c r="G1" s="561"/>
      <c r="H1" s="83"/>
      <c r="I1" s="84"/>
      <c r="J1" s="84"/>
      <c r="K1" s="84"/>
      <c r="L1" s="85"/>
      <c r="M1" s="562" t="s">
        <v>247</v>
      </c>
      <c r="N1" s="562"/>
      <c r="O1" s="562"/>
      <c r="P1" s="562"/>
      <c r="Q1" s="562"/>
      <c r="R1" s="562"/>
      <c r="S1" s="562"/>
      <c r="T1" s="562"/>
      <c r="U1" s="562"/>
      <c r="V1" s="25"/>
      <c r="W1" s="563" t="s">
        <v>4</v>
      </c>
      <c r="X1" s="563"/>
      <c r="Y1" s="563"/>
      <c r="Z1" s="563"/>
      <c r="AA1" s="563"/>
      <c r="AB1" s="86"/>
      <c r="AC1" s="86"/>
      <c r="AD1" s="86"/>
      <c r="AE1" s="86"/>
      <c r="AF1" s="86"/>
      <c r="AG1" s="86"/>
      <c r="AH1" s="86"/>
      <c r="AI1" s="86"/>
      <c r="AJ1" s="86"/>
      <c r="AK1" s="86"/>
      <c r="AL1" s="86"/>
      <c r="AM1" s="86"/>
      <c r="AN1" s="86"/>
      <c r="AO1" s="86"/>
      <c r="AP1" s="86"/>
      <c r="AQ1" s="86"/>
      <c r="AR1" s="86"/>
      <c r="AS1" s="86"/>
      <c r="AT1" s="86"/>
      <c r="AU1" s="87">
        <v>1</v>
      </c>
      <c r="AV1" s="87">
        <v>1</v>
      </c>
      <c r="AW1" s="87">
        <v>1</v>
      </c>
      <c r="AX1" s="87">
        <v>1</v>
      </c>
      <c r="AY1" s="87">
        <v>1</v>
      </c>
      <c r="AZ1" s="87">
        <v>1</v>
      </c>
      <c r="BA1" s="87">
        <v>1</v>
      </c>
      <c r="BB1" s="87">
        <v>1</v>
      </c>
      <c r="BC1" s="87">
        <v>1</v>
      </c>
      <c r="BD1" s="87">
        <v>1</v>
      </c>
      <c r="BE1" s="87">
        <v>1</v>
      </c>
      <c r="BF1" s="87">
        <v>1</v>
      </c>
      <c r="BG1" s="87">
        <v>1</v>
      </c>
      <c r="BH1" s="87">
        <v>1</v>
      </c>
      <c r="BI1" s="87">
        <v>1</v>
      </c>
      <c r="BJ1" s="87">
        <v>1</v>
      </c>
      <c r="BK1" s="87">
        <v>1</v>
      </c>
      <c r="BL1" s="87">
        <v>1</v>
      </c>
      <c r="BM1" s="87">
        <v>1</v>
      </c>
      <c r="BN1" s="87">
        <v>1</v>
      </c>
      <c r="BO1" s="87">
        <v>1</v>
      </c>
      <c r="BP1" s="87">
        <v>1</v>
      </c>
      <c r="BQ1" s="87">
        <v>1</v>
      </c>
      <c r="BR1" s="87">
        <v>1</v>
      </c>
      <c r="BS1" s="87">
        <v>1</v>
      </c>
      <c r="BT1" s="87">
        <v>1</v>
      </c>
      <c r="BU1" s="87">
        <v>1</v>
      </c>
      <c r="BV1" s="87">
        <v>1</v>
      </c>
      <c r="BW1" s="87">
        <v>1</v>
      </c>
      <c r="BX1" s="87">
        <v>1</v>
      </c>
      <c r="BY1" s="87">
        <v>1</v>
      </c>
      <c r="BZ1" s="87">
        <v>1</v>
      </c>
      <c r="CA1" s="87">
        <v>1</v>
      </c>
      <c r="CB1" s="87">
        <v>1</v>
      </c>
      <c r="CC1" s="88">
        <v>1</v>
      </c>
      <c r="CD1" s="56"/>
      <c r="CE1" s="5"/>
      <c r="CF1" s="5"/>
      <c r="CG1" s="5"/>
      <c r="CH1" s="5"/>
      <c r="CI1" s="5" t="s">
        <v>248</v>
      </c>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89" t="s">
        <v>115</v>
      </c>
    </row>
    <row r="2" spans="1:771" ht="11.25" customHeight="1">
      <c r="A2" s="564" t="s">
        <v>249</v>
      </c>
      <c r="B2" s="564"/>
      <c r="C2" s="564"/>
      <c r="D2" s="564"/>
      <c r="E2" s="564"/>
      <c r="F2" s="564"/>
      <c r="G2" s="564"/>
      <c r="H2" s="84"/>
      <c r="K2" s="84"/>
      <c r="L2" s="85"/>
      <c r="M2" s="565" t="str">
        <f>Matriz!D1</f>
        <v>EFR</v>
      </c>
      <c r="N2" s="565"/>
      <c r="O2" s="565"/>
      <c r="P2" s="565"/>
      <c r="Q2" s="565"/>
      <c r="R2" s="565"/>
      <c r="S2" s="565"/>
      <c r="T2" s="565"/>
      <c r="U2" s="565"/>
      <c r="V2" s="25"/>
      <c r="W2" s="566" t="str">
        <f>Matriz!B4</f>
        <v>2024 - 2025</v>
      </c>
      <c r="X2" s="566"/>
      <c r="Y2" s="566"/>
      <c r="Z2" s="566"/>
      <c r="AA2" s="566"/>
      <c r="AB2" s="86"/>
      <c r="AC2" s="86"/>
      <c r="AD2" s="86"/>
      <c r="AE2" s="86"/>
      <c r="AF2" s="86"/>
      <c r="AG2" s="86"/>
      <c r="AH2" s="86"/>
      <c r="AI2" s="86"/>
      <c r="AJ2" s="86"/>
      <c r="AK2" s="86"/>
      <c r="AL2" s="86"/>
      <c r="AM2" s="86"/>
      <c r="AN2" s="86"/>
      <c r="AO2" s="86"/>
      <c r="AP2" s="86"/>
      <c r="AQ2" s="86"/>
      <c r="AR2" s="86"/>
      <c r="AS2" s="86"/>
      <c r="AT2" s="86"/>
      <c r="AU2" s="87">
        <v>1</v>
      </c>
      <c r="AV2" s="5"/>
      <c r="AW2" s="90"/>
      <c r="AX2" s="90"/>
      <c r="AY2" s="90"/>
      <c r="AZ2" s="90"/>
      <c r="BA2" s="90"/>
      <c r="BB2" s="90"/>
      <c r="BC2" s="90"/>
      <c r="BD2" s="90"/>
      <c r="BE2" s="90"/>
      <c r="BF2" s="90"/>
      <c r="BG2" s="90"/>
      <c r="BH2" s="90"/>
      <c r="BI2" s="90"/>
      <c r="BJ2" s="90"/>
      <c r="BK2" s="91"/>
      <c r="BL2" s="91"/>
      <c r="BM2" s="91"/>
      <c r="BN2" s="91"/>
      <c r="BO2" s="91"/>
      <c r="BP2" s="91"/>
      <c r="BQ2" s="91"/>
      <c r="BR2" s="91"/>
      <c r="BS2" s="91"/>
      <c r="BT2" s="91"/>
      <c r="BU2" s="91"/>
      <c r="BV2" s="91"/>
      <c r="BW2" s="91"/>
      <c r="BX2" s="91"/>
      <c r="BY2" s="91"/>
      <c r="BZ2" s="91"/>
      <c r="CA2" s="91"/>
      <c r="CB2" s="90"/>
      <c r="CC2" s="92">
        <v>1</v>
      </c>
      <c r="CD2" s="90"/>
      <c r="CE2" s="90"/>
      <c r="CF2" s="90"/>
      <c r="CG2" s="90"/>
      <c r="CH2" s="90"/>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93"/>
    </row>
    <row r="3" spans="1:771" ht="11.25" customHeight="1">
      <c r="A3" s="567" t="s">
        <v>7</v>
      </c>
      <c r="B3" s="567"/>
      <c r="C3" s="568" t="s">
        <v>8</v>
      </c>
      <c r="D3" s="568"/>
      <c r="E3" s="568"/>
      <c r="F3" s="569" t="s">
        <v>9</v>
      </c>
      <c r="G3" s="569"/>
      <c r="H3" s="84"/>
      <c r="K3" s="84"/>
      <c r="L3" s="85"/>
      <c r="M3" s="570" t="s">
        <v>6</v>
      </c>
      <c r="N3" s="570"/>
      <c r="O3" s="570"/>
      <c r="P3" s="570"/>
      <c r="Q3" s="570"/>
      <c r="R3" s="570"/>
      <c r="S3" s="570"/>
      <c r="T3" s="570"/>
      <c r="U3" s="570"/>
      <c r="V3" s="25"/>
      <c r="W3" s="563" t="s">
        <v>5</v>
      </c>
      <c r="X3" s="563"/>
      <c r="Y3" s="563"/>
      <c r="Z3" s="563"/>
      <c r="AA3" s="563"/>
      <c r="AB3" s="86"/>
      <c r="AC3" s="86"/>
      <c r="AD3" s="86"/>
      <c r="AE3" s="86"/>
      <c r="AF3" s="86"/>
      <c r="AG3" s="86"/>
      <c r="AH3" s="86"/>
      <c r="AI3" s="86"/>
      <c r="AJ3" s="86"/>
      <c r="AK3" s="86"/>
      <c r="AL3" s="86"/>
      <c r="AM3" s="86"/>
      <c r="AN3" s="86"/>
      <c r="AO3" s="86"/>
      <c r="AP3" s="86"/>
      <c r="AQ3" s="86"/>
      <c r="AR3" s="86"/>
      <c r="AS3" s="86"/>
      <c r="AT3" s="86"/>
      <c r="AU3" s="87">
        <v>1</v>
      </c>
      <c r="AV3" s="5"/>
      <c r="AW3" s="25"/>
      <c r="AX3" s="25"/>
      <c r="AY3" s="25"/>
      <c r="AZ3" s="25"/>
      <c r="BA3" s="25"/>
      <c r="BB3" s="25"/>
      <c r="BC3" s="25"/>
      <c r="BD3" s="25"/>
      <c r="BE3" s="25"/>
      <c r="BF3" s="25"/>
      <c r="BG3" s="25"/>
      <c r="BH3" s="25"/>
      <c r="BI3" s="25"/>
      <c r="BJ3" s="25"/>
      <c r="BK3" s="94"/>
      <c r="BL3" s="94"/>
      <c r="BM3" s="94"/>
      <c r="BN3" s="94"/>
      <c r="BO3" s="94"/>
      <c r="BP3" s="94"/>
      <c r="BQ3" s="94"/>
      <c r="BR3" s="94"/>
      <c r="BS3" s="94"/>
      <c r="BT3" s="94"/>
      <c r="BU3" s="94"/>
      <c r="BV3" s="94"/>
      <c r="BW3" s="94"/>
      <c r="BX3" s="94"/>
      <c r="BY3" s="94"/>
      <c r="BZ3" s="94"/>
      <c r="CA3" s="94"/>
      <c r="CB3" s="25"/>
      <c r="CC3" s="92">
        <v>1</v>
      </c>
      <c r="CD3" s="56"/>
      <c r="CE3" s="2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93"/>
    </row>
    <row r="4" spans="1:771" ht="11.25" customHeight="1">
      <c r="A4" s="571" t="s">
        <v>250</v>
      </c>
      <c r="B4" s="571"/>
      <c r="C4" s="572" t="s">
        <v>11</v>
      </c>
      <c r="D4" s="572"/>
      <c r="E4" s="572"/>
      <c r="F4" s="573">
        <v>10</v>
      </c>
      <c r="G4" s="573"/>
      <c r="H4" s="84"/>
      <c r="I4" s="84"/>
      <c r="J4" s="84"/>
      <c r="K4" s="84"/>
      <c r="L4" s="85"/>
      <c r="M4" s="565" t="str">
        <f>Matriz!D4</f>
        <v xml:space="preserve">Versión Inicial </v>
      </c>
      <c r="N4" s="565"/>
      <c r="O4" s="565"/>
      <c r="P4" s="565"/>
      <c r="Q4" s="565"/>
      <c r="R4" s="565"/>
      <c r="S4" s="565"/>
      <c r="T4" s="565"/>
      <c r="U4" s="565"/>
      <c r="V4" s="25"/>
      <c r="W4" s="574">
        <f>Matriz!C4</f>
        <v>45726</v>
      </c>
      <c r="X4" s="574"/>
      <c r="Y4" s="574"/>
      <c r="Z4" s="574"/>
      <c r="AA4" s="574"/>
      <c r="AB4" s="56"/>
      <c r="AC4" s="56"/>
      <c r="AD4" s="56"/>
      <c r="AE4" s="56"/>
      <c r="AF4" s="56"/>
      <c r="AG4" s="56"/>
      <c r="AH4" s="56"/>
      <c r="AI4" s="56"/>
      <c r="AJ4" s="56"/>
      <c r="AK4" s="56"/>
      <c r="AL4" s="56"/>
      <c r="AM4" s="56"/>
      <c r="AN4" s="56"/>
      <c r="AO4" s="56"/>
      <c r="AP4" s="56"/>
      <c r="AQ4" s="56"/>
      <c r="AR4" s="56"/>
      <c r="AS4" s="56"/>
      <c r="AT4" s="56"/>
      <c r="AU4" s="87">
        <v>1</v>
      </c>
      <c r="AV4" s="5"/>
      <c r="AW4" s="25"/>
      <c r="AX4" s="25"/>
      <c r="AY4" s="25"/>
      <c r="AZ4" s="25"/>
      <c r="BA4" s="25"/>
      <c r="BB4" s="25"/>
      <c r="BC4" s="25"/>
      <c r="BD4" s="25"/>
      <c r="BE4" s="25"/>
      <c r="BF4" s="25"/>
      <c r="BG4" s="25"/>
      <c r="BH4" s="25"/>
      <c r="BI4" s="25"/>
      <c r="BJ4" s="25"/>
      <c r="BK4" s="94"/>
      <c r="BL4" s="94"/>
      <c r="BM4" s="94"/>
      <c r="BN4" s="94"/>
      <c r="BO4" s="94"/>
      <c r="BP4" s="94"/>
      <c r="BQ4" s="94"/>
      <c r="BR4" s="94"/>
      <c r="BS4" s="94"/>
      <c r="BT4" s="94"/>
      <c r="BU4" s="94"/>
      <c r="BV4" s="94"/>
      <c r="BW4" s="94"/>
      <c r="BX4" s="94"/>
      <c r="BY4" s="94"/>
      <c r="BZ4" s="94"/>
      <c r="CA4" s="94"/>
      <c r="CB4" s="25"/>
      <c r="CC4" s="92">
        <v>1</v>
      </c>
      <c r="CD4" s="56"/>
      <c r="CE4" s="2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93"/>
    </row>
    <row r="5" spans="1:771" ht="4.5" customHeight="1" thickBot="1">
      <c r="A5" s="575"/>
      <c r="B5" s="575"/>
      <c r="C5" s="575"/>
      <c r="D5" s="575"/>
      <c r="E5" s="575"/>
      <c r="F5" s="575"/>
      <c r="G5" s="575"/>
      <c r="H5" s="575"/>
      <c r="I5" s="575"/>
      <c r="J5" s="575"/>
      <c r="K5" s="575"/>
      <c r="L5" s="25"/>
      <c r="M5" s="25"/>
      <c r="N5" s="25"/>
      <c r="O5" s="25"/>
      <c r="P5" s="25"/>
      <c r="Q5" s="25"/>
      <c r="R5" s="25"/>
      <c r="S5" s="25"/>
      <c r="T5" s="25"/>
      <c r="U5" s="25"/>
      <c r="V5" s="25"/>
      <c r="W5" s="25"/>
      <c r="X5" s="25"/>
      <c r="Y5" s="25"/>
      <c r="Z5" s="25"/>
      <c r="AA5" s="25"/>
      <c r="AB5" s="5"/>
      <c r="AC5" s="5"/>
      <c r="AD5" s="5"/>
      <c r="AE5" s="5"/>
      <c r="AF5" s="5"/>
      <c r="AG5" s="5"/>
      <c r="AH5" s="5"/>
      <c r="AI5" s="5"/>
      <c r="AJ5" s="5"/>
      <c r="AK5" s="5"/>
      <c r="AL5" s="5"/>
      <c r="AM5" s="5"/>
      <c r="AN5" s="5"/>
      <c r="AO5" s="5"/>
      <c r="AP5" s="5"/>
      <c r="AQ5" s="5"/>
      <c r="AR5" s="5"/>
      <c r="AS5" s="5"/>
      <c r="AT5" s="5"/>
      <c r="AU5" s="87">
        <v>1</v>
      </c>
      <c r="AV5" s="5"/>
      <c r="AW5" s="25"/>
      <c r="AX5" s="25"/>
      <c r="AY5" s="25"/>
      <c r="AZ5" s="25"/>
      <c r="BA5" s="25"/>
      <c r="BB5" s="25"/>
      <c r="BC5" s="25"/>
      <c r="BD5" s="25"/>
      <c r="BE5" s="25"/>
      <c r="BF5" s="25"/>
      <c r="BG5" s="25"/>
      <c r="BH5" s="25"/>
      <c r="BI5" s="25"/>
      <c r="BJ5" s="25"/>
      <c r="BK5" s="94"/>
      <c r="BL5" s="94"/>
      <c r="BM5" s="94"/>
      <c r="BN5" s="94"/>
      <c r="BO5" s="94"/>
      <c r="BP5" s="94"/>
      <c r="BQ5" s="94"/>
      <c r="BR5" s="94"/>
      <c r="BS5" s="94"/>
      <c r="BT5" s="94"/>
      <c r="BU5" s="94"/>
      <c r="BV5" s="94"/>
      <c r="BW5" s="94"/>
      <c r="BX5" s="94"/>
      <c r="BY5" s="94"/>
      <c r="BZ5" s="94"/>
      <c r="CA5" s="94"/>
      <c r="CB5" s="25"/>
      <c r="CC5" s="92">
        <v>1</v>
      </c>
      <c r="CD5" s="56"/>
      <c r="CE5" s="2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93"/>
    </row>
    <row r="6" spans="1:771" ht="30" customHeight="1">
      <c r="A6" s="553" t="s">
        <v>251</v>
      </c>
      <c r="B6" s="553"/>
      <c r="C6" s="95" t="s">
        <v>7</v>
      </c>
      <c r="D6" s="95" t="s">
        <v>252</v>
      </c>
      <c r="E6" s="554" t="s">
        <v>253</v>
      </c>
      <c r="F6" s="554"/>
      <c r="G6" s="554"/>
      <c r="H6" s="554"/>
      <c r="I6" s="554"/>
      <c r="J6" s="554"/>
      <c r="K6" s="554"/>
      <c r="L6" s="554"/>
      <c r="M6" s="554"/>
      <c r="N6" s="554"/>
      <c r="O6" s="554"/>
      <c r="P6" s="554"/>
      <c r="Q6" s="554"/>
      <c r="R6" s="554"/>
      <c r="S6" s="554"/>
      <c r="T6" s="554"/>
      <c r="U6" s="554"/>
      <c r="V6" s="554"/>
      <c r="W6" s="554"/>
      <c r="X6" s="555" t="s">
        <v>30</v>
      </c>
      <c r="Y6" s="555"/>
      <c r="Z6" s="555"/>
      <c r="AA6" s="555"/>
      <c r="AB6" s="96"/>
      <c r="AC6" s="96"/>
      <c r="AD6" s="96"/>
      <c r="AE6" s="96"/>
      <c r="AF6" s="96"/>
      <c r="AG6" s="96"/>
      <c r="AH6" s="96"/>
      <c r="AI6" s="96"/>
      <c r="AJ6" s="96"/>
      <c r="AK6" s="96"/>
      <c r="AL6" s="96"/>
      <c r="AM6" s="96"/>
      <c r="AN6" s="96"/>
      <c r="AO6" s="96"/>
      <c r="AP6" s="96"/>
      <c r="AQ6" s="96"/>
      <c r="AR6" s="96"/>
      <c r="AS6" s="96"/>
      <c r="AT6" s="96"/>
      <c r="AU6" s="87">
        <v>1</v>
      </c>
      <c r="AV6" s="5"/>
      <c r="AW6" s="25"/>
      <c r="AX6" s="25"/>
      <c r="AY6" s="25"/>
      <c r="AZ6" s="25"/>
      <c r="BA6" s="25"/>
      <c r="BB6" s="25"/>
      <c r="BC6" s="25"/>
      <c r="BD6" s="25"/>
      <c r="BE6" s="25"/>
      <c r="BF6" s="25"/>
      <c r="BG6" s="25"/>
      <c r="BH6" s="25"/>
      <c r="BI6" s="25"/>
      <c r="BJ6" s="25"/>
      <c r="BK6" s="94"/>
      <c r="BL6" s="94"/>
      <c r="BM6" s="94"/>
      <c r="BN6" s="94"/>
      <c r="BO6" s="94"/>
      <c r="BP6" s="94"/>
      <c r="BQ6" s="94"/>
      <c r="BR6" s="94"/>
      <c r="BS6" s="94"/>
      <c r="BT6" s="94"/>
      <c r="BU6" s="94"/>
      <c r="BV6" s="94"/>
      <c r="BW6" s="94"/>
      <c r="BX6" s="94"/>
      <c r="BY6" s="94"/>
      <c r="BZ6" s="94"/>
      <c r="CA6" s="94"/>
      <c r="CB6" s="25"/>
      <c r="CC6" s="92">
        <v>1</v>
      </c>
      <c r="CD6" s="56"/>
      <c r="CE6" s="25"/>
      <c r="CF6" s="5"/>
      <c r="CG6" s="25"/>
      <c r="CH6" s="5"/>
      <c r="CI6" s="25"/>
      <c r="CJ6" s="5"/>
      <c r="CK6" s="25"/>
      <c r="CL6" s="5"/>
      <c r="CM6" s="25"/>
      <c r="CN6" s="5"/>
      <c r="CO6" s="25"/>
      <c r="CP6" s="5"/>
      <c r="CQ6" s="25"/>
      <c r="CR6" s="5"/>
      <c r="CS6" s="2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93"/>
    </row>
    <row r="7" spans="1:771" ht="48.75" customHeight="1" thickBot="1">
      <c r="A7" s="556" t="s">
        <v>806</v>
      </c>
      <c r="B7" s="556"/>
      <c r="C7" s="97" t="s">
        <v>850</v>
      </c>
      <c r="D7" s="98" t="s">
        <v>564</v>
      </c>
      <c r="E7" s="557" t="s">
        <v>849</v>
      </c>
      <c r="F7" s="557"/>
      <c r="G7" s="557"/>
      <c r="H7" s="557"/>
      <c r="I7" s="557"/>
      <c r="J7" s="557"/>
      <c r="K7" s="557"/>
      <c r="L7" s="557"/>
      <c r="M7" s="557"/>
      <c r="N7" s="557"/>
      <c r="O7" s="557"/>
      <c r="P7" s="557"/>
      <c r="Q7" s="557"/>
      <c r="R7" s="557"/>
      <c r="S7" s="557"/>
      <c r="T7" s="557"/>
      <c r="U7" s="557"/>
      <c r="V7" s="557"/>
      <c r="W7" s="557"/>
      <c r="X7" s="558" t="s">
        <v>809</v>
      </c>
      <c r="Y7" s="558"/>
      <c r="Z7" s="558"/>
      <c r="AA7" s="558"/>
      <c r="AB7" s="71"/>
      <c r="AC7" s="71"/>
      <c r="AD7" s="71"/>
      <c r="AE7" s="71"/>
      <c r="AF7" s="71"/>
      <c r="AG7" s="71"/>
      <c r="AH7" s="71"/>
      <c r="AI7" s="71"/>
      <c r="AJ7" s="71"/>
      <c r="AK7" s="71"/>
      <c r="AL7" s="71"/>
      <c r="AM7" s="71"/>
      <c r="AN7" s="71"/>
      <c r="AO7" s="71"/>
      <c r="AP7" s="71"/>
      <c r="AQ7" s="71"/>
      <c r="AR7" s="71"/>
      <c r="AS7" s="71"/>
      <c r="AT7" s="71"/>
      <c r="AU7" s="87">
        <v>1</v>
      </c>
      <c r="AV7" s="5"/>
      <c r="AW7" s="99"/>
      <c r="AX7" s="99"/>
      <c r="AY7" s="99"/>
      <c r="AZ7" s="99"/>
      <c r="BA7" s="99"/>
      <c r="BB7" s="99"/>
      <c r="BC7" s="99"/>
      <c r="BD7" s="99"/>
      <c r="BE7" s="99"/>
      <c r="BF7" s="99"/>
      <c r="BG7" s="99"/>
      <c r="BH7" s="99"/>
      <c r="BI7" s="99"/>
      <c r="BJ7" s="99"/>
      <c r="BK7" s="100"/>
      <c r="BL7" s="100"/>
      <c r="BM7" s="100"/>
      <c r="BN7" s="100"/>
      <c r="BO7" s="100"/>
      <c r="BP7" s="100"/>
      <c r="BQ7" s="100"/>
      <c r="BR7" s="100"/>
      <c r="BS7" s="100"/>
      <c r="BT7" s="100"/>
      <c r="BU7" s="100"/>
      <c r="BV7" s="100"/>
      <c r="BW7" s="100"/>
      <c r="BX7" s="100"/>
      <c r="BY7" s="100"/>
      <c r="BZ7" s="100"/>
      <c r="CA7" s="100"/>
      <c r="CB7" s="99"/>
      <c r="CC7" s="92">
        <v>1</v>
      </c>
      <c r="CD7" s="99"/>
      <c r="CE7" s="25"/>
      <c r="CF7" s="5"/>
      <c r="CG7" s="25"/>
      <c r="CH7" s="5"/>
      <c r="CI7" s="25"/>
      <c r="CJ7" s="5"/>
      <c r="CK7" s="25"/>
      <c r="CL7" s="5"/>
      <c r="CM7" s="25"/>
      <c r="CN7" s="5"/>
      <c r="CO7" s="25"/>
      <c r="CP7" s="5"/>
      <c r="CQ7" s="25"/>
      <c r="CR7" s="5"/>
      <c r="CS7" s="25"/>
      <c r="CT7" s="5"/>
      <c r="CU7" s="101"/>
      <c r="CV7" s="101"/>
      <c r="CW7" s="101"/>
      <c r="CX7" s="101"/>
      <c r="CY7" s="101"/>
      <c r="CZ7" s="101"/>
      <c r="DA7" s="101"/>
      <c r="DB7" s="101"/>
      <c r="DC7" s="101"/>
      <c r="DD7" s="101"/>
      <c r="DE7" s="5"/>
      <c r="DF7" s="5"/>
      <c r="DG7" s="5"/>
      <c r="DH7" s="5"/>
      <c r="DI7" s="5"/>
      <c r="DJ7" s="5"/>
      <c r="DK7" s="5"/>
      <c r="DL7" s="5"/>
      <c r="DM7" s="5"/>
      <c r="DN7" s="5"/>
      <c r="DO7" s="5"/>
      <c r="DP7" s="5"/>
      <c r="DQ7" s="101"/>
      <c r="DR7" s="101"/>
      <c r="DS7" s="101"/>
      <c r="DT7" s="101"/>
      <c r="DU7" s="101"/>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93"/>
    </row>
    <row r="8" spans="1:771" ht="58.5" customHeight="1">
      <c r="A8" s="559" t="str">
        <f>IF(D7="AMBIENTAL",ACS1128,IF(D7="CONOCIMIENTO",ACS1129,IF(D7="CONTINUIDAD",ACS1130,IF(D7="CORRUPCIÓN",#REF!,IF(D7="ESTRATÉGICO",ACS1131,IF(D7="FINANCIERO",ACS1132,IF(D7="FISCAL",ACS1133,IF(D7="FRAUDE",ACS1137,IF(D7="LEGAL",ACS1134,IF(D7="OPERATIVO",ACS1135,IF(D7="REPUTACIONAL",ACS1136,IF(D7="SEG. INFORMACIÓN",#REF!))))))))))))</f>
        <v>RIESGO LEGAL:
Probabilidad de que ocurra y las consecuencias del incumplimiento de las obligaciones establecidas en el régimen normativo aplicable. En esta definición de riesgo se consideran también los eventos de carácter exógeno, por ejemplo, riesgos jurídicos exógenos que por fallos judiciales afecten el desarrollo y ejecución de planes, programas, proyectos o procesos.</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
      <c r="AC8" s="5"/>
      <c r="AD8" s="5"/>
      <c r="AE8" s="5"/>
      <c r="AF8" s="5"/>
      <c r="AG8" s="5"/>
      <c r="AH8" s="5"/>
      <c r="AI8" s="5"/>
      <c r="AJ8" s="5"/>
      <c r="AK8" s="5"/>
      <c r="AL8" s="5"/>
      <c r="AM8" s="5"/>
      <c r="AN8" s="5"/>
      <c r="AO8" s="5"/>
      <c r="AP8" s="5"/>
      <c r="AQ8" s="5"/>
      <c r="AR8" s="5"/>
      <c r="AS8" s="5"/>
      <c r="AT8" s="5"/>
      <c r="AU8" s="87">
        <v>1</v>
      </c>
      <c r="AV8" s="25"/>
      <c r="AW8" s="25"/>
      <c r="AX8" s="25"/>
      <c r="AY8" s="25"/>
      <c r="AZ8" s="25"/>
      <c r="BA8" s="25"/>
      <c r="BB8" s="25"/>
      <c r="BC8" s="25"/>
      <c r="BD8" s="25"/>
      <c r="BE8" s="25"/>
      <c r="BF8" s="25"/>
      <c r="BG8" s="25"/>
      <c r="BH8" s="25"/>
      <c r="BI8" s="25"/>
      <c r="BJ8" s="25"/>
      <c r="BK8" s="94"/>
      <c r="BL8" s="94"/>
      <c r="BM8" s="94"/>
      <c r="BN8" s="94"/>
      <c r="BO8" s="94"/>
      <c r="BP8" s="94"/>
      <c r="BQ8" s="94"/>
      <c r="BR8" s="94"/>
      <c r="BS8" s="94"/>
      <c r="BT8" s="94"/>
      <c r="BU8" s="94"/>
      <c r="BV8" s="94"/>
      <c r="BW8" s="94"/>
      <c r="BX8" s="94"/>
      <c r="BY8" s="94"/>
      <c r="BZ8" s="94"/>
      <c r="CA8" s="94"/>
      <c r="CB8" s="25"/>
      <c r="CC8" s="92">
        <v>1</v>
      </c>
      <c r="CD8" s="56"/>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93"/>
    </row>
    <row r="9" spans="1:771" ht="6" customHeight="1">
      <c r="A9" s="102"/>
      <c r="B9" s="4"/>
      <c r="C9" s="4"/>
      <c r="D9" s="4"/>
      <c r="E9" s="4"/>
      <c r="F9" s="4"/>
      <c r="G9" s="4"/>
      <c r="H9" s="4"/>
      <c r="I9" s="4"/>
      <c r="J9" s="4"/>
      <c r="K9" s="4"/>
      <c r="L9" s="4"/>
      <c r="M9" s="4"/>
      <c r="N9" s="4"/>
      <c r="O9" s="4"/>
      <c r="P9" s="4"/>
      <c r="Q9" s="4"/>
      <c r="R9" s="4"/>
      <c r="S9" s="4"/>
      <c r="T9" s="4"/>
      <c r="U9" s="4"/>
      <c r="V9" s="4"/>
      <c r="W9" s="4"/>
      <c r="X9" s="4"/>
      <c r="Y9" s="4"/>
      <c r="Z9" s="4"/>
      <c r="AA9" s="4"/>
      <c r="AB9" s="5"/>
      <c r="AC9" s="5"/>
      <c r="AD9" s="5"/>
      <c r="AE9" s="5"/>
      <c r="AF9" s="5"/>
      <c r="AG9" s="5"/>
      <c r="AH9" s="5"/>
      <c r="AI9" s="5"/>
      <c r="AJ9" s="5"/>
      <c r="AK9" s="5"/>
      <c r="AL9" s="5"/>
      <c r="AM9" s="5"/>
      <c r="AN9" s="5"/>
      <c r="AO9" s="5"/>
      <c r="AP9" s="5"/>
      <c r="AQ9" s="5"/>
      <c r="AR9" s="5"/>
      <c r="AS9" s="5"/>
      <c r="AT9" s="5"/>
      <c r="AU9" s="87">
        <v>1</v>
      </c>
      <c r="AV9" s="25"/>
      <c r="AW9" s="25"/>
      <c r="AX9" s="25"/>
      <c r="AY9" s="25"/>
      <c r="AZ9" s="25"/>
      <c r="BA9" s="25"/>
      <c r="BB9" s="25"/>
      <c r="BC9" s="25"/>
      <c r="BD9" s="25"/>
      <c r="BE9" s="25"/>
      <c r="BF9" s="25"/>
      <c r="BG9" s="25"/>
      <c r="BH9" s="25"/>
      <c r="BI9" s="25"/>
      <c r="BJ9" s="25"/>
      <c r="BK9" s="94"/>
      <c r="BL9" s="94"/>
      <c r="BM9" s="94"/>
      <c r="BN9" s="94"/>
      <c r="BO9" s="94"/>
      <c r="BP9" s="94"/>
      <c r="BQ9" s="94"/>
      <c r="BR9" s="94"/>
      <c r="BS9" s="94"/>
      <c r="BT9" s="94"/>
      <c r="BU9" s="94"/>
      <c r="BV9" s="94"/>
      <c r="BW9" s="94"/>
      <c r="BX9" s="94"/>
      <c r="BY9" s="94"/>
      <c r="BZ9" s="94"/>
      <c r="CA9" s="94"/>
      <c r="CB9" s="25"/>
      <c r="CC9" s="92">
        <v>1</v>
      </c>
      <c r="CD9" s="56"/>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93"/>
    </row>
    <row r="10" spans="1:771" ht="30" customHeight="1">
      <c r="A10" s="384" t="s">
        <v>254</v>
      </c>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5"/>
      <c r="AC10" s="5"/>
      <c r="AD10" s="5"/>
      <c r="AE10" s="5"/>
      <c r="AF10" s="5"/>
      <c r="AG10" s="5"/>
      <c r="AH10" s="5"/>
      <c r="AI10" s="5"/>
      <c r="AJ10" s="5"/>
      <c r="AK10" s="5"/>
      <c r="AL10" s="5"/>
      <c r="AM10" s="5"/>
      <c r="AN10" s="5"/>
      <c r="AO10" s="5"/>
      <c r="AP10" s="5"/>
      <c r="AQ10" s="5"/>
      <c r="AR10" s="5"/>
      <c r="AS10" s="5"/>
      <c r="AT10" s="5"/>
      <c r="AU10" s="87">
        <v>1</v>
      </c>
      <c r="AV10" s="25"/>
      <c r="AW10" s="25"/>
      <c r="AX10" s="25"/>
      <c r="AY10" s="25"/>
      <c r="AZ10" s="25"/>
      <c r="BA10" s="25"/>
      <c r="BB10" s="25"/>
      <c r="BC10" s="25"/>
      <c r="BD10" s="25"/>
      <c r="BE10" s="25"/>
      <c r="BF10" s="25"/>
      <c r="BG10" s="25"/>
      <c r="BH10" s="25"/>
      <c r="BI10" s="25"/>
      <c r="BJ10" s="25"/>
      <c r="BK10" s="94"/>
      <c r="BL10" s="94"/>
      <c r="BM10" s="94"/>
      <c r="BN10" s="94"/>
      <c r="BO10" s="94"/>
      <c r="BP10" s="94"/>
      <c r="BQ10" s="94"/>
      <c r="BR10" s="94"/>
      <c r="BS10" s="94"/>
      <c r="BT10" s="94"/>
      <c r="BU10" s="94"/>
      <c r="BV10" s="94"/>
      <c r="BW10" s="94"/>
      <c r="BX10" s="94"/>
      <c r="BY10" s="94"/>
      <c r="BZ10" s="94"/>
      <c r="CA10" s="94"/>
      <c r="CB10" s="25"/>
      <c r="CC10" s="92">
        <v>1</v>
      </c>
      <c r="CD10" s="56"/>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93"/>
    </row>
    <row r="11" spans="1:771" ht="27.75" customHeight="1">
      <c r="A11" s="71" t="s">
        <v>255</v>
      </c>
      <c r="B11" s="103" t="s">
        <v>31</v>
      </c>
      <c r="C11" s="372" t="s">
        <v>256</v>
      </c>
      <c r="D11" s="372"/>
      <c r="E11" s="372"/>
      <c r="F11" s="372"/>
      <c r="G11" s="372"/>
      <c r="H11" s="372"/>
      <c r="I11" s="372" t="s">
        <v>33</v>
      </c>
      <c r="J11" s="372"/>
      <c r="K11" s="372"/>
      <c r="L11" s="372"/>
      <c r="M11" s="372"/>
      <c r="N11" s="372"/>
      <c r="O11" s="372"/>
      <c r="P11" s="372"/>
      <c r="Q11" s="372"/>
      <c r="R11" s="372"/>
      <c r="S11" s="372"/>
      <c r="T11" s="372"/>
      <c r="U11" s="372"/>
      <c r="V11" s="372"/>
      <c r="W11" s="372"/>
      <c r="X11" s="372" t="s">
        <v>257</v>
      </c>
      <c r="Y11" s="372"/>
      <c r="Z11" s="372"/>
      <c r="AA11" s="372"/>
      <c r="AB11" s="560" t="s">
        <v>258</v>
      </c>
      <c r="AC11" s="560"/>
      <c r="AD11" s="560"/>
      <c r="AE11" s="104"/>
      <c r="AF11" s="104"/>
      <c r="AG11" s="104"/>
      <c r="AH11" s="104"/>
      <c r="AI11" s="104"/>
      <c r="AJ11" s="104"/>
      <c r="AK11" s="104"/>
      <c r="AL11" s="104"/>
      <c r="AM11" s="104"/>
      <c r="AN11" s="104"/>
      <c r="AO11" s="104"/>
      <c r="AP11" s="104"/>
      <c r="AQ11" s="104"/>
      <c r="AR11" s="104"/>
      <c r="AS11" s="104"/>
      <c r="AT11" s="104"/>
      <c r="AU11" s="87">
        <v>1</v>
      </c>
      <c r="AV11" s="105" t="s">
        <v>259</v>
      </c>
      <c r="AW11" s="105"/>
      <c r="AX11" s="25"/>
      <c r="AY11" s="25"/>
      <c r="AZ11" s="25"/>
      <c r="BA11" s="25"/>
      <c r="BB11" s="25"/>
      <c r="BC11" s="25"/>
      <c r="BD11" s="25"/>
      <c r="BE11" s="25"/>
      <c r="BF11" s="25"/>
      <c r="BG11" s="25"/>
      <c r="BH11" s="25"/>
      <c r="BI11" s="25"/>
      <c r="BJ11" s="25"/>
      <c r="BK11" s="94"/>
      <c r="BL11" s="94"/>
      <c r="BM11" s="94"/>
      <c r="BN11" s="94"/>
      <c r="BO11" s="94"/>
      <c r="BP11" s="94"/>
      <c r="BQ11" s="94"/>
      <c r="BR11" s="94"/>
      <c r="BS11" s="94"/>
      <c r="BT11" s="94"/>
      <c r="BU11" s="94"/>
      <c r="BV11" s="94"/>
      <c r="BW11" s="94"/>
      <c r="BX11" s="94"/>
      <c r="BY11" s="94"/>
      <c r="BZ11" s="94"/>
      <c r="CA11" s="94"/>
      <c r="CB11" s="25"/>
      <c r="CC11" s="92">
        <v>1</v>
      </c>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93"/>
    </row>
    <row r="12" spans="1:771" ht="31.5" customHeight="1">
      <c r="A12" s="328" t="s">
        <v>260</v>
      </c>
      <c r="B12" s="329" t="s">
        <v>162</v>
      </c>
      <c r="C12" s="582" t="s">
        <v>851</v>
      </c>
      <c r="D12" s="582"/>
      <c r="E12" s="582"/>
      <c r="F12" s="582"/>
      <c r="G12" s="582"/>
      <c r="H12" s="582"/>
      <c r="I12" s="552" t="s">
        <v>878</v>
      </c>
      <c r="J12" s="552"/>
      <c r="K12" s="552"/>
      <c r="L12" s="552"/>
      <c r="M12" s="552"/>
      <c r="N12" s="552"/>
      <c r="O12" s="552"/>
      <c r="P12" s="552"/>
      <c r="Q12" s="552"/>
      <c r="R12" s="552"/>
      <c r="S12" s="552"/>
      <c r="T12" s="552"/>
      <c r="U12" s="552"/>
      <c r="V12" s="552"/>
      <c r="W12" s="552"/>
      <c r="X12" s="360">
        <v>2</v>
      </c>
      <c r="Y12" s="360"/>
      <c r="Z12" s="360"/>
      <c r="AA12" s="360"/>
      <c r="AB12" s="550" t="str">
        <f t="shared" ref="AB12:AB31" si="0">A133</f>
        <v>Control 1</v>
      </c>
      <c r="AC12" s="550"/>
      <c r="AD12" s="551" t="str">
        <f t="shared" ref="AD12:AD31" si="1">IF(B133="","",B133)</f>
        <v>Actualizar el normograma del proceso GTH, incluyendo la normatividad relacionada con el modelo efr</v>
      </c>
      <c r="AE12" s="551"/>
      <c r="AF12" s="551"/>
      <c r="AG12" s="551"/>
      <c r="AH12" s="551"/>
      <c r="AI12" s="551"/>
      <c r="AJ12" s="551"/>
      <c r="AK12" s="551"/>
      <c r="AL12" s="551"/>
      <c r="AM12" s="551"/>
      <c r="AN12" s="551"/>
      <c r="AO12" s="551"/>
      <c r="AP12" s="551"/>
      <c r="AQ12" s="551"/>
      <c r="AR12" s="551"/>
      <c r="AS12" s="551"/>
      <c r="AT12" s="551"/>
      <c r="AU12" s="87">
        <v>1</v>
      </c>
      <c r="AV12" s="108" t="str">
        <f>CONCATENATE(A12,". ",C12," 
",A13,". ",C13," 
",A14,". ",C14," 
",A15,". ",C15," 
",A16,". ",C16," 
",A17,". ",C17," 
",A18,". ",C18," 
",A19,". ",C19," 
",A20,". ",C20," 
",A21,". ",C21," 
",A22,". ",C22," 
",A23,". ",C23," 
",A24,". ",C24," 
",A25,". ",C25," 
",A26,". ",C26," 
",A27,". ",C27," 
",A28,". ",C28," 
",A29,". ",C29," 
",A30,". ",C30," 
",A31,". ",C31,)</f>
        <v xml:space="preserve">Causa 1. * Actualizaciones de las normas de referencia del modelo efr por parte de la fundación  
Causa 2. * Modificación del marco normativo nacional o distrital asociado a las medidas efr. 
.  
.  
.  
.  
.  
.  
.  
.  
.  
.  
.  
.  
.  
.  
.  
.  
.  
. </v>
      </c>
      <c r="AW12" s="108" t="str">
        <f>CONCATENATE(A12,". ",I12," 
",A13,". ",I13," 
",A14,". ",I14," 
",A15,". ",I15," 
",A16,". ",I16," 
",A17,". ",I17," 
",A18,". ",I18," 
",A19,". ",I19," 
",A20,". ",I20," 
",A21,". ",I21," 
",A22,". ",I22," 
",A23,". ",I23," 
",A24,". ",I24," 
",A25,". ",I25," 
",A26,". ",I26," 
",A27,". ",I27," 
",A28,". ",I28," 
",A29,". ",I29," 
",A30,". ",I30," 
",A31,". ",I31,)</f>
        <v xml:space="preserve">Causa 1. Actualización del modelo definido por la fundación más familia 
Causa 2. Actualización del marco normativo respecto a los beneficios de los servidores públicos 
.  
.  
.  
.  
.  
.  
.  
.  
.  
.  
.  
.  
.  
.  
.  
.  
.  
. </v>
      </c>
      <c r="AX12" s="108" t="str">
        <f>CONCATENATE(A12,". ",B12," 
",A13,". ",B13," 
",A14,". ",B14," 
",A15,". ",B15," 
",A16,". ",B16," 
",A17,". ",B17," 
",A18,". ",B18," 
",A19,". ",B19," 
",A20,". ",B20," 
",A21,". ",B21," 
",A22,". ",B22," 
",A23,". ",B23," 
",A24,". ",B24," 
",A25,". ",B25," 
",A26,". ",B26," 
",A27,". ",B27," 
",A28,". ",B28," 
",A29,". ",B29," 
",A30,". ",B30," 
",A31,". ",B31,)</f>
        <v xml:space="preserve">Causa 1. Humano 
Causa 2. Humano 
.  
.  
.  
.  
.  
.  
.  
.  
.  
.  
.  
.  
.  
.  
.  
.  
.  
. </v>
      </c>
      <c r="AY12" s="25"/>
      <c r="AZ12" s="25"/>
      <c r="BA12" s="25"/>
      <c r="BB12" s="25"/>
      <c r="BC12" s="25"/>
      <c r="BD12" s="25"/>
      <c r="BE12" s="25"/>
      <c r="BF12" s="25"/>
      <c r="BG12" s="25"/>
      <c r="BH12" s="25"/>
      <c r="BI12" s="25"/>
      <c r="BJ12" s="25"/>
      <c r="BK12" s="94"/>
      <c r="BL12" s="94"/>
      <c r="BM12" s="94"/>
      <c r="BN12" s="94"/>
      <c r="BO12" s="94"/>
      <c r="BP12" s="94"/>
      <c r="BQ12" s="94"/>
      <c r="BR12" s="94"/>
      <c r="BS12" s="94"/>
      <c r="BT12" s="94"/>
      <c r="BU12" s="94"/>
      <c r="BV12" s="94"/>
      <c r="BW12" s="94"/>
      <c r="BX12" s="94"/>
      <c r="BY12" s="94"/>
      <c r="BZ12" s="94"/>
      <c r="CA12" s="94"/>
      <c r="CB12" s="25"/>
      <c r="CC12" s="92">
        <v>1</v>
      </c>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93"/>
    </row>
    <row r="13" spans="1:771" ht="31.5" customHeight="1">
      <c r="A13" s="328" t="str">
        <f>IF(C13="","","Causa 2")</f>
        <v>Causa 2</v>
      </c>
      <c r="B13" s="329" t="s">
        <v>162</v>
      </c>
      <c r="C13" s="582" t="s">
        <v>852</v>
      </c>
      <c r="D13" s="582"/>
      <c r="E13" s="582"/>
      <c r="F13" s="582"/>
      <c r="G13" s="582"/>
      <c r="H13" s="582"/>
      <c r="I13" s="552" t="s">
        <v>879</v>
      </c>
      <c r="J13" s="552"/>
      <c r="K13" s="552"/>
      <c r="L13" s="552"/>
      <c r="M13" s="552"/>
      <c r="N13" s="552"/>
      <c r="O13" s="552"/>
      <c r="P13" s="552"/>
      <c r="Q13" s="552"/>
      <c r="R13" s="552"/>
      <c r="S13" s="552"/>
      <c r="T13" s="552"/>
      <c r="U13" s="552"/>
      <c r="V13" s="552"/>
      <c r="W13" s="552"/>
      <c r="X13" s="360">
        <v>1</v>
      </c>
      <c r="Y13" s="360"/>
      <c r="Z13" s="360"/>
      <c r="AA13" s="360"/>
      <c r="AB13" s="550" t="str">
        <f t="shared" si="0"/>
        <v>Control 2</v>
      </c>
      <c r="AC13" s="550"/>
      <c r="AD13" s="551" t="str">
        <f t="shared" si="1"/>
        <v xml:space="preserve"> Capacitaciones sobre efr</v>
      </c>
      <c r="AE13" s="551"/>
      <c r="AF13" s="551"/>
      <c r="AG13" s="551"/>
      <c r="AH13" s="551"/>
      <c r="AI13" s="551"/>
      <c r="AJ13" s="551"/>
      <c r="AK13" s="551"/>
      <c r="AL13" s="551"/>
      <c r="AM13" s="551"/>
      <c r="AN13" s="551"/>
      <c r="AO13" s="551"/>
      <c r="AP13" s="551"/>
      <c r="AQ13" s="551"/>
      <c r="AR13" s="551"/>
      <c r="AS13" s="551"/>
      <c r="AT13" s="551"/>
      <c r="AU13" s="87">
        <v>1</v>
      </c>
      <c r="AV13" s="109"/>
      <c r="AW13" s="109"/>
      <c r="AX13" s="25"/>
      <c r="AY13" s="25"/>
      <c r="AZ13" s="25"/>
      <c r="BA13" s="25"/>
      <c r="BB13" s="25"/>
      <c r="BC13" s="25"/>
      <c r="BD13" s="25"/>
      <c r="BE13" s="25"/>
      <c r="BF13" s="25"/>
      <c r="BG13" s="25"/>
      <c r="BH13" s="25"/>
      <c r="BI13" s="25"/>
      <c r="BJ13" s="25"/>
      <c r="BK13" s="94"/>
      <c r="BL13" s="94"/>
      <c r="BM13" s="94"/>
      <c r="BN13" s="94"/>
      <c r="BO13" s="94"/>
      <c r="BP13" s="94"/>
      <c r="BQ13" s="94"/>
      <c r="BR13" s="94"/>
      <c r="BS13" s="94"/>
      <c r="BT13" s="94"/>
      <c r="BU13" s="94"/>
      <c r="BV13" s="94"/>
      <c r="BW13" s="94"/>
      <c r="BX13" s="94"/>
      <c r="BY13" s="94"/>
      <c r="BZ13" s="94"/>
      <c r="CA13" s="94"/>
      <c r="CB13" s="25"/>
      <c r="CC13" s="92">
        <v>1</v>
      </c>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93"/>
    </row>
    <row r="14" spans="1:771" ht="31.5" customHeight="1">
      <c r="A14" s="106" t="str">
        <f>IF(C14="","","Causa 3")</f>
        <v/>
      </c>
      <c r="B14" s="107"/>
      <c r="C14" s="360"/>
      <c r="D14" s="360"/>
      <c r="E14" s="360"/>
      <c r="F14" s="360"/>
      <c r="G14" s="360"/>
      <c r="H14" s="360"/>
      <c r="I14" s="360"/>
      <c r="J14" s="360"/>
      <c r="K14" s="360"/>
      <c r="L14" s="360"/>
      <c r="M14" s="360"/>
      <c r="N14" s="360"/>
      <c r="O14" s="360"/>
      <c r="P14" s="360"/>
      <c r="Q14" s="360"/>
      <c r="R14" s="360"/>
      <c r="S14" s="360"/>
      <c r="T14" s="360"/>
      <c r="U14" s="360"/>
      <c r="V14" s="360"/>
      <c r="W14" s="360"/>
      <c r="X14" s="360"/>
      <c r="Y14" s="360"/>
      <c r="Z14" s="360"/>
      <c r="AA14" s="360"/>
      <c r="AB14" s="550" t="str">
        <f t="shared" si="0"/>
        <v/>
      </c>
      <c r="AC14" s="550"/>
      <c r="AD14" s="551" t="str">
        <f t="shared" si="1"/>
        <v/>
      </c>
      <c r="AE14" s="551"/>
      <c r="AF14" s="551"/>
      <c r="AG14" s="551"/>
      <c r="AH14" s="551"/>
      <c r="AI14" s="551"/>
      <c r="AJ14" s="551"/>
      <c r="AK14" s="551"/>
      <c r="AL14" s="551"/>
      <c r="AM14" s="551"/>
      <c r="AN14" s="551"/>
      <c r="AO14" s="551"/>
      <c r="AP14" s="551"/>
      <c r="AQ14" s="551"/>
      <c r="AR14" s="551"/>
      <c r="AS14" s="551"/>
      <c r="AT14" s="551"/>
      <c r="AU14" s="87">
        <v>1</v>
      </c>
      <c r="AV14" s="109"/>
      <c r="AW14" s="109"/>
      <c r="AX14" s="25"/>
      <c r="AY14" s="25"/>
      <c r="AZ14" s="25"/>
      <c r="BA14" s="25"/>
      <c r="BB14" s="25"/>
      <c r="BC14" s="25"/>
      <c r="BD14" s="25"/>
      <c r="BE14" s="25"/>
      <c r="BF14" s="25"/>
      <c r="BG14" s="25"/>
      <c r="BH14" s="25"/>
      <c r="BI14" s="25"/>
      <c r="BJ14" s="25"/>
      <c r="BK14" s="94"/>
      <c r="BL14" s="94"/>
      <c r="BM14" s="94"/>
      <c r="BN14" s="94"/>
      <c r="BO14" s="94"/>
      <c r="BP14" s="94"/>
      <c r="BQ14" s="94"/>
      <c r="BR14" s="94"/>
      <c r="BS14" s="94"/>
      <c r="BT14" s="94"/>
      <c r="BU14" s="94"/>
      <c r="BV14" s="94"/>
      <c r="BW14" s="94"/>
      <c r="BX14" s="94"/>
      <c r="BY14" s="94"/>
      <c r="BZ14" s="94"/>
      <c r="CA14" s="94"/>
      <c r="CB14" s="25"/>
      <c r="CC14" s="92">
        <v>1</v>
      </c>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93"/>
    </row>
    <row r="15" spans="1:771" ht="11.25" hidden="1" customHeight="1">
      <c r="A15" s="106" t="str">
        <f>IF(C15="","","Causa 4")</f>
        <v/>
      </c>
      <c r="B15" s="107"/>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550" t="str">
        <f t="shared" si="0"/>
        <v/>
      </c>
      <c r="AC15" s="550"/>
      <c r="AD15" s="551" t="str">
        <f t="shared" si="1"/>
        <v/>
      </c>
      <c r="AE15" s="551"/>
      <c r="AF15" s="551"/>
      <c r="AG15" s="551"/>
      <c r="AH15" s="551"/>
      <c r="AI15" s="551"/>
      <c r="AJ15" s="551"/>
      <c r="AK15" s="551"/>
      <c r="AL15" s="551"/>
      <c r="AM15" s="551"/>
      <c r="AN15" s="551"/>
      <c r="AO15" s="551"/>
      <c r="AP15" s="551"/>
      <c r="AQ15" s="551"/>
      <c r="AR15" s="551"/>
      <c r="AS15" s="551"/>
      <c r="AT15" s="551"/>
      <c r="AU15" s="87">
        <v>1</v>
      </c>
      <c r="AV15" s="109"/>
      <c r="AW15" s="109"/>
      <c r="AX15" s="25"/>
      <c r="AY15" s="25"/>
      <c r="AZ15" s="25"/>
      <c r="BA15" s="25"/>
      <c r="BB15" s="25"/>
      <c r="BC15" s="25"/>
      <c r="BD15" s="25"/>
      <c r="BE15" s="25"/>
      <c r="BF15" s="25"/>
      <c r="BG15" s="25"/>
      <c r="BH15" s="25"/>
      <c r="BI15" s="25"/>
      <c r="BJ15" s="25"/>
      <c r="BK15" s="94"/>
      <c r="BL15" s="94"/>
      <c r="BM15" s="94"/>
      <c r="BN15" s="94"/>
      <c r="BO15" s="94"/>
      <c r="BP15" s="94"/>
      <c r="BQ15" s="94"/>
      <c r="BR15" s="94"/>
      <c r="BS15" s="94"/>
      <c r="BT15" s="94"/>
      <c r="BU15" s="94"/>
      <c r="BV15" s="94"/>
      <c r="BW15" s="94"/>
      <c r="BX15" s="94"/>
      <c r="BY15" s="94"/>
      <c r="BZ15" s="94"/>
      <c r="CA15" s="94"/>
      <c r="CB15" s="25"/>
      <c r="CC15" s="92">
        <v>1</v>
      </c>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93"/>
    </row>
    <row r="16" spans="1:771" ht="11.25" hidden="1" customHeight="1">
      <c r="A16" s="106" t="str">
        <f>IF(C16="","","Causa 5")</f>
        <v/>
      </c>
      <c r="B16" s="107"/>
      <c r="C16" s="360"/>
      <c r="D16" s="360"/>
      <c r="E16" s="360"/>
      <c r="F16" s="360"/>
      <c r="G16" s="360"/>
      <c r="H16" s="360"/>
      <c r="I16" s="360"/>
      <c r="J16" s="360"/>
      <c r="K16" s="360"/>
      <c r="L16" s="360"/>
      <c r="M16" s="360"/>
      <c r="N16" s="360"/>
      <c r="O16" s="360"/>
      <c r="P16" s="360"/>
      <c r="Q16" s="360"/>
      <c r="R16" s="360"/>
      <c r="S16" s="360"/>
      <c r="T16" s="360"/>
      <c r="U16" s="360"/>
      <c r="V16" s="360"/>
      <c r="W16" s="360"/>
      <c r="X16" s="360"/>
      <c r="Y16" s="360"/>
      <c r="Z16" s="360"/>
      <c r="AA16" s="360"/>
      <c r="AB16" s="550" t="str">
        <f t="shared" si="0"/>
        <v/>
      </c>
      <c r="AC16" s="550"/>
      <c r="AD16" s="551" t="str">
        <f t="shared" si="1"/>
        <v/>
      </c>
      <c r="AE16" s="551"/>
      <c r="AF16" s="551"/>
      <c r="AG16" s="551"/>
      <c r="AH16" s="551"/>
      <c r="AI16" s="551"/>
      <c r="AJ16" s="551"/>
      <c r="AK16" s="551"/>
      <c r="AL16" s="551"/>
      <c r="AM16" s="551"/>
      <c r="AN16" s="551"/>
      <c r="AO16" s="551"/>
      <c r="AP16" s="551"/>
      <c r="AQ16" s="551"/>
      <c r="AR16" s="551"/>
      <c r="AS16" s="551"/>
      <c r="AT16" s="551"/>
      <c r="AU16" s="87">
        <v>1</v>
      </c>
      <c r="AV16" s="109"/>
      <c r="AW16" s="109"/>
      <c r="AX16" s="25"/>
      <c r="AY16" s="25"/>
      <c r="AZ16" s="25"/>
      <c r="BA16" s="25"/>
      <c r="BB16" s="25"/>
      <c r="BC16" s="25"/>
      <c r="BD16" s="25"/>
      <c r="BE16" s="25"/>
      <c r="BF16" s="25"/>
      <c r="BG16" s="25"/>
      <c r="BH16" s="25"/>
      <c r="BI16" s="25"/>
      <c r="BJ16" s="25"/>
      <c r="BK16" s="94"/>
      <c r="BL16" s="94"/>
      <c r="BM16" s="94"/>
      <c r="BN16" s="94"/>
      <c r="BO16" s="94"/>
      <c r="BP16" s="94"/>
      <c r="BQ16" s="94"/>
      <c r="BR16" s="94"/>
      <c r="BS16" s="94"/>
      <c r="BT16" s="94"/>
      <c r="BU16" s="94"/>
      <c r="BV16" s="94"/>
      <c r="BW16" s="94"/>
      <c r="BX16" s="94"/>
      <c r="BY16" s="94"/>
      <c r="BZ16" s="94"/>
      <c r="CA16" s="94"/>
      <c r="CB16" s="25"/>
      <c r="CC16" s="92">
        <v>1</v>
      </c>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93"/>
    </row>
    <row r="17" spans="1:81" ht="11.25" hidden="1" customHeight="1">
      <c r="A17" s="106" t="str">
        <f>IF(C17="","","Causa 6")</f>
        <v/>
      </c>
      <c r="B17" s="107"/>
      <c r="C17" s="360"/>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550" t="str">
        <f t="shared" si="0"/>
        <v/>
      </c>
      <c r="AC17" s="550"/>
      <c r="AD17" s="551" t="str">
        <f t="shared" si="1"/>
        <v/>
      </c>
      <c r="AE17" s="551"/>
      <c r="AF17" s="551"/>
      <c r="AG17" s="551"/>
      <c r="AH17" s="551"/>
      <c r="AI17" s="551"/>
      <c r="AJ17" s="551"/>
      <c r="AK17" s="551"/>
      <c r="AL17" s="551"/>
      <c r="AM17" s="551"/>
      <c r="AN17" s="551"/>
      <c r="AO17" s="551"/>
      <c r="AP17" s="551"/>
      <c r="AQ17" s="551"/>
      <c r="AR17" s="551"/>
      <c r="AS17" s="551"/>
      <c r="AT17" s="551"/>
      <c r="AU17" s="87">
        <v>1</v>
      </c>
      <c r="AV17" s="109"/>
      <c r="AW17" s="109"/>
      <c r="AX17" s="25"/>
      <c r="AY17" s="25"/>
      <c r="AZ17" s="25"/>
      <c r="BA17" s="25"/>
      <c r="BB17" s="25"/>
      <c r="BC17" s="25"/>
      <c r="BD17" s="25"/>
      <c r="BE17" s="25"/>
      <c r="BF17" s="25"/>
      <c r="BG17" s="25"/>
      <c r="BH17" s="25"/>
      <c r="BI17" s="25"/>
      <c r="BJ17" s="25"/>
      <c r="BK17" s="94"/>
      <c r="BL17" s="94"/>
      <c r="BM17" s="94"/>
      <c r="BN17" s="94"/>
      <c r="BO17" s="94"/>
      <c r="BP17" s="94"/>
      <c r="BQ17" s="94"/>
      <c r="BR17" s="94"/>
      <c r="BS17" s="94"/>
      <c r="BT17" s="94"/>
      <c r="BU17" s="94"/>
      <c r="BV17" s="94"/>
      <c r="BW17" s="94"/>
      <c r="BX17" s="94"/>
      <c r="BY17" s="94"/>
      <c r="BZ17" s="94"/>
      <c r="CA17" s="94"/>
      <c r="CB17" s="25"/>
      <c r="CC17" s="92">
        <v>1</v>
      </c>
    </row>
    <row r="18" spans="1:81" ht="11.25" hidden="1" customHeight="1">
      <c r="A18" s="106" t="str">
        <f>IF(C18="","","Causa 7")</f>
        <v/>
      </c>
      <c r="B18" s="107"/>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550" t="str">
        <f t="shared" si="0"/>
        <v/>
      </c>
      <c r="AC18" s="550"/>
      <c r="AD18" s="551" t="str">
        <f t="shared" si="1"/>
        <v/>
      </c>
      <c r="AE18" s="551"/>
      <c r="AF18" s="551"/>
      <c r="AG18" s="551"/>
      <c r="AH18" s="551"/>
      <c r="AI18" s="551"/>
      <c r="AJ18" s="551"/>
      <c r="AK18" s="551"/>
      <c r="AL18" s="551"/>
      <c r="AM18" s="551"/>
      <c r="AN18" s="551"/>
      <c r="AO18" s="551"/>
      <c r="AP18" s="551"/>
      <c r="AQ18" s="551"/>
      <c r="AR18" s="551"/>
      <c r="AS18" s="551"/>
      <c r="AT18" s="551"/>
      <c r="AU18" s="87">
        <v>1</v>
      </c>
      <c r="AV18" s="109"/>
      <c r="AW18" s="109"/>
      <c r="AX18" s="25"/>
      <c r="AY18" s="25"/>
      <c r="AZ18" s="25"/>
      <c r="BA18" s="25"/>
      <c r="BB18" s="25"/>
      <c r="BC18" s="25"/>
      <c r="BD18" s="25"/>
      <c r="BE18" s="25"/>
      <c r="BF18" s="25"/>
      <c r="BG18" s="25"/>
      <c r="BH18" s="25"/>
      <c r="BI18" s="25"/>
      <c r="BJ18" s="25"/>
      <c r="BK18" s="94"/>
      <c r="BL18" s="94"/>
      <c r="BM18" s="94"/>
      <c r="BN18" s="94"/>
      <c r="BO18" s="94"/>
      <c r="BP18" s="94"/>
      <c r="BQ18" s="94"/>
      <c r="BR18" s="94"/>
      <c r="BS18" s="94"/>
      <c r="BT18" s="94"/>
      <c r="BU18" s="94"/>
      <c r="BV18" s="94"/>
      <c r="BW18" s="94"/>
      <c r="BX18" s="94"/>
      <c r="BY18" s="94"/>
      <c r="BZ18" s="94"/>
      <c r="CA18" s="94"/>
      <c r="CB18" s="25"/>
      <c r="CC18" s="92">
        <v>1</v>
      </c>
    </row>
    <row r="19" spans="1:81" ht="11.25" hidden="1" customHeight="1">
      <c r="A19" s="106" t="str">
        <f>IF(C19="","","Causa 8")</f>
        <v/>
      </c>
      <c r="B19" s="107"/>
      <c r="C19" s="360"/>
      <c r="D19" s="360"/>
      <c r="E19" s="360"/>
      <c r="F19" s="360"/>
      <c r="G19" s="360"/>
      <c r="H19" s="360"/>
      <c r="I19" s="360"/>
      <c r="J19" s="360"/>
      <c r="K19" s="360"/>
      <c r="L19" s="360"/>
      <c r="M19" s="360"/>
      <c r="N19" s="360"/>
      <c r="O19" s="360"/>
      <c r="P19" s="360"/>
      <c r="Q19" s="360"/>
      <c r="R19" s="360"/>
      <c r="S19" s="360"/>
      <c r="T19" s="360"/>
      <c r="U19" s="360"/>
      <c r="V19" s="360"/>
      <c r="W19" s="360"/>
      <c r="X19" s="360"/>
      <c r="Y19" s="360"/>
      <c r="Z19" s="360"/>
      <c r="AA19" s="360"/>
      <c r="AB19" s="550" t="str">
        <f t="shared" si="0"/>
        <v/>
      </c>
      <c r="AC19" s="550"/>
      <c r="AD19" s="551" t="str">
        <f t="shared" si="1"/>
        <v/>
      </c>
      <c r="AE19" s="551"/>
      <c r="AF19" s="551"/>
      <c r="AG19" s="551"/>
      <c r="AH19" s="551"/>
      <c r="AI19" s="551"/>
      <c r="AJ19" s="551"/>
      <c r="AK19" s="551"/>
      <c r="AL19" s="551"/>
      <c r="AM19" s="551"/>
      <c r="AN19" s="551"/>
      <c r="AO19" s="551"/>
      <c r="AP19" s="551"/>
      <c r="AQ19" s="551"/>
      <c r="AR19" s="551"/>
      <c r="AS19" s="551"/>
      <c r="AT19" s="551"/>
      <c r="AU19" s="87">
        <v>1</v>
      </c>
      <c r="AV19" s="109"/>
      <c r="AW19" s="109"/>
      <c r="AX19" s="25"/>
      <c r="AY19" s="25"/>
      <c r="AZ19" s="25"/>
      <c r="BA19" s="25"/>
      <c r="BB19" s="25"/>
      <c r="BC19" s="25"/>
      <c r="BD19" s="25"/>
      <c r="BE19" s="25"/>
      <c r="BF19" s="25"/>
      <c r="BG19" s="25"/>
      <c r="BH19" s="25"/>
      <c r="BI19" s="25"/>
      <c r="BJ19" s="25"/>
      <c r="BK19" s="94"/>
      <c r="BL19" s="94"/>
      <c r="BM19" s="94"/>
      <c r="BN19" s="94"/>
      <c r="BO19" s="94"/>
      <c r="BP19" s="94"/>
      <c r="BQ19" s="94"/>
      <c r="BR19" s="94"/>
      <c r="BS19" s="94"/>
      <c r="BT19" s="94"/>
      <c r="BU19" s="94"/>
      <c r="BV19" s="94"/>
      <c r="BW19" s="94"/>
      <c r="BX19" s="94"/>
      <c r="BY19" s="94"/>
      <c r="BZ19" s="94"/>
      <c r="CA19" s="94"/>
      <c r="CB19" s="25"/>
      <c r="CC19" s="92">
        <v>1</v>
      </c>
    </row>
    <row r="20" spans="1:81" ht="11.25" hidden="1" customHeight="1">
      <c r="A20" s="106" t="str">
        <f>IF(C20="","","Causa 9")</f>
        <v/>
      </c>
      <c r="B20" s="107"/>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550" t="str">
        <f t="shared" si="0"/>
        <v/>
      </c>
      <c r="AC20" s="550"/>
      <c r="AD20" s="551" t="str">
        <f t="shared" si="1"/>
        <v/>
      </c>
      <c r="AE20" s="551"/>
      <c r="AF20" s="551"/>
      <c r="AG20" s="551"/>
      <c r="AH20" s="551"/>
      <c r="AI20" s="551"/>
      <c r="AJ20" s="551"/>
      <c r="AK20" s="551"/>
      <c r="AL20" s="551"/>
      <c r="AM20" s="551"/>
      <c r="AN20" s="551"/>
      <c r="AO20" s="551"/>
      <c r="AP20" s="551"/>
      <c r="AQ20" s="551"/>
      <c r="AR20" s="551"/>
      <c r="AS20" s="551"/>
      <c r="AT20" s="551"/>
      <c r="AU20" s="87">
        <v>1</v>
      </c>
      <c r="AV20" s="109"/>
      <c r="AW20" s="109"/>
      <c r="AX20" s="25"/>
      <c r="AY20" s="25"/>
      <c r="AZ20" s="25"/>
      <c r="BA20" s="25"/>
      <c r="BB20" s="25"/>
      <c r="BC20" s="25"/>
      <c r="BD20" s="25"/>
      <c r="BE20" s="25"/>
      <c r="BF20" s="25"/>
      <c r="BG20" s="25"/>
      <c r="BH20" s="25"/>
      <c r="BI20" s="25"/>
      <c r="BJ20" s="25"/>
      <c r="BK20" s="94"/>
      <c r="BL20" s="94"/>
      <c r="BM20" s="94"/>
      <c r="BN20" s="94"/>
      <c r="BO20" s="94"/>
      <c r="BP20" s="94"/>
      <c r="BQ20" s="94"/>
      <c r="BR20" s="94"/>
      <c r="BS20" s="94"/>
      <c r="BT20" s="94"/>
      <c r="BU20" s="94"/>
      <c r="BV20" s="94"/>
      <c r="BW20" s="94"/>
      <c r="BX20" s="94"/>
      <c r="BY20" s="94"/>
      <c r="BZ20" s="94"/>
      <c r="CA20" s="94"/>
      <c r="CB20" s="25"/>
      <c r="CC20" s="92">
        <v>1</v>
      </c>
    </row>
    <row r="21" spans="1:81" ht="11.25" hidden="1" customHeight="1">
      <c r="A21" s="106" t="str">
        <f>IF(C21="","","Causa 10")</f>
        <v/>
      </c>
      <c r="B21" s="107"/>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550" t="str">
        <f t="shared" si="0"/>
        <v/>
      </c>
      <c r="AC21" s="550"/>
      <c r="AD21" s="551" t="str">
        <f t="shared" si="1"/>
        <v/>
      </c>
      <c r="AE21" s="551"/>
      <c r="AF21" s="551"/>
      <c r="AG21" s="551"/>
      <c r="AH21" s="551"/>
      <c r="AI21" s="551"/>
      <c r="AJ21" s="551"/>
      <c r="AK21" s="551"/>
      <c r="AL21" s="551"/>
      <c r="AM21" s="551"/>
      <c r="AN21" s="551"/>
      <c r="AO21" s="551"/>
      <c r="AP21" s="551"/>
      <c r="AQ21" s="551"/>
      <c r="AR21" s="551"/>
      <c r="AS21" s="551"/>
      <c r="AT21" s="551"/>
      <c r="AU21" s="87">
        <v>1</v>
      </c>
      <c r="AV21" s="109"/>
      <c r="AW21" s="109"/>
      <c r="AX21" s="25"/>
      <c r="AY21" s="25"/>
      <c r="AZ21" s="25"/>
      <c r="BA21" s="25"/>
      <c r="BB21" s="25"/>
      <c r="BC21" s="25"/>
      <c r="BD21" s="25"/>
      <c r="BE21" s="25"/>
      <c r="BF21" s="25"/>
      <c r="BG21" s="25"/>
      <c r="BH21" s="25"/>
      <c r="BI21" s="25"/>
      <c r="BJ21" s="25"/>
      <c r="BK21" s="94"/>
      <c r="BL21" s="94"/>
      <c r="BM21" s="94"/>
      <c r="BN21" s="94"/>
      <c r="BO21" s="94"/>
      <c r="BP21" s="94"/>
      <c r="BQ21" s="94"/>
      <c r="BR21" s="94"/>
      <c r="BS21" s="94"/>
      <c r="BT21" s="94"/>
      <c r="BU21" s="94"/>
      <c r="BV21" s="94"/>
      <c r="BW21" s="94"/>
      <c r="BX21" s="94"/>
      <c r="BY21" s="94"/>
      <c r="BZ21" s="94"/>
      <c r="CA21" s="94"/>
      <c r="CB21" s="25"/>
      <c r="CC21" s="92">
        <v>1</v>
      </c>
    </row>
    <row r="22" spans="1:81" ht="11.25" hidden="1" customHeight="1">
      <c r="A22" s="106" t="str">
        <f>IF(C22="","","Causa 11")</f>
        <v/>
      </c>
      <c r="B22" s="107"/>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550" t="str">
        <f t="shared" si="0"/>
        <v/>
      </c>
      <c r="AC22" s="550"/>
      <c r="AD22" s="551" t="str">
        <f t="shared" si="1"/>
        <v/>
      </c>
      <c r="AE22" s="551"/>
      <c r="AF22" s="551"/>
      <c r="AG22" s="551"/>
      <c r="AH22" s="551"/>
      <c r="AI22" s="551"/>
      <c r="AJ22" s="551"/>
      <c r="AK22" s="551"/>
      <c r="AL22" s="551"/>
      <c r="AM22" s="551"/>
      <c r="AN22" s="551"/>
      <c r="AO22" s="551"/>
      <c r="AP22" s="551"/>
      <c r="AQ22" s="551"/>
      <c r="AR22" s="551"/>
      <c r="AS22" s="551"/>
      <c r="AT22" s="551"/>
      <c r="AU22" s="87">
        <v>1</v>
      </c>
      <c r="AV22" s="109"/>
      <c r="AW22" s="109"/>
      <c r="AX22" s="25"/>
      <c r="AY22" s="25"/>
      <c r="AZ22" s="25"/>
      <c r="BA22" s="25"/>
      <c r="BB22" s="25"/>
      <c r="BC22" s="25"/>
      <c r="BD22" s="25"/>
      <c r="BE22" s="25"/>
      <c r="BF22" s="25"/>
      <c r="BG22" s="25"/>
      <c r="BH22" s="25"/>
      <c r="BI22" s="25"/>
      <c r="BJ22" s="25"/>
      <c r="BK22" s="94"/>
      <c r="BL22" s="94"/>
      <c r="BM22" s="94"/>
      <c r="BN22" s="94"/>
      <c r="BO22" s="94"/>
      <c r="BP22" s="94"/>
      <c r="BQ22" s="94"/>
      <c r="BR22" s="94"/>
      <c r="BS22" s="94"/>
      <c r="BT22" s="94"/>
      <c r="BU22" s="94"/>
      <c r="BV22" s="94"/>
      <c r="BW22" s="94"/>
      <c r="BX22" s="94"/>
      <c r="BY22" s="94"/>
      <c r="BZ22" s="94"/>
      <c r="CA22" s="94"/>
      <c r="CB22" s="25"/>
      <c r="CC22" s="92">
        <v>1</v>
      </c>
    </row>
    <row r="23" spans="1:81" ht="11.25" hidden="1" customHeight="1">
      <c r="A23" s="106" t="str">
        <f>IF(C23="","","Causa 12")</f>
        <v/>
      </c>
      <c r="B23" s="107"/>
      <c r="C23" s="360"/>
      <c r="D23" s="360"/>
      <c r="E23" s="360"/>
      <c r="F23" s="360"/>
      <c r="G23" s="360"/>
      <c r="H23" s="360"/>
      <c r="I23" s="360"/>
      <c r="J23" s="360"/>
      <c r="K23" s="360"/>
      <c r="L23" s="360"/>
      <c r="M23" s="360"/>
      <c r="N23" s="360"/>
      <c r="O23" s="360"/>
      <c r="P23" s="360"/>
      <c r="Q23" s="360"/>
      <c r="R23" s="360"/>
      <c r="S23" s="360"/>
      <c r="T23" s="360"/>
      <c r="U23" s="360"/>
      <c r="V23" s="360"/>
      <c r="W23" s="360"/>
      <c r="X23" s="360"/>
      <c r="Y23" s="360"/>
      <c r="Z23" s="360"/>
      <c r="AA23" s="360"/>
      <c r="AB23" s="550" t="str">
        <f t="shared" si="0"/>
        <v/>
      </c>
      <c r="AC23" s="550"/>
      <c r="AD23" s="551" t="str">
        <f t="shared" si="1"/>
        <v/>
      </c>
      <c r="AE23" s="551"/>
      <c r="AF23" s="551"/>
      <c r="AG23" s="551"/>
      <c r="AH23" s="551"/>
      <c r="AI23" s="551"/>
      <c r="AJ23" s="551"/>
      <c r="AK23" s="551"/>
      <c r="AL23" s="551"/>
      <c r="AM23" s="551"/>
      <c r="AN23" s="551"/>
      <c r="AO23" s="551"/>
      <c r="AP23" s="551"/>
      <c r="AQ23" s="551"/>
      <c r="AR23" s="551"/>
      <c r="AS23" s="551"/>
      <c r="AT23" s="551"/>
      <c r="AU23" s="87">
        <v>1</v>
      </c>
      <c r="AV23" s="109"/>
      <c r="AW23" s="109"/>
      <c r="AX23" s="25"/>
      <c r="AY23" s="25"/>
      <c r="AZ23" s="25"/>
      <c r="BA23" s="25"/>
      <c r="BB23" s="25"/>
      <c r="BC23" s="25"/>
      <c r="BD23" s="25"/>
      <c r="BE23" s="25"/>
      <c r="BF23" s="25"/>
      <c r="BG23" s="25"/>
      <c r="BH23" s="25"/>
      <c r="BI23" s="25"/>
      <c r="BJ23" s="25"/>
      <c r="BK23" s="94"/>
      <c r="BL23" s="94"/>
      <c r="BM23" s="94"/>
      <c r="BN23" s="94"/>
      <c r="BO23" s="94"/>
      <c r="BP23" s="94"/>
      <c r="BQ23" s="94"/>
      <c r="BR23" s="94"/>
      <c r="BS23" s="94"/>
      <c r="BT23" s="94"/>
      <c r="BU23" s="94"/>
      <c r="BV23" s="94"/>
      <c r="BW23" s="94"/>
      <c r="BX23" s="94"/>
      <c r="BY23" s="94"/>
      <c r="BZ23" s="94"/>
      <c r="CA23" s="94"/>
      <c r="CB23" s="25"/>
      <c r="CC23" s="92">
        <v>1</v>
      </c>
    </row>
    <row r="24" spans="1:81" ht="11.25" hidden="1" customHeight="1">
      <c r="A24" s="106" t="str">
        <f>IF(C24="","","Causa 13")</f>
        <v/>
      </c>
      <c r="B24" s="107"/>
      <c r="C24" s="360"/>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550" t="str">
        <f t="shared" si="0"/>
        <v/>
      </c>
      <c r="AC24" s="550"/>
      <c r="AD24" s="551" t="str">
        <f t="shared" si="1"/>
        <v/>
      </c>
      <c r="AE24" s="551"/>
      <c r="AF24" s="551"/>
      <c r="AG24" s="551"/>
      <c r="AH24" s="551"/>
      <c r="AI24" s="551"/>
      <c r="AJ24" s="551"/>
      <c r="AK24" s="551"/>
      <c r="AL24" s="551"/>
      <c r="AM24" s="551"/>
      <c r="AN24" s="551"/>
      <c r="AO24" s="551"/>
      <c r="AP24" s="551"/>
      <c r="AQ24" s="551"/>
      <c r="AR24" s="551"/>
      <c r="AS24" s="551"/>
      <c r="AT24" s="551"/>
      <c r="AU24" s="87">
        <v>1</v>
      </c>
      <c r="AV24" s="109"/>
      <c r="AW24" s="109"/>
      <c r="AX24" s="25"/>
      <c r="AY24" s="25"/>
      <c r="AZ24" s="25"/>
      <c r="BA24" s="25"/>
      <c r="BB24" s="25"/>
      <c r="BC24" s="25"/>
      <c r="BD24" s="25"/>
      <c r="BE24" s="25"/>
      <c r="BF24" s="25"/>
      <c r="BG24" s="25"/>
      <c r="BH24" s="25"/>
      <c r="BI24" s="25"/>
      <c r="BJ24" s="25"/>
      <c r="BK24" s="94"/>
      <c r="BL24" s="94"/>
      <c r="BM24" s="94"/>
      <c r="BN24" s="94"/>
      <c r="BO24" s="94"/>
      <c r="BP24" s="94"/>
      <c r="BQ24" s="94"/>
      <c r="BR24" s="94"/>
      <c r="BS24" s="94"/>
      <c r="BT24" s="94"/>
      <c r="BU24" s="94"/>
      <c r="BV24" s="94"/>
      <c r="BW24" s="94"/>
      <c r="BX24" s="94"/>
      <c r="BY24" s="94"/>
      <c r="BZ24" s="94"/>
      <c r="CA24" s="94"/>
      <c r="CB24" s="25"/>
      <c r="CC24" s="92">
        <v>1</v>
      </c>
    </row>
    <row r="25" spans="1:81" ht="11.25" hidden="1" customHeight="1">
      <c r="A25" s="106" t="str">
        <f>IF(C25="","","Causa 14")</f>
        <v/>
      </c>
      <c r="B25" s="107"/>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550" t="str">
        <f t="shared" si="0"/>
        <v/>
      </c>
      <c r="AC25" s="550"/>
      <c r="AD25" s="551" t="str">
        <f t="shared" si="1"/>
        <v/>
      </c>
      <c r="AE25" s="551"/>
      <c r="AF25" s="551"/>
      <c r="AG25" s="551"/>
      <c r="AH25" s="551"/>
      <c r="AI25" s="551"/>
      <c r="AJ25" s="551"/>
      <c r="AK25" s="551"/>
      <c r="AL25" s="551"/>
      <c r="AM25" s="551"/>
      <c r="AN25" s="551"/>
      <c r="AO25" s="551"/>
      <c r="AP25" s="551"/>
      <c r="AQ25" s="551"/>
      <c r="AR25" s="551"/>
      <c r="AS25" s="551"/>
      <c r="AT25" s="551"/>
      <c r="AU25" s="87">
        <v>1</v>
      </c>
      <c r="AV25" s="109"/>
      <c r="AW25" s="109"/>
      <c r="AX25" s="25"/>
      <c r="AY25" s="25"/>
      <c r="AZ25" s="25"/>
      <c r="BA25" s="25"/>
      <c r="BB25" s="25"/>
      <c r="BC25" s="25"/>
      <c r="BD25" s="25"/>
      <c r="BE25" s="25"/>
      <c r="BF25" s="25"/>
      <c r="BG25" s="25"/>
      <c r="BH25" s="25"/>
      <c r="BI25" s="25"/>
      <c r="BJ25" s="25"/>
      <c r="BK25" s="94"/>
      <c r="BL25" s="94"/>
      <c r="BM25" s="94"/>
      <c r="BN25" s="94"/>
      <c r="BO25" s="94"/>
      <c r="BP25" s="94"/>
      <c r="BQ25" s="94"/>
      <c r="BR25" s="94"/>
      <c r="BS25" s="94"/>
      <c r="BT25" s="94"/>
      <c r="BU25" s="94"/>
      <c r="BV25" s="94"/>
      <c r="BW25" s="94"/>
      <c r="BX25" s="94"/>
      <c r="BY25" s="94"/>
      <c r="BZ25" s="94"/>
      <c r="CA25" s="94"/>
      <c r="CB25" s="25"/>
      <c r="CC25" s="92">
        <v>1</v>
      </c>
    </row>
    <row r="26" spans="1:81" ht="11.25" hidden="1" customHeight="1">
      <c r="A26" s="106" t="str">
        <f>IF(C26="","","Causa 15")</f>
        <v/>
      </c>
      <c r="B26" s="107"/>
      <c r="C26" s="360"/>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550" t="str">
        <f t="shared" si="0"/>
        <v/>
      </c>
      <c r="AC26" s="550"/>
      <c r="AD26" s="551" t="str">
        <f t="shared" si="1"/>
        <v/>
      </c>
      <c r="AE26" s="551"/>
      <c r="AF26" s="551"/>
      <c r="AG26" s="551"/>
      <c r="AH26" s="551"/>
      <c r="AI26" s="551"/>
      <c r="AJ26" s="551"/>
      <c r="AK26" s="551"/>
      <c r="AL26" s="551"/>
      <c r="AM26" s="551"/>
      <c r="AN26" s="551"/>
      <c r="AO26" s="551"/>
      <c r="AP26" s="551"/>
      <c r="AQ26" s="551"/>
      <c r="AR26" s="551"/>
      <c r="AS26" s="551"/>
      <c r="AT26" s="551"/>
      <c r="AU26" s="87">
        <v>1</v>
      </c>
      <c r="AV26" s="109"/>
      <c r="AW26" s="109"/>
      <c r="AX26" s="25"/>
      <c r="AY26" s="25"/>
      <c r="AZ26" s="25"/>
      <c r="BA26" s="25"/>
      <c r="BB26" s="25"/>
      <c r="BC26" s="25"/>
      <c r="BD26" s="25"/>
      <c r="BE26" s="25"/>
      <c r="BF26" s="25"/>
      <c r="BG26" s="25"/>
      <c r="BH26" s="25"/>
      <c r="BI26" s="25"/>
      <c r="BJ26" s="25"/>
      <c r="BK26" s="94"/>
      <c r="BL26" s="94"/>
      <c r="BM26" s="94"/>
      <c r="BN26" s="94"/>
      <c r="BO26" s="94"/>
      <c r="BP26" s="94"/>
      <c r="BQ26" s="94"/>
      <c r="BR26" s="94"/>
      <c r="BS26" s="94"/>
      <c r="BT26" s="94"/>
      <c r="BU26" s="94"/>
      <c r="BV26" s="94"/>
      <c r="BW26" s="94"/>
      <c r="BX26" s="94"/>
      <c r="BY26" s="94"/>
      <c r="BZ26" s="94"/>
      <c r="CA26" s="94"/>
      <c r="CB26" s="25"/>
      <c r="CC26" s="92">
        <v>1</v>
      </c>
    </row>
    <row r="27" spans="1:81" ht="11.25" hidden="1" customHeight="1">
      <c r="A27" s="106" t="str">
        <f>IF(C27="","","Causa 16")</f>
        <v/>
      </c>
      <c r="B27" s="107"/>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550" t="str">
        <f t="shared" si="0"/>
        <v/>
      </c>
      <c r="AC27" s="550"/>
      <c r="AD27" s="551" t="str">
        <f t="shared" si="1"/>
        <v/>
      </c>
      <c r="AE27" s="551"/>
      <c r="AF27" s="551"/>
      <c r="AG27" s="551"/>
      <c r="AH27" s="551"/>
      <c r="AI27" s="551"/>
      <c r="AJ27" s="551"/>
      <c r="AK27" s="551"/>
      <c r="AL27" s="551"/>
      <c r="AM27" s="551"/>
      <c r="AN27" s="551"/>
      <c r="AO27" s="551"/>
      <c r="AP27" s="551"/>
      <c r="AQ27" s="551"/>
      <c r="AR27" s="551"/>
      <c r="AS27" s="551"/>
      <c r="AT27" s="551"/>
      <c r="AU27" s="87">
        <v>1</v>
      </c>
      <c r="AV27" s="109"/>
      <c r="AW27" s="109"/>
      <c r="AX27" s="25"/>
      <c r="AY27" s="25"/>
      <c r="AZ27" s="25"/>
      <c r="BA27" s="25"/>
      <c r="BB27" s="25"/>
      <c r="BC27" s="25"/>
      <c r="BD27" s="25"/>
      <c r="BE27" s="25"/>
      <c r="BF27" s="25"/>
      <c r="BG27" s="25"/>
      <c r="BH27" s="25"/>
      <c r="BI27" s="25"/>
      <c r="BJ27" s="25"/>
      <c r="BK27" s="94"/>
      <c r="BL27" s="94"/>
      <c r="BM27" s="94"/>
      <c r="BN27" s="94"/>
      <c r="BO27" s="94"/>
      <c r="BP27" s="94"/>
      <c r="BQ27" s="94"/>
      <c r="BR27" s="94"/>
      <c r="BS27" s="94"/>
      <c r="BT27" s="94"/>
      <c r="BU27" s="94"/>
      <c r="BV27" s="94"/>
      <c r="BW27" s="94"/>
      <c r="BX27" s="94"/>
      <c r="BY27" s="94"/>
      <c r="BZ27" s="94"/>
      <c r="CA27" s="94"/>
      <c r="CB27" s="25"/>
      <c r="CC27" s="92">
        <v>1</v>
      </c>
    </row>
    <row r="28" spans="1:81" ht="11.25" hidden="1" customHeight="1">
      <c r="A28" s="106" t="str">
        <f>IF(C28="","","Causa 17")</f>
        <v/>
      </c>
      <c r="B28" s="107"/>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550" t="str">
        <f t="shared" si="0"/>
        <v/>
      </c>
      <c r="AC28" s="550"/>
      <c r="AD28" s="551" t="str">
        <f t="shared" si="1"/>
        <v/>
      </c>
      <c r="AE28" s="551"/>
      <c r="AF28" s="551"/>
      <c r="AG28" s="551"/>
      <c r="AH28" s="551"/>
      <c r="AI28" s="551"/>
      <c r="AJ28" s="551"/>
      <c r="AK28" s="551"/>
      <c r="AL28" s="551"/>
      <c r="AM28" s="551"/>
      <c r="AN28" s="551"/>
      <c r="AO28" s="551"/>
      <c r="AP28" s="551"/>
      <c r="AQ28" s="551"/>
      <c r="AR28" s="551"/>
      <c r="AS28" s="551"/>
      <c r="AT28" s="551"/>
      <c r="AU28" s="87">
        <v>1</v>
      </c>
      <c r="AV28" s="109"/>
      <c r="AW28" s="109"/>
      <c r="AX28" s="25"/>
      <c r="AY28" s="25"/>
      <c r="AZ28" s="25"/>
      <c r="BA28" s="25"/>
      <c r="BB28" s="25"/>
      <c r="BC28" s="25"/>
      <c r="BD28" s="25"/>
      <c r="BE28" s="25"/>
      <c r="BF28" s="25"/>
      <c r="BG28" s="25"/>
      <c r="BH28" s="25"/>
      <c r="BI28" s="25"/>
      <c r="BJ28" s="25"/>
      <c r="BK28" s="94"/>
      <c r="BL28" s="94"/>
      <c r="BM28" s="94"/>
      <c r="BN28" s="94"/>
      <c r="BO28" s="94"/>
      <c r="BP28" s="94"/>
      <c r="BQ28" s="94"/>
      <c r="BR28" s="94"/>
      <c r="BS28" s="94"/>
      <c r="BT28" s="94"/>
      <c r="BU28" s="94"/>
      <c r="BV28" s="94"/>
      <c r="BW28" s="94"/>
      <c r="BX28" s="94"/>
      <c r="BY28" s="94"/>
      <c r="BZ28" s="94"/>
      <c r="CA28" s="94"/>
      <c r="CB28" s="25"/>
      <c r="CC28" s="92">
        <v>1</v>
      </c>
    </row>
    <row r="29" spans="1:81" ht="11.25" hidden="1" customHeight="1">
      <c r="A29" s="106" t="str">
        <f>IF(C29="","","Causa 18")</f>
        <v/>
      </c>
      <c r="B29" s="107"/>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550" t="str">
        <f t="shared" si="0"/>
        <v/>
      </c>
      <c r="AC29" s="550"/>
      <c r="AD29" s="551" t="str">
        <f t="shared" si="1"/>
        <v/>
      </c>
      <c r="AE29" s="551"/>
      <c r="AF29" s="551"/>
      <c r="AG29" s="551"/>
      <c r="AH29" s="551"/>
      <c r="AI29" s="551"/>
      <c r="AJ29" s="551"/>
      <c r="AK29" s="551"/>
      <c r="AL29" s="551"/>
      <c r="AM29" s="551"/>
      <c r="AN29" s="551"/>
      <c r="AO29" s="551"/>
      <c r="AP29" s="551"/>
      <c r="AQ29" s="551"/>
      <c r="AR29" s="551"/>
      <c r="AS29" s="551"/>
      <c r="AT29" s="551"/>
      <c r="AU29" s="87">
        <v>1</v>
      </c>
      <c r="AV29" s="109"/>
      <c r="AW29" s="109"/>
      <c r="AX29" s="25"/>
      <c r="AY29" s="25"/>
      <c r="AZ29" s="25"/>
      <c r="BA29" s="25"/>
      <c r="BB29" s="25"/>
      <c r="BC29" s="25"/>
      <c r="BD29" s="25"/>
      <c r="BE29" s="25"/>
      <c r="BF29" s="25"/>
      <c r="BG29" s="25"/>
      <c r="BH29" s="25"/>
      <c r="BI29" s="25"/>
      <c r="BJ29" s="25"/>
      <c r="BK29" s="94"/>
      <c r="BL29" s="94"/>
      <c r="BM29" s="94"/>
      <c r="BN29" s="94"/>
      <c r="BO29" s="94"/>
      <c r="BP29" s="94"/>
      <c r="BQ29" s="94"/>
      <c r="BR29" s="94"/>
      <c r="BS29" s="94"/>
      <c r="BT29" s="94"/>
      <c r="BU29" s="94"/>
      <c r="BV29" s="94"/>
      <c r="BW29" s="94"/>
      <c r="BX29" s="94"/>
      <c r="BY29" s="94"/>
      <c r="BZ29" s="94"/>
      <c r="CA29" s="94"/>
      <c r="CB29" s="25"/>
      <c r="CC29" s="92">
        <v>1</v>
      </c>
    </row>
    <row r="30" spans="1:81" ht="11.25" hidden="1" customHeight="1">
      <c r="A30" s="106" t="str">
        <f>IF(C30="","","Causa 19")</f>
        <v/>
      </c>
      <c r="B30" s="107"/>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550" t="str">
        <f t="shared" si="0"/>
        <v/>
      </c>
      <c r="AC30" s="550"/>
      <c r="AD30" s="551" t="str">
        <f t="shared" si="1"/>
        <v/>
      </c>
      <c r="AE30" s="551"/>
      <c r="AF30" s="551"/>
      <c r="AG30" s="551"/>
      <c r="AH30" s="551"/>
      <c r="AI30" s="551"/>
      <c r="AJ30" s="551"/>
      <c r="AK30" s="551"/>
      <c r="AL30" s="551"/>
      <c r="AM30" s="551"/>
      <c r="AN30" s="551"/>
      <c r="AO30" s="551"/>
      <c r="AP30" s="551"/>
      <c r="AQ30" s="551"/>
      <c r="AR30" s="551"/>
      <c r="AS30" s="551"/>
      <c r="AT30" s="551"/>
      <c r="AU30" s="87">
        <v>1</v>
      </c>
      <c r="AV30" s="109"/>
      <c r="AW30" s="109"/>
      <c r="AX30" s="25"/>
      <c r="AY30" s="25"/>
      <c r="AZ30" s="25"/>
      <c r="BA30" s="25"/>
      <c r="BB30" s="25"/>
      <c r="BC30" s="25"/>
      <c r="BD30" s="25"/>
      <c r="BE30" s="25"/>
      <c r="BF30" s="25"/>
      <c r="BG30" s="25"/>
      <c r="BH30" s="25"/>
      <c r="BI30" s="25"/>
      <c r="BJ30" s="25"/>
      <c r="BK30" s="94"/>
      <c r="BL30" s="94"/>
      <c r="BM30" s="94"/>
      <c r="BN30" s="94"/>
      <c r="BO30" s="94"/>
      <c r="BP30" s="94"/>
      <c r="BQ30" s="94"/>
      <c r="BR30" s="94"/>
      <c r="BS30" s="94"/>
      <c r="BT30" s="94"/>
      <c r="BU30" s="94"/>
      <c r="BV30" s="94"/>
      <c r="BW30" s="94"/>
      <c r="BX30" s="94"/>
      <c r="BY30" s="94"/>
      <c r="BZ30" s="94"/>
      <c r="CA30" s="94"/>
      <c r="CB30" s="25"/>
      <c r="CC30" s="92">
        <v>1</v>
      </c>
    </row>
    <row r="31" spans="1:81" ht="11.25" hidden="1" customHeight="1">
      <c r="A31" s="106" t="str">
        <f>IF(C31="","","Causa 20")</f>
        <v/>
      </c>
      <c r="B31" s="107"/>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550" t="str">
        <f t="shared" si="0"/>
        <v/>
      </c>
      <c r="AC31" s="550"/>
      <c r="AD31" s="551" t="str">
        <f t="shared" si="1"/>
        <v/>
      </c>
      <c r="AE31" s="551"/>
      <c r="AF31" s="551"/>
      <c r="AG31" s="551"/>
      <c r="AH31" s="551"/>
      <c r="AI31" s="551"/>
      <c r="AJ31" s="551"/>
      <c r="AK31" s="551"/>
      <c r="AL31" s="551"/>
      <c r="AM31" s="551"/>
      <c r="AN31" s="551"/>
      <c r="AO31" s="551"/>
      <c r="AP31" s="551"/>
      <c r="AQ31" s="551"/>
      <c r="AR31" s="551"/>
      <c r="AS31" s="551"/>
      <c r="AT31" s="551"/>
      <c r="AU31" s="87">
        <v>1</v>
      </c>
      <c r="AV31" s="109"/>
      <c r="AW31" s="109"/>
      <c r="AX31" s="25"/>
      <c r="AY31" s="25"/>
      <c r="AZ31" s="25"/>
      <c r="BA31" s="25"/>
      <c r="BB31" s="25"/>
      <c r="BC31" s="25"/>
      <c r="BD31" s="25"/>
      <c r="BE31" s="25"/>
      <c r="BF31" s="25"/>
      <c r="BG31" s="25"/>
      <c r="BH31" s="25"/>
      <c r="BI31" s="25"/>
      <c r="BJ31" s="25"/>
      <c r="BK31" s="94"/>
      <c r="BL31" s="94"/>
      <c r="BM31" s="94"/>
      <c r="BN31" s="94"/>
      <c r="BO31" s="94"/>
      <c r="BP31" s="94"/>
      <c r="BQ31" s="94"/>
      <c r="BR31" s="94"/>
      <c r="BS31" s="94"/>
      <c r="BT31" s="94"/>
      <c r="BU31" s="94"/>
      <c r="BV31" s="94"/>
      <c r="BW31" s="94"/>
      <c r="BX31" s="94"/>
      <c r="BY31" s="94"/>
      <c r="BZ31" s="94"/>
      <c r="CA31" s="94"/>
      <c r="CB31" s="25"/>
      <c r="CC31" s="92">
        <v>1</v>
      </c>
    </row>
    <row r="32" spans="1:81" ht="15" customHeight="1">
      <c r="AU32" s="87">
        <v>1</v>
      </c>
      <c r="CC32" s="92">
        <v>1</v>
      </c>
    </row>
    <row r="33" spans="1:81" ht="30" customHeight="1">
      <c r="A33" s="71"/>
      <c r="B33" s="384" t="s">
        <v>34</v>
      </c>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104"/>
      <c r="AC33" s="104"/>
      <c r="AD33" s="104"/>
      <c r="AE33" s="104"/>
      <c r="AF33" s="104"/>
      <c r="AG33" s="104"/>
      <c r="AH33" s="104"/>
      <c r="AI33" s="104"/>
      <c r="AJ33" s="104"/>
      <c r="AK33" s="104"/>
      <c r="AL33" s="104"/>
      <c r="AM33" s="104"/>
      <c r="AN33" s="104"/>
      <c r="AO33" s="104"/>
      <c r="AP33" s="104"/>
      <c r="AQ33" s="104"/>
      <c r="AR33" s="104"/>
      <c r="AS33" s="104"/>
      <c r="AT33" s="104"/>
      <c r="AU33" s="87">
        <v>1</v>
      </c>
      <c r="AV33" s="5"/>
      <c r="AW33" s="25"/>
      <c r="AX33" s="25"/>
      <c r="AY33" s="25"/>
      <c r="AZ33" s="25"/>
      <c r="BA33" s="25"/>
      <c r="BB33" s="25"/>
      <c r="BC33" s="25"/>
      <c r="BD33" s="25"/>
      <c r="BE33" s="25"/>
      <c r="BF33" s="25"/>
      <c r="CC33" s="92">
        <v>1</v>
      </c>
    </row>
    <row r="34" spans="1:81" ht="17.25" customHeight="1">
      <c r="A34" s="71" t="s">
        <v>255</v>
      </c>
      <c r="B34" s="110" t="s">
        <v>54</v>
      </c>
      <c r="C34" s="516" t="s">
        <v>261</v>
      </c>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111"/>
      <c r="AC34" s="111"/>
      <c r="AD34" s="111"/>
      <c r="AE34" s="111"/>
      <c r="AF34" s="111"/>
      <c r="AG34" s="111"/>
      <c r="AH34" s="111"/>
      <c r="AI34" s="111"/>
      <c r="AJ34" s="111"/>
      <c r="AK34" s="111"/>
      <c r="AL34" s="111"/>
      <c r="AM34" s="111"/>
      <c r="AN34" s="111"/>
      <c r="AO34" s="111"/>
      <c r="AP34" s="111"/>
      <c r="AQ34" s="111"/>
      <c r="AR34" s="111"/>
      <c r="AS34" s="111"/>
      <c r="AT34" s="111"/>
      <c r="AU34" s="87">
        <v>1</v>
      </c>
      <c r="AV34" s="112"/>
      <c r="AW34" s="25"/>
      <c r="AX34" s="25"/>
      <c r="AY34" s="25"/>
      <c r="AZ34" s="25"/>
      <c r="BA34" s="25"/>
      <c r="BB34" s="25"/>
      <c r="BC34" s="25"/>
      <c r="BD34" s="25"/>
      <c r="BE34" s="25"/>
      <c r="BF34" s="25"/>
      <c r="CC34" s="92">
        <v>1</v>
      </c>
    </row>
    <row r="35" spans="1:81" ht="29.25" customHeight="1">
      <c r="A35" s="322">
        <v>1</v>
      </c>
      <c r="B35" s="114" t="s">
        <v>268</v>
      </c>
      <c r="C35" s="547" t="s">
        <v>855</v>
      </c>
      <c r="D35" s="547"/>
      <c r="E35" s="547"/>
      <c r="F35" s="547"/>
      <c r="G35" s="547"/>
      <c r="H35" s="547"/>
      <c r="I35" s="547"/>
      <c r="J35" s="547"/>
      <c r="K35" s="547"/>
      <c r="L35" s="547"/>
      <c r="M35" s="547"/>
      <c r="N35" s="547"/>
      <c r="O35" s="547"/>
      <c r="P35" s="547"/>
      <c r="Q35" s="547"/>
      <c r="R35" s="547"/>
      <c r="S35" s="547"/>
      <c r="T35" s="547"/>
      <c r="U35" s="547"/>
      <c r="V35" s="547"/>
      <c r="W35" s="547"/>
      <c r="X35" s="547"/>
      <c r="Y35" s="547"/>
      <c r="Z35" s="547"/>
      <c r="AA35" s="547"/>
      <c r="AB35" s="115"/>
      <c r="AC35" s="115"/>
      <c r="AD35" s="115"/>
      <c r="AE35" s="115"/>
      <c r="AF35" s="115"/>
      <c r="AG35" s="115"/>
      <c r="AH35" s="115"/>
      <c r="AI35" s="115"/>
      <c r="AJ35" s="115"/>
      <c r="AK35" s="115"/>
      <c r="AL35" s="115"/>
      <c r="AM35" s="115"/>
      <c r="AN35" s="115"/>
      <c r="AO35" s="115"/>
      <c r="AP35" s="115"/>
      <c r="AQ35" s="115"/>
      <c r="AR35" s="115"/>
      <c r="AS35" s="115"/>
      <c r="AT35" s="115"/>
      <c r="AU35" s="87">
        <v>1</v>
      </c>
      <c r="AV35" s="112" t="str">
        <f>CONCATENATE(A35,".",B35,"
",C35," 
",A36,". ",B36,"
",C36," 
",A37,". ",B37,"
",C37," 
",A38,". ",B38,"
",C38," 
",A39,". ",B39,"
",C39," 
",A40,". ",B40,"
",C40," 
",A41,". ",B41,"
",C41,"",)</f>
        <v xml:space="preserve">1.Operativa:
* Pérdida de la certificación efr.
* Desajuste del modelo efr. 
2. Reputacional:
3. Legal:
4. Económica:
5. Daño Fiscal:
Sin efecto fiscal 
6. Derechos Fundamentales
No afecta Derecehos 
7. 
</v>
      </c>
      <c r="AW35" s="25" t="s">
        <v>263</v>
      </c>
      <c r="AX35" s="25"/>
      <c r="AY35" s="25"/>
      <c r="AZ35" s="25"/>
      <c r="BA35" s="25"/>
      <c r="BB35" s="25"/>
      <c r="BC35" s="25"/>
      <c r="BD35" s="25"/>
      <c r="BE35" s="25"/>
      <c r="BF35" s="25"/>
      <c r="CC35" s="92">
        <v>1</v>
      </c>
    </row>
    <row r="36" spans="1:81" ht="29.25" customHeight="1">
      <c r="A36" s="322">
        <v>2</v>
      </c>
      <c r="B36" s="114" t="s">
        <v>266</v>
      </c>
      <c r="C36" s="547"/>
      <c r="D36" s="547"/>
      <c r="E36" s="547"/>
      <c r="F36" s="547"/>
      <c r="G36" s="547"/>
      <c r="H36" s="547"/>
      <c r="I36" s="547"/>
      <c r="J36" s="547"/>
      <c r="K36" s="547"/>
      <c r="L36" s="547"/>
      <c r="M36" s="547"/>
      <c r="N36" s="547"/>
      <c r="O36" s="547"/>
      <c r="P36" s="547"/>
      <c r="Q36" s="547"/>
      <c r="R36" s="547"/>
      <c r="S36" s="547"/>
      <c r="T36" s="547"/>
      <c r="U36" s="547"/>
      <c r="V36" s="547"/>
      <c r="W36" s="547"/>
      <c r="X36" s="547"/>
      <c r="Y36" s="547"/>
      <c r="Z36" s="547"/>
      <c r="AA36" s="547"/>
      <c r="AB36" s="116"/>
      <c r="AC36" s="116"/>
      <c r="AD36" s="116"/>
      <c r="AE36" s="116"/>
      <c r="AF36" s="116"/>
      <c r="AG36" s="116"/>
      <c r="AH36" s="116"/>
      <c r="AI36" s="116"/>
      <c r="AJ36" s="116"/>
      <c r="AK36" s="116"/>
      <c r="AL36" s="116"/>
      <c r="AM36" s="116"/>
      <c r="AN36" s="116"/>
      <c r="AO36" s="116"/>
      <c r="AP36" s="116"/>
      <c r="AQ36" s="116"/>
      <c r="AR36" s="116"/>
      <c r="AS36" s="116"/>
      <c r="AT36" s="116"/>
      <c r="AU36" s="87">
        <v>1</v>
      </c>
      <c r="AV36" s="112"/>
      <c r="AW36" s="25" t="s">
        <v>265</v>
      </c>
      <c r="AX36" s="25"/>
      <c r="AY36" s="25"/>
      <c r="AZ36" s="25"/>
      <c r="BA36" s="5"/>
      <c r="BB36" s="5"/>
      <c r="BC36" s="5"/>
      <c r="BD36" s="5"/>
      <c r="BE36" s="5"/>
      <c r="BF36" s="5"/>
      <c r="CC36" s="92">
        <v>1</v>
      </c>
    </row>
    <row r="37" spans="1:81" ht="29.25" customHeight="1">
      <c r="A37" s="322">
        <v>3</v>
      </c>
      <c r="B37" s="114" t="s">
        <v>262</v>
      </c>
      <c r="C37" s="547"/>
      <c r="D37" s="547"/>
      <c r="E37" s="547"/>
      <c r="F37" s="547"/>
      <c r="G37" s="547"/>
      <c r="H37" s="547"/>
      <c r="I37" s="547"/>
      <c r="J37" s="547"/>
      <c r="K37" s="547"/>
      <c r="L37" s="547"/>
      <c r="M37" s="547"/>
      <c r="N37" s="547"/>
      <c r="O37" s="547"/>
      <c r="P37" s="547"/>
      <c r="Q37" s="547"/>
      <c r="R37" s="547"/>
      <c r="S37" s="547"/>
      <c r="T37" s="547"/>
      <c r="U37" s="547"/>
      <c r="V37" s="547"/>
      <c r="W37" s="547"/>
      <c r="X37" s="547"/>
      <c r="Y37" s="547"/>
      <c r="Z37" s="547"/>
      <c r="AA37" s="547"/>
      <c r="AB37" s="117"/>
      <c r="AC37" s="117"/>
      <c r="AD37" s="117"/>
      <c r="AE37" s="117"/>
      <c r="AF37" s="117"/>
      <c r="AG37" s="117"/>
      <c r="AH37" s="117"/>
      <c r="AI37" s="117"/>
      <c r="AJ37" s="117"/>
      <c r="AK37" s="117"/>
      <c r="AL37" s="117"/>
      <c r="AM37" s="117"/>
      <c r="AN37" s="117"/>
      <c r="AO37" s="117"/>
      <c r="AP37" s="117"/>
      <c r="AQ37" s="117"/>
      <c r="AR37" s="117"/>
      <c r="AS37" s="117"/>
      <c r="AT37" s="117"/>
      <c r="AU37" s="87">
        <v>1</v>
      </c>
      <c r="AV37" s="112"/>
      <c r="AW37" s="25" t="s">
        <v>267</v>
      </c>
      <c r="AX37" s="25"/>
      <c r="AY37" s="5"/>
      <c r="AZ37" s="5"/>
      <c r="BA37" s="5"/>
      <c r="BB37" s="5"/>
      <c r="BC37" s="5"/>
      <c r="BD37" s="5"/>
      <c r="BE37" s="5"/>
      <c r="BF37" s="5"/>
      <c r="CC37" s="92">
        <v>1</v>
      </c>
    </row>
    <row r="38" spans="1:81" ht="49.5" customHeight="1">
      <c r="A38" s="322">
        <v>4</v>
      </c>
      <c r="B38" s="114" t="s">
        <v>264</v>
      </c>
      <c r="C38" s="547"/>
      <c r="D38" s="547"/>
      <c r="E38" s="547"/>
      <c r="F38" s="547"/>
      <c r="G38" s="547"/>
      <c r="H38" s="547"/>
      <c r="I38" s="547"/>
      <c r="J38" s="547"/>
      <c r="K38" s="547"/>
      <c r="L38" s="547"/>
      <c r="M38" s="547"/>
      <c r="N38" s="547"/>
      <c r="O38" s="547"/>
      <c r="P38" s="547"/>
      <c r="Q38" s="547"/>
      <c r="R38" s="547"/>
      <c r="S38" s="547"/>
      <c r="T38" s="547"/>
      <c r="U38" s="547"/>
      <c r="V38" s="547"/>
      <c r="W38" s="547"/>
      <c r="X38" s="547"/>
      <c r="Y38" s="547"/>
      <c r="Z38" s="547"/>
      <c r="AA38" s="547"/>
      <c r="AB38" s="115"/>
      <c r="AC38" s="115"/>
      <c r="AD38" s="115"/>
      <c r="AE38" s="115"/>
      <c r="AF38" s="115"/>
      <c r="AG38" s="115"/>
      <c r="AH38" s="115"/>
      <c r="AI38" s="115"/>
      <c r="AJ38" s="115"/>
      <c r="AK38" s="115"/>
      <c r="AL38" s="115"/>
      <c r="AM38" s="115"/>
      <c r="AN38" s="115"/>
      <c r="AO38" s="115"/>
      <c r="AP38" s="115"/>
      <c r="AQ38" s="115"/>
      <c r="AR38" s="115"/>
      <c r="AS38" s="115"/>
      <c r="AT38" s="115"/>
      <c r="AU38" s="87">
        <v>1</v>
      </c>
      <c r="AV38" s="112"/>
      <c r="AW38" s="25"/>
      <c r="AX38" s="25"/>
      <c r="AY38" s="5"/>
      <c r="AZ38" s="5"/>
      <c r="BA38" s="5"/>
      <c r="BB38" s="5"/>
      <c r="BC38" s="5"/>
      <c r="BD38" s="5"/>
      <c r="BE38" s="5"/>
      <c r="BF38" s="5"/>
      <c r="CC38" s="92">
        <v>1</v>
      </c>
    </row>
    <row r="39" spans="1:81" ht="29.25" customHeight="1">
      <c r="A39" s="322">
        <v>5</v>
      </c>
      <c r="B39" s="114" t="s">
        <v>269</v>
      </c>
      <c r="C39" s="547" t="s">
        <v>815</v>
      </c>
      <c r="D39" s="547"/>
      <c r="E39" s="547"/>
      <c r="F39" s="547"/>
      <c r="G39" s="547"/>
      <c r="H39" s="547"/>
      <c r="I39" s="547"/>
      <c r="J39" s="547"/>
      <c r="K39" s="547"/>
      <c r="L39" s="547"/>
      <c r="M39" s="547"/>
      <c r="N39" s="547"/>
      <c r="O39" s="547"/>
      <c r="P39" s="547"/>
      <c r="Q39" s="547"/>
      <c r="R39" s="547"/>
      <c r="S39" s="547"/>
      <c r="T39" s="547"/>
      <c r="U39" s="547"/>
      <c r="V39" s="547"/>
      <c r="W39" s="547"/>
      <c r="X39" s="547"/>
      <c r="Y39" s="547"/>
      <c r="Z39" s="547"/>
      <c r="AA39" s="547"/>
      <c r="AB39" s="115"/>
      <c r="AC39" s="115"/>
      <c r="AD39" s="115"/>
      <c r="AE39" s="115"/>
      <c r="AF39" s="115"/>
      <c r="AG39" s="115"/>
      <c r="AH39" s="115"/>
      <c r="AI39" s="115"/>
      <c r="AJ39" s="115"/>
      <c r="AK39" s="115"/>
      <c r="AL39" s="115"/>
      <c r="AM39" s="115"/>
      <c r="AN39" s="115"/>
      <c r="AO39" s="115"/>
      <c r="AP39" s="115"/>
      <c r="AQ39" s="115"/>
      <c r="AR39" s="115"/>
      <c r="AS39" s="115"/>
      <c r="AT39" s="115"/>
      <c r="AU39" s="87">
        <v>1</v>
      </c>
      <c r="AV39" s="112"/>
      <c r="AW39" s="25"/>
      <c r="AX39" s="25"/>
      <c r="AY39" s="5"/>
      <c r="AZ39" s="5"/>
      <c r="BA39" s="5"/>
      <c r="BB39" s="5"/>
      <c r="BC39" s="5"/>
      <c r="BD39" s="5"/>
      <c r="BE39" s="5"/>
      <c r="BF39" s="5"/>
      <c r="CC39" s="92">
        <v>1</v>
      </c>
    </row>
    <row r="40" spans="1:81" ht="29.25" customHeight="1">
      <c r="A40" s="322">
        <v>6</v>
      </c>
      <c r="B40" s="114" t="s">
        <v>270</v>
      </c>
      <c r="C40" s="547" t="s">
        <v>816</v>
      </c>
      <c r="D40" s="547"/>
      <c r="E40" s="547"/>
      <c r="F40" s="547"/>
      <c r="G40" s="547"/>
      <c r="H40" s="547"/>
      <c r="I40" s="547"/>
      <c r="J40" s="547"/>
      <c r="K40" s="547"/>
      <c r="L40" s="547"/>
      <c r="M40" s="547"/>
      <c r="N40" s="547"/>
      <c r="O40" s="547"/>
      <c r="P40" s="547"/>
      <c r="Q40" s="547"/>
      <c r="R40" s="547"/>
      <c r="S40" s="547"/>
      <c r="T40" s="547"/>
      <c r="U40" s="547"/>
      <c r="V40" s="547"/>
      <c r="W40" s="547"/>
      <c r="X40" s="547"/>
      <c r="Y40" s="547"/>
      <c r="Z40" s="547"/>
      <c r="AA40" s="547"/>
      <c r="AB40" s="115"/>
      <c r="AC40" s="115"/>
      <c r="AD40" s="115"/>
      <c r="AE40" s="115"/>
      <c r="AF40" s="115"/>
      <c r="AG40" s="115"/>
      <c r="AH40" s="115"/>
      <c r="AI40" s="115"/>
      <c r="AJ40" s="115"/>
      <c r="AK40" s="115"/>
      <c r="AL40" s="115"/>
      <c r="AM40" s="115"/>
      <c r="AN40" s="115"/>
      <c r="AO40" s="115"/>
      <c r="AP40" s="115"/>
      <c r="AQ40" s="115"/>
      <c r="AR40" s="115"/>
      <c r="AS40" s="115"/>
      <c r="AT40" s="115"/>
      <c r="AU40" s="87">
        <v>1</v>
      </c>
      <c r="AV40" s="112"/>
      <c r="AW40" s="25"/>
      <c r="AX40" s="25"/>
      <c r="AY40" s="5"/>
      <c r="AZ40" s="5"/>
      <c r="BA40" s="5"/>
      <c r="BB40" s="5"/>
      <c r="BC40" s="5"/>
      <c r="BD40" s="5"/>
      <c r="BE40" s="5"/>
      <c r="BF40" s="5"/>
      <c r="CC40" s="92">
        <v>1</v>
      </c>
    </row>
    <row r="41" spans="1:81" ht="29.25" customHeight="1">
      <c r="A41" s="322">
        <v>7</v>
      </c>
      <c r="B41" s="114"/>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115"/>
      <c r="AC41" s="115"/>
      <c r="AD41" s="115"/>
      <c r="AE41" s="115"/>
      <c r="AF41" s="115"/>
      <c r="AG41" s="115"/>
      <c r="AH41" s="115"/>
      <c r="AI41" s="115"/>
      <c r="AJ41" s="115"/>
      <c r="AK41" s="115"/>
      <c r="AL41" s="115"/>
      <c r="AM41" s="115"/>
      <c r="AN41" s="115"/>
      <c r="AO41" s="115"/>
      <c r="AP41" s="115"/>
      <c r="AQ41" s="115"/>
      <c r="AR41" s="115"/>
      <c r="AS41" s="115"/>
      <c r="AT41" s="115"/>
      <c r="AU41" s="87">
        <v>1</v>
      </c>
      <c r="AV41" s="112"/>
      <c r="AW41" s="25"/>
      <c r="AX41" s="25"/>
      <c r="AY41" s="5"/>
      <c r="AZ41" s="5"/>
      <c r="BA41" s="5"/>
      <c r="BB41" s="5"/>
      <c r="BC41" s="5"/>
      <c r="BD41" s="5"/>
      <c r="BE41" s="5"/>
      <c r="BF41" s="5"/>
      <c r="CC41" s="92">
        <v>1</v>
      </c>
    </row>
    <row r="42" spans="1:81" ht="29.25" customHeight="1">
      <c r="A42" s="118"/>
      <c r="B42" s="119"/>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15"/>
      <c r="AC42" s="115"/>
      <c r="AD42" s="115"/>
      <c r="AE42" s="115"/>
      <c r="AF42" s="115"/>
      <c r="AG42" s="115"/>
      <c r="AH42" s="115"/>
      <c r="AI42" s="115"/>
      <c r="AJ42" s="115"/>
      <c r="AK42" s="115"/>
      <c r="AL42" s="115"/>
      <c r="AM42" s="115"/>
      <c r="AN42" s="115"/>
      <c r="AO42" s="115"/>
      <c r="AP42" s="115"/>
      <c r="AQ42" s="115"/>
      <c r="AR42" s="115"/>
      <c r="AS42" s="115"/>
      <c r="AT42" s="115"/>
      <c r="AU42" s="87">
        <v>1</v>
      </c>
      <c r="AV42" s="109"/>
      <c r="AW42" s="25"/>
      <c r="AX42" s="25"/>
      <c r="AY42" s="5"/>
      <c r="AZ42" s="5"/>
      <c r="BA42" s="5"/>
      <c r="BB42" s="5"/>
      <c r="BC42" s="5"/>
      <c r="BD42" s="5"/>
      <c r="BE42" s="5"/>
      <c r="BF42" s="5"/>
      <c r="CC42" s="92">
        <v>1</v>
      </c>
    </row>
    <row r="43" spans="1:81" ht="30" customHeight="1">
      <c r="A43" s="121"/>
      <c r="B43" s="548" t="s">
        <v>272</v>
      </c>
      <c r="C43" s="548"/>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122"/>
      <c r="AC43" s="122"/>
      <c r="AD43" s="122"/>
      <c r="AE43" s="122"/>
      <c r="AF43" s="122"/>
      <c r="AG43" s="122"/>
      <c r="AH43" s="122"/>
      <c r="AI43" s="122"/>
      <c r="AJ43" s="122"/>
      <c r="AK43" s="122"/>
      <c r="AL43" s="122"/>
      <c r="AM43" s="122"/>
      <c r="AN43" s="122"/>
      <c r="AO43" s="122"/>
      <c r="AP43" s="122"/>
      <c r="AQ43" s="122"/>
      <c r="AR43" s="122"/>
      <c r="AS43" s="122"/>
      <c r="AT43" s="122"/>
      <c r="AU43" s="87">
        <v>1</v>
      </c>
      <c r="AV43" s="109"/>
      <c r="AW43" s="25"/>
      <c r="AX43" s="25"/>
      <c r="AY43" s="5"/>
      <c r="AZ43" s="5"/>
      <c r="BA43" s="5"/>
      <c r="BB43" s="5"/>
      <c r="BC43" s="5"/>
      <c r="BD43" s="25"/>
      <c r="BE43" s="25"/>
      <c r="BF43" s="25"/>
      <c r="CC43" s="92">
        <v>1</v>
      </c>
    </row>
    <row r="44" spans="1:81" ht="24.75" customHeight="1" outlineLevel="1">
      <c r="A44" s="526" t="s">
        <v>273</v>
      </c>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123"/>
      <c r="AC44" s="123"/>
      <c r="AD44" s="123"/>
      <c r="AE44" s="123"/>
      <c r="AF44" s="123"/>
      <c r="AG44" s="123"/>
      <c r="AH44" s="123"/>
      <c r="AI44" s="123"/>
      <c r="AJ44" s="123"/>
      <c r="AK44" s="123"/>
      <c r="AL44" s="123"/>
      <c r="AM44" s="123"/>
      <c r="AN44" s="123"/>
      <c r="AO44" s="123"/>
      <c r="AP44" s="123"/>
      <c r="AQ44" s="123"/>
      <c r="AR44" s="123"/>
      <c r="AS44" s="123"/>
      <c r="AT44" s="123"/>
      <c r="AU44" s="87">
        <v>1</v>
      </c>
      <c r="AV44" s="109"/>
      <c r="AW44" s="25"/>
      <c r="AX44" s="25"/>
      <c r="AY44" s="5"/>
      <c r="AZ44" s="5"/>
      <c r="BA44" s="5"/>
      <c r="BB44" s="5"/>
      <c r="BC44" s="5"/>
      <c r="BD44" s="25"/>
      <c r="BE44" s="25"/>
      <c r="BF44" s="25"/>
      <c r="CC44" s="92">
        <v>1</v>
      </c>
    </row>
    <row r="45" spans="1:81" ht="10.5" customHeight="1" outlineLevel="1">
      <c r="A45" s="124"/>
      <c r="B45" s="549" t="s">
        <v>274</v>
      </c>
      <c r="C45" s="549"/>
      <c r="D45" s="549"/>
      <c r="E45" s="549"/>
      <c r="F45" s="56"/>
      <c r="G45" s="56"/>
      <c r="H45" s="5"/>
      <c r="I45" s="5"/>
      <c r="J45" s="122"/>
      <c r="K45" s="122"/>
      <c r="L45" s="122"/>
      <c r="M45" s="122"/>
      <c r="N45" s="122"/>
      <c r="O45" s="122"/>
      <c r="P45" s="122"/>
      <c r="Q45" s="122"/>
      <c r="R45" s="122"/>
      <c r="S45" s="122"/>
      <c r="T45" s="122"/>
      <c r="U45" s="122"/>
      <c r="V45" s="122"/>
      <c r="W45" s="122"/>
      <c r="X45" s="122"/>
      <c r="Y45" s="122"/>
      <c r="Z45" s="122"/>
      <c r="AA45" s="125"/>
      <c r="AB45" s="122"/>
      <c r="AC45" s="122"/>
      <c r="AD45" s="122"/>
      <c r="AE45" s="122"/>
      <c r="AF45" s="122"/>
      <c r="AG45" s="122"/>
      <c r="AH45" s="122"/>
      <c r="AI45" s="122"/>
      <c r="AJ45" s="122"/>
      <c r="AK45" s="122"/>
      <c r="AL45" s="122"/>
      <c r="AM45" s="122"/>
      <c r="AN45" s="122"/>
      <c r="AO45" s="122"/>
      <c r="AP45" s="122"/>
      <c r="AQ45" s="122"/>
      <c r="AR45" s="122"/>
      <c r="AS45" s="122"/>
      <c r="AT45" s="122"/>
      <c r="AU45" s="87">
        <v>1</v>
      </c>
      <c r="AV45" s="109"/>
      <c r="AW45" s="25"/>
      <c r="AX45" s="25"/>
      <c r="AY45" s="25"/>
      <c r="AZ45" s="57"/>
      <c r="BA45" s="25"/>
      <c r="BB45" s="25"/>
      <c r="BC45" s="25"/>
      <c r="BD45" s="25"/>
      <c r="BE45" s="25"/>
      <c r="BF45" s="25"/>
      <c r="CC45" s="92">
        <v>1</v>
      </c>
    </row>
    <row r="46" spans="1:81" ht="15" customHeight="1" outlineLevel="1">
      <c r="A46" s="124"/>
      <c r="B46" s="126" t="s">
        <v>275</v>
      </c>
      <c r="C46" s="539" t="s">
        <v>276</v>
      </c>
      <c r="D46" s="539"/>
      <c r="E46" s="126" t="s">
        <v>275</v>
      </c>
      <c r="F46" s="539" t="s">
        <v>276</v>
      </c>
      <c r="G46" s="539"/>
      <c r="H46" s="539"/>
      <c r="I46" s="540" t="s">
        <v>277</v>
      </c>
      <c r="J46" s="540"/>
      <c r="K46" s="539" t="s">
        <v>276</v>
      </c>
      <c r="L46" s="539"/>
      <c r="M46" s="539"/>
      <c r="N46" s="539"/>
      <c r="O46" s="539"/>
      <c r="P46" s="540" t="s">
        <v>277</v>
      </c>
      <c r="Q46" s="540"/>
      <c r="R46" s="539" t="s">
        <v>276</v>
      </c>
      <c r="S46" s="539"/>
      <c r="T46" s="539"/>
      <c r="U46" s="539"/>
      <c r="V46" s="539"/>
      <c r="W46" s="126" t="s">
        <v>278</v>
      </c>
      <c r="X46" s="539" t="s">
        <v>276</v>
      </c>
      <c r="Y46" s="539"/>
      <c r="Z46" s="539"/>
      <c r="AA46" s="539"/>
      <c r="AB46" s="111"/>
      <c r="AC46" s="111"/>
      <c r="AD46" s="111"/>
      <c r="AE46" s="111"/>
      <c r="AF46" s="111"/>
      <c r="AG46" s="111"/>
      <c r="AH46" s="111"/>
      <c r="AI46" s="111"/>
      <c r="AJ46" s="111"/>
      <c r="AK46" s="111"/>
      <c r="AL46" s="111"/>
      <c r="AM46" s="111"/>
      <c r="AN46" s="111"/>
      <c r="AO46" s="111"/>
      <c r="AP46" s="111"/>
      <c r="AQ46" s="111"/>
      <c r="AR46" s="111"/>
      <c r="AS46" s="111"/>
      <c r="AT46" s="111"/>
      <c r="AU46" s="87">
        <v>1</v>
      </c>
      <c r="AV46" s="109"/>
      <c r="AW46" s="25"/>
      <c r="AX46" s="25"/>
      <c r="AY46" s="25"/>
      <c r="AZ46" s="57"/>
      <c r="BA46" s="25"/>
      <c r="BB46" s="25"/>
      <c r="BC46" s="25"/>
      <c r="BD46" s="25"/>
      <c r="BE46" s="25"/>
      <c r="BF46" s="25"/>
      <c r="CC46" s="92">
        <v>1</v>
      </c>
    </row>
    <row r="47" spans="1:81" ht="23.25" customHeight="1" outlineLevel="1">
      <c r="A47" s="124"/>
      <c r="B47" s="127"/>
      <c r="C47" s="541" t="s">
        <v>279</v>
      </c>
      <c r="D47" s="541"/>
      <c r="E47" s="127"/>
      <c r="F47" s="541" t="s">
        <v>280</v>
      </c>
      <c r="G47" s="541"/>
      <c r="H47" s="541"/>
      <c r="I47" s="533"/>
      <c r="J47" s="533"/>
      <c r="K47" s="541" t="s">
        <v>281</v>
      </c>
      <c r="L47" s="541"/>
      <c r="M47" s="541"/>
      <c r="N47" s="541"/>
      <c r="O47" s="541"/>
      <c r="P47" s="533"/>
      <c r="Q47" s="533"/>
      <c r="R47" s="542"/>
      <c r="S47" s="542"/>
      <c r="T47" s="542"/>
      <c r="U47" s="542"/>
      <c r="V47" s="542"/>
      <c r="W47" s="128"/>
      <c r="X47" s="543"/>
      <c r="Y47" s="543"/>
      <c r="Z47" s="543"/>
      <c r="AA47" s="543"/>
      <c r="AB47" s="71"/>
      <c r="AC47" s="71"/>
      <c r="AD47" s="71"/>
      <c r="AE47" s="71"/>
      <c r="AF47" s="71"/>
      <c r="AG47" s="71"/>
      <c r="AH47" s="71"/>
      <c r="AI47" s="71"/>
      <c r="AJ47" s="71"/>
      <c r="AK47" s="71"/>
      <c r="AL47" s="71"/>
      <c r="AM47" s="71"/>
      <c r="AN47" s="71"/>
      <c r="AO47" s="71"/>
      <c r="AP47" s="71"/>
      <c r="AQ47" s="71"/>
      <c r="AR47" s="71"/>
      <c r="AS47" s="71"/>
      <c r="AT47" s="71"/>
      <c r="AU47" s="87">
        <v>1</v>
      </c>
      <c r="AV47" s="108" t="str">
        <f t="shared" ref="AV47:AV52" si="2">IF(COUNTA(B47)&gt;0,C47,"")</f>
        <v/>
      </c>
      <c r="AW47" s="108" t="str">
        <f t="shared" ref="AW47:AW52" si="3">IF(COUNTA(E47)&gt;0,F47,"")</f>
        <v/>
      </c>
      <c r="AX47" s="108" t="str">
        <f t="shared" ref="AX47:AX52" si="4">IF(COUNTA(I47)&gt;0,K47,"")</f>
        <v/>
      </c>
      <c r="AY47" s="108" t="str">
        <f t="shared" ref="AY47:AY52" si="5">IF(COUNTA(P47)&gt;0,R47,"")</f>
        <v/>
      </c>
      <c r="AZ47" s="108" t="str">
        <f t="shared" ref="AZ47:AZ52" si="6">IF(COUNTA(W47)&gt;0,X47,"")</f>
        <v/>
      </c>
      <c r="BA47" s="108" t="str">
        <f>IF(BA53=0,"",CONCATENATE(AV47,"
",AV48,"
",AV49,"
",AV50,"
",AV51,"
",AV52))</f>
        <v xml:space="preserve">
2. Riesgo Legal o de Cumplimiento
3. Riesgo Operativo
</v>
      </c>
      <c r="BB47" s="108" t="str">
        <f>IF(BB53=0,"",CONCATENATE(AW47,"
",AW48,"
",AW49,"
",AW50,"
",AW51,"
",AW52))</f>
        <v/>
      </c>
      <c r="BC47" s="108" t="str">
        <f>IF(BC53=0,"",CONCATENATE(AX47,"
",AX48,"
",AX49,"
",AX50,"
",AX51,"
",AX52))</f>
        <v/>
      </c>
      <c r="BD47" s="108" t="str">
        <f>IF(BD53=0,"",CONCATENATE(AY47,"
",AY48,"
",AY49,"
",AY50,"
",AY51,"
",AY52))</f>
        <v/>
      </c>
      <c r="BE47" s="108" t="str">
        <f>IF(BE53=0,"",CONCATENATE(AZ47,"
",AZ48,"
",AZ49,"
",AZ50,"
",AZ51,"
",AZ52))</f>
        <v/>
      </c>
      <c r="BF47" s="108" t="str">
        <f>CONCATENATE(BA47,"
",BB47,"
",BC47,"
",BD47,"
",BE47)</f>
        <v xml:space="preserve">
2. Riesgo Legal o de Cumplimiento
3. Riesgo Operativo
</v>
      </c>
      <c r="CC47" s="92">
        <v>1</v>
      </c>
    </row>
    <row r="48" spans="1:81" ht="23.25" customHeight="1" outlineLevel="1">
      <c r="A48" s="124"/>
      <c r="B48" s="127" t="s">
        <v>116</v>
      </c>
      <c r="C48" s="541" t="s">
        <v>282</v>
      </c>
      <c r="D48" s="541"/>
      <c r="E48" s="127"/>
      <c r="F48" s="541" t="s">
        <v>283</v>
      </c>
      <c r="G48" s="541"/>
      <c r="H48" s="541"/>
      <c r="I48" s="533"/>
      <c r="J48" s="533"/>
      <c r="K48" s="541" t="s">
        <v>284</v>
      </c>
      <c r="L48" s="541"/>
      <c r="M48" s="541"/>
      <c r="N48" s="541"/>
      <c r="O48" s="541"/>
      <c r="P48" s="533"/>
      <c r="Q48" s="533"/>
      <c r="R48" s="542"/>
      <c r="S48" s="542"/>
      <c r="T48" s="542"/>
      <c r="U48" s="542"/>
      <c r="V48" s="542"/>
      <c r="W48" s="128"/>
      <c r="X48" s="543"/>
      <c r="Y48" s="543"/>
      <c r="Z48" s="543"/>
      <c r="AA48" s="543"/>
      <c r="AB48" s="71"/>
      <c r="AC48" s="71"/>
      <c r="AD48" s="71"/>
      <c r="AE48" s="71"/>
      <c r="AF48" s="71"/>
      <c r="AG48" s="71"/>
      <c r="AH48" s="71"/>
      <c r="AI48" s="71"/>
      <c r="AJ48" s="71"/>
      <c r="AK48" s="71"/>
      <c r="AL48" s="71"/>
      <c r="AM48" s="71"/>
      <c r="AN48" s="71"/>
      <c r="AO48" s="71"/>
      <c r="AP48" s="71"/>
      <c r="AQ48" s="71"/>
      <c r="AR48" s="71"/>
      <c r="AS48" s="71"/>
      <c r="AT48" s="71"/>
      <c r="AU48" s="87">
        <v>1</v>
      </c>
      <c r="AV48" s="108" t="str">
        <f t="shared" si="2"/>
        <v>2. Riesgo Legal o de Cumplimiento</v>
      </c>
      <c r="AW48" s="108" t="str">
        <f t="shared" si="3"/>
        <v/>
      </c>
      <c r="AX48" s="108" t="str">
        <f t="shared" si="4"/>
        <v/>
      </c>
      <c r="AY48" s="108" t="str">
        <f t="shared" si="5"/>
        <v/>
      </c>
      <c r="AZ48" s="108" t="str">
        <f t="shared" si="6"/>
        <v/>
      </c>
      <c r="BA48" s="25"/>
      <c r="BB48" s="57"/>
      <c r="BC48" s="57"/>
      <c r="BD48" s="25"/>
      <c r="BE48" s="25"/>
      <c r="BF48" s="25"/>
      <c r="CC48" s="92">
        <v>1</v>
      </c>
    </row>
    <row r="49" spans="1:81" ht="23.25" customHeight="1" outlineLevel="1">
      <c r="A49" s="124"/>
      <c r="B49" s="127" t="s">
        <v>116</v>
      </c>
      <c r="C49" s="541" t="s">
        <v>285</v>
      </c>
      <c r="D49" s="541"/>
      <c r="E49" s="127"/>
      <c r="F49" s="541" t="s">
        <v>286</v>
      </c>
      <c r="G49" s="541"/>
      <c r="H49" s="541"/>
      <c r="I49" s="533"/>
      <c r="J49" s="533"/>
      <c r="K49" s="541" t="s">
        <v>287</v>
      </c>
      <c r="L49" s="541"/>
      <c r="M49" s="541"/>
      <c r="N49" s="541"/>
      <c r="O49" s="541"/>
      <c r="P49" s="533"/>
      <c r="Q49" s="533"/>
      <c r="R49" s="542"/>
      <c r="S49" s="542"/>
      <c r="T49" s="542"/>
      <c r="U49" s="542"/>
      <c r="V49" s="542"/>
      <c r="W49" s="128"/>
      <c r="X49" s="543"/>
      <c r="Y49" s="543"/>
      <c r="Z49" s="543"/>
      <c r="AA49" s="543"/>
      <c r="AB49" s="71"/>
      <c r="AC49" s="71"/>
      <c r="AD49" s="71"/>
      <c r="AE49" s="71"/>
      <c r="AF49" s="71"/>
      <c r="AG49" s="71"/>
      <c r="AH49" s="71"/>
      <c r="AI49" s="71"/>
      <c r="AJ49" s="71"/>
      <c r="AK49" s="71"/>
      <c r="AL49" s="71"/>
      <c r="AM49" s="71"/>
      <c r="AN49" s="71"/>
      <c r="AO49" s="71"/>
      <c r="AP49" s="71"/>
      <c r="AQ49" s="71"/>
      <c r="AR49" s="71"/>
      <c r="AS49" s="71"/>
      <c r="AT49" s="71"/>
      <c r="AU49" s="87">
        <v>1</v>
      </c>
      <c r="AV49" s="108" t="str">
        <f t="shared" si="2"/>
        <v>3. Riesgo Operativo</v>
      </c>
      <c r="AW49" s="108" t="str">
        <f t="shared" si="3"/>
        <v/>
      </c>
      <c r="AX49" s="108" t="str">
        <f t="shared" si="4"/>
        <v/>
      </c>
      <c r="AY49" s="108" t="str">
        <f t="shared" si="5"/>
        <v/>
      </c>
      <c r="AZ49" s="108" t="str">
        <f t="shared" si="6"/>
        <v/>
      </c>
      <c r="BA49" s="25"/>
      <c r="BB49" s="57"/>
      <c r="BC49" s="57"/>
      <c r="BD49" s="25"/>
      <c r="BE49" s="25"/>
      <c r="BF49" s="25"/>
      <c r="CC49" s="92">
        <v>1</v>
      </c>
    </row>
    <row r="50" spans="1:81" ht="23.25" customHeight="1" outlineLevel="1">
      <c r="A50" s="124"/>
      <c r="B50" s="127"/>
      <c r="C50" s="541" t="s">
        <v>288</v>
      </c>
      <c r="D50" s="541"/>
      <c r="E50" s="127"/>
      <c r="F50" s="541" t="s">
        <v>289</v>
      </c>
      <c r="G50" s="541"/>
      <c r="H50" s="541"/>
      <c r="I50" s="533"/>
      <c r="J50" s="533"/>
      <c r="K50" s="541" t="s">
        <v>290</v>
      </c>
      <c r="L50" s="541"/>
      <c r="M50" s="541"/>
      <c r="N50" s="541"/>
      <c r="O50" s="541"/>
      <c r="P50" s="533"/>
      <c r="Q50" s="533"/>
      <c r="R50" s="542"/>
      <c r="S50" s="542"/>
      <c r="T50" s="542"/>
      <c r="U50" s="542"/>
      <c r="V50" s="542"/>
      <c r="W50" s="128"/>
      <c r="X50" s="543"/>
      <c r="Y50" s="543"/>
      <c r="Z50" s="543"/>
      <c r="AA50" s="543"/>
      <c r="AB50" s="71"/>
      <c r="AC50" s="71"/>
      <c r="AD50" s="71"/>
      <c r="AE50" s="71"/>
      <c r="AF50" s="71"/>
      <c r="AG50" s="71"/>
      <c r="AH50" s="71"/>
      <c r="AI50" s="71"/>
      <c r="AJ50" s="71"/>
      <c r="AK50" s="71"/>
      <c r="AL50" s="71"/>
      <c r="AM50" s="71"/>
      <c r="AN50" s="71"/>
      <c r="AO50" s="71"/>
      <c r="AP50" s="71"/>
      <c r="AQ50" s="71"/>
      <c r="AR50" s="71"/>
      <c r="AS50" s="71"/>
      <c r="AT50" s="71"/>
      <c r="AU50" s="87">
        <v>1</v>
      </c>
      <c r="AV50" s="108" t="str">
        <f t="shared" si="2"/>
        <v/>
      </c>
      <c r="AW50" s="108" t="str">
        <f t="shared" si="3"/>
        <v/>
      </c>
      <c r="AX50" s="108" t="str">
        <f t="shared" si="4"/>
        <v/>
      </c>
      <c r="AY50" s="108" t="str">
        <f t="shared" si="5"/>
        <v/>
      </c>
      <c r="AZ50" s="108" t="str">
        <f t="shared" si="6"/>
        <v/>
      </c>
      <c r="BA50" s="25"/>
      <c r="BB50" s="57"/>
      <c r="BC50" s="57"/>
      <c r="BD50" s="25"/>
      <c r="BE50" s="25"/>
      <c r="BF50" s="25"/>
      <c r="CC50" s="92">
        <v>1</v>
      </c>
    </row>
    <row r="51" spans="1:81" ht="23.25" customHeight="1" outlineLevel="1">
      <c r="A51" s="124"/>
      <c r="B51" s="127"/>
      <c r="C51" s="541" t="s">
        <v>291</v>
      </c>
      <c r="D51" s="541"/>
      <c r="E51" s="127"/>
      <c r="F51" s="541" t="s">
        <v>292</v>
      </c>
      <c r="G51" s="541"/>
      <c r="H51" s="541"/>
      <c r="I51" s="533"/>
      <c r="J51" s="533"/>
      <c r="K51" s="541" t="s">
        <v>293</v>
      </c>
      <c r="L51" s="541"/>
      <c r="M51" s="541"/>
      <c r="N51" s="541"/>
      <c r="O51" s="541"/>
      <c r="P51" s="533"/>
      <c r="Q51" s="533"/>
      <c r="R51" s="542"/>
      <c r="S51" s="542"/>
      <c r="T51" s="542"/>
      <c r="U51" s="542"/>
      <c r="V51" s="542"/>
      <c r="W51" s="128"/>
      <c r="X51" s="543"/>
      <c r="Y51" s="543"/>
      <c r="Z51" s="543"/>
      <c r="AA51" s="543"/>
      <c r="AB51" s="71"/>
      <c r="AC51" s="71"/>
      <c r="AD51" s="71"/>
      <c r="AE51" s="71"/>
      <c r="AF51" s="71"/>
      <c r="AG51" s="71"/>
      <c r="AH51" s="71"/>
      <c r="AI51" s="71"/>
      <c r="AJ51" s="71"/>
      <c r="AK51" s="71"/>
      <c r="AL51" s="71"/>
      <c r="AM51" s="71"/>
      <c r="AN51" s="71"/>
      <c r="AO51" s="71"/>
      <c r="AP51" s="71"/>
      <c r="AQ51" s="71"/>
      <c r="AR51" s="71"/>
      <c r="AS51" s="71"/>
      <c r="AT51" s="71"/>
      <c r="AU51" s="87">
        <v>1</v>
      </c>
      <c r="AV51" s="108" t="str">
        <f t="shared" si="2"/>
        <v/>
      </c>
      <c r="AW51" s="108" t="str">
        <f t="shared" si="3"/>
        <v/>
      </c>
      <c r="AX51" s="108" t="str">
        <f t="shared" si="4"/>
        <v/>
      </c>
      <c r="AY51" s="108" t="str">
        <f t="shared" si="5"/>
        <v/>
      </c>
      <c r="AZ51" s="108" t="str">
        <f t="shared" si="6"/>
        <v/>
      </c>
      <c r="BA51" s="25"/>
      <c r="BB51" s="25"/>
      <c r="BC51" s="25"/>
      <c r="BD51" s="25"/>
      <c r="BE51" s="25"/>
      <c r="BF51" s="25"/>
      <c r="CC51" s="92">
        <v>1</v>
      </c>
    </row>
    <row r="52" spans="1:81" ht="23.25" customHeight="1" outlineLevel="1">
      <c r="A52" s="129"/>
      <c r="B52" s="130"/>
      <c r="C52" s="544" t="s">
        <v>294</v>
      </c>
      <c r="D52" s="544"/>
      <c r="E52" s="130"/>
      <c r="F52" s="544" t="s">
        <v>295</v>
      </c>
      <c r="G52" s="544"/>
      <c r="H52" s="544"/>
      <c r="I52" s="525"/>
      <c r="J52" s="525"/>
      <c r="K52" s="544" t="s">
        <v>296</v>
      </c>
      <c r="L52" s="544"/>
      <c r="M52" s="544"/>
      <c r="N52" s="544"/>
      <c r="O52" s="544"/>
      <c r="P52" s="525"/>
      <c r="Q52" s="525"/>
      <c r="R52" s="545"/>
      <c r="S52" s="545"/>
      <c r="T52" s="545"/>
      <c r="U52" s="545"/>
      <c r="V52" s="545"/>
      <c r="W52" s="131"/>
      <c r="X52" s="546"/>
      <c r="Y52" s="546"/>
      <c r="Z52" s="546"/>
      <c r="AA52" s="546"/>
      <c r="AB52" s="71"/>
      <c r="AC52" s="71"/>
      <c r="AD52" s="71"/>
      <c r="AE52" s="71"/>
      <c r="AF52" s="71"/>
      <c r="AG52" s="71"/>
      <c r="AH52" s="71"/>
      <c r="AI52" s="71"/>
      <c r="AJ52" s="71"/>
      <c r="AK52" s="71"/>
      <c r="AL52" s="71"/>
      <c r="AM52" s="71"/>
      <c r="AN52" s="71"/>
      <c r="AO52" s="71"/>
      <c r="AP52" s="71"/>
      <c r="AQ52" s="71"/>
      <c r="AR52" s="71"/>
      <c r="AS52" s="71"/>
      <c r="AT52" s="71"/>
      <c r="AU52" s="87">
        <v>1</v>
      </c>
      <c r="AV52" s="108" t="str">
        <f t="shared" si="2"/>
        <v/>
      </c>
      <c r="AW52" s="108" t="str">
        <f t="shared" si="3"/>
        <v/>
      </c>
      <c r="AX52" s="108" t="str">
        <f t="shared" si="4"/>
        <v/>
      </c>
      <c r="AY52" s="108" t="str">
        <f t="shared" si="5"/>
        <v/>
      </c>
      <c r="AZ52" s="108" t="str">
        <f t="shared" si="6"/>
        <v/>
      </c>
      <c r="BA52" s="25"/>
      <c r="BB52" s="25"/>
      <c r="BC52" s="25"/>
      <c r="BD52" s="25"/>
      <c r="BE52" s="25"/>
      <c r="BF52" s="25"/>
      <c r="CC52" s="92">
        <v>1</v>
      </c>
    </row>
    <row r="53" spans="1:81" ht="13.5" customHeight="1">
      <c r="A53" s="124"/>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5"/>
      <c r="AB53" s="122"/>
      <c r="AC53" s="122"/>
      <c r="AD53" s="122"/>
      <c r="AE53" s="122"/>
      <c r="AF53" s="122"/>
      <c r="AG53" s="122"/>
      <c r="AH53" s="122"/>
      <c r="AI53" s="122"/>
      <c r="AJ53" s="122"/>
      <c r="AK53" s="122"/>
      <c r="AL53" s="122"/>
      <c r="AM53" s="122"/>
      <c r="AN53" s="122"/>
      <c r="AO53" s="122"/>
      <c r="AP53" s="122"/>
      <c r="AQ53" s="122"/>
      <c r="AR53" s="122"/>
      <c r="AS53" s="122"/>
      <c r="AT53" s="122"/>
      <c r="AU53" s="87">
        <v>1</v>
      </c>
      <c r="AV53" s="109"/>
      <c r="AW53" s="108" t="str">
        <f>IF((COUNTA(F53)&gt;0),G53,"")</f>
        <v/>
      </c>
      <c r="AX53" s="25"/>
      <c r="AY53" s="5"/>
      <c r="AZ53" s="5"/>
      <c r="BA53" s="88">
        <f>COUNTA(B47:B52)</f>
        <v>2</v>
      </c>
      <c r="BB53" s="88">
        <f>COUNTA(E47:E52)</f>
        <v>0</v>
      </c>
      <c r="BC53" s="88">
        <f>COUNTA(I47:J52)</f>
        <v>0</v>
      </c>
      <c r="BD53" s="88">
        <f>COUNTA(P47:Q52)</f>
        <v>0</v>
      </c>
      <c r="BE53" s="88">
        <f>COUNTA(W47:W52)</f>
        <v>0</v>
      </c>
      <c r="BF53" s="25"/>
      <c r="CC53" s="92">
        <v>1</v>
      </c>
    </row>
    <row r="54" spans="1:81" ht="24.75" customHeight="1">
      <c r="A54" s="526" t="s">
        <v>297</v>
      </c>
      <c r="B54" s="526"/>
      <c r="C54" s="526"/>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123"/>
      <c r="AC54" s="123"/>
      <c r="AD54" s="123"/>
      <c r="AE54" s="123"/>
      <c r="AF54" s="123"/>
      <c r="AG54" s="123"/>
      <c r="AH54" s="123"/>
      <c r="AI54" s="123"/>
      <c r="AJ54" s="123"/>
      <c r="AK54" s="123"/>
      <c r="AL54" s="123"/>
      <c r="AM54" s="123"/>
      <c r="AN54" s="123"/>
      <c r="AO54" s="123"/>
      <c r="AP54" s="123"/>
      <c r="AQ54" s="123"/>
      <c r="AR54" s="123"/>
      <c r="AS54" s="123"/>
      <c r="AT54" s="123"/>
      <c r="AU54" s="87">
        <v>1</v>
      </c>
      <c r="AV54" s="109"/>
      <c r="AW54" s="25"/>
      <c r="AX54" s="25"/>
      <c r="AY54" s="25"/>
      <c r="AZ54" s="25"/>
      <c r="BA54" s="25"/>
      <c r="BB54" s="25"/>
      <c r="BC54" s="25"/>
      <c r="BD54" s="25"/>
      <c r="BE54" s="25"/>
      <c r="BF54" s="25"/>
      <c r="CC54" s="92">
        <v>1</v>
      </c>
    </row>
    <row r="55" spans="1:81" ht="22.5" customHeight="1">
      <c r="A55" s="124"/>
      <c r="B55" s="536" t="s">
        <v>298</v>
      </c>
      <c r="C55" s="536"/>
      <c r="D55" s="536"/>
      <c r="E55" s="536"/>
      <c r="F55" s="536"/>
      <c r="G55" s="536"/>
      <c r="H55" s="536"/>
      <c r="I55" s="536"/>
      <c r="J55" s="536"/>
      <c r="K55" s="536"/>
      <c r="L55" s="536"/>
      <c r="M55" s="536"/>
      <c r="N55" s="536"/>
      <c r="O55" s="536"/>
      <c r="P55" s="122"/>
      <c r="Q55" s="122"/>
      <c r="R55" s="122"/>
      <c r="S55" s="122"/>
      <c r="T55" s="122"/>
      <c r="U55" s="122"/>
      <c r="V55" s="537" t="s">
        <v>299</v>
      </c>
      <c r="W55" s="537"/>
      <c r="X55" s="538"/>
      <c r="Y55" s="538"/>
      <c r="Z55" s="538"/>
      <c r="AA55" s="538"/>
      <c r="AB55" s="122"/>
      <c r="AC55" s="122"/>
      <c r="AD55" s="122"/>
      <c r="AE55" s="122"/>
      <c r="AF55" s="122"/>
      <c r="AG55" s="122"/>
      <c r="AH55" s="122"/>
      <c r="AI55" s="122"/>
      <c r="AJ55" s="122"/>
      <c r="AK55" s="122"/>
      <c r="AL55" s="122"/>
      <c r="AM55" s="122"/>
      <c r="AN55" s="122"/>
      <c r="AO55" s="122"/>
      <c r="AP55" s="122"/>
      <c r="AQ55" s="122"/>
      <c r="AR55" s="122"/>
      <c r="AS55" s="122"/>
      <c r="AT55" s="122"/>
      <c r="AU55" s="87">
        <v>1</v>
      </c>
      <c r="AV55" s="109" t="s">
        <v>300</v>
      </c>
      <c r="AW55" s="105" t="s">
        <v>301</v>
      </c>
      <c r="AX55" s="105" t="s">
        <v>302</v>
      </c>
      <c r="AY55" s="5"/>
      <c r="AZ55" s="105" t="s">
        <v>303</v>
      </c>
      <c r="BA55" s="105" t="s">
        <v>304</v>
      </c>
      <c r="BB55" s="105" t="s">
        <v>305</v>
      </c>
      <c r="BC55" s="105" t="s">
        <v>306</v>
      </c>
      <c r="BD55" s="105" t="s">
        <v>307</v>
      </c>
      <c r="BE55" s="25"/>
      <c r="BF55" s="25"/>
      <c r="CC55" s="92">
        <v>1</v>
      </c>
    </row>
    <row r="56" spans="1:81" ht="15" customHeight="1">
      <c r="A56" s="124"/>
      <c r="B56" s="126" t="s">
        <v>275</v>
      </c>
      <c r="C56" s="539" t="s">
        <v>308</v>
      </c>
      <c r="D56" s="539"/>
      <c r="E56" s="126" t="s">
        <v>275</v>
      </c>
      <c r="F56" s="539" t="s">
        <v>309</v>
      </c>
      <c r="G56" s="539"/>
      <c r="H56" s="539"/>
      <c r="I56" s="539"/>
      <c r="J56" s="539"/>
      <c r="K56" s="539"/>
      <c r="L56" s="540" t="s">
        <v>278</v>
      </c>
      <c r="M56" s="540"/>
      <c r="N56" s="539" t="s">
        <v>310</v>
      </c>
      <c r="O56" s="539"/>
      <c r="P56" s="539"/>
      <c r="Q56" s="539"/>
      <c r="R56" s="539"/>
      <c r="S56" s="539"/>
      <c r="T56" s="540" t="s">
        <v>278</v>
      </c>
      <c r="U56" s="540"/>
      <c r="V56" s="539"/>
      <c r="W56" s="539"/>
      <c r="X56" s="539"/>
      <c r="Y56" s="539"/>
      <c r="Z56" s="539"/>
      <c r="AA56" s="539"/>
      <c r="AB56" s="5"/>
      <c r="AC56" s="5"/>
      <c r="AD56" s="5"/>
      <c r="AE56" s="5"/>
      <c r="AF56" s="5"/>
      <c r="AG56" s="5"/>
      <c r="AH56" s="5"/>
      <c r="AI56" s="5"/>
      <c r="AJ56" s="5"/>
      <c r="AK56" s="5"/>
      <c r="AL56" s="5"/>
      <c r="AM56" s="5"/>
      <c r="AN56" s="5"/>
      <c r="AO56" s="5"/>
      <c r="AP56" s="5"/>
      <c r="AQ56" s="5"/>
      <c r="AR56" s="5"/>
      <c r="AS56" s="5"/>
      <c r="AT56" s="5"/>
      <c r="AU56" s="87">
        <v>1</v>
      </c>
      <c r="AV56" s="109"/>
      <c r="AW56" s="25"/>
      <c r="AX56" s="25"/>
      <c r="AY56" s="25"/>
      <c r="AZ56" s="25"/>
      <c r="BA56" s="25"/>
      <c r="BB56" s="5"/>
      <c r="BC56" s="25"/>
      <c r="BD56" s="25"/>
      <c r="BE56" s="25"/>
      <c r="BF56" s="25"/>
      <c r="CC56" s="92">
        <v>1</v>
      </c>
    </row>
    <row r="57" spans="1:81" ht="23.25" customHeight="1">
      <c r="A57" s="124"/>
      <c r="B57" s="127"/>
      <c r="C57" s="532" t="s">
        <v>311</v>
      </c>
      <c r="D57" s="532"/>
      <c r="E57" s="127"/>
      <c r="F57" s="532" t="s">
        <v>312</v>
      </c>
      <c r="G57" s="532"/>
      <c r="H57" s="532"/>
      <c r="I57" s="532"/>
      <c r="J57" s="532"/>
      <c r="K57" s="532"/>
      <c r="L57" s="533"/>
      <c r="M57" s="533"/>
      <c r="N57" s="532" t="s">
        <v>313</v>
      </c>
      <c r="O57" s="532"/>
      <c r="P57" s="532"/>
      <c r="Q57" s="532"/>
      <c r="R57" s="532"/>
      <c r="S57" s="532"/>
      <c r="T57" s="533" t="s">
        <v>116</v>
      </c>
      <c r="U57" s="533"/>
      <c r="V57" s="534" t="s">
        <v>196</v>
      </c>
      <c r="W57" s="534"/>
      <c r="X57" s="534"/>
      <c r="Y57" s="534"/>
      <c r="Z57" s="534"/>
      <c r="AA57" s="534"/>
      <c r="AB57" s="5"/>
      <c r="AC57" s="5"/>
      <c r="AD57" s="5"/>
      <c r="AE57" s="5"/>
      <c r="AF57" s="5"/>
      <c r="AG57" s="5"/>
      <c r="AH57" s="5"/>
      <c r="AI57" s="5"/>
      <c r="AJ57" s="5"/>
      <c r="AK57" s="5"/>
      <c r="AL57" s="5"/>
      <c r="AM57" s="5"/>
      <c r="AN57" s="5"/>
      <c r="AO57" s="5"/>
      <c r="AP57" s="5"/>
      <c r="AQ57" s="5"/>
      <c r="AR57" s="5"/>
      <c r="AS57" s="5"/>
      <c r="AT57" s="5"/>
      <c r="AU57" s="87">
        <v>1</v>
      </c>
      <c r="AV57" s="108" t="str">
        <f t="shared" ref="AV57:AV62" si="7">IF(COUNTA(B57)&gt;0,C57,"")</f>
        <v/>
      </c>
      <c r="AW57" s="108" t="str">
        <f t="shared" ref="AW57:AW62" si="8">IF(COUNTA(E57)&gt;0,F57,"")</f>
        <v/>
      </c>
      <c r="AX57" s="108" t="str">
        <f t="shared" ref="AX57:AX62" si="9">IF(COUNTA(L57)&gt;0,N57,"")</f>
        <v/>
      </c>
      <c r="AY57" s="108" t="str">
        <f t="shared" ref="AY57:AY62" si="10">IF(COUNTA(T57)&gt;0,V57,"")</f>
        <v>Ninguno</v>
      </c>
      <c r="AZ57" s="108" t="str">
        <f>IF(AZ62=0,"",CONCATENATE("VALORIZACIÓN:
",AV57,"
",AV58,"
",AV59,"
",AV60,"
",AV61,"
",AV62))</f>
        <v/>
      </c>
      <c r="BA57" s="108" t="str">
        <f>IF(BA62=0,"",CONCATENATE("
ESPACIO PÚBLICO:
",AW57,"
",AW58,"
",AW59,"
",AW60,"
",AW61,"
",AW62))</f>
        <v/>
      </c>
      <c r="BB57" s="108" t="str">
        <f>IF(BB62=0,"",CONCATENATE("OTROS TRÁMITES:
",AX57,"
",AX58,"
",AX59,"
",AX60,"
",AX61," ",AX62))</f>
        <v/>
      </c>
      <c r="BC57" s="108" t="str">
        <f>IF(BC62=0,"",CONCATENATE("OTROS:
",AY57,"
",AY58,"
",AY59,"
",AY60,"
",AY61,"
",AY62))</f>
        <v xml:space="preserve">OTROS:
Ninguno
</v>
      </c>
      <c r="BD57" s="108" t="str">
        <f>IF(BD62=0,"",CONCATENATE("
TODOS:
",X55,))</f>
        <v/>
      </c>
      <c r="BE57" s="108" t="str">
        <f>CONCATENATE(AZ57,"
",BA57,"
",BB57,"
",BC57,"
",BD57)</f>
        <v xml:space="preserve">
OTROS:
Ninguno
</v>
      </c>
      <c r="BF57" s="5"/>
      <c r="CC57" s="92">
        <v>1</v>
      </c>
    </row>
    <row r="58" spans="1:81" ht="23.25" customHeight="1">
      <c r="A58" s="124"/>
      <c r="B58" s="127"/>
      <c r="C58" s="532" t="s">
        <v>314</v>
      </c>
      <c r="D58" s="532"/>
      <c r="E58" s="127"/>
      <c r="F58" s="532" t="s">
        <v>315</v>
      </c>
      <c r="G58" s="532"/>
      <c r="H58" s="532"/>
      <c r="I58" s="532"/>
      <c r="J58" s="532"/>
      <c r="K58" s="532"/>
      <c r="L58" s="533"/>
      <c r="M58" s="533"/>
      <c r="N58" s="532" t="s">
        <v>316</v>
      </c>
      <c r="O58" s="532"/>
      <c r="P58" s="532"/>
      <c r="Q58" s="532"/>
      <c r="R58" s="532"/>
      <c r="S58" s="532"/>
      <c r="T58" s="533"/>
      <c r="U58" s="533"/>
      <c r="V58" s="534"/>
      <c r="W58" s="534"/>
      <c r="X58" s="534"/>
      <c r="Y58" s="534"/>
      <c r="Z58" s="534"/>
      <c r="AA58" s="534"/>
      <c r="AB58" s="122"/>
      <c r="AC58" s="122"/>
      <c r="AD58" s="122"/>
      <c r="AE58" s="122"/>
      <c r="AF58" s="122"/>
      <c r="AG58" s="122"/>
      <c r="AH58" s="122"/>
      <c r="AI58" s="122"/>
      <c r="AJ58" s="122"/>
      <c r="AK58" s="122"/>
      <c r="AL58" s="122"/>
      <c r="AM58" s="122"/>
      <c r="AN58" s="122"/>
      <c r="AO58" s="122"/>
      <c r="AP58" s="122"/>
      <c r="AQ58" s="122"/>
      <c r="AR58" s="122"/>
      <c r="AS58" s="122"/>
      <c r="AT58" s="122"/>
      <c r="AU58" s="87">
        <v>1</v>
      </c>
      <c r="AV58" s="108" t="str">
        <f t="shared" si="7"/>
        <v/>
      </c>
      <c r="AW58" s="108" t="str">
        <f t="shared" si="8"/>
        <v/>
      </c>
      <c r="AX58" s="108" t="str">
        <f t="shared" si="9"/>
        <v/>
      </c>
      <c r="AY58" s="108" t="str">
        <f t="shared" si="10"/>
        <v/>
      </c>
      <c r="AZ58" s="25"/>
      <c r="BA58" s="25"/>
      <c r="BB58" s="25"/>
      <c r="BC58" s="25"/>
      <c r="BD58" s="25"/>
      <c r="BE58" s="5"/>
      <c r="BF58" s="5"/>
      <c r="CC58" s="92">
        <v>1</v>
      </c>
    </row>
    <row r="59" spans="1:81" ht="23.25" customHeight="1">
      <c r="A59" s="124"/>
      <c r="B59" s="127"/>
      <c r="C59" s="532" t="s">
        <v>317</v>
      </c>
      <c r="D59" s="532"/>
      <c r="E59" s="127"/>
      <c r="F59" s="532" t="s">
        <v>318</v>
      </c>
      <c r="G59" s="532"/>
      <c r="H59" s="532"/>
      <c r="I59" s="532"/>
      <c r="J59" s="532"/>
      <c r="K59" s="532"/>
      <c r="L59" s="533"/>
      <c r="M59" s="533"/>
      <c r="N59" s="532" t="s">
        <v>319</v>
      </c>
      <c r="O59" s="532"/>
      <c r="P59" s="532"/>
      <c r="Q59" s="532"/>
      <c r="R59" s="532"/>
      <c r="S59" s="532"/>
      <c r="T59" s="533"/>
      <c r="U59" s="533"/>
      <c r="V59" s="534"/>
      <c r="W59" s="534"/>
      <c r="X59" s="534"/>
      <c r="Y59" s="534"/>
      <c r="Z59" s="534"/>
      <c r="AA59" s="534"/>
      <c r="AB59" s="122"/>
      <c r="AC59" s="122"/>
      <c r="AD59" s="122"/>
      <c r="AE59" s="122"/>
      <c r="AF59" s="122"/>
      <c r="AG59" s="122"/>
      <c r="AH59" s="122"/>
      <c r="AI59" s="122"/>
      <c r="AJ59" s="122"/>
      <c r="AK59" s="122"/>
      <c r="AL59" s="122"/>
      <c r="AM59" s="122"/>
      <c r="AN59" s="122"/>
      <c r="AO59" s="122"/>
      <c r="AP59" s="122"/>
      <c r="AQ59" s="122"/>
      <c r="AR59" s="122"/>
      <c r="AS59" s="122"/>
      <c r="AT59" s="122"/>
      <c r="AU59" s="87">
        <v>1</v>
      </c>
      <c r="AV59" s="108" t="str">
        <f t="shared" si="7"/>
        <v/>
      </c>
      <c r="AW59" s="108" t="str">
        <f t="shared" si="8"/>
        <v/>
      </c>
      <c r="AX59" s="108" t="str">
        <f t="shared" si="9"/>
        <v/>
      </c>
      <c r="AY59" s="108" t="str">
        <f t="shared" si="10"/>
        <v/>
      </c>
      <c r="AZ59" s="5"/>
      <c r="BA59" s="25"/>
      <c r="BB59" s="25"/>
      <c r="BC59" s="5"/>
      <c r="BD59" s="25"/>
      <c r="BE59" s="25"/>
      <c r="BF59" s="5"/>
      <c r="CC59" s="92">
        <v>1</v>
      </c>
    </row>
    <row r="60" spans="1:81" ht="30" customHeight="1">
      <c r="A60" s="124"/>
      <c r="B60" s="127"/>
      <c r="C60" s="532" t="s">
        <v>320</v>
      </c>
      <c r="D60" s="532"/>
      <c r="E60" s="127"/>
      <c r="F60" s="532" t="s">
        <v>321</v>
      </c>
      <c r="G60" s="532"/>
      <c r="H60" s="532"/>
      <c r="I60" s="532"/>
      <c r="J60" s="532"/>
      <c r="K60" s="532"/>
      <c r="L60" s="533"/>
      <c r="M60" s="533"/>
      <c r="N60" s="532" t="s">
        <v>322</v>
      </c>
      <c r="O60" s="532"/>
      <c r="P60" s="532"/>
      <c r="Q60" s="532"/>
      <c r="R60" s="532"/>
      <c r="S60" s="532"/>
      <c r="T60" s="533"/>
      <c r="U60" s="533"/>
      <c r="V60" s="534"/>
      <c r="W60" s="534"/>
      <c r="X60" s="534"/>
      <c r="Y60" s="534"/>
      <c r="Z60" s="534"/>
      <c r="AA60" s="534"/>
      <c r="AB60" s="122"/>
      <c r="AC60" s="122"/>
      <c r="AD60" s="122"/>
      <c r="AE60" s="122"/>
      <c r="AF60" s="122"/>
      <c r="AG60" s="122"/>
      <c r="AH60" s="122"/>
      <c r="AI60" s="122"/>
      <c r="AJ60" s="122"/>
      <c r="AK60" s="122"/>
      <c r="AL60" s="122"/>
      <c r="AM60" s="122"/>
      <c r="AN60" s="122"/>
      <c r="AO60" s="122"/>
      <c r="AP60" s="122"/>
      <c r="AQ60" s="122"/>
      <c r="AR60" s="122"/>
      <c r="AS60" s="122"/>
      <c r="AT60" s="122"/>
      <c r="AU60" s="87">
        <v>1</v>
      </c>
      <c r="AV60" s="108" t="str">
        <f t="shared" si="7"/>
        <v/>
      </c>
      <c r="AW60" s="108" t="str">
        <f t="shared" si="8"/>
        <v/>
      </c>
      <c r="AX60" s="108" t="str">
        <f t="shared" si="9"/>
        <v/>
      </c>
      <c r="AY60" s="108" t="str">
        <f t="shared" si="10"/>
        <v/>
      </c>
      <c r="AZ60" s="25"/>
      <c r="BA60" s="25"/>
      <c r="BB60" s="25"/>
      <c r="BC60" s="25"/>
      <c r="BD60" s="25"/>
      <c r="BE60" s="25"/>
      <c r="BF60" s="5"/>
      <c r="CC60" s="92">
        <v>1</v>
      </c>
    </row>
    <row r="61" spans="1:81" ht="23.25" customHeight="1">
      <c r="A61" s="124"/>
      <c r="B61" s="127"/>
      <c r="C61" s="532" t="s">
        <v>323</v>
      </c>
      <c r="D61" s="532"/>
      <c r="E61" s="127"/>
      <c r="F61" s="535" t="s">
        <v>324</v>
      </c>
      <c r="G61" s="535"/>
      <c r="H61" s="535"/>
      <c r="I61" s="535"/>
      <c r="J61" s="535"/>
      <c r="K61" s="535"/>
      <c r="L61" s="533"/>
      <c r="M61" s="533"/>
      <c r="N61" s="532" t="s">
        <v>325</v>
      </c>
      <c r="O61" s="532"/>
      <c r="P61" s="532"/>
      <c r="Q61" s="532"/>
      <c r="R61" s="532"/>
      <c r="S61" s="532"/>
      <c r="T61" s="533"/>
      <c r="U61" s="533"/>
      <c r="V61" s="534"/>
      <c r="W61" s="534"/>
      <c r="X61" s="534"/>
      <c r="Y61" s="534"/>
      <c r="Z61" s="534"/>
      <c r="AA61" s="534"/>
      <c r="AB61" s="122"/>
      <c r="AC61" s="122"/>
      <c r="AD61" s="122"/>
      <c r="AE61" s="122"/>
      <c r="AF61" s="122"/>
      <c r="AG61" s="122"/>
      <c r="AH61" s="122"/>
      <c r="AI61" s="122"/>
      <c r="AJ61" s="122"/>
      <c r="AK61" s="122"/>
      <c r="AL61" s="122"/>
      <c r="AM61" s="122"/>
      <c r="AN61" s="122"/>
      <c r="AO61" s="122"/>
      <c r="AP61" s="122"/>
      <c r="AQ61" s="122"/>
      <c r="AR61" s="122"/>
      <c r="AS61" s="122"/>
      <c r="AT61" s="122"/>
      <c r="AU61" s="87">
        <v>1</v>
      </c>
      <c r="AV61" s="108" t="str">
        <f t="shared" si="7"/>
        <v/>
      </c>
      <c r="AW61" s="108" t="str">
        <f t="shared" si="8"/>
        <v/>
      </c>
      <c r="AX61" s="108" t="str">
        <f t="shared" si="9"/>
        <v/>
      </c>
      <c r="AY61" s="108" t="str">
        <f t="shared" si="10"/>
        <v/>
      </c>
      <c r="AZ61" s="25"/>
      <c r="BA61" s="25"/>
      <c r="BB61" s="25"/>
      <c r="BC61" s="25"/>
      <c r="BD61" s="25"/>
      <c r="BE61" s="25"/>
      <c r="BF61" s="5"/>
      <c r="CC61" s="92">
        <v>1</v>
      </c>
    </row>
    <row r="62" spans="1:81" ht="23.25" customHeight="1">
      <c r="A62" s="129"/>
      <c r="B62" s="130"/>
      <c r="C62" s="522" t="s">
        <v>326</v>
      </c>
      <c r="D62" s="522"/>
      <c r="E62" s="130"/>
      <c r="F62" s="523"/>
      <c r="G62" s="523"/>
      <c r="H62" s="523"/>
      <c r="I62" s="523"/>
      <c r="J62" s="523"/>
      <c r="K62" s="523"/>
      <c r="L62" s="524" t="s">
        <v>327</v>
      </c>
      <c r="M62" s="524"/>
      <c r="N62" s="523" t="s">
        <v>328</v>
      </c>
      <c r="O62" s="523"/>
      <c r="P62" s="523"/>
      <c r="Q62" s="523"/>
      <c r="R62" s="523"/>
      <c r="S62" s="523"/>
      <c r="T62" s="525"/>
      <c r="U62" s="525"/>
      <c r="V62" s="523"/>
      <c r="W62" s="523"/>
      <c r="X62" s="523"/>
      <c r="Y62" s="523"/>
      <c r="Z62" s="523"/>
      <c r="AA62" s="523"/>
      <c r="AB62" s="122"/>
      <c r="AC62" s="122"/>
      <c r="AD62" s="122"/>
      <c r="AE62" s="122"/>
      <c r="AF62" s="122"/>
      <c r="AG62" s="122"/>
      <c r="AH62" s="122"/>
      <c r="AI62" s="122"/>
      <c r="AJ62" s="122"/>
      <c r="AK62" s="122"/>
      <c r="AL62" s="122"/>
      <c r="AM62" s="122"/>
      <c r="AN62" s="122"/>
      <c r="AO62" s="122"/>
      <c r="AP62" s="122"/>
      <c r="AQ62" s="122"/>
      <c r="AR62" s="122"/>
      <c r="AS62" s="122"/>
      <c r="AT62" s="122"/>
      <c r="AU62" s="87">
        <v>1</v>
      </c>
      <c r="AV62" s="108" t="str">
        <f t="shared" si="7"/>
        <v/>
      </c>
      <c r="AW62" s="108" t="str">
        <f t="shared" si="8"/>
        <v/>
      </c>
      <c r="AX62" s="108" t="str">
        <f t="shared" si="9"/>
        <v>opas</v>
      </c>
      <c r="AY62" s="108" t="str">
        <f t="shared" si="10"/>
        <v/>
      </c>
      <c r="AZ62" s="88">
        <f>COUNTA(B57:B62)</f>
        <v>0</v>
      </c>
      <c r="BA62" s="88">
        <f>COUNTA(E57:E62)</f>
        <v>0</v>
      </c>
      <c r="BB62" s="88">
        <f>COUNTA(L57:M61)</f>
        <v>0</v>
      </c>
      <c r="BC62" s="88">
        <f>COUNTA(T57:U62)</f>
        <v>1</v>
      </c>
      <c r="BD62" s="88">
        <f>COUNTA(X55)</f>
        <v>0</v>
      </c>
      <c r="BE62" s="25"/>
      <c r="BF62" s="5"/>
      <c r="CC62" s="92">
        <v>1</v>
      </c>
    </row>
    <row r="63" spans="1:81" ht="15" customHeight="1">
      <c r="AU63" s="87">
        <v>1</v>
      </c>
      <c r="CC63" s="92">
        <v>1</v>
      </c>
    </row>
    <row r="64" spans="1:81" ht="24.75" customHeight="1">
      <c r="A64" s="526" t="s">
        <v>329</v>
      </c>
      <c r="B64" s="526"/>
      <c r="C64" s="526"/>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123"/>
      <c r="AC64" s="123"/>
      <c r="AD64" s="123"/>
      <c r="AE64" s="123"/>
      <c r="AF64" s="123"/>
      <c r="AG64" s="123"/>
      <c r="AH64" s="123"/>
      <c r="AI64" s="123"/>
      <c r="AJ64" s="123"/>
      <c r="AK64" s="123"/>
      <c r="AL64" s="123"/>
      <c r="AM64" s="123"/>
      <c r="AN64" s="123"/>
      <c r="AO64" s="123"/>
      <c r="AP64" s="123"/>
      <c r="AQ64" s="123"/>
      <c r="AR64" s="123"/>
      <c r="AS64" s="123"/>
      <c r="AT64" s="123"/>
      <c r="AU64" s="87">
        <v>1</v>
      </c>
      <c r="AV64" s="132"/>
      <c r="AW64" s="88" t="s">
        <v>330</v>
      </c>
      <c r="CC64" s="92">
        <v>1</v>
      </c>
    </row>
    <row r="65" spans="1:81" ht="11.25" customHeight="1">
      <c r="A65" s="133"/>
      <c r="B65" s="134"/>
      <c r="C65" s="527" t="s">
        <v>331</v>
      </c>
      <c r="D65" s="527"/>
      <c r="E65" s="527"/>
      <c r="F65" s="135"/>
      <c r="G65" s="135"/>
      <c r="H65" s="135"/>
      <c r="I65" s="135"/>
      <c r="J65" s="135"/>
      <c r="K65" s="135"/>
      <c r="L65" s="101"/>
      <c r="M65" s="136"/>
      <c r="N65" s="136"/>
      <c r="O65" s="136"/>
      <c r="P65" s="136"/>
      <c r="Q65" s="136"/>
      <c r="R65" s="136"/>
      <c r="S65" s="137"/>
      <c r="T65" s="137"/>
      <c r="U65" s="137"/>
      <c r="V65" s="137"/>
      <c r="W65" s="137"/>
      <c r="X65" s="137"/>
      <c r="Y65" s="137"/>
      <c r="Z65" s="136"/>
      <c r="AA65" s="138"/>
      <c r="AB65" s="139"/>
      <c r="AC65" s="139"/>
      <c r="AD65" s="139"/>
      <c r="AE65" s="139"/>
      <c r="AF65" s="139"/>
      <c r="AG65" s="139"/>
      <c r="AH65" s="139"/>
      <c r="AI65" s="139"/>
      <c r="AJ65" s="139"/>
      <c r="AK65" s="139"/>
      <c r="AL65" s="139"/>
      <c r="AM65" s="139"/>
      <c r="AN65" s="139"/>
      <c r="AO65" s="139"/>
      <c r="AP65" s="139"/>
      <c r="AQ65" s="139"/>
      <c r="AR65" s="139"/>
      <c r="AS65" s="139"/>
      <c r="AT65" s="139"/>
      <c r="AU65" s="87">
        <v>1</v>
      </c>
      <c r="AV65" s="132"/>
      <c r="AW65" s="88"/>
      <c r="CC65" s="92">
        <v>1</v>
      </c>
    </row>
    <row r="66" spans="1:81" ht="24" customHeight="1">
      <c r="A66" s="133"/>
      <c r="B66" s="140" t="s">
        <v>332</v>
      </c>
      <c r="C66" s="141"/>
      <c r="D66" s="528" t="s">
        <v>333</v>
      </c>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142"/>
      <c r="AC66" s="142"/>
      <c r="AD66" s="142"/>
      <c r="AE66" s="142"/>
      <c r="AF66" s="142"/>
      <c r="AG66" s="142"/>
      <c r="AH66" s="142"/>
      <c r="AI66" s="142"/>
      <c r="AJ66" s="142"/>
      <c r="AK66" s="142"/>
      <c r="AL66" s="142"/>
      <c r="AM66" s="142"/>
      <c r="AN66" s="142"/>
      <c r="AO66" s="142"/>
      <c r="AP66" s="142"/>
      <c r="AQ66" s="142"/>
      <c r="AR66" s="142"/>
      <c r="AS66" s="142"/>
      <c r="AT66" s="142"/>
      <c r="AU66" s="87">
        <v>1</v>
      </c>
      <c r="AV66" s="108" t="str">
        <f t="shared" ref="AV66:AV71" si="11">IF(COUNTA(C66),D66,"")</f>
        <v/>
      </c>
      <c r="AW66" s="108" t="str">
        <f>CONCATENATE(AV66,"
",AV67,"
",AV68,"
",AV69,"
",AV70,"
",AV71,"
",AV72,"
",AV73,"
",AV74,"
",AV75)</f>
        <v xml:space="preserve">
OBJ 5: Impulsar el desarrollo del talento humano, fortaleciendo la capacidad institucional, la efectividad y la transparencia, a través de soluciones innovadoras.
</v>
      </c>
      <c r="CC66" s="92">
        <v>1</v>
      </c>
    </row>
    <row r="67" spans="1:81" ht="24" customHeight="1">
      <c r="A67" s="143"/>
      <c r="B67" s="140" t="s">
        <v>334</v>
      </c>
      <c r="C67" s="141"/>
      <c r="D67" s="528" t="s">
        <v>335</v>
      </c>
      <c r="E67" s="528"/>
      <c r="F67" s="528"/>
      <c r="G67" s="528"/>
      <c r="H67" s="528"/>
      <c r="I67" s="528"/>
      <c r="J67" s="528"/>
      <c r="K67" s="528"/>
      <c r="L67" s="528"/>
      <c r="M67" s="528"/>
      <c r="N67" s="528"/>
      <c r="O67" s="528"/>
      <c r="P67" s="528"/>
      <c r="Q67" s="528"/>
      <c r="R67" s="528"/>
      <c r="S67" s="528"/>
      <c r="T67" s="528"/>
      <c r="U67" s="528"/>
      <c r="V67" s="528"/>
      <c r="W67" s="528"/>
      <c r="X67" s="528"/>
      <c r="Y67" s="528"/>
      <c r="Z67" s="528"/>
      <c r="AA67" s="528"/>
      <c r="AB67" s="142"/>
      <c r="AC67" s="142"/>
      <c r="AD67" s="142"/>
      <c r="AE67" s="142"/>
      <c r="AF67" s="142"/>
      <c r="AG67" s="142"/>
      <c r="AH67" s="142"/>
      <c r="AI67" s="142"/>
      <c r="AJ67" s="142"/>
      <c r="AK67" s="142"/>
      <c r="AL67" s="142"/>
      <c r="AM67" s="142"/>
      <c r="AN67" s="142"/>
      <c r="AO67" s="142"/>
      <c r="AP67" s="142"/>
      <c r="AQ67" s="142"/>
      <c r="AR67" s="142"/>
      <c r="AS67" s="142"/>
      <c r="AT67" s="142"/>
      <c r="AU67" s="87">
        <v>1</v>
      </c>
      <c r="AV67" s="108" t="str">
        <f t="shared" si="11"/>
        <v/>
      </c>
      <c r="AW67" s="144"/>
      <c r="CC67" s="92">
        <v>1</v>
      </c>
    </row>
    <row r="68" spans="1:81" ht="24" customHeight="1">
      <c r="A68" s="143"/>
      <c r="B68" s="140" t="s">
        <v>336</v>
      </c>
      <c r="C68" s="141"/>
      <c r="D68" s="528" t="s">
        <v>337</v>
      </c>
      <c r="E68" s="528"/>
      <c r="F68" s="528"/>
      <c r="G68" s="528"/>
      <c r="H68" s="528"/>
      <c r="I68" s="528"/>
      <c r="J68" s="528"/>
      <c r="K68" s="528"/>
      <c r="L68" s="528"/>
      <c r="M68" s="528"/>
      <c r="N68" s="528"/>
      <c r="O68" s="528"/>
      <c r="P68" s="528"/>
      <c r="Q68" s="528"/>
      <c r="R68" s="528"/>
      <c r="S68" s="528"/>
      <c r="T68" s="528"/>
      <c r="U68" s="528"/>
      <c r="V68" s="528"/>
      <c r="W68" s="528"/>
      <c r="X68" s="528"/>
      <c r="Y68" s="528"/>
      <c r="Z68" s="528"/>
      <c r="AA68" s="528"/>
      <c r="AB68" s="142"/>
      <c r="AC68" s="142"/>
      <c r="AD68" s="142"/>
      <c r="AE68" s="142"/>
      <c r="AF68" s="142"/>
      <c r="AG68" s="142"/>
      <c r="AH68" s="142"/>
      <c r="AI68" s="142"/>
      <c r="AJ68" s="142"/>
      <c r="AK68" s="142"/>
      <c r="AL68" s="142"/>
      <c r="AM68" s="142"/>
      <c r="AN68" s="142"/>
      <c r="AO68" s="142"/>
      <c r="AP68" s="142"/>
      <c r="AQ68" s="142"/>
      <c r="AR68" s="142"/>
      <c r="AS68" s="142"/>
      <c r="AT68" s="142"/>
      <c r="AU68" s="87">
        <v>1</v>
      </c>
      <c r="AV68" s="108" t="str">
        <f t="shared" si="11"/>
        <v/>
      </c>
      <c r="AW68" s="144"/>
      <c r="CC68" s="92">
        <v>1</v>
      </c>
    </row>
    <row r="69" spans="1:81" ht="24" customHeight="1">
      <c r="A69" s="143"/>
      <c r="B69" s="140" t="s">
        <v>338</v>
      </c>
      <c r="C69" s="141"/>
      <c r="D69" s="528" t="s">
        <v>339</v>
      </c>
      <c r="E69" s="528"/>
      <c r="F69" s="528"/>
      <c r="G69" s="528"/>
      <c r="H69" s="528"/>
      <c r="I69" s="528"/>
      <c r="J69" s="528"/>
      <c r="K69" s="528"/>
      <c r="L69" s="528"/>
      <c r="M69" s="528"/>
      <c r="N69" s="528"/>
      <c r="O69" s="528"/>
      <c r="P69" s="528"/>
      <c r="Q69" s="528"/>
      <c r="R69" s="528"/>
      <c r="S69" s="528"/>
      <c r="T69" s="528"/>
      <c r="U69" s="528"/>
      <c r="V69" s="528"/>
      <c r="W69" s="528"/>
      <c r="X69" s="528"/>
      <c r="Y69" s="528"/>
      <c r="Z69" s="528"/>
      <c r="AA69" s="528"/>
      <c r="AB69" s="142"/>
      <c r="AC69" s="142"/>
      <c r="AD69" s="142"/>
      <c r="AE69" s="142"/>
      <c r="AF69" s="142"/>
      <c r="AG69" s="142"/>
      <c r="AH69" s="142"/>
      <c r="AI69" s="142"/>
      <c r="AJ69" s="142"/>
      <c r="AK69" s="142"/>
      <c r="AL69" s="142"/>
      <c r="AM69" s="142"/>
      <c r="AN69" s="142"/>
      <c r="AO69" s="142"/>
      <c r="AP69" s="142"/>
      <c r="AQ69" s="142"/>
      <c r="AR69" s="142"/>
      <c r="AS69" s="142"/>
      <c r="AT69" s="142"/>
      <c r="AU69" s="87">
        <v>1</v>
      </c>
      <c r="AV69" s="108" t="str">
        <f t="shared" si="11"/>
        <v/>
      </c>
      <c r="AW69" s="144"/>
      <c r="CC69" s="92">
        <v>1</v>
      </c>
    </row>
    <row r="70" spans="1:81" ht="24" customHeight="1">
      <c r="A70" s="143"/>
      <c r="B70" s="140" t="s">
        <v>340</v>
      </c>
      <c r="C70" s="141" t="s">
        <v>116</v>
      </c>
      <c r="D70" s="529" t="s">
        <v>341</v>
      </c>
      <c r="E70" s="529"/>
      <c r="F70" s="529"/>
      <c r="G70" s="529"/>
      <c r="H70" s="529"/>
      <c r="I70" s="529"/>
      <c r="J70" s="529"/>
      <c r="K70" s="529"/>
      <c r="L70" s="529"/>
      <c r="M70" s="529"/>
      <c r="N70" s="529"/>
      <c r="O70" s="529"/>
      <c r="P70" s="529"/>
      <c r="Q70" s="529"/>
      <c r="R70" s="529"/>
      <c r="S70" s="529"/>
      <c r="T70" s="529"/>
      <c r="U70" s="529"/>
      <c r="V70" s="529"/>
      <c r="W70" s="529"/>
      <c r="X70" s="529"/>
      <c r="Y70" s="529"/>
      <c r="Z70" s="529"/>
      <c r="AA70" s="529"/>
      <c r="AB70" s="142"/>
      <c r="AC70" s="142"/>
      <c r="AD70" s="142"/>
      <c r="AE70" s="142"/>
      <c r="AF70" s="142"/>
      <c r="AG70" s="142"/>
      <c r="AH70" s="142"/>
      <c r="AI70" s="142"/>
      <c r="AJ70" s="142"/>
      <c r="AK70" s="142"/>
      <c r="AL70" s="142"/>
      <c r="AM70" s="142"/>
      <c r="AN70" s="142"/>
      <c r="AO70" s="142"/>
      <c r="AP70" s="142"/>
      <c r="AQ70" s="142"/>
      <c r="AR70" s="142"/>
      <c r="AS70" s="142"/>
      <c r="AT70" s="142"/>
      <c r="AU70" s="87">
        <v>1</v>
      </c>
      <c r="AV70" s="108" t="str">
        <f t="shared" si="11"/>
        <v>OBJ 5: Impulsar el desarrollo del talento humano, fortaleciendo la capacidad institucional, la efectividad y la transparencia, a través de soluciones innovadoras.</v>
      </c>
      <c r="AW70" s="144"/>
      <c r="CC70" s="92">
        <v>1</v>
      </c>
    </row>
    <row r="71" spans="1:81" ht="24" hidden="1" customHeight="1">
      <c r="A71" s="145"/>
      <c r="B71" s="146"/>
      <c r="C71" s="147"/>
      <c r="D71" s="530"/>
      <c r="E71" s="530"/>
      <c r="F71" s="530"/>
      <c r="G71" s="530"/>
      <c r="H71" s="530"/>
      <c r="I71" s="530"/>
      <c r="J71" s="530"/>
      <c r="K71" s="530"/>
      <c r="L71" s="530"/>
      <c r="M71" s="530"/>
      <c r="N71" s="530"/>
      <c r="O71" s="530"/>
      <c r="P71" s="530"/>
      <c r="Q71" s="530"/>
      <c r="R71" s="530"/>
      <c r="S71" s="530"/>
      <c r="T71" s="530"/>
      <c r="U71" s="530"/>
      <c r="V71" s="530"/>
      <c r="W71" s="530"/>
      <c r="X71" s="530"/>
      <c r="Y71" s="530"/>
      <c r="Z71" s="530"/>
      <c r="AA71" s="530"/>
      <c r="AB71" s="142"/>
      <c r="AC71" s="142"/>
      <c r="AD71" s="142"/>
      <c r="AE71" s="142"/>
      <c r="AF71" s="142"/>
      <c r="AG71" s="142"/>
      <c r="AH71" s="142"/>
      <c r="AI71" s="142"/>
      <c r="AJ71" s="142"/>
      <c r="AK71" s="142"/>
      <c r="AL71" s="142"/>
      <c r="AM71" s="142"/>
      <c r="AN71" s="142"/>
      <c r="AO71" s="142"/>
      <c r="AP71" s="142"/>
      <c r="AQ71" s="142"/>
      <c r="AR71" s="142"/>
      <c r="AS71" s="142"/>
      <c r="AT71" s="142"/>
      <c r="AU71" s="87">
        <v>1</v>
      </c>
      <c r="AV71" s="108" t="str">
        <f t="shared" si="11"/>
        <v/>
      </c>
      <c r="AW71" s="144"/>
      <c r="CC71" s="92">
        <v>1</v>
      </c>
    </row>
    <row r="72" spans="1:81" ht="19.5" hidden="1" customHeight="1">
      <c r="A72" s="148"/>
      <c r="B72" s="140"/>
      <c r="C72" s="149"/>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142"/>
      <c r="AC72" s="142"/>
      <c r="AD72" s="142"/>
      <c r="AE72" s="142"/>
      <c r="AF72" s="142"/>
      <c r="AG72" s="142"/>
      <c r="AH72" s="142"/>
      <c r="AI72" s="142"/>
      <c r="AJ72" s="142"/>
      <c r="AK72" s="142"/>
      <c r="AL72" s="142"/>
      <c r="AM72" s="142"/>
      <c r="AN72" s="142"/>
      <c r="AO72" s="142"/>
      <c r="AP72" s="142"/>
      <c r="AQ72" s="142"/>
      <c r="AR72" s="142"/>
      <c r="AS72" s="142"/>
      <c r="AT72" s="142"/>
      <c r="AU72" s="87">
        <v>1</v>
      </c>
      <c r="AV72" s="132" t="str">
        <f>IF(C72="x",D72,"")</f>
        <v/>
      </c>
      <c r="AW72" s="25"/>
      <c r="CC72" s="92">
        <v>1</v>
      </c>
    </row>
    <row r="73" spans="1:81" ht="19.5" hidden="1" customHeight="1">
      <c r="A73" s="148"/>
      <c r="B73" s="140"/>
      <c r="C73" s="58"/>
      <c r="D73" s="519"/>
      <c r="E73" s="519"/>
      <c r="F73" s="519"/>
      <c r="G73" s="519"/>
      <c r="H73" s="519"/>
      <c r="I73" s="519"/>
      <c r="J73" s="519"/>
      <c r="K73" s="519"/>
      <c r="L73" s="519"/>
      <c r="M73" s="519"/>
      <c r="N73" s="519"/>
      <c r="O73" s="519"/>
      <c r="P73" s="519"/>
      <c r="Q73" s="519"/>
      <c r="R73" s="519"/>
      <c r="S73" s="519"/>
      <c r="T73" s="519"/>
      <c r="U73" s="519"/>
      <c r="V73" s="519"/>
      <c r="W73" s="519"/>
      <c r="X73" s="519"/>
      <c r="Y73" s="519"/>
      <c r="Z73" s="519"/>
      <c r="AA73" s="519"/>
      <c r="AB73" s="142"/>
      <c r="AC73" s="142"/>
      <c r="AD73" s="142"/>
      <c r="AE73" s="142"/>
      <c r="AF73" s="142"/>
      <c r="AG73" s="142"/>
      <c r="AH73" s="142"/>
      <c r="AI73" s="142"/>
      <c r="AJ73" s="142"/>
      <c r="AK73" s="142"/>
      <c r="AL73" s="142"/>
      <c r="AM73" s="142"/>
      <c r="AN73" s="142"/>
      <c r="AO73" s="142"/>
      <c r="AP73" s="142"/>
      <c r="AQ73" s="142"/>
      <c r="AR73" s="142"/>
      <c r="AS73" s="142"/>
      <c r="AT73" s="142"/>
      <c r="AU73" s="87">
        <v>1</v>
      </c>
      <c r="AV73" s="132" t="str">
        <f>IF(C73="x",D73,"")</f>
        <v/>
      </c>
      <c r="AW73" s="25"/>
      <c r="CC73" s="92">
        <v>1</v>
      </c>
    </row>
    <row r="74" spans="1:81" ht="19.5" hidden="1" customHeight="1">
      <c r="A74" s="148"/>
      <c r="B74" s="140"/>
      <c r="C74" s="58"/>
      <c r="D74" s="519"/>
      <c r="E74" s="519"/>
      <c r="F74" s="519"/>
      <c r="G74" s="519"/>
      <c r="H74" s="519"/>
      <c r="I74" s="519"/>
      <c r="J74" s="519"/>
      <c r="K74" s="519"/>
      <c r="L74" s="519"/>
      <c r="M74" s="519"/>
      <c r="N74" s="519"/>
      <c r="O74" s="519"/>
      <c r="P74" s="519"/>
      <c r="Q74" s="519"/>
      <c r="R74" s="519"/>
      <c r="S74" s="519"/>
      <c r="T74" s="519"/>
      <c r="U74" s="519"/>
      <c r="V74" s="519"/>
      <c r="W74" s="519"/>
      <c r="X74" s="519"/>
      <c r="Y74" s="519"/>
      <c r="Z74" s="519"/>
      <c r="AA74" s="519"/>
      <c r="AB74" s="142"/>
      <c r="AC74" s="142"/>
      <c r="AD74" s="142"/>
      <c r="AE74" s="142"/>
      <c r="AF74" s="142"/>
      <c r="AG74" s="142"/>
      <c r="AH74" s="142"/>
      <c r="AI74" s="142"/>
      <c r="AJ74" s="142"/>
      <c r="AK74" s="142"/>
      <c r="AL74" s="142"/>
      <c r="AM74" s="142"/>
      <c r="AN74" s="142"/>
      <c r="AO74" s="142"/>
      <c r="AP74" s="142"/>
      <c r="AQ74" s="142"/>
      <c r="AR74" s="142"/>
      <c r="AS74" s="142"/>
      <c r="AT74" s="142"/>
      <c r="AU74" s="87">
        <v>1</v>
      </c>
      <c r="AV74" s="132" t="str">
        <f>IF(C74="x",D74,"")</f>
        <v/>
      </c>
      <c r="AW74" s="25"/>
      <c r="CC74" s="92">
        <v>1</v>
      </c>
    </row>
    <row r="75" spans="1:81" ht="19.5" hidden="1" customHeight="1">
      <c r="A75" s="148"/>
      <c r="B75" s="140"/>
      <c r="C75" s="58"/>
      <c r="D75" s="519"/>
      <c r="E75" s="519"/>
      <c r="F75" s="519"/>
      <c r="G75" s="519"/>
      <c r="H75" s="519"/>
      <c r="I75" s="519"/>
      <c r="J75" s="519"/>
      <c r="K75" s="519"/>
      <c r="L75" s="519"/>
      <c r="M75" s="519"/>
      <c r="N75" s="519"/>
      <c r="O75" s="519"/>
      <c r="P75" s="519"/>
      <c r="Q75" s="519"/>
      <c r="R75" s="519"/>
      <c r="S75" s="519"/>
      <c r="T75" s="519"/>
      <c r="U75" s="519"/>
      <c r="V75" s="519"/>
      <c r="W75" s="519"/>
      <c r="X75" s="519"/>
      <c r="Y75" s="519"/>
      <c r="Z75" s="519"/>
      <c r="AA75" s="519"/>
      <c r="AB75" s="142"/>
      <c r="AC75" s="142"/>
      <c r="AD75" s="142"/>
      <c r="AE75" s="142"/>
      <c r="AF75" s="142"/>
      <c r="AG75" s="142"/>
      <c r="AH75" s="142"/>
      <c r="AI75" s="142"/>
      <c r="AJ75" s="142"/>
      <c r="AK75" s="142"/>
      <c r="AL75" s="142"/>
      <c r="AM75" s="142"/>
      <c r="AN75" s="142"/>
      <c r="AO75" s="142"/>
      <c r="AP75" s="142"/>
      <c r="AQ75" s="142"/>
      <c r="AR75" s="142"/>
      <c r="AS75" s="142"/>
      <c r="AT75" s="142"/>
      <c r="AU75" s="87">
        <v>1</v>
      </c>
      <c r="AV75" s="132" t="str">
        <f>IF(C75="x",D75,"")</f>
        <v/>
      </c>
      <c r="AW75" s="25"/>
      <c r="CC75" s="92">
        <v>1</v>
      </c>
    </row>
    <row r="76" spans="1:81" ht="14.25" customHeight="1">
      <c r="A76" s="148"/>
      <c r="B76" s="148"/>
      <c r="C76" s="148"/>
      <c r="D76" s="150"/>
      <c r="E76" s="151"/>
      <c r="F76" s="152"/>
      <c r="G76" s="140"/>
      <c r="H76" s="21"/>
      <c r="I76" s="140"/>
      <c r="J76" s="21"/>
      <c r="K76" s="140"/>
      <c r="L76" s="21"/>
      <c r="M76" s="140"/>
      <c r="N76" s="21"/>
      <c r="O76" s="140"/>
      <c r="P76" s="21"/>
      <c r="Q76" s="140"/>
      <c r="R76" s="136"/>
      <c r="S76" s="136"/>
      <c r="T76" s="136"/>
      <c r="U76" s="136"/>
      <c r="V76" s="136"/>
      <c r="W76" s="136"/>
      <c r="X76" s="136"/>
      <c r="Y76" s="136"/>
      <c r="Z76" s="136"/>
      <c r="AA76" s="136"/>
      <c r="AB76" s="139"/>
      <c r="AC76" s="139"/>
      <c r="AD76" s="139"/>
      <c r="AE76" s="139"/>
      <c r="AF76" s="139"/>
      <c r="AG76" s="139"/>
      <c r="AH76" s="139"/>
      <c r="AI76" s="139"/>
      <c r="AJ76" s="139"/>
      <c r="AK76" s="139"/>
      <c r="AL76" s="139"/>
      <c r="AM76" s="139"/>
      <c r="AN76" s="139"/>
      <c r="AO76" s="139"/>
      <c r="AP76" s="139"/>
      <c r="AQ76" s="139"/>
      <c r="AR76" s="139"/>
      <c r="AS76" s="139"/>
      <c r="AT76" s="139"/>
      <c r="AU76" s="87">
        <v>1</v>
      </c>
      <c r="AV76" s="153"/>
      <c r="AW76" s="25"/>
      <c r="CC76" s="92">
        <v>1</v>
      </c>
    </row>
    <row r="77" spans="1:81" ht="14.25" customHeight="1">
      <c r="A77" s="148"/>
      <c r="B77" s="148"/>
      <c r="C77" s="148"/>
      <c r="D77" s="150"/>
      <c r="E77" s="151"/>
      <c r="F77" s="152"/>
      <c r="G77" s="140"/>
      <c r="H77" s="21"/>
      <c r="I77" s="140"/>
      <c r="J77" s="21"/>
      <c r="K77" s="140"/>
      <c r="L77" s="21"/>
      <c r="M77" s="140"/>
      <c r="N77" s="21"/>
      <c r="O77" s="140"/>
      <c r="P77" s="21"/>
      <c r="Q77" s="140"/>
      <c r="R77" s="136"/>
      <c r="S77" s="136"/>
      <c r="T77" s="136"/>
      <c r="U77" s="136"/>
      <c r="V77" s="136"/>
      <c r="W77" s="136"/>
      <c r="X77" s="136"/>
      <c r="Y77" s="136"/>
      <c r="Z77" s="136"/>
      <c r="AA77" s="136"/>
      <c r="AB77" s="139"/>
      <c r="AC77" s="139"/>
      <c r="AD77" s="139"/>
      <c r="AE77" s="139"/>
      <c r="AF77" s="139"/>
      <c r="AG77" s="139"/>
      <c r="AH77" s="139"/>
      <c r="AI77" s="139"/>
      <c r="AJ77" s="139"/>
      <c r="AK77" s="139"/>
      <c r="AL77" s="139"/>
      <c r="AM77" s="139"/>
      <c r="AN77" s="139"/>
      <c r="AO77" s="139"/>
      <c r="AP77" s="139"/>
      <c r="AQ77" s="139"/>
      <c r="AR77" s="139"/>
      <c r="AS77" s="139"/>
      <c r="AT77" s="139"/>
      <c r="AU77" s="87">
        <v>1</v>
      </c>
      <c r="AV77" s="153"/>
      <c r="AW77" s="25"/>
      <c r="CC77" s="92">
        <v>1</v>
      </c>
    </row>
    <row r="78" spans="1:81" ht="30" customHeight="1">
      <c r="A78" s="508" t="s">
        <v>38</v>
      </c>
      <c r="B78" s="508"/>
      <c r="C78" s="508"/>
      <c r="D78" s="508"/>
      <c r="E78" s="508"/>
      <c r="F78" s="508"/>
      <c r="G78" s="508"/>
      <c r="H78" s="508"/>
      <c r="I78" s="508"/>
      <c r="J78" s="508"/>
      <c r="K78" s="508"/>
      <c r="L78" s="508"/>
      <c r="M78" s="508"/>
      <c r="N78" s="508"/>
      <c r="O78" s="508"/>
      <c r="P78" s="508"/>
      <c r="Q78" s="508"/>
      <c r="R78" s="508"/>
      <c r="S78" s="508"/>
      <c r="T78" s="508"/>
      <c r="U78" s="508"/>
      <c r="V78" s="508"/>
      <c r="W78" s="508"/>
      <c r="X78" s="508"/>
      <c r="Y78" s="508"/>
      <c r="Z78" s="508"/>
      <c r="AA78" s="508"/>
      <c r="AB78" s="104"/>
      <c r="AC78" s="104"/>
      <c r="AD78" s="104"/>
      <c r="AE78" s="104"/>
      <c r="AF78" s="104"/>
      <c r="AG78" s="104"/>
      <c r="AH78" s="104"/>
      <c r="AI78" s="104"/>
      <c r="AJ78" s="104"/>
      <c r="AK78" s="104"/>
      <c r="AL78" s="104"/>
      <c r="AM78" s="104"/>
      <c r="AN78" s="104"/>
      <c r="AO78" s="104"/>
      <c r="AP78" s="104"/>
      <c r="AQ78" s="104"/>
      <c r="AR78" s="104"/>
      <c r="AS78" s="104"/>
      <c r="AT78" s="104"/>
      <c r="AU78" s="87">
        <v>1</v>
      </c>
      <c r="AV78" s="153"/>
      <c r="AW78" s="25"/>
      <c r="CC78" s="92">
        <v>1</v>
      </c>
    </row>
    <row r="79" spans="1:81" ht="41.25" customHeight="1">
      <c r="A79" s="520" t="s">
        <v>342</v>
      </c>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71"/>
      <c r="AC79" s="71"/>
      <c r="AD79" s="71"/>
      <c r="AE79" s="71"/>
      <c r="AF79" s="71"/>
      <c r="AG79" s="71"/>
      <c r="AH79" s="71"/>
      <c r="AI79" s="71"/>
      <c r="AJ79" s="71"/>
      <c r="AK79" s="71"/>
      <c r="AL79" s="71"/>
      <c r="AM79" s="71"/>
      <c r="AN79" s="71"/>
      <c r="AO79" s="71"/>
      <c r="AP79" s="71"/>
      <c r="AQ79" s="71"/>
      <c r="AR79" s="71"/>
      <c r="AS79" s="71"/>
      <c r="AT79" s="71"/>
      <c r="AU79" s="87">
        <v>1</v>
      </c>
      <c r="AV79" s="153"/>
      <c r="AW79" s="25"/>
      <c r="CC79" s="92">
        <v>1</v>
      </c>
    </row>
    <row r="80" spans="1:81" ht="15" customHeight="1">
      <c r="AU80" s="87">
        <v>1</v>
      </c>
      <c r="CC80" s="92">
        <v>1</v>
      </c>
    </row>
    <row r="81" spans="1:81" ht="15.75" customHeight="1">
      <c r="A81" s="521" t="s">
        <v>343</v>
      </c>
      <c r="B81" s="521"/>
      <c r="C81" s="521"/>
      <c r="D81" s="521"/>
      <c r="E81" s="521"/>
      <c r="F81" s="521"/>
      <c r="G81" s="521"/>
      <c r="H81" s="521"/>
      <c r="I81" s="521"/>
      <c r="J81" s="521"/>
      <c r="K81" s="521"/>
      <c r="L81" s="521"/>
      <c r="M81" s="521"/>
      <c r="N81" s="521"/>
      <c r="O81" s="521"/>
      <c r="P81" s="521"/>
      <c r="Q81" s="521"/>
      <c r="R81" s="521"/>
      <c r="S81" s="521"/>
      <c r="T81" s="521"/>
      <c r="U81" s="521"/>
      <c r="V81" s="521"/>
      <c r="W81" s="521"/>
      <c r="X81" s="521"/>
      <c r="Y81" s="521"/>
      <c r="Z81" s="521"/>
      <c r="AA81" s="521"/>
      <c r="AU81" s="87">
        <v>1</v>
      </c>
      <c r="CC81" s="92">
        <v>1</v>
      </c>
    </row>
    <row r="82" spans="1:81" ht="23.25" customHeight="1">
      <c r="A82" s="515" t="s">
        <v>344</v>
      </c>
      <c r="B82" s="515"/>
      <c r="C82" s="515"/>
      <c r="D82" s="513" t="s">
        <v>48</v>
      </c>
      <c r="E82" s="513"/>
      <c r="F82" s="513"/>
      <c r="G82" s="513"/>
      <c r="H82" s="513"/>
      <c r="I82" s="513" t="s">
        <v>345</v>
      </c>
      <c r="J82" s="513"/>
      <c r="K82" s="513"/>
      <c r="L82" s="513"/>
      <c r="M82" s="513"/>
      <c r="N82" s="513"/>
      <c r="O82" s="513"/>
      <c r="P82" s="513"/>
      <c r="Q82" s="515" t="s">
        <v>346</v>
      </c>
      <c r="R82" s="515"/>
      <c r="S82" s="515"/>
      <c r="T82" s="515"/>
      <c r="U82" s="515"/>
      <c r="V82" s="515"/>
      <c r="W82" s="515"/>
      <c r="X82" s="515"/>
      <c r="Y82" s="515"/>
      <c r="Z82" s="515"/>
      <c r="AA82" s="515"/>
      <c r="AU82" s="87">
        <v>1</v>
      </c>
      <c r="CC82" s="92">
        <v>1</v>
      </c>
    </row>
    <row r="83" spans="1:81" ht="27.75" customHeight="1">
      <c r="A83" s="154">
        <v>1</v>
      </c>
      <c r="B83" s="155" t="s">
        <v>232</v>
      </c>
      <c r="C83" s="156">
        <v>0.2</v>
      </c>
      <c r="D83" s="512" t="s">
        <v>234</v>
      </c>
      <c r="E83" s="512"/>
      <c r="F83" s="512"/>
      <c r="G83" s="512"/>
      <c r="H83" s="512"/>
      <c r="I83" s="512" t="s">
        <v>347</v>
      </c>
      <c r="J83" s="512"/>
      <c r="K83" s="512"/>
      <c r="L83" s="512"/>
      <c r="M83" s="512"/>
      <c r="N83" s="512"/>
      <c r="O83" s="512"/>
      <c r="P83" s="512"/>
      <c r="Q83" s="512" t="s">
        <v>233</v>
      </c>
      <c r="R83" s="512"/>
      <c r="S83" s="512"/>
      <c r="T83" s="512"/>
      <c r="U83" s="512"/>
      <c r="V83" s="512"/>
      <c r="W83" s="512"/>
      <c r="X83" s="512"/>
      <c r="Y83" s="512"/>
      <c r="Z83" s="512"/>
      <c r="AA83" s="512"/>
      <c r="AU83" s="87">
        <v>1</v>
      </c>
      <c r="CC83" s="92">
        <v>1</v>
      </c>
    </row>
    <row r="84" spans="1:81" ht="27.75" customHeight="1">
      <c r="A84" s="154">
        <v>2</v>
      </c>
      <c r="B84" s="157" t="s">
        <v>235</v>
      </c>
      <c r="C84" s="156">
        <v>0.4</v>
      </c>
      <c r="D84" s="512" t="s">
        <v>348</v>
      </c>
      <c r="E84" s="512"/>
      <c r="F84" s="512"/>
      <c r="G84" s="512"/>
      <c r="H84" s="512"/>
      <c r="I84" s="512" t="s">
        <v>349</v>
      </c>
      <c r="J84" s="512"/>
      <c r="K84" s="512"/>
      <c r="L84" s="512"/>
      <c r="M84" s="512"/>
      <c r="N84" s="512"/>
      <c r="O84" s="512"/>
      <c r="P84" s="512"/>
      <c r="Q84" s="512" t="s">
        <v>236</v>
      </c>
      <c r="R84" s="512"/>
      <c r="S84" s="512"/>
      <c r="T84" s="512"/>
      <c r="U84" s="512"/>
      <c r="V84" s="512"/>
      <c r="W84" s="512"/>
      <c r="X84" s="512"/>
      <c r="Y84" s="512"/>
      <c r="Z84" s="512"/>
      <c r="AA84" s="512"/>
      <c r="AU84" s="87">
        <v>1</v>
      </c>
      <c r="CC84" s="92">
        <v>1</v>
      </c>
    </row>
    <row r="85" spans="1:81" ht="27.75" customHeight="1">
      <c r="A85" s="154">
        <v>3</v>
      </c>
      <c r="B85" s="158" t="s">
        <v>238</v>
      </c>
      <c r="C85" s="156">
        <v>0.6</v>
      </c>
      <c r="D85" s="512" t="s">
        <v>240</v>
      </c>
      <c r="E85" s="512"/>
      <c r="F85" s="512"/>
      <c r="G85" s="512"/>
      <c r="H85" s="512"/>
      <c r="I85" s="512" t="s">
        <v>350</v>
      </c>
      <c r="J85" s="512"/>
      <c r="K85" s="512"/>
      <c r="L85" s="512"/>
      <c r="M85" s="512"/>
      <c r="N85" s="512"/>
      <c r="O85" s="512"/>
      <c r="P85" s="512"/>
      <c r="Q85" s="512" t="s">
        <v>239</v>
      </c>
      <c r="R85" s="512"/>
      <c r="S85" s="512"/>
      <c r="T85" s="512"/>
      <c r="U85" s="512"/>
      <c r="V85" s="512"/>
      <c r="W85" s="512"/>
      <c r="X85" s="512"/>
      <c r="Y85" s="512"/>
      <c r="Z85" s="512"/>
      <c r="AA85" s="512"/>
      <c r="AU85" s="87">
        <v>1</v>
      </c>
      <c r="CC85" s="92">
        <v>1</v>
      </c>
    </row>
    <row r="86" spans="1:81" ht="27.75" customHeight="1">
      <c r="A86" s="154">
        <v>4</v>
      </c>
      <c r="B86" s="159" t="s">
        <v>241</v>
      </c>
      <c r="C86" s="156">
        <v>0.8</v>
      </c>
      <c r="D86" s="512" t="s">
        <v>351</v>
      </c>
      <c r="E86" s="512"/>
      <c r="F86" s="512"/>
      <c r="G86" s="512"/>
      <c r="H86" s="512"/>
      <c r="I86" s="512" t="s">
        <v>352</v>
      </c>
      <c r="J86" s="512"/>
      <c r="K86" s="512"/>
      <c r="L86" s="512"/>
      <c r="M86" s="512"/>
      <c r="N86" s="512"/>
      <c r="O86" s="512"/>
      <c r="P86" s="512"/>
      <c r="Q86" s="512" t="s">
        <v>242</v>
      </c>
      <c r="R86" s="512"/>
      <c r="S86" s="512"/>
      <c r="T86" s="512"/>
      <c r="U86" s="512"/>
      <c r="V86" s="512"/>
      <c r="W86" s="512"/>
      <c r="X86" s="512"/>
      <c r="Y86" s="512"/>
      <c r="Z86" s="512"/>
      <c r="AA86" s="512"/>
      <c r="AU86" s="87">
        <v>1</v>
      </c>
      <c r="CC86" s="92">
        <v>1</v>
      </c>
    </row>
    <row r="87" spans="1:81" ht="27.75" customHeight="1">
      <c r="A87" s="154">
        <v>5</v>
      </c>
      <c r="B87" s="160" t="s">
        <v>244</v>
      </c>
      <c r="C87" s="156">
        <v>1</v>
      </c>
      <c r="D87" s="512" t="s">
        <v>353</v>
      </c>
      <c r="E87" s="512"/>
      <c r="F87" s="512"/>
      <c r="G87" s="512"/>
      <c r="H87" s="512"/>
      <c r="I87" s="512" t="s">
        <v>354</v>
      </c>
      <c r="J87" s="512"/>
      <c r="K87" s="512"/>
      <c r="L87" s="512"/>
      <c r="M87" s="512"/>
      <c r="N87" s="512"/>
      <c r="O87" s="512"/>
      <c r="P87" s="512"/>
      <c r="Q87" s="512" t="s">
        <v>245</v>
      </c>
      <c r="R87" s="512"/>
      <c r="S87" s="512"/>
      <c r="T87" s="512"/>
      <c r="U87" s="512"/>
      <c r="V87" s="512"/>
      <c r="W87" s="512"/>
      <c r="X87" s="512"/>
      <c r="Y87" s="512"/>
      <c r="Z87" s="512"/>
      <c r="AA87" s="512"/>
      <c r="AU87" s="87">
        <v>1</v>
      </c>
      <c r="CC87" s="92">
        <v>1</v>
      </c>
    </row>
    <row r="88" spans="1:81" ht="8.25" customHeight="1">
      <c r="A88" s="71"/>
      <c r="B88" s="71"/>
      <c r="C88" s="71"/>
      <c r="D88" s="71"/>
      <c r="E88" s="71"/>
      <c r="F88" s="71"/>
      <c r="G88" s="71"/>
      <c r="H88" s="71"/>
      <c r="I88" s="71"/>
      <c r="J88" s="71"/>
      <c r="K88" s="71"/>
      <c r="L88" s="71"/>
      <c r="M88" s="71"/>
      <c r="N88" s="71"/>
      <c r="O88" s="71"/>
      <c r="P88" s="71"/>
      <c r="Q88" s="71"/>
      <c r="R88" s="71"/>
      <c r="S88" s="71"/>
      <c r="T88" s="71"/>
      <c r="U88" s="71"/>
      <c r="V88" s="71"/>
      <c r="W88" s="71"/>
      <c r="X88" s="71"/>
      <c r="Y88" s="71"/>
      <c r="Z88" s="71"/>
      <c r="AA88" s="71"/>
      <c r="AU88" s="87">
        <v>1</v>
      </c>
      <c r="CC88" s="92">
        <v>1</v>
      </c>
    </row>
    <row r="89" spans="1:81" ht="18.75" customHeight="1">
      <c r="A89" s="71"/>
      <c r="B89" s="161" t="s">
        <v>355</v>
      </c>
      <c r="C89" s="136"/>
      <c r="D89" s="136"/>
      <c r="E89" s="162"/>
      <c r="F89" s="136"/>
      <c r="G89" s="136"/>
      <c r="H89" s="136"/>
      <c r="I89" s="136"/>
      <c r="J89" s="136"/>
      <c r="K89" s="136"/>
      <c r="L89" s="136"/>
      <c r="M89" s="136"/>
      <c r="N89" s="136"/>
      <c r="O89" s="136"/>
      <c r="P89" s="136"/>
      <c r="Q89" s="136"/>
      <c r="R89" s="136"/>
      <c r="S89" s="136"/>
      <c r="T89" s="136"/>
      <c r="U89" s="21"/>
      <c r="V89" s="21"/>
      <c r="W89" s="21"/>
      <c r="X89" s="21"/>
      <c r="Y89" s="21"/>
      <c r="Z89" s="21"/>
      <c r="AA89" s="21"/>
      <c r="AU89" s="87">
        <v>1</v>
      </c>
      <c r="CC89" s="92">
        <v>1</v>
      </c>
    </row>
    <row r="90" spans="1:81" ht="24" customHeight="1">
      <c r="A90" s="5"/>
      <c r="B90" s="513" t="s">
        <v>356</v>
      </c>
      <c r="C90" s="513"/>
      <c r="D90" s="513"/>
      <c r="E90" s="513"/>
      <c r="F90" s="513"/>
      <c r="G90" s="513" t="s">
        <v>357</v>
      </c>
      <c r="H90" s="513"/>
      <c r="I90" s="513"/>
      <c r="J90" s="513"/>
      <c r="K90" s="513"/>
      <c r="L90" s="513"/>
      <c r="M90" s="513"/>
      <c r="N90" s="513"/>
      <c r="O90" s="513"/>
      <c r="P90" s="513"/>
      <c r="Q90" s="513"/>
      <c r="R90" s="513"/>
      <c r="S90" s="514" t="s">
        <v>358</v>
      </c>
      <c r="T90" s="514"/>
      <c r="U90" s="514"/>
      <c r="V90" s="514"/>
      <c r="W90" s="514"/>
      <c r="X90" s="514"/>
      <c r="Y90" s="515" t="s">
        <v>77</v>
      </c>
      <c r="Z90" s="515"/>
      <c r="AA90" s="515"/>
      <c r="AU90" s="87">
        <v>1</v>
      </c>
      <c r="CC90" s="92">
        <v>1</v>
      </c>
    </row>
    <row r="91" spans="1:81" ht="34.5" customHeight="1">
      <c r="A91" s="163"/>
      <c r="B91" s="357"/>
      <c r="C91" s="357"/>
      <c r="D91" s="357"/>
      <c r="E91" s="357"/>
      <c r="F91" s="357"/>
      <c r="G91" s="357"/>
      <c r="H91" s="357"/>
      <c r="I91" s="357"/>
      <c r="J91" s="357"/>
      <c r="K91" s="357"/>
      <c r="L91" s="357"/>
      <c r="M91" s="357"/>
      <c r="N91" s="357"/>
      <c r="O91" s="357"/>
      <c r="P91" s="357"/>
      <c r="Q91" s="357"/>
      <c r="R91" s="357"/>
      <c r="S91" s="489"/>
      <c r="T91" s="489"/>
      <c r="U91" s="489"/>
      <c r="V91" s="489"/>
      <c r="W91" s="489"/>
      <c r="X91" s="489"/>
      <c r="Y91" s="516" t="s">
        <v>222</v>
      </c>
      <c r="Z91" s="516"/>
      <c r="AA91" s="516"/>
      <c r="AU91" s="87">
        <v>1</v>
      </c>
      <c r="CC91" s="92">
        <v>1</v>
      </c>
    </row>
    <row r="92" spans="1:81" ht="23.25" customHeight="1">
      <c r="A92" s="5"/>
      <c r="B92" s="5"/>
      <c r="C92" s="56"/>
      <c r="D92" s="56"/>
      <c r="E92" s="56"/>
      <c r="F92" s="56"/>
      <c r="G92" s="56"/>
      <c r="H92" s="5"/>
      <c r="I92" s="5"/>
      <c r="J92" s="5"/>
      <c r="K92" s="5"/>
      <c r="L92" s="5"/>
      <c r="M92" s="5"/>
      <c r="N92" s="517" t="s">
        <v>359</v>
      </c>
      <c r="O92" s="517"/>
      <c r="P92" s="517"/>
      <c r="Q92" s="517"/>
      <c r="R92" s="517"/>
      <c r="S92" s="517"/>
      <c r="T92" s="517"/>
      <c r="U92" s="517"/>
      <c r="V92" s="518" t="str">
        <f>IF(S91=0,"",IF(S91&lt;3,"Muy Baja",IF(S91&lt;24,"Baja",IF(S91&lt;500,"Media",IF(S91&lt;5001,"Alta","Muy Alta")))))</f>
        <v/>
      </c>
      <c r="W92" s="518"/>
      <c r="X92" s="518"/>
      <c r="Y92" s="518"/>
      <c r="Z92" s="518"/>
      <c r="AA92" s="518"/>
      <c r="AU92" s="87">
        <v>1</v>
      </c>
      <c r="CC92" s="92">
        <v>1</v>
      </c>
    </row>
    <row r="93" spans="1:81" ht="18.75" customHeight="1">
      <c r="A93" s="474" t="s">
        <v>360</v>
      </c>
      <c r="B93" s="474"/>
      <c r="C93" s="474"/>
      <c r="D93" s="474"/>
      <c r="E93" s="474"/>
      <c r="F93" s="474"/>
      <c r="G93" s="474"/>
      <c r="H93" s="474"/>
      <c r="I93" s="474"/>
      <c r="J93" s="474"/>
      <c r="K93" s="474"/>
      <c r="L93" s="474"/>
      <c r="M93" s="474"/>
      <c r="N93" s="474"/>
      <c r="O93" s="474"/>
      <c r="P93" s="474"/>
      <c r="Q93" s="474"/>
      <c r="R93" s="474"/>
      <c r="S93" s="474"/>
      <c r="T93" s="474"/>
      <c r="U93" s="474"/>
      <c r="V93" s="474"/>
      <c r="W93" s="474"/>
      <c r="X93" s="474"/>
      <c r="Y93" s="474"/>
      <c r="Z93" s="474"/>
      <c r="AA93" s="474"/>
      <c r="AU93" s="87">
        <v>1</v>
      </c>
      <c r="CC93" s="92">
        <v>1</v>
      </c>
    </row>
    <row r="94" spans="1:81" ht="18.75" customHeight="1">
      <c r="A94" s="501" t="s">
        <v>183</v>
      </c>
      <c r="B94" s="501"/>
      <c r="C94" s="164"/>
      <c r="D94" s="165"/>
      <c r="E94" s="166"/>
      <c r="F94" s="167"/>
      <c r="G94" s="168" t="s">
        <v>361</v>
      </c>
      <c r="H94" s="169" t="s">
        <v>362</v>
      </c>
      <c r="I94" s="169" t="s">
        <v>363</v>
      </c>
      <c r="J94" s="169" t="s">
        <v>364</v>
      </c>
      <c r="K94" s="169" t="s">
        <v>365</v>
      </c>
      <c r="L94" s="169" t="s">
        <v>366</v>
      </c>
      <c r="M94" s="169" t="s">
        <v>367</v>
      </c>
      <c r="N94" s="169" t="s">
        <v>368</v>
      </c>
      <c r="O94" s="169" t="s">
        <v>369</v>
      </c>
      <c r="P94" s="169" t="s">
        <v>370</v>
      </c>
      <c r="Q94" s="169" t="s">
        <v>371</v>
      </c>
      <c r="R94" s="169" t="s">
        <v>372</v>
      </c>
      <c r="S94" s="169" t="s">
        <v>373</v>
      </c>
      <c r="T94" s="169" t="s">
        <v>374</v>
      </c>
      <c r="U94" s="169" t="s">
        <v>375</v>
      </c>
      <c r="V94" s="170" t="s">
        <v>376</v>
      </c>
      <c r="W94" s="170" t="s">
        <v>377</v>
      </c>
      <c r="X94" s="170" t="s">
        <v>378</v>
      </c>
      <c r="Y94" s="170" t="s">
        <v>379</v>
      </c>
      <c r="Z94" s="470" t="s">
        <v>380</v>
      </c>
      <c r="AA94" s="470"/>
      <c r="AU94" s="87">
        <v>1</v>
      </c>
      <c r="CC94" s="92">
        <v>1</v>
      </c>
    </row>
    <row r="95" spans="1:81" ht="18.75" customHeight="1">
      <c r="A95" s="171">
        <v>1</v>
      </c>
      <c r="B95" s="172" t="s">
        <v>232</v>
      </c>
      <c r="C95" s="502" t="s">
        <v>381</v>
      </c>
      <c r="D95" s="502"/>
      <c r="E95" s="502"/>
      <c r="F95" s="502"/>
      <c r="G95" s="173">
        <v>0.2</v>
      </c>
      <c r="H95" s="174"/>
      <c r="I95" s="174"/>
      <c r="J95" s="174"/>
      <c r="K95" s="174"/>
      <c r="L95" s="174"/>
      <c r="M95" s="174"/>
      <c r="N95" s="174"/>
      <c r="O95" s="174"/>
      <c r="P95" s="174"/>
      <c r="Q95" s="174"/>
      <c r="R95" s="174"/>
      <c r="S95" s="174"/>
      <c r="T95" s="174"/>
      <c r="U95" s="174"/>
      <c r="V95" s="174"/>
      <c r="W95" s="174"/>
      <c r="X95" s="174"/>
      <c r="Y95" s="174"/>
      <c r="Z95" s="175">
        <f>COUNTA(H95:Y95)*G95</f>
        <v>0</v>
      </c>
      <c r="AA95" s="465">
        <f>IFERROR(SUM(Z95:Z99)/COUNTA(H95:W99),"")</f>
        <v>0.6</v>
      </c>
      <c r="AU95" s="87">
        <v>1</v>
      </c>
      <c r="CC95" s="92">
        <v>1</v>
      </c>
    </row>
    <row r="96" spans="1:81" ht="18.75" customHeight="1">
      <c r="A96" s="176">
        <v>2</v>
      </c>
      <c r="B96" s="177" t="s">
        <v>235</v>
      </c>
      <c r="C96" s="502"/>
      <c r="D96" s="502"/>
      <c r="E96" s="502"/>
      <c r="F96" s="502"/>
      <c r="G96" s="173">
        <v>0.4</v>
      </c>
      <c r="H96" s="174"/>
      <c r="I96" s="174"/>
      <c r="J96" s="174"/>
      <c r="K96" s="174"/>
      <c r="L96" s="174"/>
      <c r="M96" s="174"/>
      <c r="N96" s="174"/>
      <c r="O96" s="174"/>
      <c r="P96" s="174"/>
      <c r="Q96" s="174"/>
      <c r="R96" s="174"/>
      <c r="S96" s="174"/>
      <c r="T96" s="174"/>
      <c r="U96" s="174"/>
      <c r="V96" s="174"/>
      <c r="W96" s="174"/>
      <c r="X96" s="174"/>
      <c r="Y96" s="174"/>
      <c r="Z96" s="175">
        <f>COUNTA(H96:Y96)*G96</f>
        <v>0</v>
      </c>
      <c r="AA96" s="465"/>
      <c r="AB96" s="178"/>
      <c r="AC96" s="178"/>
      <c r="AD96" s="178"/>
      <c r="AE96" s="178"/>
      <c r="AF96" s="178"/>
      <c r="AG96" s="178"/>
      <c r="AH96" s="178"/>
      <c r="AI96" s="178"/>
      <c r="AJ96" s="178"/>
      <c r="AK96" s="178"/>
      <c r="AL96" s="178"/>
      <c r="AM96" s="178"/>
      <c r="AN96" s="178"/>
      <c r="AO96" s="178"/>
      <c r="AP96" s="178"/>
      <c r="AQ96" s="178"/>
      <c r="AR96" s="178"/>
      <c r="AS96" s="178"/>
      <c r="AT96" s="178"/>
      <c r="AU96" s="87">
        <v>1</v>
      </c>
      <c r="AV96" s="153"/>
      <c r="CC96" s="92">
        <v>1</v>
      </c>
    </row>
    <row r="97" spans="1:137" ht="18.75" customHeight="1">
      <c r="A97" s="179">
        <v>3</v>
      </c>
      <c r="B97" s="180" t="s">
        <v>238</v>
      </c>
      <c r="C97" s="502"/>
      <c r="D97" s="502"/>
      <c r="E97" s="502"/>
      <c r="F97" s="502"/>
      <c r="G97" s="173">
        <v>0.6</v>
      </c>
      <c r="H97" s="174" t="s">
        <v>278</v>
      </c>
      <c r="I97" s="174" t="s">
        <v>278</v>
      </c>
      <c r="J97" s="174" t="s">
        <v>278</v>
      </c>
      <c r="K97" s="174"/>
      <c r="L97" s="174"/>
      <c r="M97" s="174"/>
      <c r="N97" s="174"/>
      <c r="O97" s="174"/>
      <c r="P97" s="174"/>
      <c r="Q97" s="174"/>
      <c r="R97" s="174"/>
      <c r="S97" s="174"/>
      <c r="T97" s="174"/>
      <c r="U97" s="174"/>
      <c r="V97" s="174"/>
      <c r="W97" s="174"/>
      <c r="X97" s="174"/>
      <c r="Y97" s="174"/>
      <c r="Z97" s="175">
        <f>COUNTA(H97:Y97)*G97</f>
        <v>1.7999999999999998</v>
      </c>
      <c r="AA97" s="465"/>
      <c r="AB97" s="178"/>
      <c r="AC97" s="178"/>
      <c r="AD97" s="178"/>
      <c r="AE97" s="178"/>
      <c r="AF97" s="178"/>
      <c r="AG97" s="178"/>
      <c r="AH97" s="178"/>
      <c r="AI97" s="178"/>
      <c r="AJ97" s="178"/>
      <c r="AK97" s="178"/>
      <c r="AL97" s="178"/>
      <c r="AM97" s="178"/>
      <c r="AN97" s="178"/>
      <c r="AO97" s="178"/>
      <c r="AP97" s="178"/>
      <c r="AQ97" s="178"/>
      <c r="AR97" s="178"/>
      <c r="AS97" s="178"/>
      <c r="AT97" s="178"/>
      <c r="AU97" s="87">
        <v>1</v>
      </c>
      <c r="AV97" s="153"/>
      <c r="CC97" s="92">
        <v>1</v>
      </c>
    </row>
    <row r="98" spans="1:137" ht="18.75" customHeight="1">
      <c r="A98" s="181">
        <v>4</v>
      </c>
      <c r="B98" s="182" t="s">
        <v>241</v>
      </c>
      <c r="C98" s="502"/>
      <c r="D98" s="502"/>
      <c r="E98" s="502"/>
      <c r="F98" s="502"/>
      <c r="G98" s="173">
        <v>0.8</v>
      </c>
      <c r="H98" s="174"/>
      <c r="I98" s="174"/>
      <c r="J98" s="174"/>
      <c r="K98" s="174"/>
      <c r="L98" s="174"/>
      <c r="M98" s="174"/>
      <c r="N98" s="174"/>
      <c r="O98" s="174"/>
      <c r="P98" s="174"/>
      <c r="Q98" s="174"/>
      <c r="R98" s="174"/>
      <c r="S98" s="174"/>
      <c r="T98" s="174"/>
      <c r="U98" s="174"/>
      <c r="V98" s="174"/>
      <c r="W98" s="174"/>
      <c r="X98" s="174"/>
      <c r="Y98" s="174"/>
      <c r="Z98" s="175">
        <f>COUNTA(H98:Y98)*G98</f>
        <v>0</v>
      </c>
      <c r="AA98" s="465"/>
      <c r="AB98" s="178"/>
      <c r="AC98" s="178"/>
      <c r="AD98" s="178"/>
      <c r="AE98" s="178"/>
      <c r="AF98" s="178"/>
      <c r="AG98" s="178"/>
      <c r="AH98" s="178"/>
      <c r="AI98" s="178"/>
      <c r="AJ98" s="178"/>
      <c r="AK98" s="178"/>
      <c r="AL98" s="178"/>
      <c r="AM98" s="178"/>
      <c r="AN98" s="178"/>
      <c r="AO98" s="178"/>
      <c r="AP98" s="178"/>
      <c r="AQ98" s="178"/>
      <c r="AR98" s="178"/>
      <c r="AS98" s="178"/>
      <c r="AT98" s="178"/>
      <c r="AU98" s="87">
        <v>1</v>
      </c>
      <c r="AV98" s="153"/>
      <c r="CC98" s="92">
        <v>1</v>
      </c>
    </row>
    <row r="99" spans="1:137" ht="18.75" customHeight="1">
      <c r="A99" s="183">
        <v>5</v>
      </c>
      <c r="B99" s="184" t="s">
        <v>244</v>
      </c>
      <c r="C99" s="502"/>
      <c r="D99" s="502"/>
      <c r="E99" s="502"/>
      <c r="F99" s="502"/>
      <c r="G99" s="185">
        <v>1</v>
      </c>
      <c r="H99" s="174"/>
      <c r="I99" s="174"/>
      <c r="J99" s="174"/>
      <c r="K99" s="174"/>
      <c r="L99" s="174"/>
      <c r="M99" s="174"/>
      <c r="N99" s="174"/>
      <c r="O99" s="174"/>
      <c r="P99" s="174"/>
      <c r="Q99" s="174"/>
      <c r="R99" s="174"/>
      <c r="S99" s="174"/>
      <c r="T99" s="174"/>
      <c r="U99" s="174"/>
      <c r="V99" s="174"/>
      <c r="W99" s="174"/>
      <c r="X99" s="174"/>
      <c r="Y99" s="174"/>
      <c r="Z99" s="186">
        <f>COUNTA(H99:Y99)*G99</f>
        <v>0</v>
      </c>
      <c r="AA99" s="465"/>
      <c r="AB99" s="178"/>
      <c r="AC99" s="178"/>
      <c r="AD99" s="178"/>
      <c r="AE99" s="178"/>
      <c r="AF99" s="178"/>
      <c r="AG99" s="178"/>
      <c r="AH99" s="178"/>
      <c r="AI99" s="178"/>
      <c r="AJ99" s="178"/>
      <c r="AK99" s="178"/>
      <c r="AL99" s="178"/>
      <c r="AM99" s="178"/>
      <c r="AN99" s="178"/>
      <c r="AO99" s="178"/>
      <c r="AP99" s="178"/>
      <c r="AQ99" s="178"/>
      <c r="AR99" s="178"/>
      <c r="AS99" s="178"/>
      <c r="AT99" s="178"/>
      <c r="AU99" s="87">
        <v>1</v>
      </c>
      <c r="AV99" s="153"/>
      <c r="CC99" s="92">
        <v>1</v>
      </c>
    </row>
    <row r="100" spans="1:137" ht="11.25" customHeight="1" thickBot="1">
      <c r="A100" s="187"/>
      <c r="B100" s="188"/>
      <c r="C100" s="189"/>
      <c r="D100" s="189"/>
      <c r="E100" s="189"/>
      <c r="F100" s="88"/>
      <c r="G100" s="188"/>
      <c r="H100" s="190">
        <f t="shared" ref="H100:Y100" si="12">COUNTA(H95:H99)</f>
        <v>1</v>
      </c>
      <c r="I100" s="190">
        <f t="shared" si="12"/>
        <v>1</v>
      </c>
      <c r="J100" s="190">
        <f t="shared" si="12"/>
        <v>1</v>
      </c>
      <c r="K100" s="190">
        <f t="shared" si="12"/>
        <v>0</v>
      </c>
      <c r="L100" s="190">
        <f t="shared" si="12"/>
        <v>0</v>
      </c>
      <c r="M100" s="190">
        <f t="shared" si="12"/>
        <v>0</v>
      </c>
      <c r="N100" s="190">
        <f t="shared" si="12"/>
        <v>0</v>
      </c>
      <c r="O100" s="88">
        <f t="shared" si="12"/>
        <v>0</v>
      </c>
      <c r="P100" s="88">
        <f t="shared" si="12"/>
        <v>0</v>
      </c>
      <c r="Q100" s="88">
        <f t="shared" si="12"/>
        <v>0</v>
      </c>
      <c r="R100" s="88">
        <f t="shared" si="12"/>
        <v>0</v>
      </c>
      <c r="S100" s="88">
        <f t="shared" si="12"/>
        <v>0</v>
      </c>
      <c r="T100" s="88">
        <f t="shared" si="12"/>
        <v>0</v>
      </c>
      <c r="U100" s="88">
        <f t="shared" si="12"/>
        <v>0</v>
      </c>
      <c r="V100" s="88">
        <f t="shared" si="12"/>
        <v>0</v>
      </c>
      <c r="W100" s="88">
        <f t="shared" si="12"/>
        <v>0</v>
      </c>
      <c r="X100" s="88">
        <f t="shared" si="12"/>
        <v>0</v>
      </c>
      <c r="Y100" s="88">
        <f t="shared" si="12"/>
        <v>0</v>
      </c>
      <c r="Z100" s="25"/>
      <c r="AA100" s="25"/>
      <c r="AB100" s="5"/>
      <c r="AC100" s="5"/>
      <c r="AD100" s="5"/>
      <c r="AE100" s="5"/>
      <c r="AF100" s="5"/>
      <c r="AG100" s="5"/>
      <c r="AH100" s="5"/>
      <c r="AI100" s="5"/>
      <c r="AJ100" s="5"/>
      <c r="AK100" s="5"/>
      <c r="AL100" s="5"/>
      <c r="AM100" s="5"/>
      <c r="AN100" s="5"/>
      <c r="AO100" s="5"/>
      <c r="AP100" s="5"/>
      <c r="AQ100" s="5"/>
      <c r="AR100" s="5"/>
      <c r="AS100" s="5"/>
      <c r="AT100" s="5"/>
      <c r="AU100" s="87">
        <v>1</v>
      </c>
      <c r="AV100" s="109"/>
      <c r="CC100" s="92">
        <v>1</v>
      </c>
    </row>
    <row r="101" spans="1:137" ht="21" customHeight="1" thickTop="1" thickBot="1">
      <c r="A101" s="503" t="str">
        <f>IF(OR(H100&gt;1,I100&gt;1,J100&gt;1,K100&gt;1,L100&gt;1,M100&gt;1,N100&gt;1,O100&gt;1,P100&gt;1,Q100&gt;1,R100&gt;1,S100&gt;1,T100&gt;1,U100&gt;1,V100&gt;1,W100&gt;1),"ERROR - Solo Una calificación por Participante","")</f>
        <v/>
      </c>
      <c r="B101" s="503"/>
      <c r="C101" s="503"/>
      <c r="D101" s="503"/>
      <c r="E101" s="503"/>
      <c r="F101" s="503"/>
      <c r="G101" s="504" t="s">
        <v>382</v>
      </c>
      <c r="H101" s="504"/>
      <c r="I101" s="504"/>
      <c r="J101" s="504"/>
      <c r="K101" s="504"/>
      <c r="L101" s="504"/>
      <c r="M101" s="504"/>
      <c r="N101" s="504"/>
      <c r="O101" s="505">
        <f>IF(AA95="","",IF(V101&gt;0.8,5,IF(V101&gt;0.6,4,IF(V101&gt;0.4,3,IF(V101&gt;0.2,2,1)))))</f>
        <v>3</v>
      </c>
      <c r="P101" s="505"/>
      <c r="Q101" s="505"/>
      <c r="R101" s="506" t="str">
        <f>VLOOKUP(O101,A95:B99,2,1)</f>
        <v>Media</v>
      </c>
      <c r="S101" s="506"/>
      <c r="T101" s="506"/>
      <c r="U101" s="506"/>
      <c r="V101" s="507">
        <f>IFERROR(AA95,"")</f>
        <v>0.6</v>
      </c>
      <c r="W101" s="507"/>
      <c r="X101" s="507"/>
      <c r="Y101" s="25"/>
      <c r="Z101" s="25"/>
      <c r="AA101" s="25"/>
      <c r="AB101" s="5"/>
      <c r="AC101" s="5"/>
      <c r="AD101" s="5"/>
      <c r="AE101" s="5"/>
      <c r="AF101" s="5"/>
      <c r="AG101" s="5"/>
      <c r="AH101" s="5"/>
      <c r="AI101" s="5"/>
      <c r="AJ101" s="5"/>
      <c r="AK101" s="5"/>
      <c r="AL101" s="5"/>
      <c r="AM101" s="5"/>
      <c r="AN101" s="5"/>
      <c r="AO101" s="5"/>
      <c r="AP101" s="5"/>
      <c r="AQ101" s="5"/>
      <c r="AR101" s="5"/>
      <c r="AS101" s="5"/>
      <c r="AT101" s="5"/>
      <c r="AU101" s="87">
        <v>1</v>
      </c>
      <c r="AV101" s="108" t="str">
        <f>CONCATENATE(O101," - ",R101)</f>
        <v>3 - Media</v>
      </c>
      <c r="CC101" s="92">
        <v>1</v>
      </c>
    </row>
    <row r="102" spans="1:137" ht="15" customHeight="1" thickTop="1">
      <c r="A102" s="101"/>
      <c r="B102" s="101"/>
      <c r="C102" s="101"/>
      <c r="D102" s="101"/>
      <c r="E102" s="94"/>
      <c r="F102" s="101"/>
      <c r="G102" s="101"/>
      <c r="H102" s="101"/>
      <c r="I102" s="101"/>
      <c r="J102" s="101"/>
      <c r="K102" s="101"/>
      <c r="L102" s="25"/>
      <c r="M102" s="25"/>
      <c r="N102" s="25"/>
      <c r="O102" s="25"/>
      <c r="P102" s="25"/>
      <c r="Q102" s="25"/>
      <c r="R102" s="25"/>
      <c r="S102" s="25"/>
      <c r="T102" s="25"/>
      <c r="U102" s="25"/>
      <c r="V102" s="25"/>
      <c r="W102" s="25"/>
      <c r="X102" s="25"/>
      <c r="Y102" s="25"/>
      <c r="Z102" s="25"/>
      <c r="AA102" s="25"/>
      <c r="AB102" s="5"/>
      <c r="AC102" s="5"/>
      <c r="AD102" s="5"/>
      <c r="AE102" s="5"/>
      <c r="AF102" s="5"/>
      <c r="AG102" s="5"/>
      <c r="AH102" s="5"/>
      <c r="AI102" s="5"/>
      <c r="AJ102" s="5"/>
      <c r="AK102" s="5"/>
      <c r="AL102" s="5"/>
      <c r="AM102" s="5"/>
      <c r="AN102" s="5"/>
      <c r="AO102" s="5"/>
      <c r="AP102" s="5"/>
      <c r="AQ102" s="5"/>
      <c r="AR102" s="5"/>
      <c r="AS102" s="5"/>
      <c r="AT102" s="5"/>
      <c r="AU102" s="87">
        <v>1</v>
      </c>
      <c r="AV102" s="25"/>
      <c r="CC102" s="92">
        <v>1</v>
      </c>
    </row>
    <row r="103" spans="1:137" ht="30" customHeight="1">
      <c r="A103" s="508" t="s">
        <v>122</v>
      </c>
      <c r="B103" s="508"/>
      <c r="C103" s="508"/>
      <c r="D103" s="508"/>
      <c r="E103" s="508"/>
      <c r="F103" s="508"/>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104"/>
      <c r="AC103" s="104"/>
      <c r="AD103" s="104"/>
      <c r="AE103" s="104"/>
      <c r="AF103" s="104"/>
      <c r="AG103" s="104"/>
      <c r="AH103" s="104"/>
      <c r="AI103" s="104"/>
      <c r="AJ103" s="104"/>
      <c r="AK103" s="104"/>
      <c r="AL103" s="104"/>
      <c r="AM103" s="104"/>
      <c r="AN103" s="104"/>
      <c r="AO103" s="104"/>
      <c r="AP103" s="104"/>
      <c r="AQ103" s="104"/>
      <c r="AR103" s="104"/>
      <c r="AS103" s="104"/>
      <c r="AT103" s="104"/>
      <c r="AU103" s="87">
        <v>1</v>
      </c>
      <c r="AV103" s="25"/>
      <c r="CC103" s="92">
        <v>1</v>
      </c>
    </row>
    <row r="104" spans="1:137" ht="18.75" customHeight="1">
      <c r="A104" s="509" t="s">
        <v>383</v>
      </c>
      <c r="B104" s="509"/>
      <c r="C104" s="509"/>
      <c r="D104" s="509"/>
      <c r="E104" s="509"/>
      <c r="F104" s="509"/>
      <c r="G104" s="509"/>
      <c r="H104" s="509"/>
      <c r="I104" s="509"/>
      <c r="J104" s="509"/>
      <c r="K104" s="509"/>
      <c r="L104" s="509"/>
      <c r="M104" s="509"/>
      <c r="N104" s="509"/>
      <c r="O104" s="509"/>
      <c r="P104" s="509"/>
      <c r="Q104" s="509"/>
      <c r="R104" s="509"/>
      <c r="S104" s="509"/>
      <c r="T104" s="509"/>
      <c r="U104" s="509"/>
      <c r="V104" s="509"/>
      <c r="W104" s="509"/>
      <c r="X104" s="509"/>
      <c r="Y104" s="509"/>
      <c r="Z104" s="509"/>
      <c r="AA104" s="509"/>
      <c r="AB104" s="191"/>
      <c r="AC104" s="191"/>
      <c r="AD104" s="191"/>
      <c r="AE104" s="191"/>
      <c r="AF104" s="191"/>
      <c r="AG104" s="191"/>
      <c r="AH104" s="191"/>
      <c r="AI104" s="191"/>
      <c r="AJ104" s="191"/>
      <c r="AK104" s="191"/>
      <c r="AL104" s="191"/>
      <c r="AM104" s="191"/>
      <c r="AN104" s="191"/>
      <c r="AO104" s="191"/>
      <c r="AP104" s="191"/>
      <c r="AQ104" s="191"/>
      <c r="AR104" s="191"/>
      <c r="AS104" s="191"/>
      <c r="AT104" s="191"/>
      <c r="AU104" s="87">
        <v>1</v>
      </c>
      <c r="AV104" s="5"/>
      <c r="AW104" s="5"/>
      <c r="AX104" s="5"/>
      <c r="AY104" s="5"/>
      <c r="AZ104" s="5"/>
      <c r="BA104" s="5"/>
      <c r="BB104" s="5"/>
      <c r="BC104" s="5"/>
      <c r="BD104" s="5"/>
      <c r="BE104" s="5"/>
      <c r="BF104" s="5"/>
      <c r="BG104" s="5"/>
      <c r="BH104" s="5"/>
      <c r="BI104" s="5"/>
      <c r="BJ104" s="5"/>
      <c r="BK104" s="56"/>
      <c r="BL104" s="56"/>
      <c r="BM104" s="56"/>
      <c r="BN104" s="56"/>
      <c r="BO104" s="56"/>
      <c r="BP104" s="56"/>
      <c r="BQ104" s="56"/>
      <c r="BR104" s="56"/>
      <c r="BS104" s="56"/>
      <c r="BT104" s="56"/>
      <c r="BU104" s="56"/>
      <c r="BV104" s="56"/>
      <c r="BW104" s="56"/>
      <c r="BX104" s="56"/>
      <c r="BY104" s="56"/>
      <c r="BZ104" s="56"/>
      <c r="CA104" s="56"/>
      <c r="CB104" s="5"/>
      <c r="CC104" s="92">
        <v>1</v>
      </c>
      <c r="CD104" s="56"/>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row>
    <row r="105" spans="1:137" ht="18.75" customHeight="1">
      <c r="A105" s="493" t="s">
        <v>344</v>
      </c>
      <c r="B105" s="493"/>
      <c r="C105" s="493"/>
      <c r="D105" s="493" t="s">
        <v>384</v>
      </c>
      <c r="E105" s="493"/>
      <c r="F105" s="493" t="s">
        <v>150</v>
      </c>
      <c r="G105" s="493"/>
      <c r="H105" s="493"/>
      <c r="I105" s="493"/>
      <c r="J105" s="493"/>
      <c r="K105" s="493"/>
      <c r="L105" s="493"/>
      <c r="M105" s="493"/>
      <c r="N105" s="510" t="s">
        <v>385</v>
      </c>
      <c r="O105" s="510"/>
      <c r="P105" s="510"/>
      <c r="Q105" s="510"/>
      <c r="R105" s="510"/>
      <c r="S105" s="510"/>
      <c r="T105" s="510"/>
      <c r="U105" s="510"/>
      <c r="V105" s="510"/>
      <c r="W105" s="510"/>
      <c r="X105" s="510"/>
      <c r="Y105" s="510"/>
      <c r="Z105" s="510"/>
      <c r="AA105" s="510"/>
      <c r="AB105" s="86"/>
      <c r="AC105" s="86"/>
      <c r="AD105" s="86"/>
      <c r="AE105" s="86"/>
      <c r="AF105" s="86"/>
      <c r="AG105" s="86"/>
      <c r="AH105" s="86"/>
      <c r="AI105" s="86"/>
      <c r="AJ105" s="86"/>
      <c r="AK105" s="86"/>
      <c r="AL105" s="86"/>
      <c r="AM105" s="86"/>
      <c r="AN105" s="86"/>
      <c r="AO105" s="86"/>
      <c r="AP105" s="86"/>
      <c r="AQ105" s="86"/>
      <c r="AR105" s="86"/>
      <c r="AS105" s="86"/>
      <c r="AT105" s="86"/>
      <c r="AU105" s="87">
        <v>1</v>
      </c>
      <c r="AV105" s="5"/>
      <c r="AW105" s="5"/>
      <c r="AX105" s="5"/>
      <c r="AY105" s="5"/>
      <c r="AZ105" s="5"/>
      <c r="BA105" s="5"/>
      <c r="BB105" s="5"/>
      <c r="BC105" s="5"/>
      <c r="BD105" s="5"/>
      <c r="BE105" s="5"/>
      <c r="BF105" s="5"/>
      <c r="BG105" s="5"/>
      <c r="BH105" s="5"/>
      <c r="BI105" s="5"/>
      <c r="BJ105" s="5"/>
      <c r="BK105" s="56"/>
      <c r="BL105" s="56"/>
      <c r="BM105" s="56"/>
      <c r="BN105" s="56"/>
      <c r="BO105" s="56"/>
      <c r="BP105" s="56"/>
      <c r="BQ105" s="56"/>
      <c r="BR105" s="56"/>
      <c r="BS105" s="56"/>
      <c r="BT105" s="56"/>
      <c r="BU105" s="56"/>
      <c r="BV105" s="56"/>
      <c r="BW105" s="56"/>
      <c r="BX105" s="56"/>
      <c r="BY105" s="56"/>
      <c r="BZ105" s="56"/>
      <c r="CA105" s="56"/>
      <c r="CB105" s="5"/>
      <c r="CC105" s="92">
        <v>1</v>
      </c>
      <c r="CD105" s="56"/>
      <c r="CE105" s="5"/>
      <c r="CF105" s="5"/>
      <c r="CG105" s="5"/>
      <c r="CH105" s="5"/>
      <c r="CI105" s="5"/>
      <c r="CJ105" s="5"/>
      <c r="CK105" s="511" t="s">
        <v>386</v>
      </c>
      <c r="CL105" s="511"/>
      <c r="CM105" s="511"/>
      <c r="CN105" s="511"/>
      <c r="CO105" s="511"/>
      <c r="CP105" s="511"/>
      <c r="CQ105" s="511"/>
      <c r="CR105" s="511"/>
      <c r="CS105" s="511"/>
      <c r="CT105" s="511"/>
      <c r="CU105" s="511"/>
      <c r="CV105" s="511"/>
      <c r="CW105" s="511"/>
      <c r="CX105" s="511"/>
      <c r="CY105" s="511"/>
      <c r="CZ105" s="5"/>
      <c r="DA105" s="5"/>
      <c r="DB105" s="5"/>
      <c r="DC105" s="5"/>
      <c r="DD105" s="499" t="s">
        <v>387</v>
      </c>
      <c r="DE105" s="499"/>
      <c r="DF105" s="499"/>
      <c r="DG105" s="499"/>
      <c r="DH105" s="499"/>
      <c r="DI105" s="499"/>
      <c r="DJ105" s="499"/>
      <c r="DK105" s="499"/>
      <c r="DL105" s="499"/>
      <c r="DM105" s="499"/>
      <c r="DN105" s="499"/>
      <c r="DO105" s="499"/>
      <c r="DP105" s="499"/>
      <c r="DQ105" s="5"/>
      <c r="DR105" s="5"/>
      <c r="DS105" s="5"/>
      <c r="DT105" s="5"/>
      <c r="DU105" s="499" t="s">
        <v>388</v>
      </c>
      <c r="DV105" s="499"/>
      <c r="DW105" s="499"/>
      <c r="DX105" s="499"/>
      <c r="DY105" s="499"/>
      <c r="DZ105" s="499"/>
      <c r="EA105" s="499"/>
      <c r="EB105" s="499"/>
      <c r="EC105" s="499"/>
      <c r="ED105" s="499"/>
      <c r="EE105" s="499"/>
      <c r="EF105" s="499"/>
      <c r="EG105" s="499"/>
    </row>
    <row r="106" spans="1:137" ht="28.5" customHeight="1">
      <c r="A106" s="192">
        <v>1</v>
      </c>
      <c r="B106" s="193" t="s">
        <v>389</v>
      </c>
      <c r="C106" s="194">
        <v>0.2</v>
      </c>
      <c r="D106" s="495" t="s">
        <v>390</v>
      </c>
      <c r="E106" s="495"/>
      <c r="F106" s="495" t="s">
        <v>391</v>
      </c>
      <c r="G106" s="495"/>
      <c r="H106" s="495"/>
      <c r="I106" s="495"/>
      <c r="J106" s="495"/>
      <c r="K106" s="495"/>
      <c r="L106" s="495"/>
      <c r="M106" s="495"/>
      <c r="N106" s="495" t="s">
        <v>392</v>
      </c>
      <c r="O106" s="495"/>
      <c r="P106" s="495"/>
      <c r="Q106" s="495"/>
      <c r="R106" s="495"/>
      <c r="S106" s="495"/>
      <c r="T106" s="495"/>
      <c r="U106" s="495"/>
      <c r="V106" s="495"/>
      <c r="W106" s="495"/>
      <c r="X106" s="495"/>
      <c r="Y106" s="495"/>
      <c r="Z106" s="495"/>
      <c r="AA106" s="495"/>
      <c r="AB106" s="139"/>
      <c r="AC106" s="139"/>
      <c r="AD106" s="139"/>
      <c r="AE106" s="139"/>
      <c r="AF106" s="139"/>
      <c r="AG106" s="139"/>
      <c r="AH106" s="139"/>
      <c r="AI106" s="139"/>
      <c r="AJ106" s="139"/>
      <c r="AK106" s="139"/>
      <c r="AL106" s="139"/>
      <c r="AM106" s="139"/>
      <c r="AN106" s="139"/>
      <c r="AO106" s="139"/>
      <c r="AP106" s="139"/>
      <c r="AQ106" s="139"/>
      <c r="AR106" s="139"/>
      <c r="AS106" s="139"/>
      <c r="AT106" s="139"/>
      <c r="AU106" s="87">
        <v>1</v>
      </c>
      <c r="AV106" s="5"/>
      <c r="AW106" s="5"/>
      <c r="AX106" s="5"/>
      <c r="AY106" s="5"/>
      <c r="AZ106" s="5"/>
      <c r="BA106" s="5"/>
      <c r="BB106" s="5"/>
      <c r="BC106" s="5"/>
      <c r="BD106" s="5"/>
      <c r="BE106" s="5"/>
      <c r="BF106" s="5"/>
      <c r="BG106" s="5"/>
      <c r="BH106" s="5"/>
      <c r="BI106" s="5"/>
      <c r="BJ106" s="5"/>
      <c r="BK106" s="56"/>
      <c r="BL106" s="56"/>
      <c r="BM106" s="56"/>
      <c r="BN106" s="56"/>
      <c r="BO106" s="56"/>
      <c r="BP106" s="56"/>
      <c r="BQ106" s="56"/>
      <c r="BR106" s="56"/>
      <c r="BS106" s="56"/>
      <c r="BT106" s="56"/>
      <c r="BU106" s="56"/>
      <c r="BV106" s="56"/>
      <c r="BW106" s="56"/>
      <c r="BX106" s="56"/>
      <c r="BY106" s="56"/>
      <c r="BZ106" s="56"/>
      <c r="CA106" s="56"/>
      <c r="CB106" s="5"/>
      <c r="CC106" s="92">
        <v>1</v>
      </c>
      <c r="CD106" s="56"/>
      <c r="CE106" s="5"/>
      <c r="CF106" s="5"/>
      <c r="CG106" s="5"/>
      <c r="CH106" s="5"/>
      <c r="CI106" s="5"/>
      <c r="CJ106" s="5"/>
      <c r="CK106" s="511"/>
      <c r="CL106" s="511"/>
      <c r="CM106" s="511"/>
      <c r="CN106" s="511"/>
      <c r="CO106" s="511"/>
      <c r="CP106" s="511"/>
      <c r="CQ106" s="511"/>
      <c r="CR106" s="511"/>
      <c r="CS106" s="511"/>
      <c r="CT106" s="511"/>
      <c r="CU106" s="511"/>
      <c r="CV106" s="511"/>
      <c r="CW106" s="511"/>
      <c r="CX106" s="511"/>
      <c r="CY106" s="511"/>
      <c r="CZ106" s="5"/>
      <c r="DA106" s="5"/>
      <c r="DB106" s="5"/>
      <c r="DC106" s="5"/>
      <c r="DD106" s="499"/>
      <c r="DE106" s="499"/>
      <c r="DF106" s="499"/>
      <c r="DG106" s="499"/>
      <c r="DH106" s="499"/>
      <c r="DI106" s="499"/>
      <c r="DJ106" s="499"/>
      <c r="DK106" s="499"/>
      <c r="DL106" s="499"/>
      <c r="DM106" s="499"/>
      <c r="DN106" s="499"/>
      <c r="DO106" s="499"/>
      <c r="DP106" s="499"/>
      <c r="DQ106" s="5"/>
      <c r="DR106" s="5"/>
      <c r="DS106" s="5"/>
      <c r="DT106" s="5"/>
      <c r="DU106" s="499"/>
      <c r="DV106" s="499"/>
      <c r="DW106" s="499"/>
      <c r="DX106" s="499"/>
      <c r="DY106" s="499"/>
      <c r="DZ106" s="499"/>
      <c r="EA106" s="499"/>
      <c r="EB106" s="499"/>
      <c r="EC106" s="499"/>
      <c r="ED106" s="499"/>
      <c r="EE106" s="499"/>
      <c r="EF106" s="499"/>
      <c r="EG106" s="499"/>
    </row>
    <row r="107" spans="1:137" ht="28.5" customHeight="1">
      <c r="A107" s="192">
        <v>2</v>
      </c>
      <c r="B107" s="195" t="s">
        <v>393</v>
      </c>
      <c r="C107" s="194">
        <v>0.4</v>
      </c>
      <c r="D107" s="495" t="s">
        <v>394</v>
      </c>
      <c r="E107" s="495"/>
      <c r="F107" s="495" t="s">
        <v>395</v>
      </c>
      <c r="G107" s="495"/>
      <c r="H107" s="495"/>
      <c r="I107" s="495"/>
      <c r="J107" s="495"/>
      <c r="K107" s="495"/>
      <c r="L107" s="495"/>
      <c r="M107" s="495"/>
      <c r="N107" s="495" t="s">
        <v>396</v>
      </c>
      <c r="O107" s="495"/>
      <c r="P107" s="495"/>
      <c r="Q107" s="495"/>
      <c r="R107" s="495"/>
      <c r="S107" s="495"/>
      <c r="T107" s="495"/>
      <c r="U107" s="495"/>
      <c r="V107" s="495"/>
      <c r="W107" s="495"/>
      <c r="X107" s="495"/>
      <c r="Y107" s="495"/>
      <c r="Z107" s="495"/>
      <c r="AA107" s="495"/>
      <c r="AB107" s="139"/>
      <c r="AC107" s="139"/>
      <c r="AD107" s="139"/>
      <c r="AE107" s="139"/>
      <c r="AF107" s="139"/>
      <c r="AG107" s="139"/>
      <c r="AH107" s="139"/>
      <c r="AI107" s="139"/>
      <c r="AJ107" s="139"/>
      <c r="AK107" s="139"/>
      <c r="AL107" s="139"/>
      <c r="AM107" s="139"/>
      <c r="AN107" s="139"/>
      <c r="AO107" s="139"/>
      <c r="AP107" s="139"/>
      <c r="AQ107" s="139"/>
      <c r="AR107" s="139"/>
      <c r="AS107" s="139"/>
      <c r="AT107" s="139"/>
      <c r="AU107" s="87">
        <v>1</v>
      </c>
      <c r="AV107" s="5"/>
      <c r="AW107" s="5"/>
      <c r="AX107" s="5"/>
      <c r="AY107" s="5"/>
      <c r="AZ107" s="5"/>
      <c r="BA107" s="5"/>
      <c r="BB107" s="5"/>
      <c r="BC107" s="5"/>
      <c r="BD107" s="5"/>
      <c r="BE107" s="5"/>
      <c r="BF107" s="5"/>
      <c r="BG107" s="5"/>
      <c r="BH107" s="5"/>
      <c r="BI107" s="5"/>
      <c r="BJ107" s="5"/>
      <c r="BK107" s="56"/>
      <c r="BL107" s="56"/>
      <c r="BM107" s="56"/>
      <c r="BN107" s="56"/>
      <c r="BO107" s="56"/>
      <c r="BP107" s="56"/>
      <c r="BQ107" s="56"/>
      <c r="BR107" s="56"/>
      <c r="BS107" s="56"/>
      <c r="BT107" s="56"/>
      <c r="BU107" s="56"/>
      <c r="BV107" s="56"/>
      <c r="BW107" s="56"/>
      <c r="BX107" s="56"/>
      <c r="BY107" s="56"/>
      <c r="BZ107" s="56"/>
      <c r="CA107" s="56"/>
      <c r="CB107" s="5"/>
      <c r="CC107" s="92">
        <v>1</v>
      </c>
      <c r="CD107" s="56"/>
      <c r="CE107" s="5"/>
      <c r="CF107" s="5"/>
      <c r="CG107" s="5"/>
      <c r="CH107" s="5"/>
      <c r="CI107" s="25"/>
      <c r="CJ107" s="25"/>
      <c r="CK107" s="25"/>
      <c r="CL107" s="25"/>
      <c r="CM107" s="25"/>
      <c r="CN107" s="25"/>
      <c r="CO107" s="25"/>
      <c r="CP107" s="500" t="s">
        <v>122</v>
      </c>
      <c r="CQ107" s="500"/>
      <c r="CR107" s="500"/>
      <c r="CS107" s="500"/>
      <c r="CT107" s="500"/>
      <c r="CU107" s="500"/>
      <c r="CV107" s="500"/>
      <c r="CW107" s="500"/>
      <c r="CX107" s="500"/>
      <c r="CY107" s="500"/>
      <c r="CZ107" s="5"/>
      <c r="DA107" s="5"/>
      <c r="DB107" s="5"/>
      <c r="DC107" s="5"/>
      <c r="DD107" s="25"/>
      <c r="DE107" s="25"/>
      <c r="DF107" s="25"/>
      <c r="DG107" s="500" t="s">
        <v>122</v>
      </c>
      <c r="DH107" s="500"/>
      <c r="DI107" s="500"/>
      <c r="DJ107" s="500"/>
      <c r="DK107" s="500"/>
      <c r="DL107" s="500"/>
      <c r="DM107" s="500"/>
      <c r="DN107" s="500"/>
      <c r="DO107" s="500"/>
      <c r="DP107" s="500"/>
      <c r="DQ107" s="5"/>
      <c r="DR107" s="5"/>
      <c r="DS107" s="5"/>
      <c r="DT107" s="5"/>
      <c r="DU107" s="25"/>
      <c r="DV107" s="25"/>
      <c r="DW107" s="25"/>
      <c r="DX107" s="500" t="s">
        <v>122</v>
      </c>
      <c r="DY107" s="500"/>
      <c r="DZ107" s="500"/>
      <c r="EA107" s="500"/>
      <c r="EB107" s="500"/>
      <c r="EC107" s="500"/>
      <c r="ED107" s="500"/>
      <c r="EE107" s="500"/>
      <c r="EF107" s="500"/>
      <c r="EG107" s="500"/>
    </row>
    <row r="108" spans="1:137" ht="28.5" customHeight="1">
      <c r="A108" s="192">
        <v>3</v>
      </c>
      <c r="B108" s="196" t="s">
        <v>191</v>
      </c>
      <c r="C108" s="194">
        <v>0.6</v>
      </c>
      <c r="D108" s="495" t="s">
        <v>397</v>
      </c>
      <c r="E108" s="495"/>
      <c r="F108" s="495" t="s">
        <v>398</v>
      </c>
      <c r="G108" s="495"/>
      <c r="H108" s="495"/>
      <c r="I108" s="495"/>
      <c r="J108" s="495"/>
      <c r="K108" s="495"/>
      <c r="L108" s="495"/>
      <c r="M108" s="495"/>
      <c r="N108" s="495" t="s">
        <v>399</v>
      </c>
      <c r="O108" s="495"/>
      <c r="P108" s="495"/>
      <c r="Q108" s="495"/>
      <c r="R108" s="495"/>
      <c r="S108" s="495"/>
      <c r="T108" s="495"/>
      <c r="U108" s="495"/>
      <c r="V108" s="495"/>
      <c r="W108" s="495"/>
      <c r="X108" s="495"/>
      <c r="Y108" s="495"/>
      <c r="Z108" s="495"/>
      <c r="AA108" s="495"/>
      <c r="AB108" s="139"/>
      <c r="AC108" s="139"/>
      <c r="AD108" s="139"/>
      <c r="AE108" s="139"/>
      <c r="AF108" s="139"/>
      <c r="AG108" s="139"/>
      <c r="AH108" s="139"/>
      <c r="AI108" s="139"/>
      <c r="AJ108" s="139"/>
      <c r="AK108" s="139"/>
      <c r="AL108" s="139"/>
      <c r="AM108" s="139"/>
      <c r="AN108" s="139"/>
      <c r="AO108" s="139"/>
      <c r="AP108" s="139"/>
      <c r="AQ108" s="139"/>
      <c r="AR108" s="139"/>
      <c r="AS108" s="139"/>
      <c r="AT108" s="139"/>
      <c r="AU108" s="87">
        <v>1</v>
      </c>
      <c r="AV108" s="5"/>
      <c r="AW108" s="5"/>
      <c r="AX108" s="5"/>
      <c r="AY108" s="5"/>
      <c r="AZ108" s="5"/>
      <c r="BA108" s="5"/>
      <c r="BB108" s="5"/>
      <c r="BC108" s="5"/>
      <c r="BD108" s="5"/>
      <c r="BE108" s="5"/>
      <c r="BF108" s="5"/>
      <c r="BG108" s="5"/>
      <c r="BH108" s="5"/>
      <c r="BI108" s="5"/>
      <c r="BJ108" s="5"/>
      <c r="BK108" s="56"/>
      <c r="BL108" s="56"/>
      <c r="BM108" s="56"/>
      <c r="BN108" s="56"/>
      <c r="BO108" s="56"/>
      <c r="BP108" s="56"/>
      <c r="BQ108" s="56"/>
      <c r="BR108" s="56"/>
      <c r="BS108" s="56"/>
      <c r="BT108" s="56"/>
      <c r="BU108" s="56"/>
      <c r="BV108" s="56"/>
      <c r="BW108" s="56"/>
      <c r="BX108" s="56"/>
      <c r="BY108" s="56"/>
      <c r="BZ108" s="56"/>
      <c r="CA108" s="56"/>
      <c r="CB108" s="5"/>
      <c r="CC108" s="92">
        <v>1</v>
      </c>
      <c r="CD108" s="56"/>
      <c r="CE108" s="5"/>
      <c r="CF108" s="5"/>
      <c r="CG108" s="5"/>
      <c r="CH108" s="5"/>
      <c r="CI108" s="25"/>
      <c r="CJ108" s="25"/>
      <c r="CK108" s="25"/>
      <c r="CL108" s="25"/>
      <c r="CM108" s="25"/>
      <c r="CN108" s="25"/>
      <c r="CO108" s="25"/>
      <c r="CP108" s="498">
        <v>1</v>
      </c>
      <c r="CQ108" s="498"/>
      <c r="CR108" s="498">
        <v>2</v>
      </c>
      <c r="CS108" s="498"/>
      <c r="CT108" s="498">
        <v>3</v>
      </c>
      <c r="CU108" s="498"/>
      <c r="CV108" s="498">
        <v>4</v>
      </c>
      <c r="CW108" s="498"/>
      <c r="CX108" s="498">
        <v>5</v>
      </c>
      <c r="CY108" s="498"/>
      <c r="CZ108" s="94"/>
      <c r="DA108" s="94"/>
      <c r="DB108" s="25"/>
      <c r="DC108" s="25"/>
      <c r="DD108" s="25"/>
      <c r="DE108" s="25"/>
      <c r="DF108" s="25"/>
      <c r="DG108" s="498">
        <v>1</v>
      </c>
      <c r="DH108" s="498"/>
      <c r="DI108" s="498">
        <v>2</v>
      </c>
      <c r="DJ108" s="498"/>
      <c r="DK108" s="498">
        <v>3</v>
      </c>
      <c r="DL108" s="498"/>
      <c r="DM108" s="498">
        <v>4</v>
      </c>
      <c r="DN108" s="498"/>
      <c r="DO108" s="498">
        <v>5</v>
      </c>
      <c r="DP108" s="498"/>
      <c r="DQ108" s="94"/>
      <c r="DR108" s="94"/>
      <c r="DS108" s="25"/>
      <c r="DT108" s="25"/>
      <c r="DU108" s="25"/>
      <c r="DV108" s="25"/>
      <c r="DW108" s="25"/>
      <c r="DX108" s="498">
        <v>1</v>
      </c>
      <c r="DY108" s="498"/>
      <c r="DZ108" s="498">
        <v>2</v>
      </c>
      <c r="EA108" s="498"/>
      <c r="EB108" s="498">
        <v>3</v>
      </c>
      <c r="EC108" s="498"/>
      <c r="ED108" s="498">
        <v>4</v>
      </c>
      <c r="EE108" s="498"/>
      <c r="EF108" s="498">
        <v>5</v>
      </c>
      <c r="EG108" s="498"/>
    </row>
    <row r="109" spans="1:137" ht="28.5" customHeight="1">
      <c r="A109" s="192">
        <v>4</v>
      </c>
      <c r="B109" s="197" t="s">
        <v>400</v>
      </c>
      <c r="C109" s="194">
        <v>0.8</v>
      </c>
      <c r="D109" s="495" t="s">
        <v>401</v>
      </c>
      <c r="E109" s="495"/>
      <c r="F109" s="495" t="s">
        <v>402</v>
      </c>
      <c r="G109" s="495"/>
      <c r="H109" s="495"/>
      <c r="I109" s="495"/>
      <c r="J109" s="495"/>
      <c r="K109" s="495"/>
      <c r="L109" s="495"/>
      <c r="M109" s="495"/>
      <c r="N109" s="495" t="s">
        <v>403</v>
      </c>
      <c r="O109" s="495"/>
      <c r="P109" s="495"/>
      <c r="Q109" s="495"/>
      <c r="R109" s="495"/>
      <c r="S109" s="495"/>
      <c r="T109" s="495"/>
      <c r="U109" s="495"/>
      <c r="V109" s="495"/>
      <c r="W109" s="495"/>
      <c r="X109" s="495"/>
      <c r="Y109" s="495"/>
      <c r="Z109" s="495"/>
      <c r="AA109" s="495"/>
      <c r="AB109" s="139"/>
      <c r="AC109" s="139"/>
      <c r="AD109" s="139"/>
      <c r="AE109" s="139"/>
      <c r="AF109" s="139"/>
      <c r="AG109" s="139"/>
      <c r="AH109" s="139"/>
      <c r="AI109" s="139"/>
      <c r="AJ109" s="139"/>
      <c r="AK109" s="139"/>
      <c r="AL109" s="139"/>
      <c r="AM109" s="139"/>
      <c r="AN109" s="139"/>
      <c r="AO109" s="139"/>
      <c r="AP109" s="139"/>
      <c r="AQ109" s="139"/>
      <c r="AR109" s="139"/>
      <c r="AS109" s="139"/>
      <c r="AT109" s="139"/>
      <c r="AU109" s="87">
        <v>1</v>
      </c>
      <c r="AV109" s="5"/>
      <c r="AW109" s="5"/>
      <c r="AX109" s="5"/>
      <c r="AY109" s="5"/>
      <c r="AZ109" s="5"/>
      <c r="BA109" s="5"/>
      <c r="BB109" s="5"/>
      <c r="BC109" s="5"/>
      <c r="BD109" s="5"/>
      <c r="BE109" s="5"/>
      <c r="BF109" s="5"/>
      <c r="BG109" s="5"/>
      <c r="BH109" s="5"/>
      <c r="BI109" s="5"/>
      <c r="BJ109" s="5"/>
      <c r="BK109" s="56"/>
      <c r="BL109" s="56"/>
      <c r="BM109" s="56"/>
      <c r="BN109" s="56"/>
      <c r="BO109" s="56"/>
      <c r="BP109" s="56"/>
      <c r="BQ109" s="56"/>
      <c r="BR109" s="56"/>
      <c r="BS109" s="56"/>
      <c r="BT109" s="56"/>
      <c r="BU109" s="56"/>
      <c r="BV109" s="56"/>
      <c r="BW109" s="56"/>
      <c r="BX109" s="56"/>
      <c r="BY109" s="56"/>
      <c r="BZ109" s="56"/>
      <c r="CA109" s="56"/>
      <c r="CB109" s="5"/>
      <c r="CC109" s="92">
        <v>1</v>
      </c>
      <c r="CD109" s="56"/>
      <c r="CE109" s="5"/>
      <c r="CF109" s="5"/>
      <c r="CG109" s="5"/>
      <c r="CH109" s="5"/>
      <c r="CI109" s="25"/>
      <c r="CJ109" s="25"/>
      <c r="CK109" s="198"/>
      <c r="CL109" s="198"/>
      <c r="CM109" s="198"/>
      <c r="CN109" s="199"/>
      <c r="CO109" s="25"/>
      <c r="CP109" s="451" t="str">
        <f>IF(O125=1,"X","")</f>
        <v/>
      </c>
      <c r="CQ109" s="451"/>
      <c r="CR109" s="451" t="str">
        <f>IF(O125=2,"X","")</f>
        <v>X</v>
      </c>
      <c r="CS109" s="451"/>
      <c r="CT109" s="451" t="str">
        <f>IF(O125=3,"X","")</f>
        <v/>
      </c>
      <c r="CU109" s="451"/>
      <c r="CV109" s="480" t="str">
        <f>IF(O125=4,"X","")</f>
        <v/>
      </c>
      <c r="CW109" s="480"/>
      <c r="CX109" s="451" t="str">
        <f>IF(O125=5,"X","")</f>
        <v/>
      </c>
      <c r="CY109" s="451"/>
      <c r="CZ109" s="94"/>
      <c r="DA109" s="25"/>
      <c r="DB109" s="25"/>
      <c r="DC109" s="25"/>
      <c r="DD109" s="25"/>
      <c r="DE109" s="25"/>
      <c r="DF109" s="25"/>
      <c r="DG109" s="451" t="str">
        <f>IF(Q164=1,"X","")</f>
        <v/>
      </c>
      <c r="DH109" s="451"/>
      <c r="DI109" s="451" t="str">
        <f>IF(Q164=2,"X","")</f>
        <v>X</v>
      </c>
      <c r="DJ109" s="451"/>
      <c r="DK109" s="451" t="str">
        <f>IF(Q164=3,"X","")</f>
        <v/>
      </c>
      <c r="DL109" s="451"/>
      <c r="DM109" s="480" t="str">
        <f>IF(Q164=4,"X","")</f>
        <v/>
      </c>
      <c r="DN109" s="480"/>
      <c r="DO109" s="451" t="str">
        <f>IF(Q164=5,"X","")</f>
        <v/>
      </c>
      <c r="DP109" s="451"/>
      <c r="DQ109" s="94"/>
      <c r="DR109" s="25"/>
      <c r="DS109" s="25"/>
      <c r="DT109" s="25"/>
      <c r="DU109" s="25"/>
      <c r="DV109" s="25"/>
      <c r="DW109" s="25"/>
      <c r="DX109" s="451" t="str">
        <f>IF(Q176=1,"X","")</f>
        <v/>
      </c>
      <c r="DY109" s="451"/>
      <c r="DZ109" s="451" t="str">
        <f>IF(Q176=2,"X","")</f>
        <v>X</v>
      </c>
      <c r="EA109" s="451"/>
      <c r="EB109" s="451" t="str">
        <f>IF(Q176=3,"X","")</f>
        <v/>
      </c>
      <c r="EC109" s="451"/>
      <c r="ED109" s="480" t="str">
        <f>IF(Q176=4,"X","")</f>
        <v/>
      </c>
      <c r="EE109" s="480"/>
      <c r="EF109" s="451" t="str">
        <f>IF(Q176=5,"X","")</f>
        <v/>
      </c>
      <c r="EG109" s="451"/>
    </row>
    <row r="110" spans="1:137" ht="28.5" customHeight="1">
      <c r="A110" s="192">
        <v>5</v>
      </c>
      <c r="B110" s="200" t="s">
        <v>404</v>
      </c>
      <c r="C110" s="194">
        <v>1</v>
      </c>
      <c r="D110" s="495" t="s">
        <v>405</v>
      </c>
      <c r="E110" s="495"/>
      <c r="F110" s="495" t="s">
        <v>406</v>
      </c>
      <c r="G110" s="495"/>
      <c r="H110" s="495"/>
      <c r="I110" s="495"/>
      <c r="J110" s="495"/>
      <c r="K110" s="495"/>
      <c r="L110" s="495"/>
      <c r="M110" s="495"/>
      <c r="N110" s="495" t="s">
        <v>407</v>
      </c>
      <c r="O110" s="495"/>
      <c r="P110" s="495"/>
      <c r="Q110" s="495"/>
      <c r="R110" s="495"/>
      <c r="S110" s="495"/>
      <c r="T110" s="495"/>
      <c r="U110" s="495"/>
      <c r="V110" s="495"/>
      <c r="W110" s="495"/>
      <c r="X110" s="495"/>
      <c r="Y110" s="495"/>
      <c r="Z110" s="495"/>
      <c r="AA110" s="495"/>
      <c r="AB110" s="139"/>
      <c r="AC110" s="139"/>
      <c r="AD110" s="139"/>
      <c r="AE110" s="139"/>
      <c r="AF110" s="139"/>
      <c r="AG110" s="139"/>
      <c r="AH110" s="139"/>
      <c r="AI110" s="139"/>
      <c r="AJ110" s="139"/>
      <c r="AK110" s="139"/>
      <c r="AL110" s="139"/>
      <c r="AM110" s="139"/>
      <c r="AN110" s="139"/>
      <c r="AO110" s="139"/>
      <c r="AP110" s="139"/>
      <c r="AQ110" s="139"/>
      <c r="AR110" s="139"/>
      <c r="AS110" s="139"/>
      <c r="AT110" s="139"/>
      <c r="AU110" s="87">
        <v>1</v>
      </c>
      <c r="AV110" s="5"/>
      <c r="AW110" s="5"/>
      <c r="AX110" s="5"/>
      <c r="AY110" s="5"/>
      <c r="AZ110" s="5"/>
      <c r="BA110" s="5"/>
      <c r="BB110" s="5"/>
      <c r="BC110" s="5"/>
      <c r="BD110" s="5"/>
      <c r="BE110" s="5"/>
      <c r="BF110" s="5"/>
      <c r="BG110" s="5"/>
      <c r="BH110" s="5"/>
      <c r="BI110" s="5"/>
      <c r="BJ110" s="5"/>
      <c r="BK110" s="56"/>
      <c r="BL110" s="56"/>
      <c r="BM110" s="56"/>
      <c r="BN110" s="56"/>
      <c r="BO110" s="56"/>
      <c r="BP110" s="56"/>
      <c r="BQ110" s="56"/>
      <c r="BR110" s="56"/>
      <c r="BS110" s="56"/>
      <c r="BT110" s="56"/>
      <c r="BU110" s="56"/>
      <c r="BV110" s="56"/>
      <c r="BW110" s="56"/>
      <c r="BX110" s="56"/>
      <c r="BY110" s="56"/>
      <c r="BZ110" s="56"/>
      <c r="CA110" s="56"/>
      <c r="CB110" s="5"/>
      <c r="CC110" s="92">
        <v>1</v>
      </c>
      <c r="CD110" s="56"/>
      <c r="CE110" s="5"/>
      <c r="CF110" s="5"/>
      <c r="CG110" s="5"/>
      <c r="CH110" s="5"/>
      <c r="CI110" s="25"/>
      <c r="CJ110" s="25"/>
      <c r="CK110" s="496" t="s">
        <v>408</v>
      </c>
      <c r="CL110" s="496"/>
      <c r="CM110" s="496"/>
      <c r="CN110" s="496"/>
      <c r="CO110" s="25"/>
      <c r="CP110" s="497" t="s">
        <v>409</v>
      </c>
      <c r="CQ110" s="497"/>
      <c r="CR110" s="497" t="s">
        <v>410</v>
      </c>
      <c r="CS110" s="497"/>
      <c r="CT110" s="497" t="s">
        <v>411</v>
      </c>
      <c r="CU110" s="497"/>
      <c r="CV110" s="497" t="s">
        <v>412</v>
      </c>
      <c r="CW110" s="497"/>
      <c r="CX110" s="497" t="s">
        <v>413</v>
      </c>
      <c r="CY110" s="497"/>
      <c r="CZ110" s="94"/>
      <c r="DA110" s="25"/>
      <c r="DB110" s="25"/>
      <c r="DC110" s="25"/>
      <c r="DD110" s="496" t="s">
        <v>414</v>
      </c>
      <c r="DE110" s="496"/>
      <c r="DF110" s="25"/>
      <c r="DG110" s="25"/>
      <c r="DH110" s="201"/>
      <c r="DI110" s="201"/>
      <c r="DJ110" s="201"/>
      <c r="DK110" s="201"/>
      <c r="DL110" s="201"/>
      <c r="DM110" s="201"/>
      <c r="DN110" s="201"/>
      <c r="DO110" s="201"/>
      <c r="DP110" s="201"/>
      <c r="DQ110" s="94"/>
      <c r="DR110" s="25"/>
      <c r="DS110" s="25"/>
      <c r="DT110" s="25"/>
      <c r="DU110" s="496" t="s">
        <v>415</v>
      </c>
      <c r="DV110" s="496"/>
      <c r="DW110" s="25"/>
      <c r="DX110" s="25"/>
      <c r="DY110" s="201"/>
      <c r="DZ110" s="201"/>
      <c r="EA110" s="201"/>
      <c r="EB110" s="201"/>
      <c r="EC110" s="201"/>
      <c r="ED110" s="201"/>
      <c r="EE110" s="201"/>
      <c r="EF110" s="201"/>
      <c r="EG110" s="201"/>
    </row>
    <row r="111" spans="1:137" ht="18.75" customHeight="1">
      <c r="A111" s="202"/>
      <c r="B111" s="202"/>
      <c r="C111" s="202"/>
      <c r="D111" s="203" t="s">
        <v>416</v>
      </c>
      <c r="E111" s="204">
        <f>Matriz!A2</f>
        <v>1423500</v>
      </c>
      <c r="F111" s="202"/>
      <c r="G111" s="202"/>
      <c r="H111" s="202"/>
      <c r="I111" s="202"/>
      <c r="J111" s="202"/>
      <c r="K111" s="202"/>
      <c r="L111" s="202"/>
      <c r="M111" s="202"/>
      <c r="N111" s="202"/>
      <c r="O111" s="202"/>
      <c r="P111" s="202"/>
      <c r="Q111" s="202"/>
      <c r="R111" s="5"/>
      <c r="S111" s="5"/>
      <c r="T111" s="5"/>
      <c r="U111" s="5"/>
      <c r="V111" s="5"/>
      <c r="W111" s="5"/>
      <c r="X111" s="205"/>
      <c r="Y111" s="5"/>
      <c r="Z111" s="206"/>
      <c r="AA111" s="206"/>
      <c r="AB111" s="207"/>
      <c r="AC111" s="207"/>
      <c r="AD111" s="207"/>
      <c r="AE111" s="207"/>
      <c r="AF111" s="207"/>
      <c r="AG111" s="207"/>
      <c r="AH111" s="207"/>
      <c r="AI111" s="207"/>
      <c r="AJ111" s="207"/>
      <c r="AK111" s="207"/>
      <c r="AL111" s="207"/>
      <c r="AM111" s="207"/>
      <c r="AN111" s="207"/>
      <c r="AO111" s="207"/>
      <c r="AP111" s="207"/>
      <c r="AQ111" s="207"/>
      <c r="AR111" s="207"/>
      <c r="AS111" s="207"/>
      <c r="AT111" s="207"/>
      <c r="AU111" s="87">
        <v>1</v>
      </c>
      <c r="AV111" s="25"/>
      <c r="AW111" s="25"/>
      <c r="AX111" s="25"/>
      <c r="AY111" s="25"/>
      <c r="AZ111" s="25"/>
      <c r="BA111" s="25"/>
      <c r="BB111" s="25"/>
      <c r="BC111" s="25"/>
      <c r="BD111" s="25"/>
      <c r="BE111" s="25"/>
      <c r="BF111" s="25"/>
      <c r="BG111" s="25"/>
      <c r="BH111" s="25"/>
      <c r="BI111" s="25"/>
      <c r="BJ111" s="25"/>
      <c r="BK111" s="94"/>
      <c r="BL111" s="94"/>
      <c r="BM111" s="94"/>
      <c r="BN111" s="94"/>
      <c r="BO111" s="94"/>
      <c r="BP111" s="94"/>
      <c r="BQ111" s="94"/>
      <c r="BR111" s="94"/>
      <c r="BS111" s="94"/>
      <c r="BT111" s="94"/>
      <c r="BU111" s="94"/>
      <c r="BV111" s="94"/>
      <c r="BW111" s="94"/>
      <c r="BX111" s="94"/>
      <c r="BY111" s="94"/>
      <c r="BZ111" s="94"/>
      <c r="CA111" s="94"/>
      <c r="CB111" s="25"/>
      <c r="CC111" s="92">
        <v>1</v>
      </c>
      <c r="CD111" s="56"/>
      <c r="CE111" s="5"/>
      <c r="CF111" s="5"/>
      <c r="CG111" s="5"/>
      <c r="CH111" s="5"/>
      <c r="CI111" s="25"/>
      <c r="CJ111" s="25"/>
      <c r="CK111" s="496"/>
      <c r="CL111" s="496"/>
      <c r="CM111" s="496"/>
      <c r="CN111" s="496"/>
      <c r="CO111" s="25"/>
      <c r="CP111" s="208"/>
      <c r="CQ111" s="209">
        <f>IF(CP109="X",V125,0)</f>
        <v>0</v>
      </c>
      <c r="CR111" s="210"/>
      <c r="CS111" s="209">
        <f>IF(CR109="X",V125,0)</f>
        <v>0.33333333333333331</v>
      </c>
      <c r="CT111" s="210"/>
      <c r="CU111" s="209">
        <f>IF(CT109="X",V125,0)</f>
        <v>0</v>
      </c>
      <c r="CV111" s="210"/>
      <c r="CW111" s="209">
        <f>IF(CV109="X",V125,0)</f>
        <v>0</v>
      </c>
      <c r="CX111" s="210"/>
      <c r="CY111" s="209">
        <f>IF(CX109="X",V125,0)</f>
        <v>0</v>
      </c>
      <c r="CZ111" s="94"/>
      <c r="DA111" s="25"/>
      <c r="DB111" s="25"/>
      <c r="DC111" s="25"/>
      <c r="DD111" s="496"/>
      <c r="DE111" s="496"/>
      <c r="DF111" s="25"/>
      <c r="DG111" s="208"/>
      <c r="DH111" s="209">
        <f>IF(DG109="X",V164,0)</f>
        <v>0</v>
      </c>
      <c r="DI111" s="210"/>
      <c r="DJ111" s="209">
        <f>IF(DI109="X",V164,0)</f>
        <v>0.33333333333333331</v>
      </c>
      <c r="DK111" s="210"/>
      <c r="DL111" s="209">
        <f>IF(DK109="X",V164,0)</f>
        <v>0</v>
      </c>
      <c r="DM111" s="210"/>
      <c r="DN111" s="209">
        <f>IF(DM109="X",V164,0)</f>
        <v>0</v>
      </c>
      <c r="DO111" s="210"/>
      <c r="DP111" s="209">
        <f>IF(DO109="X",V164,0)</f>
        <v>0</v>
      </c>
      <c r="DQ111" s="94"/>
      <c r="DR111" s="25"/>
      <c r="DS111" s="25"/>
      <c r="DT111" s="25"/>
      <c r="DU111" s="496"/>
      <c r="DV111" s="496"/>
      <c r="DW111" s="25"/>
      <c r="DX111" s="208"/>
      <c r="DY111" s="209">
        <f>IF(DX109="X",V176,0)</f>
        <v>0</v>
      </c>
      <c r="DZ111" s="210"/>
      <c r="EA111" s="209">
        <f>IF(DZ109="X",V176,0)</f>
        <v>0.33333333333333331</v>
      </c>
      <c r="EB111" s="210"/>
      <c r="EC111" s="209">
        <f>IF(EB109="X",V176,0)</f>
        <v>0</v>
      </c>
      <c r="ED111" s="210"/>
      <c r="EE111" s="209">
        <f>IF(ED109="X",V176,0)</f>
        <v>0</v>
      </c>
      <c r="EF111" s="210"/>
      <c r="EG111" s="209">
        <f>IF(EF109="X",V176,0)</f>
        <v>0</v>
      </c>
    </row>
    <row r="112" spans="1:137" ht="15.75" customHeight="1">
      <c r="A112" s="71"/>
      <c r="B112" s="161" t="s">
        <v>417</v>
      </c>
      <c r="C112" s="136"/>
      <c r="D112" s="136"/>
      <c r="E112" s="162"/>
      <c r="F112" s="136"/>
      <c r="G112" s="136"/>
      <c r="H112" s="136"/>
      <c r="I112" s="136"/>
      <c r="J112" s="136"/>
      <c r="K112" s="136"/>
      <c r="L112" s="136"/>
      <c r="M112" s="136"/>
      <c r="N112" s="136"/>
      <c r="O112" s="136"/>
      <c r="P112" s="136"/>
      <c r="Q112" s="136"/>
      <c r="R112" s="136"/>
      <c r="S112" s="136"/>
      <c r="T112" s="136"/>
      <c r="U112" s="21"/>
      <c r="V112" s="21"/>
      <c r="W112" s="21"/>
      <c r="X112" s="21"/>
      <c r="Y112" s="21"/>
      <c r="Z112" s="21"/>
      <c r="AA112" s="21"/>
      <c r="AB112" s="71"/>
      <c r="AC112" s="71"/>
      <c r="AD112" s="71"/>
      <c r="AE112" s="71"/>
      <c r="AF112" s="71"/>
      <c r="AG112" s="71"/>
      <c r="AH112" s="71"/>
      <c r="AI112" s="71"/>
      <c r="AJ112" s="71"/>
      <c r="AK112" s="71"/>
      <c r="AL112" s="71"/>
      <c r="AM112" s="71"/>
      <c r="AN112" s="71"/>
      <c r="AO112" s="71"/>
      <c r="AP112" s="71"/>
      <c r="AQ112" s="71"/>
      <c r="AR112" s="71"/>
      <c r="AS112" s="71"/>
      <c r="AT112" s="71"/>
      <c r="AU112" s="87">
        <v>1</v>
      </c>
      <c r="AV112" s="25"/>
      <c r="AW112" s="25"/>
      <c r="AX112" s="25"/>
      <c r="AY112" s="25"/>
      <c r="AZ112" s="25"/>
      <c r="BA112" s="25"/>
      <c r="BB112" s="25"/>
      <c r="BC112" s="25"/>
      <c r="BD112" s="25"/>
      <c r="BE112" s="25"/>
      <c r="BF112" s="25"/>
      <c r="BG112" s="25"/>
      <c r="BH112" s="25"/>
      <c r="BI112" s="25"/>
      <c r="BJ112" s="25"/>
      <c r="BK112" s="94"/>
      <c r="BL112" s="94"/>
      <c r="BM112" s="94"/>
      <c r="BN112" s="94"/>
      <c r="BO112" s="94"/>
      <c r="BP112" s="94"/>
      <c r="BQ112" s="94"/>
      <c r="BR112" s="94"/>
      <c r="BS112" s="94"/>
      <c r="BT112" s="94"/>
      <c r="BU112" s="94"/>
      <c r="BV112" s="94"/>
      <c r="BW112" s="94"/>
      <c r="BX112" s="94"/>
      <c r="BY112" s="94"/>
      <c r="BZ112" s="94"/>
      <c r="CA112" s="94"/>
      <c r="CB112" s="25"/>
      <c r="CC112" s="92">
        <v>1</v>
      </c>
      <c r="CD112" s="56"/>
      <c r="CE112" s="5"/>
      <c r="CF112" s="5"/>
      <c r="CG112" s="5"/>
      <c r="CH112" s="5"/>
      <c r="CI112" s="25"/>
      <c r="CJ112" s="25"/>
      <c r="CK112" s="211"/>
      <c r="CL112" s="211"/>
      <c r="CM112" s="211"/>
      <c r="CN112" s="211"/>
      <c r="CO112" s="25"/>
      <c r="CP112" s="498">
        <v>1</v>
      </c>
      <c r="CQ112" s="498"/>
      <c r="CR112" s="498">
        <v>2</v>
      </c>
      <c r="CS112" s="498"/>
      <c r="CT112" s="498">
        <v>3</v>
      </c>
      <c r="CU112" s="498"/>
      <c r="CV112" s="498">
        <v>4</v>
      </c>
      <c r="CW112" s="498"/>
      <c r="CX112" s="498">
        <v>5</v>
      </c>
      <c r="CY112" s="498"/>
      <c r="CZ112" s="94"/>
      <c r="DA112" s="25"/>
      <c r="DB112" s="25"/>
      <c r="DC112" s="25"/>
      <c r="DD112" s="211"/>
      <c r="DE112" s="211"/>
      <c r="DF112" s="25"/>
      <c r="DG112" s="498">
        <v>1</v>
      </c>
      <c r="DH112" s="498"/>
      <c r="DI112" s="498">
        <v>2</v>
      </c>
      <c r="DJ112" s="498"/>
      <c r="DK112" s="498">
        <v>3</v>
      </c>
      <c r="DL112" s="498"/>
      <c r="DM112" s="498">
        <v>4</v>
      </c>
      <c r="DN112" s="498"/>
      <c r="DO112" s="498">
        <v>5</v>
      </c>
      <c r="DP112" s="498"/>
      <c r="DQ112" s="94"/>
      <c r="DR112" s="25"/>
      <c r="DS112" s="25"/>
      <c r="DT112" s="25"/>
      <c r="DU112" s="211"/>
      <c r="DV112" s="211"/>
      <c r="DW112" s="25"/>
      <c r="DX112" s="498">
        <v>1</v>
      </c>
      <c r="DY112" s="498"/>
      <c r="DZ112" s="498">
        <v>2</v>
      </c>
      <c r="EA112" s="498"/>
      <c r="EB112" s="498">
        <v>3</v>
      </c>
      <c r="EC112" s="498"/>
      <c r="ED112" s="498">
        <v>4</v>
      </c>
      <c r="EE112" s="498"/>
      <c r="EF112" s="498">
        <v>5</v>
      </c>
      <c r="EG112" s="498"/>
    </row>
    <row r="113" spans="1:137" ht="17.25" customHeight="1">
      <c r="A113" s="5"/>
      <c r="B113" s="487" t="s">
        <v>418</v>
      </c>
      <c r="C113" s="487"/>
      <c r="D113" s="487"/>
      <c r="E113" s="487"/>
      <c r="F113" s="487"/>
      <c r="G113" s="487"/>
      <c r="H113" s="487"/>
      <c r="I113" s="487"/>
      <c r="J113" s="388" t="s">
        <v>419</v>
      </c>
      <c r="K113" s="388"/>
      <c r="L113" s="388"/>
      <c r="M113" s="388"/>
      <c r="N113" s="388" t="s">
        <v>420</v>
      </c>
      <c r="O113" s="388"/>
      <c r="P113" s="388"/>
      <c r="Q113" s="388"/>
      <c r="R113" s="388" t="s">
        <v>421</v>
      </c>
      <c r="S113" s="388"/>
      <c r="T113" s="388"/>
      <c r="U113" s="388"/>
      <c r="V113" s="488" t="s">
        <v>422</v>
      </c>
      <c r="W113" s="488"/>
      <c r="X113" s="488"/>
      <c r="Y113" s="488"/>
      <c r="Z113" s="488"/>
      <c r="AA113" s="488"/>
      <c r="AB113" s="71"/>
      <c r="AC113" s="71"/>
      <c r="AD113" s="71"/>
      <c r="AE113" s="71"/>
      <c r="AF113" s="71"/>
      <c r="AG113" s="71"/>
      <c r="AH113" s="71"/>
      <c r="AI113" s="71"/>
      <c r="AJ113" s="71"/>
      <c r="AK113" s="71"/>
      <c r="AL113" s="71"/>
      <c r="AM113" s="71"/>
      <c r="AN113" s="71"/>
      <c r="AO113" s="71"/>
      <c r="AP113" s="71"/>
      <c r="AQ113" s="71"/>
      <c r="AR113" s="71"/>
      <c r="AS113" s="71"/>
      <c r="AT113" s="71"/>
      <c r="AU113" s="87">
        <v>1</v>
      </c>
      <c r="AV113" s="25" t="s">
        <v>423</v>
      </c>
      <c r="AW113" s="25"/>
      <c r="AX113" s="25"/>
      <c r="AY113" s="25"/>
      <c r="AZ113" s="25"/>
      <c r="BA113" s="25"/>
      <c r="BB113" s="25"/>
      <c r="BC113" s="25"/>
      <c r="BD113" s="25"/>
      <c r="BE113" s="25"/>
      <c r="BF113" s="25"/>
      <c r="BG113" s="25"/>
      <c r="BH113" s="25"/>
      <c r="BI113" s="25"/>
      <c r="BJ113" s="25"/>
      <c r="BK113" s="94"/>
      <c r="BL113" s="94"/>
      <c r="BM113" s="94"/>
      <c r="BN113" s="94"/>
      <c r="BO113" s="94"/>
      <c r="BP113" s="94"/>
      <c r="BQ113" s="94"/>
      <c r="BR113" s="94"/>
      <c r="BS113" s="94"/>
      <c r="BT113" s="94"/>
      <c r="BU113" s="94"/>
      <c r="BV113" s="94"/>
      <c r="BW113" s="94"/>
      <c r="BX113" s="94"/>
      <c r="BY113" s="94"/>
      <c r="BZ113" s="94"/>
      <c r="CA113" s="94"/>
      <c r="CB113" s="25"/>
      <c r="CC113" s="92">
        <v>1</v>
      </c>
      <c r="CD113" s="56"/>
      <c r="CE113" s="5"/>
      <c r="CF113" s="5"/>
      <c r="CG113" s="5"/>
      <c r="CH113" s="5"/>
      <c r="CI113" s="485" t="s">
        <v>38</v>
      </c>
      <c r="CJ113" s="450">
        <v>5</v>
      </c>
      <c r="CK113" s="451" t="str">
        <f>IF(O101=5,"X","")</f>
        <v/>
      </c>
      <c r="CL113" s="453" t="s">
        <v>413</v>
      </c>
      <c r="CM113" s="453"/>
      <c r="CN113" s="452">
        <f>IF(CK113="X",V101,0)</f>
        <v>0</v>
      </c>
      <c r="CO113" s="450">
        <v>5</v>
      </c>
      <c r="CP113" s="466"/>
      <c r="CQ113" s="448" t="str">
        <f>IF(AND(CK113="X",CP109="X"),CN113*CQ111,"")</f>
        <v/>
      </c>
      <c r="CR113" s="467"/>
      <c r="CS113" s="467" t="str">
        <f>IF(AND(CK113="X",CR109="X"),CN113*CS111,"")</f>
        <v/>
      </c>
      <c r="CT113" s="457"/>
      <c r="CU113" s="463" t="str">
        <f>IF(AND(CK113="X",CT109="X"),CN113*CU111,"")</f>
        <v/>
      </c>
      <c r="CV113" s="486"/>
      <c r="CW113" s="486" t="str">
        <f>IF(AND(CK113="X",CV109="X"),CN113*CW111,"")</f>
        <v/>
      </c>
      <c r="CX113" s="483"/>
      <c r="CY113" s="484" t="str">
        <f>IF(AND(CK113="X",CX109="X"),CN113*CY111,"")</f>
        <v/>
      </c>
      <c r="CZ113" s="94"/>
      <c r="DA113" s="25"/>
      <c r="DB113" s="485" t="s">
        <v>38</v>
      </c>
      <c r="DC113" s="450">
        <v>5</v>
      </c>
      <c r="DD113" s="451" t="str">
        <f>IF(E164=5,"X","")</f>
        <v/>
      </c>
      <c r="DE113" s="452">
        <f>IF(DD113="X",I164,0)</f>
        <v>0</v>
      </c>
      <c r="DF113" s="450">
        <v>5</v>
      </c>
      <c r="DG113" s="466"/>
      <c r="DH113" s="448" t="str">
        <f>IF(AND(DD113="X",DG109="X"),DE113*DH111,"")</f>
        <v/>
      </c>
      <c r="DI113" s="467"/>
      <c r="DJ113" s="467" t="str">
        <f>IF(AND(DD113="X",DI109="X"),DE113*DJ111,"")</f>
        <v/>
      </c>
      <c r="DK113" s="457"/>
      <c r="DL113" s="463" t="str">
        <f>IF(AND(DD113="X",DK109="X"),DE113*DL111,"")</f>
        <v/>
      </c>
      <c r="DM113" s="486"/>
      <c r="DN113" s="486" t="str">
        <f>IF(AND(DD113="X",DM109="X"),DE113*DN111,"")</f>
        <v/>
      </c>
      <c r="DO113" s="483"/>
      <c r="DP113" s="484" t="str">
        <f>IF(AND(DD113="X",DO109="X"),DE113*DP111,"")</f>
        <v/>
      </c>
      <c r="DQ113" s="94"/>
      <c r="DR113" s="25"/>
      <c r="DS113" s="485" t="s">
        <v>38</v>
      </c>
      <c r="DT113" s="450">
        <v>5</v>
      </c>
      <c r="DU113" s="451" t="str">
        <f>IF(E176=5,"X","")</f>
        <v/>
      </c>
      <c r="DV113" s="452">
        <f>IF(DU113="X",I176,0)</f>
        <v>0</v>
      </c>
      <c r="DW113" s="450">
        <v>5</v>
      </c>
      <c r="DX113" s="466"/>
      <c r="DY113" s="448" t="str">
        <f>IF(AND(DU113="X",DX109="X"),DV113*DY111,"")</f>
        <v/>
      </c>
      <c r="DZ113" s="467"/>
      <c r="EA113" s="467" t="str">
        <f>IF(AND(DU113="X",DZ109="X"),DV113*EA111,"")</f>
        <v/>
      </c>
      <c r="EB113" s="457"/>
      <c r="EC113" s="463" t="str">
        <f>IF(AND(DU113="X",EB109="X"),DV113*EC111,"")</f>
        <v/>
      </c>
      <c r="ED113" s="486"/>
      <c r="EE113" s="486" t="str">
        <f>IF(AND(DU113="X",ED109="X"),DV113*EE111,"")</f>
        <v/>
      </c>
      <c r="EF113" s="483"/>
      <c r="EG113" s="484" t="str">
        <f>IF(AND(DU113="X",EF109="X"),DV113*EG111,"")</f>
        <v/>
      </c>
    </row>
    <row r="114" spans="1:137" ht="42.75" customHeight="1">
      <c r="A114" s="163"/>
      <c r="B114" s="379" t="s">
        <v>838</v>
      </c>
      <c r="C114" s="379"/>
      <c r="D114" s="379"/>
      <c r="E114" s="379"/>
      <c r="F114" s="379"/>
      <c r="G114" s="379"/>
      <c r="H114" s="379"/>
      <c r="I114" s="379"/>
      <c r="J114" s="489"/>
      <c r="K114" s="489"/>
      <c r="L114" s="489"/>
      <c r="M114" s="489"/>
      <c r="N114" s="489"/>
      <c r="O114" s="489"/>
      <c r="P114" s="489"/>
      <c r="Q114" s="489"/>
      <c r="R114" s="490"/>
      <c r="S114" s="490"/>
      <c r="T114" s="490"/>
      <c r="U114" s="490"/>
      <c r="V114" s="491">
        <f>(J114+4*N114+R114)/6</f>
        <v>0</v>
      </c>
      <c r="W114" s="491"/>
      <c r="X114" s="491"/>
      <c r="Y114" s="491"/>
      <c r="Z114" s="491"/>
      <c r="AA114" s="491"/>
      <c r="AB114" s="212"/>
      <c r="AC114" s="212"/>
      <c r="AD114" s="212"/>
      <c r="AE114" s="212"/>
      <c r="AF114" s="212"/>
      <c r="AG114" s="212"/>
      <c r="AH114" s="212"/>
      <c r="AI114" s="212"/>
      <c r="AJ114" s="212"/>
      <c r="AK114" s="212"/>
      <c r="AL114" s="212"/>
      <c r="AM114" s="212"/>
      <c r="AN114" s="212"/>
      <c r="AO114" s="212"/>
      <c r="AP114" s="212"/>
      <c r="AQ114" s="212"/>
      <c r="AR114" s="212"/>
      <c r="AS114" s="212"/>
      <c r="AT114" s="212"/>
      <c r="AU114" s="87">
        <v>1</v>
      </c>
      <c r="AV114" s="213">
        <f>V114/E111</f>
        <v>0</v>
      </c>
      <c r="AW114" s="25"/>
      <c r="AX114" s="25"/>
      <c r="AY114" s="25"/>
      <c r="AZ114" s="25"/>
      <c r="BA114" s="25"/>
      <c r="BB114" s="25"/>
      <c r="BC114" s="25"/>
      <c r="BD114" s="25"/>
      <c r="BE114" s="25"/>
      <c r="BF114" s="25"/>
      <c r="BG114" s="25"/>
      <c r="BH114" s="25"/>
      <c r="BI114" s="25"/>
      <c r="BJ114" s="25"/>
      <c r="BK114" s="94"/>
      <c r="BL114" s="94"/>
      <c r="BM114" s="94"/>
      <c r="BN114" s="94"/>
      <c r="BO114" s="94"/>
      <c r="BP114" s="94"/>
      <c r="BQ114" s="94"/>
      <c r="BR114" s="94"/>
      <c r="BS114" s="94"/>
      <c r="BT114" s="94"/>
      <c r="BU114" s="94"/>
      <c r="BV114" s="94"/>
      <c r="BW114" s="94"/>
      <c r="BX114" s="94"/>
      <c r="BY114" s="94"/>
      <c r="BZ114" s="94"/>
      <c r="CA114" s="94"/>
      <c r="CB114" s="25"/>
      <c r="CC114" s="92">
        <v>1</v>
      </c>
      <c r="CD114" s="56"/>
      <c r="CE114" s="5"/>
      <c r="CF114" s="5"/>
      <c r="CG114" s="5"/>
      <c r="CH114" s="5"/>
      <c r="CI114" s="485"/>
      <c r="CJ114" s="450"/>
      <c r="CK114" s="451"/>
      <c r="CL114" s="453"/>
      <c r="CM114" s="453"/>
      <c r="CN114" s="452"/>
      <c r="CO114" s="450"/>
      <c r="CP114" s="466"/>
      <c r="CQ114" s="448"/>
      <c r="CR114" s="467"/>
      <c r="CS114" s="467"/>
      <c r="CT114" s="457"/>
      <c r="CU114" s="463"/>
      <c r="CV114" s="486"/>
      <c r="CW114" s="486"/>
      <c r="CX114" s="483"/>
      <c r="CY114" s="484"/>
      <c r="CZ114" s="94"/>
      <c r="DA114" s="25"/>
      <c r="DB114" s="485"/>
      <c r="DC114" s="450"/>
      <c r="DD114" s="451"/>
      <c r="DE114" s="451"/>
      <c r="DF114" s="450"/>
      <c r="DG114" s="466"/>
      <c r="DH114" s="448"/>
      <c r="DI114" s="467"/>
      <c r="DJ114" s="467"/>
      <c r="DK114" s="457"/>
      <c r="DL114" s="463"/>
      <c r="DM114" s="486"/>
      <c r="DN114" s="486"/>
      <c r="DO114" s="483"/>
      <c r="DP114" s="484"/>
      <c r="DQ114" s="94"/>
      <c r="DR114" s="25"/>
      <c r="DS114" s="485"/>
      <c r="DT114" s="450"/>
      <c r="DU114" s="451"/>
      <c r="DV114" s="451"/>
      <c r="DW114" s="450"/>
      <c r="DX114" s="466"/>
      <c r="DY114" s="448"/>
      <c r="DZ114" s="467"/>
      <c r="EA114" s="467"/>
      <c r="EB114" s="457"/>
      <c r="EC114" s="463"/>
      <c r="ED114" s="486"/>
      <c r="EE114" s="486"/>
      <c r="EF114" s="483"/>
      <c r="EG114" s="484"/>
    </row>
    <row r="115" spans="1:137" ht="17.25" customHeight="1">
      <c r="A115" s="25"/>
      <c r="B115" s="492" t="s">
        <v>424</v>
      </c>
      <c r="C115" s="492"/>
      <c r="D115" s="492"/>
      <c r="E115" s="492"/>
      <c r="F115" s="492"/>
      <c r="G115" s="492"/>
      <c r="H115" s="492"/>
      <c r="I115" s="492"/>
      <c r="J115" s="214"/>
      <c r="K115" s="214"/>
      <c r="L115" s="214"/>
      <c r="M115" s="493" t="s">
        <v>425</v>
      </c>
      <c r="N115" s="493"/>
      <c r="O115" s="493"/>
      <c r="P115" s="493"/>
      <c r="Q115" s="493"/>
      <c r="R115" s="493"/>
      <c r="S115" s="493"/>
      <c r="T115" s="493"/>
      <c r="U115" s="493"/>
      <c r="V115" s="494" t="str">
        <f>IF(AV114=0,"",IF(AV114&lt;10,"Leve",IF(AV114&lt;51,"Menor",IF(AV114&lt;101,"Moderado",IF(AV114&lt;501,"Mayor","Catastrófico")))))</f>
        <v/>
      </c>
      <c r="W115" s="494"/>
      <c r="X115" s="494"/>
      <c r="Y115" s="494"/>
      <c r="Z115" s="494"/>
      <c r="AA115" s="494"/>
      <c r="AB115" s="215"/>
      <c r="AC115" s="215"/>
      <c r="AD115" s="215"/>
      <c r="AE115" s="215"/>
      <c r="AF115" s="215"/>
      <c r="AG115" s="215"/>
      <c r="AH115" s="215"/>
      <c r="AI115" s="215"/>
      <c r="AJ115" s="215"/>
      <c r="AK115" s="215"/>
      <c r="AL115" s="215"/>
      <c r="AM115" s="215"/>
      <c r="AN115" s="215"/>
      <c r="AO115" s="215"/>
      <c r="AP115" s="215"/>
      <c r="AQ115" s="215"/>
      <c r="AR115" s="215"/>
      <c r="AS115" s="215"/>
      <c r="AT115" s="215"/>
      <c r="AU115" s="87">
        <v>1</v>
      </c>
      <c r="AV115" s="25"/>
      <c r="AW115" s="25"/>
      <c r="AX115" s="25"/>
      <c r="AY115" s="25"/>
      <c r="AZ115" s="25"/>
      <c r="BA115" s="25"/>
      <c r="BB115" s="25"/>
      <c r="BC115" s="25"/>
      <c r="BD115" s="25"/>
      <c r="BE115" s="25"/>
      <c r="BF115" s="25"/>
      <c r="BG115" s="25"/>
      <c r="BH115" s="25"/>
      <c r="BI115" s="25"/>
      <c r="BJ115" s="25"/>
      <c r="BK115" s="94"/>
      <c r="BL115" s="94"/>
      <c r="BM115" s="94"/>
      <c r="BN115" s="94"/>
      <c r="BO115" s="94"/>
      <c r="BP115" s="94"/>
      <c r="BQ115" s="94"/>
      <c r="BR115" s="94"/>
      <c r="BS115" s="94"/>
      <c r="BT115" s="94"/>
      <c r="BU115" s="94"/>
      <c r="BV115" s="94"/>
      <c r="BW115" s="94"/>
      <c r="BX115" s="94"/>
      <c r="BY115" s="94"/>
      <c r="BZ115" s="94"/>
      <c r="CA115" s="94"/>
      <c r="CB115" s="25"/>
      <c r="CC115" s="92">
        <v>1</v>
      </c>
      <c r="CD115" s="56"/>
      <c r="CE115" s="5"/>
      <c r="CF115" s="5"/>
      <c r="CG115" s="5"/>
      <c r="CH115" s="56"/>
      <c r="CI115" s="485"/>
      <c r="CJ115" s="450">
        <v>4</v>
      </c>
      <c r="CK115" s="480" t="str">
        <f>IF(O101=4,"X","")</f>
        <v/>
      </c>
      <c r="CL115" s="453" t="s">
        <v>412</v>
      </c>
      <c r="CM115" s="453"/>
      <c r="CN115" s="452">
        <f>IF(CK115="X",V101,0)</f>
        <v>0</v>
      </c>
      <c r="CO115" s="450">
        <v>4</v>
      </c>
      <c r="CP115" s="481"/>
      <c r="CQ115" s="482" t="str">
        <f>IF(AND(CK115="X",CP109="X"),CN115*CQ111,"")</f>
        <v/>
      </c>
      <c r="CR115" s="475"/>
      <c r="CS115" s="475" t="str">
        <f>IF(AND(CK115="X",CR109="X"),CN115*CS111,"")</f>
        <v/>
      </c>
      <c r="CT115" s="476"/>
      <c r="CU115" s="477" t="str">
        <f>IF(AND(CK115="X",CT109="X"),CN115*CU111,"")</f>
        <v/>
      </c>
      <c r="CV115" s="478"/>
      <c r="CW115" s="478" t="str">
        <f>IF(AND(CK115="X",CV109="X"),CN115*CW111,"")</f>
        <v/>
      </c>
      <c r="CX115" s="471"/>
      <c r="CY115" s="472" t="str">
        <f>IF(AND(CK115="X",CX109="X"),CN115*CY111,"")</f>
        <v/>
      </c>
      <c r="CZ115" s="94"/>
      <c r="DA115" s="479"/>
      <c r="DB115" s="485"/>
      <c r="DC115" s="450">
        <v>4</v>
      </c>
      <c r="DD115" s="480" t="str">
        <f>IF(E164=4,"X","")</f>
        <v/>
      </c>
      <c r="DE115" s="452">
        <f>IF(DD115="X",I164,0)</f>
        <v>0</v>
      </c>
      <c r="DF115" s="450">
        <v>4</v>
      </c>
      <c r="DG115" s="481"/>
      <c r="DH115" s="482" t="str">
        <f>IF(AND(DD115="X",DG109="X"),DE115*DH111,"")</f>
        <v/>
      </c>
      <c r="DI115" s="475"/>
      <c r="DJ115" s="475" t="str">
        <f>IF(AND(DD115="X",DI109="X"),DE115*DJ111,"")</f>
        <v/>
      </c>
      <c r="DK115" s="476"/>
      <c r="DL115" s="477" t="str">
        <f>IF(AND(DD115="X",DK109="X"),DE115*DL111,"")</f>
        <v/>
      </c>
      <c r="DM115" s="478"/>
      <c r="DN115" s="478" t="str">
        <f>IF(AND(DD115="X",DM109="X"),DE115*DN111,"")</f>
        <v/>
      </c>
      <c r="DO115" s="471"/>
      <c r="DP115" s="472" t="str">
        <f>IF(AND(DD115="X",DO109="X"),DE115*DP111,"")</f>
        <v/>
      </c>
      <c r="DQ115" s="94"/>
      <c r="DR115" s="479"/>
      <c r="DS115" s="485"/>
      <c r="DT115" s="450">
        <v>4</v>
      </c>
      <c r="DU115" s="480" t="str">
        <f>IF(E176=4,"X","")</f>
        <v/>
      </c>
      <c r="DV115" s="452">
        <f>IF(DU115="X",I176,0)</f>
        <v>0</v>
      </c>
      <c r="DW115" s="450">
        <v>4</v>
      </c>
      <c r="DX115" s="481"/>
      <c r="DY115" s="482" t="str">
        <f>IF(AND(DU115="X",DX109="X"),DV115*DY111,"")</f>
        <v/>
      </c>
      <c r="DZ115" s="475"/>
      <c r="EA115" s="475" t="str">
        <f>IF(AND(DU115="X",DZ109="X"),DV115*EA111,"")</f>
        <v/>
      </c>
      <c r="EB115" s="476"/>
      <c r="EC115" s="477" t="str">
        <f>IF(AND(DU115="X",EB109="X"),DV115*EC111,"")</f>
        <v/>
      </c>
      <c r="ED115" s="478"/>
      <c r="EE115" s="478" t="str">
        <f>IF(AND(DU115="X",ED109="X"),DV115*EE111,"")</f>
        <v/>
      </c>
      <c r="EF115" s="471"/>
      <c r="EG115" s="472" t="str">
        <f>IF(AND(DU115="X",EF109="X"),DV115*EG111,"")</f>
        <v/>
      </c>
    </row>
    <row r="116" spans="1:137" ht="17.25" customHeight="1">
      <c r="A116" s="101"/>
      <c r="B116" s="492"/>
      <c r="C116" s="492"/>
      <c r="D116" s="492"/>
      <c r="E116" s="492"/>
      <c r="F116" s="492"/>
      <c r="G116" s="492"/>
      <c r="H116" s="492"/>
      <c r="I116" s="492"/>
      <c r="J116" s="101"/>
      <c r="K116" s="101"/>
      <c r="L116" s="25"/>
      <c r="M116" s="25"/>
      <c r="N116" s="25"/>
      <c r="O116" s="25"/>
      <c r="P116" s="25"/>
      <c r="Q116" s="25"/>
      <c r="R116" s="25"/>
      <c r="S116" s="25"/>
      <c r="T116" s="25"/>
      <c r="U116" s="216"/>
      <c r="V116" s="473"/>
      <c r="W116" s="473"/>
      <c r="X116" s="473"/>
      <c r="Y116" s="473"/>
      <c r="Z116" s="473"/>
      <c r="AA116" s="473"/>
      <c r="AB116" s="217"/>
      <c r="AC116" s="217"/>
      <c r="AD116" s="217"/>
      <c r="AE116" s="217"/>
      <c r="AF116" s="217"/>
      <c r="AG116" s="217"/>
      <c r="AH116" s="217"/>
      <c r="AI116" s="217"/>
      <c r="AJ116" s="217"/>
      <c r="AK116" s="217"/>
      <c r="AL116" s="217"/>
      <c r="AM116" s="217"/>
      <c r="AN116" s="217"/>
      <c r="AO116" s="217"/>
      <c r="AP116" s="217"/>
      <c r="AQ116" s="217"/>
      <c r="AR116" s="217"/>
      <c r="AS116" s="217"/>
      <c r="AT116" s="217"/>
      <c r="AU116" s="87">
        <v>1</v>
      </c>
      <c r="AV116" s="25"/>
      <c r="AW116" s="25"/>
      <c r="AX116" s="25"/>
      <c r="AY116" s="25"/>
      <c r="AZ116" s="25"/>
      <c r="BA116" s="25"/>
      <c r="BB116" s="25"/>
      <c r="BC116" s="25"/>
      <c r="BD116" s="25"/>
      <c r="BE116" s="25"/>
      <c r="BF116" s="25"/>
      <c r="BG116" s="25"/>
      <c r="BH116" s="25"/>
      <c r="BI116" s="25"/>
      <c r="BJ116" s="25"/>
      <c r="BK116" s="94"/>
      <c r="BL116" s="94"/>
      <c r="BM116" s="94"/>
      <c r="BN116" s="94"/>
      <c r="BO116" s="94"/>
      <c r="BP116" s="94"/>
      <c r="BQ116" s="94"/>
      <c r="BR116" s="94"/>
      <c r="BS116" s="94"/>
      <c r="BT116" s="94"/>
      <c r="BU116" s="94"/>
      <c r="BV116" s="94"/>
      <c r="BW116" s="94"/>
      <c r="BX116" s="94"/>
      <c r="BY116" s="94"/>
      <c r="BZ116" s="94"/>
      <c r="CA116" s="94"/>
      <c r="CB116" s="25"/>
      <c r="CC116" s="92">
        <v>1</v>
      </c>
      <c r="CD116" s="56"/>
      <c r="CE116" s="5"/>
      <c r="CF116" s="5"/>
      <c r="CG116" s="5"/>
      <c r="CH116" s="5"/>
      <c r="CI116" s="485"/>
      <c r="CJ116" s="450"/>
      <c r="CK116" s="480"/>
      <c r="CL116" s="453"/>
      <c r="CM116" s="453"/>
      <c r="CN116" s="452"/>
      <c r="CO116" s="450"/>
      <c r="CP116" s="481"/>
      <c r="CQ116" s="482"/>
      <c r="CR116" s="475"/>
      <c r="CS116" s="475"/>
      <c r="CT116" s="476"/>
      <c r="CU116" s="477"/>
      <c r="CV116" s="478"/>
      <c r="CW116" s="478"/>
      <c r="CX116" s="471"/>
      <c r="CY116" s="472"/>
      <c r="CZ116" s="94"/>
      <c r="DA116" s="479"/>
      <c r="DB116" s="479"/>
      <c r="DC116" s="450"/>
      <c r="DD116" s="480"/>
      <c r="DE116" s="480"/>
      <c r="DF116" s="450"/>
      <c r="DG116" s="481"/>
      <c r="DH116" s="482"/>
      <c r="DI116" s="475"/>
      <c r="DJ116" s="475"/>
      <c r="DK116" s="476"/>
      <c r="DL116" s="477"/>
      <c r="DM116" s="478"/>
      <c r="DN116" s="478"/>
      <c r="DO116" s="471"/>
      <c r="DP116" s="472"/>
      <c r="DQ116" s="94"/>
      <c r="DR116" s="479"/>
      <c r="DS116" s="479"/>
      <c r="DT116" s="450"/>
      <c r="DU116" s="480"/>
      <c r="DV116" s="480"/>
      <c r="DW116" s="450"/>
      <c r="DX116" s="481"/>
      <c r="DY116" s="482"/>
      <c r="DZ116" s="475"/>
      <c r="EA116" s="475"/>
      <c r="EB116" s="476"/>
      <c r="EC116" s="477"/>
      <c r="ED116" s="478"/>
      <c r="EE116" s="478"/>
      <c r="EF116" s="471"/>
      <c r="EG116" s="472"/>
    </row>
    <row r="117" spans="1:137" ht="17.25" customHeight="1">
      <c r="A117" s="474" t="s">
        <v>426</v>
      </c>
      <c r="B117" s="474"/>
      <c r="C117" s="474"/>
      <c r="D117" s="474"/>
      <c r="E117" s="474"/>
      <c r="F117" s="474"/>
      <c r="G117" s="474"/>
      <c r="H117" s="474"/>
      <c r="I117" s="474"/>
      <c r="J117" s="474"/>
      <c r="K117" s="474"/>
      <c r="L117" s="474"/>
      <c r="M117" s="474"/>
      <c r="N117" s="474"/>
      <c r="O117" s="474"/>
      <c r="P117" s="474"/>
      <c r="Q117" s="474"/>
      <c r="R117" s="474"/>
      <c r="S117" s="474"/>
      <c r="T117" s="474"/>
      <c r="U117" s="474"/>
      <c r="V117" s="474"/>
      <c r="W117" s="474"/>
      <c r="X117" s="474"/>
      <c r="Y117" s="474"/>
      <c r="Z117" s="474"/>
      <c r="AA117" s="474"/>
      <c r="AB117" s="215"/>
      <c r="AC117" s="215"/>
      <c r="AD117" s="215"/>
      <c r="AE117" s="215"/>
      <c r="AF117" s="215"/>
      <c r="AG117" s="215"/>
      <c r="AH117" s="215"/>
      <c r="AI117" s="215"/>
      <c r="AJ117" s="215"/>
      <c r="AK117" s="215"/>
      <c r="AL117" s="215"/>
      <c r="AM117" s="215"/>
      <c r="AN117" s="215"/>
      <c r="AO117" s="215"/>
      <c r="AP117" s="215"/>
      <c r="AQ117" s="215"/>
      <c r="AR117" s="215"/>
      <c r="AS117" s="215"/>
      <c r="AT117" s="215"/>
      <c r="AU117" s="87">
        <v>1</v>
      </c>
      <c r="AV117" s="25"/>
      <c r="AW117" s="25"/>
      <c r="AX117" s="25"/>
      <c r="AY117" s="25"/>
      <c r="AZ117" s="25"/>
      <c r="BA117" s="25"/>
      <c r="BB117" s="25"/>
      <c r="BC117" s="25"/>
      <c r="BD117" s="25"/>
      <c r="BE117" s="25"/>
      <c r="BF117" s="25"/>
      <c r="BG117" s="25"/>
      <c r="BH117" s="25"/>
      <c r="BI117" s="25"/>
      <c r="BJ117" s="25"/>
      <c r="BK117" s="94"/>
      <c r="BL117" s="94"/>
      <c r="BM117" s="94"/>
      <c r="BN117" s="94"/>
      <c r="BO117" s="94"/>
      <c r="BP117" s="94"/>
      <c r="BQ117" s="94"/>
      <c r="BR117" s="94"/>
      <c r="BS117" s="94"/>
      <c r="BT117" s="94"/>
      <c r="BU117" s="94"/>
      <c r="BV117" s="94"/>
      <c r="BW117" s="94"/>
      <c r="BX117" s="94"/>
      <c r="BY117" s="94"/>
      <c r="BZ117" s="94"/>
      <c r="CA117" s="94"/>
      <c r="CB117" s="25"/>
      <c r="CC117" s="92">
        <v>1</v>
      </c>
      <c r="CD117" s="56"/>
      <c r="CE117" s="5"/>
      <c r="CF117" s="5"/>
      <c r="CG117" s="5"/>
      <c r="CH117" s="5"/>
      <c r="CI117" s="485"/>
      <c r="CJ117" s="450">
        <v>3</v>
      </c>
      <c r="CK117" s="451" t="str">
        <f>IF(O101=3,"X","")</f>
        <v>X</v>
      </c>
      <c r="CL117" s="453" t="s">
        <v>411</v>
      </c>
      <c r="CM117" s="453"/>
      <c r="CN117" s="452">
        <f>IF(CK117="X",V101,0)</f>
        <v>0.6</v>
      </c>
      <c r="CO117" s="450">
        <v>3</v>
      </c>
      <c r="CP117" s="466"/>
      <c r="CQ117" s="448" t="str">
        <f>IF(AND(CK117="X",CP109="X"),CN117*CQ111,"")</f>
        <v/>
      </c>
      <c r="CR117" s="449"/>
      <c r="CS117" s="449">
        <f>IF(AND(CK117="X",CR109="X"),CN117*CS111,"")</f>
        <v>0.19999999999999998</v>
      </c>
      <c r="CT117" s="457"/>
      <c r="CU117" s="463" t="str">
        <f>IF(AND(CK117="X",CT109="X"),CN117*CU111,"")</f>
        <v/>
      </c>
      <c r="CV117" s="467"/>
      <c r="CW117" s="467" t="str">
        <f>IF(AND(CK117="X",CV109="X"),CN117*CW111,"")</f>
        <v/>
      </c>
      <c r="CX117" s="457"/>
      <c r="CY117" s="463" t="str">
        <f>IF(AND(CK117="X",CX109="X"),CN117*CY111,"")</f>
        <v/>
      </c>
      <c r="CZ117" s="25"/>
      <c r="DA117" s="479"/>
      <c r="DB117" s="479"/>
      <c r="DC117" s="450">
        <v>3</v>
      </c>
      <c r="DD117" s="451" t="str">
        <f>IF(E164=3,"X","")</f>
        <v/>
      </c>
      <c r="DE117" s="452">
        <f>IF(DD117="X",I164,0)</f>
        <v>0</v>
      </c>
      <c r="DF117" s="450">
        <v>3</v>
      </c>
      <c r="DG117" s="466"/>
      <c r="DH117" s="448" t="str">
        <f>IF(AND(DD117="X",DG109="X"),DE117*DH111,"")</f>
        <v/>
      </c>
      <c r="DI117" s="449"/>
      <c r="DJ117" s="449" t="str">
        <f>IF(AND(DD117="X",DI109="X"),DE117*DJ111,"")</f>
        <v/>
      </c>
      <c r="DK117" s="457"/>
      <c r="DL117" s="463" t="str">
        <f>IF(AND(DD117="X",DK109="X"),DE117*DL111,"")</f>
        <v/>
      </c>
      <c r="DM117" s="467"/>
      <c r="DN117" s="467" t="str">
        <f>IF(AND(DD117="X",DM109="X"),DE117*DN111,"")</f>
        <v/>
      </c>
      <c r="DO117" s="457"/>
      <c r="DP117" s="463" t="str">
        <f>IF(AND(DD117="X",DO109="X"),DE117*DP111,"")</f>
        <v/>
      </c>
      <c r="DQ117" s="25"/>
      <c r="DR117" s="479"/>
      <c r="DS117" s="479"/>
      <c r="DT117" s="450">
        <v>3</v>
      </c>
      <c r="DU117" s="451" t="str">
        <f>IF(E176=3,"X","")</f>
        <v/>
      </c>
      <c r="DV117" s="452">
        <f>IF(DU117="X",I176,0)</f>
        <v>0</v>
      </c>
      <c r="DW117" s="450">
        <v>3</v>
      </c>
      <c r="DX117" s="466"/>
      <c r="DY117" s="448" t="str">
        <f>IF(AND(DU117="X",DX109="X"),DV117*DY111,"")</f>
        <v/>
      </c>
      <c r="DZ117" s="449"/>
      <c r="EA117" s="449" t="str">
        <f>IF(AND(DU117="X",DZ109="X"),DV117*EA111,"")</f>
        <v/>
      </c>
      <c r="EB117" s="457"/>
      <c r="EC117" s="463" t="str">
        <f>IF(AND(DU117="X",EB109="X"),DV117*EC111,"")</f>
        <v/>
      </c>
      <c r="ED117" s="467"/>
      <c r="EE117" s="467" t="str">
        <f>IF(AND(DU117="X",ED109="X"),DV117*EE111,"")</f>
        <v/>
      </c>
      <c r="EF117" s="457"/>
      <c r="EG117" s="463" t="str">
        <f>IF(AND(DU117="X",EF109="X"),DV117*EG111,"")</f>
        <v/>
      </c>
    </row>
    <row r="118" spans="1:137" ht="17.25" customHeight="1">
      <c r="A118" s="468" t="s">
        <v>183</v>
      </c>
      <c r="B118" s="468"/>
      <c r="C118" s="469" t="s">
        <v>230</v>
      </c>
      <c r="D118" s="469"/>
      <c r="E118" s="469"/>
      <c r="F118" s="469"/>
      <c r="G118" s="168" t="s">
        <v>361</v>
      </c>
      <c r="H118" s="169" t="s">
        <v>362</v>
      </c>
      <c r="I118" s="169" t="s">
        <v>363</v>
      </c>
      <c r="J118" s="169" t="s">
        <v>364</v>
      </c>
      <c r="K118" s="169" t="s">
        <v>365</v>
      </c>
      <c r="L118" s="169" t="s">
        <v>366</v>
      </c>
      <c r="M118" s="169" t="s">
        <v>367</v>
      </c>
      <c r="N118" s="169" t="s">
        <v>368</v>
      </c>
      <c r="O118" s="169" t="s">
        <v>369</v>
      </c>
      <c r="P118" s="169" t="s">
        <v>370</v>
      </c>
      <c r="Q118" s="169" t="s">
        <v>371</v>
      </c>
      <c r="R118" s="169" t="s">
        <v>372</v>
      </c>
      <c r="S118" s="169" t="s">
        <v>373</v>
      </c>
      <c r="T118" s="169" t="s">
        <v>374</v>
      </c>
      <c r="U118" s="169" t="s">
        <v>375</v>
      </c>
      <c r="V118" s="170" t="s">
        <v>427</v>
      </c>
      <c r="W118" s="170" t="s">
        <v>427</v>
      </c>
      <c r="X118" s="170" t="s">
        <v>427</v>
      </c>
      <c r="Y118" s="170" t="s">
        <v>379</v>
      </c>
      <c r="Z118" s="470" t="s">
        <v>380</v>
      </c>
      <c r="AA118" s="470"/>
      <c r="AB118" s="218"/>
      <c r="AC118" s="218"/>
      <c r="AD118" s="218"/>
      <c r="AE118" s="218"/>
      <c r="AF118" s="218"/>
      <c r="AG118" s="218"/>
      <c r="AH118" s="218"/>
      <c r="AI118" s="218"/>
      <c r="AJ118" s="218"/>
      <c r="AK118" s="218"/>
      <c r="AL118" s="218"/>
      <c r="AM118" s="218"/>
      <c r="AN118" s="218"/>
      <c r="AO118" s="218"/>
      <c r="AP118" s="218"/>
      <c r="AQ118" s="218"/>
      <c r="AR118" s="218"/>
      <c r="AS118" s="218"/>
      <c r="AT118" s="218"/>
      <c r="AU118" s="87">
        <v>1</v>
      </c>
      <c r="AV118" s="25"/>
      <c r="AW118" s="25"/>
      <c r="AX118" s="25"/>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2">
        <v>1</v>
      </c>
      <c r="CD118" s="56"/>
      <c r="CE118" s="56"/>
      <c r="CF118" s="56"/>
      <c r="CG118" s="56"/>
      <c r="CH118" s="5"/>
      <c r="CI118" s="485"/>
      <c r="CJ118" s="450"/>
      <c r="CK118" s="451"/>
      <c r="CL118" s="453"/>
      <c r="CM118" s="453"/>
      <c r="CN118" s="452"/>
      <c r="CO118" s="450"/>
      <c r="CP118" s="466"/>
      <c r="CQ118" s="448"/>
      <c r="CR118" s="449"/>
      <c r="CS118" s="449"/>
      <c r="CT118" s="457"/>
      <c r="CU118" s="463"/>
      <c r="CV118" s="467"/>
      <c r="CW118" s="467"/>
      <c r="CX118" s="457"/>
      <c r="CY118" s="463"/>
      <c r="CZ118" s="94"/>
      <c r="DA118" s="479"/>
      <c r="DB118" s="479"/>
      <c r="DC118" s="450"/>
      <c r="DD118" s="451"/>
      <c r="DE118" s="451"/>
      <c r="DF118" s="450"/>
      <c r="DG118" s="466"/>
      <c r="DH118" s="448"/>
      <c r="DI118" s="449"/>
      <c r="DJ118" s="449"/>
      <c r="DK118" s="457"/>
      <c r="DL118" s="463"/>
      <c r="DM118" s="467"/>
      <c r="DN118" s="467"/>
      <c r="DO118" s="457"/>
      <c r="DP118" s="463"/>
      <c r="DQ118" s="94"/>
      <c r="DR118" s="479"/>
      <c r="DS118" s="479"/>
      <c r="DT118" s="450"/>
      <c r="DU118" s="451"/>
      <c r="DV118" s="451"/>
      <c r="DW118" s="450"/>
      <c r="DX118" s="466"/>
      <c r="DY118" s="448"/>
      <c r="DZ118" s="449"/>
      <c r="EA118" s="449"/>
      <c r="EB118" s="457"/>
      <c r="EC118" s="463"/>
      <c r="ED118" s="467"/>
      <c r="EE118" s="467"/>
      <c r="EF118" s="457"/>
      <c r="EG118" s="463"/>
    </row>
    <row r="119" spans="1:137" ht="17.25" customHeight="1">
      <c r="A119" s="219">
        <v>1</v>
      </c>
      <c r="B119" s="193" t="s">
        <v>389</v>
      </c>
      <c r="C119" s="464" t="s">
        <v>428</v>
      </c>
      <c r="D119" s="464"/>
      <c r="E119" s="464"/>
      <c r="F119" s="464"/>
      <c r="G119" s="173">
        <v>0.2</v>
      </c>
      <c r="H119" s="220"/>
      <c r="I119" s="220" t="s">
        <v>116</v>
      </c>
      <c r="J119" s="220"/>
      <c r="K119" s="220"/>
      <c r="L119" s="220"/>
      <c r="M119" s="220"/>
      <c r="N119" s="220"/>
      <c r="O119" s="220"/>
      <c r="P119" s="220"/>
      <c r="Q119" s="220"/>
      <c r="R119" s="220"/>
      <c r="S119" s="220"/>
      <c r="T119" s="220"/>
      <c r="U119" s="220"/>
      <c r="V119" s="220"/>
      <c r="W119" s="220"/>
      <c r="X119" s="220"/>
      <c r="Y119" s="220"/>
      <c r="Z119" s="175">
        <f>COUNTA(H119:Y119)*G119</f>
        <v>0.2</v>
      </c>
      <c r="AA119" s="465">
        <f>IFERROR(SUM(Z119:Z123)/COUNTA(H119:W123),"")</f>
        <v>0.33333333333333331</v>
      </c>
      <c r="AB119" s="178"/>
      <c r="AC119" s="178"/>
      <c r="AD119" s="178"/>
      <c r="AE119" s="178"/>
      <c r="AF119" s="178"/>
      <c r="AG119" s="178"/>
      <c r="AH119" s="178"/>
      <c r="AI119" s="178"/>
      <c r="AJ119" s="178"/>
      <c r="AK119" s="178"/>
      <c r="AL119" s="178"/>
      <c r="AM119" s="178"/>
      <c r="AN119" s="178"/>
      <c r="AO119" s="178"/>
      <c r="AP119" s="178"/>
      <c r="AQ119" s="178"/>
      <c r="AR119" s="178"/>
      <c r="AS119" s="178"/>
      <c r="AT119" s="178"/>
      <c r="AU119" s="87">
        <v>1</v>
      </c>
      <c r="AV119" s="25"/>
      <c r="AW119" s="25"/>
      <c r="AX119" s="25"/>
      <c r="AY119" s="25"/>
      <c r="AZ119" s="25"/>
      <c r="BA119" s="25"/>
      <c r="BB119" s="25"/>
      <c r="BC119" s="25"/>
      <c r="BD119" s="25"/>
      <c r="BE119" s="25"/>
      <c r="BF119" s="25"/>
      <c r="BG119" s="25"/>
      <c r="BH119" s="25"/>
      <c r="BI119" s="25"/>
      <c r="BJ119" s="25"/>
      <c r="BK119" s="94"/>
      <c r="BL119" s="94"/>
      <c r="BM119" s="94"/>
      <c r="BN119" s="94"/>
      <c r="BO119" s="94"/>
      <c r="BP119" s="94"/>
      <c r="BQ119" s="94"/>
      <c r="BR119" s="94"/>
      <c r="BS119" s="94"/>
      <c r="BT119" s="94"/>
      <c r="BU119" s="94"/>
      <c r="BV119" s="94"/>
      <c r="BW119" s="94"/>
      <c r="BX119" s="94"/>
      <c r="BY119" s="94"/>
      <c r="BZ119" s="94"/>
      <c r="CA119" s="94"/>
      <c r="CB119" s="25"/>
      <c r="CC119" s="92">
        <v>1</v>
      </c>
      <c r="CD119" s="56"/>
      <c r="CE119" s="5"/>
      <c r="CF119" s="5"/>
      <c r="CG119" s="5"/>
      <c r="CH119" s="5"/>
      <c r="CI119" s="485"/>
      <c r="CJ119" s="450">
        <v>2</v>
      </c>
      <c r="CK119" s="451" t="str">
        <f>IF(O101=2,"X","")</f>
        <v/>
      </c>
      <c r="CL119" s="453" t="s">
        <v>410</v>
      </c>
      <c r="CM119" s="453"/>
      <c r="CN119" s="452">
        <f>IF(CK119="X",V101,0)</f>
        <v>0</v>
      </c>
      <c r="CO119" s="450">
        <v>2</v>
      </c>
      <c r="CP119" s="454"/>
      <c r="CQ119" s="455" t="str">
        <f>IF(AND(CK119="X",CP109="X"),CN119*CQ111,"")</f>
        <v/>
      </c>
      <c r="CR119" s="447"/>
      <c r="CS119" s="448" t="str">
        <f>IF(AND(CK119="X",CR109="X"),CN119*CS111,"")</f>
        <v/>
      </c>
      <c r="CT119" s="447"/>
      <c r="CU119" s="448" t="str">
        <f>IF(AND(CK119="X",CT109="X"),CN119*CU111,"")</f>
        <v/>
      </c>
      <c r="CV119" s="447"/>
      <c r="CW119" s="448" t="str">
        <f>IF(AND(CK119="X",CV109="X"),CN119*CW111,"")</f>
        <v/>
      </c>
      <c r="CX119" s="457"/>
      <c r="CY119" s="463" t="str">
        <f>IF(AND(CK119="X",CX109="X"),CN119*CY111,"")</f>
        <v/>
      </c>
      <c r="CZ119" s="25"/>
      <c r="DA119" s="479"/>
      <c r="DB119" s="479"/>
      <c r="DC119" s="450">
        <v>2</v>
      </c>
      <c r="DD119" s="451" t="str">
        <f>IF(E164=2,"X","")</f>
        <v>X</v>
      </c>
      <c r="DE119" s="452">
        <f>IF(DD119="X",I164,0)</f>
        <v>0.216</v>
      </c>
      <c r="DF119" s="450">
        <v>2</v>
      </c>
      <c r="DG119" s="454"/>
      <c r="DH119" s="455" t="str">
        <f>IF(AND(DD119="X",DG109="X"),DE119*DH111,"")</f>
        <v/>
      </c>
      <c r="DI119" s="447"/>
      <c r="DJ119" s="448">
        <f>IF(AND(DD119="X",DI109="X"),DE119*DJ111,"")</f>
        <v>7.1999999999999995E-2</v>
      </c>
      <c r="DK119" s="447"/>
      <c r="DL119" s="448" t="str">
        <f>IF(AND(DD119="X",DK109="X"),DE119*DL111,"")</f>
        <v/>
      </c>
      <c r="DM119" s="457"/>
      <c r="DN119" s="463" t="str">
        <f>IF(AND(DD119="X",DM109="X"),DE119*DN111,"")</f>
        <v/>
      </c>
      <c r="DO119" s="457"/>
      <c r="DP119" s="463" t="str">
        <f>IF(AND(DD119="X",DO109="X"),DE119*DP111,"")</f>
        <v/>
      </c>
      <c r="DQ119" s="25"/>
      <c r="DR119" s="479"/>
      <c r="DS119" s="479"/>
      <c r="DT119" s="450">
        <v>2</v>
      </c>
      <c r="DU119" s="451" t="str">
        <f>IF(E176=2,"X","")</f>
        <v>X</v>
      </c>
      <c r="DV119" s="452">
        <f>IF(DU119="X",I176,0)</f>
        <v>0.216</v>
      </c>
      <c r="DW119" s="450">
        <v>2</v>
      </c>
      <c r="DX119" s="454"/>
      <c r="DY119" s="455" t="str">
        <f>IF(AND(DU119="X",DX109="X"),DV119*DY111,"")</f>
        <v/>
      </c>
      <c r="DZ119" s="447"/>
      <c r="EA119" s="448">
        <f>IF(AND(DU119="X",DZ109="X"),DV119*EA111,"")</f>
        <v>7.1999999999999995E-2</v>
      </c>
      <c r="EB119" s="447"/>
      <c r="EC119" s="448" t="str">
        <f>IF(AND(DU119="X",EB109="X"),DV119*EC111,"")</f>
        <v/>
      </c>
      <c r="ED119" s="457"/>
      <c r="EE119" s="463" t="str">
        <f>IF(AND(DU119="X",ED109="X"),DV119*EE111,"")</f>
        <v/>
      </c>
      <c r="EF119" s="457"/>
      <c r="EG119" s="463" t="str">
        <f>IF(AND(DU119="X",EF109="X"),DV119*EG111,"")</f>
        <v/>
      </c>
    </row>
    <row r="120" spans="1:137" ht="17.25" customHeight="1">
      <c r="A120" s="219">
        <v>2</v>
      </c>
      <c r="B120" s="195" t="s">
        <v>393</v>
      </c>
      <c r="C120" s="464"/>
      <c r="D120" s="464"/>
      <c r="E120" s="464"/>
      <c r="F120" s="464"/>
      <c r="G120" s="173">
        <v>0.4</v>
      </c>
      <c r="H120" s="220" t="s">
        <v>116</v>
      </c>
      <c r="I120" s="220"/>
      <c r="J120" s="220" t="s">
        <v>116</v>
      </c>
      <c r="K120" s="220"/>
      <c r="L120" s="220"/>
      <c r="M120" s="220"/>
      <c r="N120" s="220"/>
      <c r="O120" s="220"/>
      <c r="P120" s="220"/>
      <c r="Q120" s="220"/>
      <c r="R120" s="220"/>
      <c r="S120" s="220"/>
      <c r="T120" s="220"/>
      <c r="U120" s="220"/>
      <c r="V120" s="220"/>
      <c r="W120" s="220"/>
      <c r="X120" s="220"/>
      <c r="Y120" s="220"/>
      <c r="Z120" s="175">
        <f>COUNTA(H120:Y120)*G120</f>
        <v>0.8</v>
      </c>
      <c r="AA120" s="465"/>
      <c r="AB120" s="178"/>
      <c r="AC120" s="178"/>
      <c r="AD120" s="178"/>
      <c r="AE120" s="178"/>
      <c r="AF120" s="178"/>
      <c r="AG120" s="178"/>
      <c r="AH120" s="178"/>
      <c r="AI120" s="178"/>
      <c r="AJ120" s="178"/>
      <c r="AK120" s="178"/>
      <c r="AL120" s="178"/>
      <c r="AM120" s="178"/>
      <c r="AN120" s="178"/>
      <c r="AO120" s="178"/>
      <c r="AP120" s="178"/>
      <c r="AQ120" s="178"/>
      <c r="AR120" s="178"/>
      <c r="AS120" s="178"/>
      <c r="AT120" s="178"/>
      <c r="AU120" s="87">
        <v>1</v>
      </c>
      <c r="AV120" s="25"/>
      <c r="AW120" s="25"/>
      <c r="AX120" s="25"/>
      <c r="AY120" s="25"/>
      <c r="AZ120" s="25"/>
      <c r="BA120" s="25"/>
      <c r="BB120" s="25"/>
      <c r="BC120" s="25"/>
      <c r="BD120" s="25"/>
      <c r="BE120" s="25"/>
      <c r="BF120" s="25"/>
      <c r="BG120" s="25"/>
      <c r="BH120" s="25"/>
      <c r="BI120" s="25"/>
      <c r="BJ120" s="25"/>
      <c r="BK120" s="94"/>
      <c r="BL120" s="94"/>
      <c r="BM120" s="94"/>
      <c r="BN120" s="94"/>
      <c r="BO120" s="94"/>
      <c r="BP120" s="94"/>
      <c r="BQ120" s="94"/>
      <c r="BR120" s="94"/>
      <c r="BS120" s="94"/>
      <c r="BT120" s="94"/>
      <c r="BU120" s="94"/>
      <c r="BV120" s="94"/>
      <c r="BW120" s="94"/>
      <c r="BX120" s="94"/>
      <c r="BY120" s="94"/>
      <c r="BZ120" s="94"/>
      <c r="CA120" s="94"/>
      <c r="CB120" s="25"/>
      <c r="CC120" s="92">
        <v>1</v>
      </c>
      <c r="CD120" s="56"/>
      <c r="CE120" s="5"/>
      <c r="CF120" s="5"/>
      <c r="CG120" s="5"/>
      <c r="CH120" s="5"/>
      <c r="CI120" s="485"/>
      <c r="CJ120" s="450"/>
      <c r="CK120" s="451"/>
      <c r="CL120" s="453"/>
      <c r="CM120" s="453"/>
      <c r="CN120" s="452"/>
      <c r="CO120" s="450"/>
      <c r="CP120" s="454"/>
      <c r="CQ120" s="455"/>
      <c r="CR120" s="447"/>
      <c r="CS120" s="448"/>
      <c r="CT120" s="447"/>
      <c r="CU120" s="448"/>
      <c r="CV120" s="447"/>
      <c r="CW120" s="448"/>
      <c r="CX120" s="457"/>
      <c r="CY120" s="463"/>
      <c r="CZ120" s="25"/>
      <c r="DA120" s="479"/>
      <c r="DB120" s="479"/>
      <c r="DC120" s="450"/>
      <c r="DD120" s="451"/>
      <c r="DE120" s="451"/>
      <c r="DF120" s="450"/>
      <c r="DG120" s="454"/>
      <c r="DH120" s="455"/>
      <c r="DI120" s="447"/>
      <c r="DJ120" s="448"/>
      <c r="DK120" s="447"/>
      <c r="DL120" s="448"/>
      <c r="DM120" s="457"/>
      <c r="DN120" s="463"/>
      <c r="DO120" s="457"/>
      <c r="DP120" s="463"/>
      <c r="DQ120" s="25"/>
      <c r="DR120" s="479"/>
      <c r="DS120" s="479"/>
      <c r="DT120" s="450"/>
      <c r="DU120" s="451"/>
      <c r="DV120" s="451"/>
      <c r="DW120" s="450"/>
      <c r="DX120" s="454"/>
      <c r="DY120" s="455"/>
      <c r="DZ120" s="447"/>
      <c r="EA120" s="448"/>
      <c r="EB120" s="447"/>
      <c r="EC120" s="448"/>
      <c r="ED120" s="457"/>
      <c r="EE120" s="463"/>
      <c r="EF120" s="457"/>
      <c r="EG120" s="463"/>
    </row>
    <row r="121" spans="1:137" ht="17.25" customHeight="1">
      <c r="A121" s="219">
        <v>3</v>
      </c>
      <c r="B121" s="196" t="s">
        <v>191</v>
      </c>
      <c r="C121" s="464"/>
      <c r="D121" s="464"/>
      <c r="E121" s="464"/>
      <c r="F121" s="464"/>
      <c r="G121" s="173">
        <v>0.6</v>
      </c>
      <c r="H121" s="220"/>
      <c r="I121" s="220"/>
      <c r="J121" s="220"/>
      <c r="K121" s="220"/>
      <c r="L121" s="220"/>
      <c r="M121" s="220"/>
      <c r="N121" s="220"/>
      <c r="O121" s="220"/>
      <c r="P121" s="220"/>
      <c r="Q121" s="220"/>
      <c r="R121" s="220"/>
      <c r="S121" s="220"/>
      <c r="T121" s="220"/>
      <c r="U121" s="220"/>
      <c r="V121" s="220"/>
      <c r="W121" s="220"/>
      <c r="X121" s="220"/>
      <c r="Y121" s="220"/>
      <c r="Z121" s="175">
        <f>COUNTA(H121:Y121)*G121</f>
        <v>0</v>
      </c>
      <c r="AA121" s="465"/>
      <c r="AB121" s="178"/>
      <c r="AC121" s="178"/>
      <c r="AD121" s="178"/>
      <c r="AE121" s="178"/>
      <c r="AF121" s="178"/>
      <c r="AG121" s="178"/>
      <c r="AH121" s="178"/>
      <c r="AI121" s="178"/>
      <c r="AJ121" s="178"/>
      <c r="AK121" s="178"/>
      <c r="AL121" s="178"/>
      <c r="AM121" s="178"/>
      <c r="AN121" s="178"/>
      <c r="AO121" s="178"/>
      <c r="AP121" s="178"/>
      <c r="AQ121" s="178"/>
      <c r="AR121" s="178"/>
      <c r="AS121" s="178"/>
      <c r="AT121" s="178"/>
      <c r="AU121" s="87">
        <v>1</v>
      </c>
      <c r="AV121" s="25"/>
      <c r="AW121" s="25"/>
      <c r="AX121" s="25"/>
      <c r="AY121" s="25"/>
      <c r="AZ121" s="25"/>
      <c r="BA121" s="25"/>
      <c r="BB121" s="25"/>
      <c r="BC121" s="25"/>
      <c r="BD121" s="25"/>
      <c r="BE121" s="25"/>
      <c r="BF121" s="25"/>
      <c r="BG121" s="25"/>
      <c r="BH121" s="25"/>
      <c r="BI121" s="25"/>
      <c r="BJ121" s="25"/>
      <c r="BK121" s="94"/>
      <c r="BL121" s="94"/>
      <c r="BM121" s="94"/>
      <c r="BN121" s="94"/>
      <c r="BO121" s="94"/>
      <c r="BP121" s="94"/>
      <c r="BQ121" s="94"/>
      <c r="BR121" s="94"/>
      <c r="BS121" s="94"/>
      <c r="BT121" s="94"/>
      <c r="BU121" s="94"/>
      <c r="BV121" s="94"/>
      <c r="BW121" s="94"/>
      <c r="BX121" s="94"/>
      <c r="BY121" s="94"/>
      <c r="BZ121" s="94"/>
      <c r="CA121" s="94"/>
      <c r="CB121" s="25"/>
      <c r="CC121" s="92">
        <v>1</v>
      </c>
      <c r="CD121" s="56"/>
      <c r="CE121" s="5"/>
      <c r="CF121" s="5"/>
      <c r="CG121" s="5"/>
      <c r="CH121" s="5"/>
      <c r="CI121" s="485"/>
      <c r="CJ121" s="450">
        <v>1</v>
      </c>
      <c r="CK121" s="451" t="str">
        <f>IF(O101=1,"X","")</f>
        <v/>
      </c>
      <c r="CL121" s="453" t="s">
        <v>409</v>
      </c>
      <c r="CM121" s="453"/>
      <c r="CN121" s="452">
        <f>IF(CK121="x",V101,0)</f>
        <v>0</v>
      </c>
      <c r="CO121" s="450">
        <v>1</v>
      </c>
      <c r="CP121" s="454"/>
      <c r="CQ121" s="455" t="str">
        <f>IF(AND(CK121="X",CP109="X"),CN121*CQ111,"")</f>
        <v/>
      </c>
      <c r="CR121" s="456"/>
      <c r="CS121" s="456" t="str">
        <f>IF(AND(CK121="X",CR109="X"),CN121*CS111,"")</f>
        <v/>
      </c>
      <c r="CT121" s="447"/>
      <c r="CU121" s="448" t="str">
        <f>IF(AND(CK121="X",CT109="X"),CN121*CU111,"")</f>
        <v/>
      </c>
      <c r="CV121" s="449"/>
      <c r="CW121" s="449" t="str">
        <f>IF(AND(CK121="X",CV109="X"),CN121*CW111,"")</f>
        <v/>
      </c>
      <c r="CX121" s="447"/>
      <c r="CY121" s="448" t="str">
        <f>IF(AND(CK121="X",CX109="X"),CN121*CY111,"")</f>
        <v/>
      </c>
      <c r="CZ121" s="25"/>
      <c r="DA121" s="30"/>
      <c r="DB121" s="485"/>
      <c r="DC121" s="450">
        <v>1</v>
      </c>
      <c r="DD121" s="451" t="str">
        <f>IF(E164=1,"X","")</f>
        <v/>
      </c>
      <c r="DE121" s="452">
        <f>IF(DD121="x",I164,0)</f>
        <v>0</v>
      </c>
      <c r="DF121" s="450">
        <v>1</v>
      </c>
      <c r="DG121" s="454"/>
      <c r="DH121" s="455" t="str">
        <f>IF(AND(DD121="X",DG109="X"),DE121*DH111,"")</f>
        <v/>
      </c>
      <c r="DI121" s="456"/>
      <c r="DJ121" s="456" t="str">
        <f>IF(AND(DD121="X",DI109="X"),DE121*DJ111,"")</f>
        <v/>
      </c>
      <c r="DK121" s="447"/>
      <c r="DL121" s="448" t="str">
        <f>IF(AND(DD121="X",DK109="X"),DE121*DL111,"")</f>
        <v/>
      </c>
      <c r="DM121" s="449"/>
      <c r="DN121" s="449" t="str">
        <f>IF(AND(DD121="X",DM109="X"),DE121*DN111,"")</f>
        <v/>
      </c>
      <c r="DO121" s="447"/>
      <c r="DP121" s="448" t="str">
        <f>IF(AND(DD121="X",DO109="X"),DE121*DP111,"")</f>
        <v/>
      </c>
      <c r="DQ121" s="25"/>
      <c r="DR121" s="30"/>
      <c r="DS121" s="485"/>
      <c r="DT121" s="450">
        <v>1</v>
      </c>
      <c r="DU121" s="451" t="str">
        <f>IF(E176=1,"X","")</f>
        <v/>
      </c>
      <c r="DV121" s="452">
        <f>IF(DU121="x",I176,0)</f>
        <v>0</v>
      </c>
      <c r="DW121" s="450">
        <v>1</v>
      </c>
      <c r="DX121" s="454"/>
      <c r="DY121" s="455" t="str">
        <f>IF(AND(DU121="X",DX109="X"),DV121*DY111,"")</f>
        <v/>
      </c>
      <c r="DZ121" s="456"/>
      <c r="EA121" s="456" t="str">
        <f>IF(AND(DU121="X",DZ109="X"),DV121*EA111,"")</f>
        <v/>
      </c>
      <c r="EB121" s="447"/>
      <c r="EC121" s="448" t="str">
        <f>IF(AND(DU121="X",EB109="X"),DV121*EC111,"")</f>
        <v/>
      </c>
      <c r="ED121" s="449"/>
      <c r="EE121" s="449" t="str">
        <f>IF(AND(DU121="X",ED109="X"),DV121*EE111,"")</f>
        <v/>
      </c>
      <c r="EF121" s="447"/>
      <c r="EG121" s="448" t="str">
        <f>IF(AND(DU121="X",EF109="X"),DV121*EG111,"")</f>
        <v/>
      </c>
    </row>
    <row r="122" spans="1:137" ht="17.25" customHeight="1">
      <c r="A122" s="219">
        <v>4</v>
      </c>
      <c r="B122" s="197" t="s">
        <v>400</v>
      </c>
      <c r="C122" s="464"/>
      <c r="D122" s="464"/>
      <c r="E122" s="464"/>
      <c r="F122" s="464"/>
      <c r="G122" s="173">
        <v>0.8</v>
      </c>
      <c r="H122" s="220"/>
      <c r="I122" s="220"/>
      <c r="J122" s="220"/>
      <c r="K122" s="220"/>
      <c r="L122" s="220"/>
      <c r="M122" s="220"/>
      <c r="N122" s="220"/>
      <c r="O122" s="220"/>
      <c r="P122" s="220"/>
      <c r="Q122" s="220"/>
      <c r="R122" s="220"/>
      <c r="S122" s="220"/>
      <c r="T122" s="220"/>
      <c r="U122" s="220"/>
      <c r="V122" s="220"/>
      <c r="W122" s="220"/>
      <c r="X122" s="220"/>
      <c r="Y122" s="220"/>
      <c r="Z122" s="175">
        <f>COUNTA(H122:Y122)*G122</f>
        <v>0</v>
      </c>
      <c r="AA122" s="465"/>
      <c r="AB122" s="178"/>
      <c r="AC122" s="178"/>
      <c r="AD122" s="178"/>
      <c r="AE122" s="178"/>
      <c r="AF122" s="178"/>
      <c r="AG122" s="178"/>
      <c r="AH122" s="178"/>
      <c r="AI122" s="178"/>
      <c r="AJ122" s="178"/>
      <c r="AK122" s="178"/>
      <c r="AL122" s="178"/>
      <c r="AM122" s="178"/>
      <c r="AN122" s="178"/>
      <c r="AO122" s="178"/>
      <c r="AP122" s="178"/>
      <c r="AQ122" s="178"/>
      <c r="AR122" s="178"/>
      <c r="AS122" s="178"/>
      <c r="AT122" s="178"/>
      <c r="AU122" s="87">
        <v>1</v>
      </c>
      <c r="AV122" s="25"/>
      <c r="AW122" s="25"/>
      <c r="AX122" s="25"/>
      <c r="AY122" s="25"/>
      <c r="AZ122" s="25"/>
      <c r="BA122" s="25"/>
      <c r="BB122" s="25"/>
      <c r="BC122" s="25"/>
      <c r="BD122" s="25"/>
      <c r="BE122" s="25"/>
      <c r="BF122" s="25"/>
      <c r="BG122" s="25"/>
      <c r="BH122" s="25"/>
      <c r="BI122" s="25"/>
      <c r="BJ122" s="25"/>
      <c r="BK122" s="94"/>
      <c r="BL122" s="94"/>
      <c r="BM122" s="94"/>
      <c r="BN122" s="94"/>
      <c r="BO122" s="94"/>
      <c r="BP122" s="94"/>
      <c r="BQ122" s="94"/>
      <c r="BR122" s="94"/>
      <c r="BS122" s="94"/>
      <c r="BT122" s="94"/>
      <c r="BU122" s="94"/>
      <c r="BV122" s="94"/>
      <c r="BW122" s="94"/>
      <c r="BX122" s="94"/>
      <c r="BY122" s="94"/>
      <c r="BZ122" s="94"/>
      <c r="CA122" s="94"/>
      <c r="CB122" s="25"/>
      <c r="CC122" s="92">
        <v>1</v>
      </c>
      <c r="CD122" s="56"/>
      <c r="CE122" s="5"/>
      <c r="CF122" s="5"/>
      <c r="CG122" s="5"/>
      <c r="CH122" s="5"/>
      <c r="CI122" s="485"/>
      <c r="CJ122" s="450"/>
      <c r="CK122" s="451"/>
      <c r="CL122" s="453"/>
      <c r="CM122" s="453"/>
      <c r="CN122" s="452"/>
      <c r="CO122" s="450"/>
      <c r="CP122" s="454"/>
      <c r="CQ122" s="455"/>
      <c r="CR122" s="456"/>
      <c r="CS122" s="456"/>
      <c r="CT122" s="447"/>
      <c r="CU122" s="448"/>
      <c r="CV122" s="449"/>
      <c r="CW122" s="449"/>
      <c r="CX122" s="447"/>
      <c r="CY122" s="448"/>
      <c r="CZ122" s="25"/>
      <c r="DA122" s="30"/>
      <c r="DB122" s="485"/>
      <c r="DC122" s="450"/>
      <c r="DD122" s="451"/>
      <c r="DE122" s="451"/>
      <c r="DF122" s="450"/>
      <c r="DG122" s="454"/>
      <c r="DH122" s="455"/>
      <c r="DI122" s="456"/>
      <c r="DJ122" s="456"/>
      <c r="DK122" s="447"/>
      <c r="DL122" s="448"/>
      <c r="DM122" s="449"/>
      <c r="DN122" s="449"/>
      <c r="DO122" s="447"/>
      <c r="DP122" s="448"/>
      <c r="DQ122" s="25"/>
      <c r="DR122" s="30"/>
      <c r="DS122" s="485"/>
      <c r="DT122" s="450"/>
      <c r="DU122" s="451"/>
      <c r="DV122" s="451"/>
      <c r="DW122" s="450"/>
      <c r="DX122" s="454"/>
      <c r="DY122" s="455"/>
      <c r="DZ122" s="456"/>
      <c r="EA122" s="456"/>
      <c r="EB122" s="447"/>
      <c r="EC122" s="448"/>
      <c r="ED122" s="449"/>
      <c r="EE122" s="449"/>
      <c r="EF122" s="447"/>
      <c r="EG122" s="448"/>
    </row>
    <row r="123" spans="1:137" ht="17.25" customHeight="1">
      <c r="A123" s="221">
        <v>5</v>
      </c>
      <c r="B123" s="200" t="s">
        <v>404</v>
      </c>
      <c r="C123" s="464"/>
      <c r="D123" s="464"/>
      <c r="E123" s="464"/>
      <c r="F123" s="464"/>
      <c r="G123" s="185">
        <v>1</v>
      </c>
      <c r="H123" s="220"/>
      <c r="I123" s="220"/>
      <c r="J123" s="220"/>
      <c r="K123" s="220"/>
      <c r="L123" s="220"/>
      <c r="M123" s="220"/>
      <c r="N123" s="220"/>
      <c r="O123" s="220"/>
      <c r="P123" s="220"/>
      <c r="Q123" s="220"/>
      <c r="R123" s="220"/>
      <c r="S123" s="220"/>
      <c r="T123" s="220"/>
      <c r="U123" s="220"/>
      <c r="V123" s="220"/>
      <c r="W123" s="220"/>
      <c r="X123" s="220"/>
      <c r="Y123" s="220"/>
      <c r="Z123" s="186">
        <f>COUNTA(H123:Y123)*G123</f>
        <v>0</v>
      </c>
      <c r="AA123" s="465"/>
      <c r="AB123" s="178"/>
      <c r="AC123" s="178"/>
      <c r="AD123" s="178"/>
      <c r="AE123" s="178"/>
      <c r="AF123" s="178"/>
      <c r="AG123" s="178"/>
      <c r="AH123" s="178"/>
      <c r="AI123" s="178"/>
      <c r="AJ123" s="178"/>
      <c r="AK123" s="178"/>
      <c r="AL123" s="178"/>
      <c r="AM123" s="178"/>
      <c r="AN123" s="178"/>
      <c r="AO123" s="178"/>
      <c r="AP123" s="178"/>
      <c r="AQ123" s="178"/>
      <c r="AR123" s="178"/>
      <c r="AS123" s="178"/>
      <c r="AT123" s="178"/>
      <c r="AU123" s="87">
        <v>1</v>
      </c>
      <c r="AV123" s="25"/>
      <c r="AW123" s="25"/>
      <c r="AX123" s="25"/>
      <c r="AY123" s="25"/>
      <c r="AZ123" s="25"/>
      <c r="BA123" s="25"/>
      <c r="BB123" s="25"/>
      <c r="BC123" s="25"/>
      <c r="BD123" s="25"/>
      <c r="BE123" s="25"/>
      <c r="BF123" s="25"/>
      <c r="BG123" s="25"/>
      <c r="BH123" s="25"/>
      <c r="BI123" s="25"/>
      <c r="BJ123" s="25"/>
      <c r="BK123" s="94"/>
      <c r="BL123" s="94"/>
      <c r="BM123" s="94"/>
      <c r="BN123" s="94"/>
      <c r="BO123" s="94"/>
      <c r="BP123" s="94"/>
      <c r="BQ123" s="94"/>
      <c r="BR123" s="94"/>
      <c r="BS123" s="94"/>
      <c r="BT123" s="94"/>
      <c r="BU123" s="94"/>
      <c r="BV123" s="94"/>
      <c r="BW123" s="94"/>
      <c r="BX123" s="94"/>
      <c r="BY123" s="94"/>
      <c r="BZ123" s="94"/>
      <c r="CA123" s="94"/>
      <c r="CB123" s="25"/>
      <c r="CC123" s="92">
        <v>1</v>
      </c>
      <c r="CD123" s="56"/>
      <c r="CE123" s="5"/>
      <c r="CF123" s="5"/>
      <c r="CG123" s="5"/>
      <c r="CH123" s="5"/>
      <c r="CI123" s="48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c r="DL123" s="5"/>
      <c r="DM123" s="5"/>
      <c r="DN123" s="5"/>
      <c r="DO123" s="5"/>
      <c r="DP123" s="5"/>
      <c r="DQ123" s="5"/>
      <c r="DR123" s="5"/>
      <c r="DS123" s="5"/>
      <c r="DT123" s="5"/>
      <c r="DU123" s="5"/>
      <c r="DV123" s="5"/>
      <c r="DW123" s="5"/>
      <c r="DX123" s="5"/>
      <c r="DY123" s="5"/>
      <c r="DZ123" s="5"/>
      <c r="EA123" s="5"/>
      <c r="EB123" s="5"/>
      <c r="EC123" s="5"/>
      <c r="ED123" s="5"/>
      <c r="EE123" s="5"/>
      <c r="EF123" s="5"/>
      <c r="EG123" s="5"/>
    </row>
    <row r="124" spans="1:137" ht="11.25" customHeight="1" thickBot="1">
      <c r="A124" s="71"/>
      <c r="B124" s="132"/>
      <c r="C124" s="222"/>
      <c r="D124" s="222"/>
      <c r="E124" s="222"/>
      <c r="F124" s="88"/>
      <c r="G124" s="132"/>
      <c r="H124" s="88">
        <f t="shared" ref="H124:Y124" si="13">COUNTA(H119:H123)</f>
        <v>1</v>
      </c>
      <c r="I124" s="88">
        <f t="shared" si="13"/>
        <v>1</v>
      </c>
      <c r="J124" s="88">
        <f t="shared" si="13"/>
        <v>1</v>
      </c>
      <c r="K124" s="88">
        <f t="shared" si="13"/>
        <v>0</v>
      </c>
      <c r="L124" s="88">
        <f t="shared" si="13"/>
        <v>0</v>
      </c>
      <c r="M124" s="88">
        <f t="shared" si="13"/>
        <v>0</v>
      </c>
      <c r="N124" s="88">
        <f t="shared" si="13"/>
        <v>0</v>
      </c>
      <c r="O124" s="88">
        <f t="shared" si="13"/>
        <v>0</v>
      </c>
      <c r="P124" s="88">
        <f t="shared" si="13"/>
        <v>0</v>
      </c>
      <c r="Q124" s="88">
        <f t="shared" si="13"/>
        <v>0</v>
      </c>
      <c r="R124" s="88">
        <f t="shared" si="13"/>
        <v>0</v>
      </c>
      <c r="S124" s="88">
        <f t="shared" si="13"/>
        <v>0</v>
      </c>
      <c r="T124" s="88">
        <f t="shared" si="13"/>
        <v>0</v>
      </c>
      <c r="U124" s="88">
        <f t="shared" si="13"/>
        <v>0</v>
      </c>
      <c r="V124" s="88">
        <f t="shared" si="13"/>
        <v>0</v>
      </c>
      <c r="W124" s="88">
        <f t="shared" si="13"/>
        <v>0</v>
      </c>
      <c r="X124" s="88">
        <f t="shared" si="13"/>
        <v>0</v>
      </c>
      <c r="Y124" s="88">
        <f t="shared" si="13"/>
        <v>0</v>
      </c>
      <c r="Z124" s="25"/>
      <c r="AA124" s="25"/>
      <c r="AB124" s="5"/>
      <c r="AC124" s="5"/>
      <c r="AD124" s="5"/>
      <c r="AE124" s="5"/>
      <c r="AF124" s="5"/>
      <c r="AG124" s="5"/>
      <c r="AH124" s="5"/>
      <c r="AI124" s="5"/>
      <c r="AJ124" s="5"/>
      <c r="AK124" s="5"/>
      <c r="AL124" s="5"/>
      <c r="AM124" s="5"/>
      <c r="AN124" s="5"/>
      <c r="AO124" s="5"/>
      <c r="AP124" s="5"/>
      <c r="AQ124" s="5"/>
      <c r="AR124" s="5"/>
      <c r="AS124" s="5"/>
      <c r="AT124" s="5"/>
      <c r="AU124" s="87">
        <v>1</v>
      </c>
      <c r="AV124" s="25"/>
      <c r="AW124" s="25"/>
      <c r="AX124" s="25"/>
      <c r="AY124" s="25"/>
      <c r="AZ124" s="25"/>
      <c r="BA124" s="25"/>
      <c r="BB124" s="25"/>
      <c r="BC124" s="25"/>
      <c r="BD124" s="25"/>
      <c r="BE124" s="25"/>
      <c r="BF124" s="25"/>
      <c r="BG124" s="25"/>
      <c r="BH124" s="25"/>
      <c r="BI124" s="25"/>
      <c r="BJ124" s="25"/>
      <c r="BK124" s="94"/>
      <c r="BL124" s="94"/>
      <c r="BM124" s="94"/>
      <c r="BN124" s="94"/>
      <c r="BO124" s="94"/>
      <c r="BP124" s="94"/>
      <c r="BQ124" s="94"/>
      <c r="BR124" s="94"/>
      <c r="BS124" s="94"/>
      <c r="BT124" s="94"/>
      <c r="BU124" s="94"/>
      <c r="BV124" s="94"/>
      <c r="BW124" s="94"/>
      <c r="BX124" s="94"/>
      <c r="BY124" s="94"/>
      <c r="BZ124" s="94"/>
      <c r="CA124" s="94"/>
      <c r="CB124" s="25"/>
      <c r="CC124" s="92">
        <v>1</v>
      </c>
      <c r="CD124" s="56"/>
      <c r="CE124" s="5"/>
      <c r="CF124" s="5"/>
      <c r="CG124" s="5"/>
      <c r="CH124" s="5"/>
      <c r="CI124" s="5"/>
      <c r="CJ124" s="5"/>
      <c r="CK124" s="5"/>
      <c r="CL124" s="5"/>
      <c r="CM124" s="5"/>
      <c r="CN124" s="5"/>
      <c r="CO124" s="5"/>
      <c r="CP124" s="5"/>
      <c r="CQ124" s="5"/>
      <c r="CR124" s="458" t="s">
        <v>139</v>
      </c>
      <c r="CS124" s="458"/>
      <c r="CT124" s="459" t="s">
        <v>134</v>
      </c>
      <c r="CU124" s="459"/>
      <c r="CV124" s="460" t="s">
        <v>130</v>
      </c>
      <c r="CW124" s="460"/>
      <c r="CX124" s="461" t="s">
        <v>131</v>
      </c>
      <c r="CY124" s="461"/>
      <c r="CZ124" s="25"/>
      <c r="DA124" s="25"/>
      <c r="DB124" s="25"/>
      <c r="DC124" s="25"/>
      <c r="DD124" s="25"/>
      <c r="DE124" s="25"/>
      <c r="DF124" s="25"/>
      <c r="DG124" s="25"/>
      <c r="DH124" s="25"/>
      <c r="DI124" s="458" t="s">
        <v>139</v>
      </c>
      <c r="DJ124" s="458"/>
      <c r="DK124" s="462" t="s">
        <v>134</v>
      </c>
      <c r="DL124" s="462"/>
      <c r="DM124" s="460" t="s">
        <v>130</v>
      </c>
      <c r="DN124" s="460"/>
      <c r="DO124" s="461" t="s">
        <v>131</v>
      </c>
      <c r="DP124" s="461"/>
      <c r="DQ124" s="25"/>
      <c r="DR124" s="25"/>
      <c r="DS124" s="25"/>
      <c r="DT124" s="25"/>
      <c r="DU124" s="25"/>
      <c r="DV124" s="25"/>
      <c r="DW124" s="25"/>
      <c r="DX124" s="25"/>
      <c r="DY124" s="25"/>
      <c r="DZ124" s="458" t="s">
        <v>139</v>
      </c>
      <c r="EA124" s="458"/>
      <c r="EB124" s="462" t="s">
        <v>134</v>
      </c>
      <c r="EC124" s="462"/>
      <c r="ED124" s="460" t="s">
        <v>130</v>
      </c>
      <c r="EE124" s="460"/>
      <c r="EF124" s="461" t="s">
        <v>131</v>
      </c>
      <c r="EG124" s="461"/>
    </row>
    <row r="125" spans="1:137" ht="24" customHeight="1" thickTop="1" thickBot="1">
      <c r="A125" s="441" t="str">
        <f>IF(OR(H124&gt;1,I124&gt;1,J124&gt;1,K124&gt;1,L124&gt;1,M124&gt;1,N124&gt;1,O124&gt;1,P124&gt;1,Q124&gt;1,R124&gt;1,S124&gt;1,T124&gt;1,U124&gt;1,V124&gt;1,W124&gt;1),"ERROR - Solo Una calificación por Participante","")</f>
        <v/>
      </c>
      <c r="B125" s="441"/>
      <c r="C125" s="441"/>
      <c r="D125" s="441"/>
      <c r="E125" s="441"/>
      <c r="F125" s="441"/>
      <c r="G125" s="442" t="s">
        <v>429</v>
      </c>
      <c r="H125" s="442"/>
      <c r="I125" s="442"/>
      <c r="J125" s="442"/>
      <c r="K125" s="442"/>
      <c r="L125" s="442"/>
      <c r="M125" s="442"/>
      <c r="N125" s="442"/>
      <c r="O125" s="443">
        <f>IF(AA119="","",IF(V125&gt;0.8,5,IF(V125&gt;0.6,4,IF(V125&gt;0.4,3,IF(V125&gt;0.2,2,1)))))</f>
        <v>2</v>
      </c>
      <c r="P125" s="443"/>
      <c r="Q125" s="443"/>
      <c r="R125" s="444" t="str">
        <f>VLOOKUP(O125,A119:B123,2,1)</f>
        <v>Menor</v>
      </c>
      <c r="S125" s="444"/>
      <c r="T125" s="444"/>
      <c r="U125" s="444"/>
      <c r="V125" s="445">
        <f>IFERROR(AA119,"")</f>
        <v>0.33333333333333331</v>
      </c>
      <c r="W125" s="445"/>
      <c r="X125" s="445"/>
      <c r="Y125" s="25"/>
      <c r="Z125" s="25"/>
      <c r="AA125" s="25"/>
      <c r="AB125" s="5"/>
      <c r="AC125" s="5"/>
      <c r="AD125" s="5"/>
      <c r="AE125" s="5"/>
      <c r="AF125" s="5"/>
      <c r="AG125" s="5"/>
      <c r="AH125" s="5"/>
      <c r="AI125" s="5"/>
      <c r="AJ125" s="5"/>
      <c r="AK125" s="5"/>
      <c r="AL125" s="5"/>
      <c r="AM125" s="5"/>
      <c r="AN125" s="5"/>
      <c r="AO125" s="5"/>
      <c r="AP125" s="5"/>
      <c r="AQ125" s="5"/>
      <c r="AR125" s="5"/>
      <c r="AS125" s="5"/>
      <c r="AT125" s="5"/>
      <c r="AU125" s="87">
        <v>1</v>
      </c>
      <c r="AV125" s="108" t="str">
        <f>CONCATENATE(O125," - ",R125)</f>
        <v>2 - Menor</v>
      </c>
      <c r="AW125" s="25"/>
      <c r="AX125" s="25"/>
      <c r="AY125" s="25"/>
      <c r="AZ125" s="25"/>
      <c r="BA125" s="25"/>
      <c r="BB125" s="25"/>
      <c r="BC125" s="25"/>
      <c r="BD125" s="25"/>
      <c r="BE125" s="25"/>
      <c r="BF125" s="25"/>
      <c r="BG125" s="25"/>
      <c r="BH125" s="25"/>
      <c r="BI125" s="25"/>
      <c r="BJ125" s="25"/>
      <c r="BK125" s="94"/>
      <c r="BL125" s="94"/>
      <c r="BM125" s="94"/>
      <c r="BN125" s="94"/>
      <c r="BO125" s="94"/>
      <c r="BP125" s="94"/>
      <c r="BQ125" s="94"/>
      <c r="BR125" s="94"/>
      <c r="BS125" s="94"/>
      <c r="BT125" s="94"/>
      <c r="BU125" s="94"/>
      <c r="BV125" s="94"/>
      <c r="BW125" s="94"/>
      <c r="BX125" s="94"/>
      <c r="BY125" s="94"/>
      <c r="BZ125" s="94"/>
      <c r="CA125" s="94"/>
      <c r="CB125" s="25"/>
      <c r="CC125" s="92">
        <v>1</v>
      </c>
      <c r="CD125" s="56"/>
      <c r="CE125" s="5"/>
      <c r="CF125" s="5"/>
      <c r="CG125" s="5"/>
      <c r="CH125" s="5"/>
      <c r="CI125" s="5"/>
      <c r="CJ125" s="5"/>
      <c r="CK125" s="5"/>
      <c r="CL125" s="5"/>
      <c r="CM125" s="5"/>
      <c r="CN125" s="5"/>
      <c r="CO125" s="5"/>
      <c r="CP125" s="5"/>
      <c r="CQ125" s="5"/>
      <c r="CR125" s="446" t="s">
        <v>430</v>
      </c>
      <c r="CS125" s="446"/>
      <c r="CT125" s="446"/>
      <c r="CU125" s="446"/>
      <c r="CV125" s="446"/>
      <c r="CW125" s="446"/>
      <c r="CX125" s="446"/>
      <c r="CY125" s="446"/>
      <c r="CZ125" s="25"/>
      <c r="DA125" s="25"/>
      <c r="DB125" s="25"/>
      <c r="DC125" s="25"/>
      <c r="DD125" s="25"/>
      <c r="DE125" s="25"/>
      <c r="DF125" s="25"/>
      <c r="DG125" s="25"/>
      <c r="DH125" s="25"/>
      <c r="DI125" s="446" t="s">
        <v>431</v>
      </c>
      <c r="DJ125" s="446"/>
      <c r="DK125" s="446"/>
      <c r="DL125" s="446"/>
      <c r="DM125" s="446"/>
      <c r="DN125" s="446"/>
      <c r="DO125" s="446"/>
      <c r="DP125" s="446"/>
      <c r="DQ125" s="25"/>
      <c r="DR125" s="25"/>
      <c r="DS125" s="25"/>
      <c r="DT125" s="25"/>
      <c r="DU125" s="25"/>
      <c r="DV125" s="25"/>
      <c r="DW125" s="25"/>
      <c r="DX125" s="25"/>
      <c r="DY125" s="25"/>
      <c r="DZ125" s="446" t="s">
        <v>431</v>
      </c>
      <c r="EA125" s="446"/>
      <c r="EB125" s="446"/>
      <c r="EC125" s="446"/>
      <c r="ED125" s="446"/>
      <c r="EE125" s="446"/>
      <c r="EF125" s="446"/>
      <c r="EG125" s="446"/>
    </row>
    <row r="126" spans="1:137" ht="11.25" customHeight="1" thickTop="1" thickBot="1">
      <c r="A126" s="223"/>
      <c r="B126" s="20"/>
      <c r="C126" s="20"/>
      <c r="D126" s="20"/>
      <c r="E126" s="20"/>
      <c r="F126" s="20"/>
      <c r="G126" s="224"/>
      <c r="H126" s="224"/>
      <c r="I126" s="224"/>
      <c r="J126" s="224"/>
      <c r="K126" s="224"/>
      <c r="L126" s="224"/>
      <c r="M126" s="224"/>
      <c r="N126" s="224"/>
      <c r="O126" s="225"/>
      <c r="P126" s="225"/>
      <c r="Q126" s="225"/>
      <c r="R126" s="226"/>
      <c r="S126" s="226"/>
      <c r="T126" s="226"/>
      <c r="U126" s="226"/>
      <c r="V126" s="227"/>
      <c r="W126" s="227"/>
      <c r="X126" s="227"/>
      <c r="Y126" s="25"/>
      <c r="Z126" s="25"/>
      <c r="AA126" s="25"/>
      <c r="AB126" s="5"/>
      <c r="AC126" s="5"/>
      <c r="AD126" s="5"/>
      <c r="AE126" s="5"/>
      <c r="AF126" s="5"/>
      <c r="AG126" s="5"/>
      <c r="AH126" s="5"/>
      <c r="AI126" s="5"/>
      <c r="AJ126" s="5"/>
      <c r="AK126" s="5"/>
      <c r="AL126" s="5"/>
      <c r="AM126" s="5"/>
      <c r="AN126" s="5"/>
      <c r="AO126" s="5"/>
      <c r="AP126" s="5"/>
      <c r="AQ126" s="5"/>
      <c r="AR126" s="5"/>
      <c r="AS126" s="5"/>
      <c r="AT126" s="5"/>
      <c r="AU126" s="87">
        <v>1</v>
      </c>
      <c r="AV126" s="25"/>
      <c r="AW126" s="25"/>
      <c r="AX126" s="25"/>
      <c r="AY126" s="25"/>
      <c r="AZ126" s="25"/>
      <c r="BA126" s="25"/>
      <c r="BB126" s="25"/>
      <c r="BC126" s="25"/>
      <c r="BD126" s="25"/>
      <c r="BE126" s="25"/>
      <c r="BF126" s="25"/>
      <c r="BG126" s="25"/>
      <c r="BH126" s="25"/>
      <c r="BI126" s="25"/>
      <c r="BJ126" s="25"/>
      <c r="BK126" s="94"/>
      <c r="BL126" s="94"/>
      <c r="BM126" s="94"/>
      <c r="BN126" s="94"/>
      <c r="BO126" s="94"/>
      <c r="BP126" s="94"/>
      <c r="BQ126" s="94"/>
      <c r="BR126" s="94"/>
      <c r="BS126" s="94"/>
      <c r="BT126" s="94"/>
      <c r="BU126" s="94"/>
      <c r="BV126" s="94"/>
      <c r="BW126" s="94"/>
      <c r="BX126" s="94"/>
      <c r="BY126" s="94"/>
      <c r="BZ126" s="94"/>
      <c r="CA126" s="94"/>
      <c r="CB126" s="25"/>
      <c r="CC126" s="92">
        <v>1</v>
      </c>
      <c r="CD126" s="56"/>
      <c r="CE126" s="5"/>
      <c r="CF126" s="5"/>
      <c r="CG126" s="5"/>
      <c r="CH126" s="5"/>
      <c r="CI126" s="5"/>
      <c r="CJ126" s="5"/>
      <c r="CK126" s="5"/>
      <c r="CL126" s="5"/>
      <c r="CM126" s="5"/>
      <c r="CN126" s="5"/>
      <c r="CO126" s="5"/>
      <c r="CP126" s="5"/>
      <c r="CQ126" s="5"/>
      <c r="CR126" s="228"/>
      <c r="CS126" s="228"/>
      <c r="CT126" s="228"/>
      <c r="CU126" s="228"/>
      <c r="CV126" s="228"/>
      <c r="CW126" s="228"/>
      <c r="CX126" s="228"/>
      <c r="CY126" s="228"/>
      <c r="CZ126" s="25"/>
      <c r="DA126" s="25"/>
      <c r="DB126" s="25"/>
      <c r="DC126" s="25"/>
      <c r="DD126" s="25"/>
      <c r="DE126" s="25"/>
      <c r="DF126" s="25"/>
      <c r="DG126" s="25"/>
      <c r="DH126" s="25"/>
      <c r="DI126" s="228"/>
      <c r="DJ126" s="228"/>
      <c r="DK126" s="228"/>
      <c r="DL126" s="228"/>
      <c r="DM126" s="228"/>
      <c r="DN126" s="228"/>
      <c r="DO126" s="228"/>
      <c r="DP126" s="228"/>
      <c r="DQ126" s="25"/>
      <c r="DR126" s="25"/>
      <c r="DS126" s="25"/>
      <c r="DT126" s="25"/>
      <c r="DU126" s="25"/>
      <c r="DV126" s="25"/>
      <c r="DW126" s="25"/>
      <c r="DX126" s="25"/>
      <c r="DY126" s="25"/>
      <c r="DZ126" s="228"/>
      <c r="EA126" s="228"/>
      <c r="EB126" s="228"/>
      <c r="EC126" s="228"/>
      <c r="ED126" s="228"/>
      <c r="EE126" s="228"/>
      <c r="EF126" s="228"/>
      <c r="EG126" s="228"/>
    </row>
    <row r="127" spans="1:137" ht="28.5" customHeight="1" thickBot="1">
      <c r="A127" s="223"/>
      <c r="B127" s="5"/>
      <c r="C127" s="20"/>
      <c r="D127" s="56"/>
      <c r="E127" s="20"/>
      <c r="F127" s="20"/>
      <c r="G127" s="403" t="s">
        <v>432</v>
      </c>
      <c r="H127" s="403"/>
      <c r="I127" s="403"/>
      <c r="J127" s="403"/>
      <c r="K127" s="403"/>
      <c r="L127" s="403"/>
      <c r="M127" s="403"/>
      <c r="N127" s="403"/>
      <c r="O127" s="404" t="str">
        <f>IFERROR(INDEX(ADU1218:ADY1222,MATCH(O101,ADP1218:ADP1222,0),MATCH(O125,ADU1214:ADY1214,0)),"")</f>
        <v>MODERADO</v>
      </c>
      <c r="P127" s="404"/>
      <c r="Q127" s="404"/>
      <c r="R127" s="404"/>
      <c r="S127" s="404"/>
      <c r="T127" s="404"/>
      <c r="U127" s="436">
        <f>V101*V125</f>
        <v>0.19999999999999998</v>
      </c>
      <c r="V127" s="436"/>
      <c r="W127" s="436"/>
      <c r="X127" s="436"/>
      <c r="Y127" s="25"/>
      <c r="Z127" s="406" t="s">
        <v>433</v>
      </c>
      <c r="AA127" s="406"/>
      <c r="AB127" s="406"/>
      <c r="AC127" s="5"/>
      <c r="AD127" s="5"/>
      <c r="AE127" s="5"/>
      <c r="AF127" s="5"/>
      <c r="AG127" s="5"/>
      <c r="AH127" s="5"/>
      <c r="AI127" s="5"/>
      <c r="AJ127" s="5"/>
      <c r="AK127" s="5"/>
      <c r="AL127" s="5"/>
      <c r="AM127" s="5"/>
      <c r="AN127" s="5"/>
      <c r="AO127" s="5"/>
      <c r="AP127" s="5"/>
      <c r="AQ127" s="5"/>
      <c r="AR127" s="5"/>
      <c r="AS127" s="5"/>
      <c r="AT127" s="5"/>
      <c r="AU127" s="87">
        <v>1</v>
      </c>
      <c r="AV127" s="25"/>
      <c r="AW127" s="25"/>
      <c r="AX127" s="25"/>
      <c r="AY127" s="25"/>
      <c r="AZ127" s="25"/>
      <c r="BA127" s="25"/>
      <c r="BB127" s="25"/>
      <c r="BC127" s="25"/>
      <c r="BD127" s="25"/>
      <c r="BE127" s="25"/>
      <c r="BF127" s="25"/>
      <c r="BG127" s="25"/>
      <c r="BH127" s="25"/>
      <c r="BI127" s="25"/>
      <c r="BJ127" s="25"/>
      <c r="BK127" s="94"/>
      <c r="BL127" s="94"/>
      <c r="BM127" s="94"/>
      <c r="BN127" s="94"/>
      <c r="BO127" s="94"/>
      <c r="BP127" s="94"/>
      <c r="BQ127" s="94"/>
      <c r="BR127" s="94"/>
      <c r="BS127" s="94"/>
      <c r="BT127" s="94"/>
      <c r="BU127" s="94"/>
      <c r="BV127" s="94"/>
      <c r="BW127" s="94"/>
      <c r="BX127" s="94"/>
      <c r="BY127" s="94"/>
      <c r="BZ127" s="94"/>
      <c r="CA127" s="94"/>
      <c r="CB127" s="25"/>
      <c r="CC127" s="92">
        <v>1</v>
      </c>
      <c r="CD127" s="56"/>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c r="DK127" s="5"/>
      <c r="DL127" s="5"/>
      <c r="DM127" s="5"/>
      <c r="DN127" s="5"/>
      <c r="DO127" s="5"/>
      <c r="DP127" s="5"/>
      <c r="DQ127" s="5"/>
      <c r="DR127" s="5"/>
      <c r="DS127" s="5"/>
      <c r="DT127" s="5"/>
      <c r="DU127" s="5"/>
      <c r="DV127" s="5"/>
      <c r="DW127" s="5"/>
      <c r="DX127" s="5"/>
      <c r="DY127" s="5"/>
      <c r="DZ127" s="5"/>
      <c r="EA127" s="5"/>
      <c r="EB127" s="5"/>
      <c r="EC127" s="5"/>
      <c r="ED127" s="5"/>
      <c r="EE127" s="5"/>
      <c r="EF127" s="5"/>
      <c r="EG127" s="5"/>
    </row>
    <row r="128" spans="1:137" ht="16.5" customHeight="1">
      <c r="A128" s="223"/>
      <c r="B128" s="20"/>
      <c r="C128" s="20"/>
      <c r="D128" s="20"/>
      <c r="E128" s="20"/>
      <c r="F128" s="20"/>
      <c r="G128" s="224"/>
      <c r="H128" s="224"/>
      <c r="I128" s="224"/>
      <c r="J128" s="224"/>
      <c r="K128" s="224"/>
      <c r="L128" s="224"/>
      <c r="M128" s="224"/>
      <c r="N128" s="224"/>
      <c r="O128" s="225"/>
      <c r="P128" s="225"/>
      <c r="Q128" s="225"/>
      <c r="R128" s="226"/>
      <c r="S128" s="226"/>
      <c r="T128" s="226"/>
      <c r="U128" s="226"/>
      <c r="V128" s="227"/>
      <c r="W128" s="227"/>
      <c r="X128" s="227"/>
      <c r="Y128" s="25"/>
      <c r="Z128" s="25"/>
      <c r="AA128" s="25"/>
      <c r="AB128" s="5"/>
      <c r="AC128" s="5"/>
      <c r="AD128" s="5"/>
      <c r="AE128" s="5"/>
      <c r="AF128" s="5"/>
      <c r="AG128" s="5"/>
      <c r="AH128" s="5"/>
      <c r="AI128" s="5"/>
      <c r="AJ128" s="5"/>
      <c r="AK128" s="5"/>
      <c r="AL128" s="5"/>
      <c r="AM128" s="5"/>
      <c r="AN128" s="5"/>
      <c r="AO128" s="5"/>
      <c r="AP128" s="5"/>
      <c r="AQ128" s="5"/>
      <c r="AR128" s="5"/>
      <c r="AS128" s="5"/>
      <c r="AT128" s="5"/>
      <c r="AU128" s="87">
        <v>1</v>
      </c>
      <c r="AV128" s="25"/>
      <c r="AW128" s="25"/>
      <c r="AX128" s="25"/>
      <c r="AY128" s="25"/>
      <c r="AZ128" s="25"/>
      <c r="BA128" s="25"/>
      <c r="BB128" s="25"/>
      <c r="BC128" s="25"/>
      <c r="BD128" s="25"/>
      <c r="BE128" s="25"/>
      <c r="BF128" s="25"/>
      <c r="BG128" s="25"/>
      <c r="BH128" s="25"/>
      <c r="BI128" s="25"/>
      <c r="BJ128" s="25"/>
      <c r="BK128" s="94"/>
      <c r="BL128" s="94"/>
      <c r="BM128" s="94"/>
      <c r="BN128" s="94"/>
      <c r="BO128" s="94"/>
      <c r="BP128" s="94"/>
      <c r="BQ128" s="94"/>
      <c r="BR128" s="94"/>
      <c r="BS128" s="94"/>
      <c r="BT128" s="94"/>
      <c r="BU128" s="94"/>
      <c r="BV128" s="94"/>
      <c r="BW128" s="94"/>
      <c r="BX128" s="94"/>
      <c r="BY128" s="94"/>
      <c r="BZ128" s="94"/>
      <c r="CA128" s="94"/>
      <c r="CB128" s="25"/>
      <c r="CC128" s="92">
        <v>1</v>
      </c>
      <c r="CD128" s="56"/>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c r="DK128" s="5"/>
      <c r="DL128" s="5"/>
      <c r="DM128" s="5"/>
      <c r="DN128" s="5"/>
      <c r="DO128" s="5"/>
      <c r="DP128" s="5"/>
      <c r="DQ128" s="5"/>
      <c r="DR128" s="5"/>
      <c r="DS128" s="5"/>
      <c r="DT128" s="5"/>
      <c r="DU128" s="5"/>
      <c r="DV128" s="5"/>
      <c r="DW128" s="5"/>
      <c r="DX128" s="5"/>
      <c r="DY128" s="5"/>
      <c r="DZ128" s="5"/>
      <c r="EA128" s="5"/>
      <c r="EB128" s="5"/>
      <c r="EC128" s="5"/>
      <c r="ED128" s="5"/>
      <c r="EE128" s="5"/>
      <c r="EF128" s="5"/>
      <c r="EG128" s="5"/>
    </row>
    <row r="129" spans="1:137" ht="12.75" customHeight="1">
      <c r="A129" s="229"/>
      <c r="B129" s="437" t="s">
        <v>434</v>
      </c>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c r="Z129" s="437"/>
      <c r="AA129" s="437"/>
      <c r="AB129" s="230"/>
      <c r="AC129" s="230"/>
      <c r="AD129" s="230"/>
      <c r="AE129" s="230"/>
      <c r="AF129" s="230"/>
      <c r="AG129" s="230"/>
      <c r="AH129" s="230"/>
      <c r="AI129" s="230"/>
      <c r="AJ129" s="230"/>
      <c r="AK129" s="230"/>
      <c r="AL129" s="230"/>
      <c r="AM129" s="230"/>
      <c r="AN129" s="230"/>
      <c r="AO129" s="230"/>
      <c r="AP129" s="230"/>
      <c r="AQ129" s="230"/>
      <c r="AR129" s="230"/>
      <c r="AS129" s="230"/>
      <c r="AT129" s="230"/>
      <c r="AU129" s="87">
        <v>1</v>
      </c>
      <c r="AV129" s="25"/>
      <c r="AW129" s="25"/>
      <c r="AX129" s="25"/>
      <c r="AY129" s="25"/>
      <c r="AZ129" s="25"/>
      <c r="BA129" s="25"/>
      <c r="BB129" s="25"/>
      <c r="BC129" s="25"/>
      <c r="BD129" s="25"/>
      <c r="BE129" s="25"/>
      <c r="BF129" s="25"/>
      <c r="BG129" s="25"/>
      <c r="BH129" s="25"/>
      <c r="BI129" s="25"/>
      <c r="BJ129" s="25"/>
      <c r="BK129" s="94"/>
      <c r="BL129" s="94"/>
      <c r="BM129" s="94"/>
      <c r="BN129" s="94"/>
      <c r="BO129" s="94"/>
      <c r="BP129" s="94"/>
      <c r="BQ129" s="94"/>
      <c r="BR129" s="94"/>
      <c r="BS129" s="94"/>
      <c r="BT129" s="94"/>
      <c r="BU129" s="94"/>
      <c r="BV129" s="94"/>
      <c r="BW129" s="94"/>
      <c r="BX129" s="94"/>
      <c r="BY129" s="94"/>
      <c r="BZ129" s="94"/>
      <c r="CA129" s="94"/>
      <c r="CB129" s="25"/>
      <c r="CC129" s="92">
        <v>1</v>
      </c>
      <c r="CD129" s="56"/>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c r="DK129" s="5"/>
      <c r="DL129" s="5"/>
      <c r="DM129" s="5"/>
      <c r="DN129" s="5"/>
      <c r="DO129" s="5"/>
      <c r="DP129" s="5"/>
      <c r="DQ129" s="5"/>
      <c r="DR129" s="5"/>
      <c r="DS129" s="5"/>
      <c r="DT129" s="5"/>
      <c r="DU129" s="5"/>
      <c r="DV129" s="5"/>
      <c r="DW129" s="5"/>
      <c r="DX129" s="5"/>
      <c r="DY129" s="5"/>
      <c r="DZ129" s="5"/>
      <c r="EA129" s="5"/>
      <c r="EB129" s="5"/>
      <c r="EC129" s="5"/>
      <c r="ED129" s="5"/>
      <c r="EE129" s="5"/>
      <c r="EF129" s="5"/>
      <c r="EG129" s="5"/>
    </row>
    <row r="130" spans="1:137" ht="12.75" customHeight="1">
      <c r="A130" s="229"/>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230"/>
      <c r="AC130" s="230"/>
      <c r="AD130" s="230"/>
      <c r="AE130" s="230"/>
      <c r="AF130" s="230"/>
      <c r="AG130" s="230"/>
      <c r="AH130" s="230"/>
      <c r="AI130" s="230"/>
      <c r="AJ130" s="230"/>
      <c r="AK130" s="230"/>
      <c r="AL130" s="230"/>
      <c r="AM130" s="230"/>
      <c r="AN130" s="230"/>
      <c r="AO130" s="230"/>
      <c r="AP130" s="230"/>
      <c r="AQ130" s="230"/>
      <c r="AR130" s="230"/>
      <c r="AS130" s="230"/>
      <c r="AT130" s="230"/>
      <c r="AU130" s="87">
        <v>1</v>
      </c>
      <c r="AV130" s="25"/>
      <c r="AW130" s="25"/>
      <c r="AX130" s="25"/>
      <c r="AY130" s="25"/>
      <c r="AZ130" s="25"/>
      <c r="BA130" s="25"/>
      <c r="BB130" s="25"/>
      <c r="BC130" s="25"/>
      <c r="BD130" s="25"/>
      <c r="BE130" s="25"/>
      <c r="BF130" s="25"/>
      <c r="BG130" s="25"/>
      <c r="BH130" s="25"/>
      <c r="BI130" s="25"/>
      <c r="BJ130" s="25"/>
      <c r="BK130" s="94"/>
      <c r="BL130" s="94"/>
      <c r="BM130" s="94"/>
      <c r="BN130" s="94"/>
      <c r="BO130" s="94"/>
      <c r="BP130" s="94"/>
      <c r="BQ130" s="94"/>
      <c r="BR130" s="94"/>
      <c r="BS130" s="94"/>
      <c r="BT130" s="94"/>
      <c r="BU130" s="94"/>
      <c r="BV130" s="94"/>
      <c r="BW130" s="94"/>
      <c r="BX130" s="94"/>
      <c r="BY130" s="94"/>
      <c r="BZ130" s="94"/>
      <c r="CA130" s="94"/>
      <c r="CB130" s="25"/>
      <c r="CC130" s="92">
        <v>1</v>
      </c>
      <c r="CD130" s="56"/>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c r="DK130" s="5"/>
      <c r="DL130" s="5"/>
      <c r="DM130" s="5"/>
      <c r="DN130" s="5"/>
      <c r="DO130" s="5"/>
      <c r="DP130" s="5"/>
      <c r="DQ130" s="5"/>
      <c r="DR130" s="5"/>
      <c r="DS130" s="5"/>
      <c r="DT130" s="5"/>
      <c r="DU130" s="5"/>
      <c r="DV130" s="5"/>
      <c r="DW130" s="5"/>
      <c r="DX130" s="5"/>
      <c r="DY130" s="5"/>
      <c r="DZ130" s="5"/>
      <c r="EA130" s="5"/>
      <c r="EB130" s="5"/>
      <c r="EC130" s="5"/>
      <c r="ED130" s="5"/>
      <c r="EE130" s="5"/>
      <c r="EF130" s="5"/>
      <c r="EG130" s="5"/>
    </row>
    <row r="131" spans="1:137" ht="30" customHeight="1">
      <c r="A131" s="231"/>
      <c r="B131" s="407" t="s">
        <v>435</v>
      </c>
      <c r="C131" s="407"/>
      <c r="D131" s="407"/>
      <c r="E131" s="407"/>
      <c r="F131" s="407"/>
      <c r="G131" s="407"/>
      <c r="H131" s="407"/>
      <c r="I131" s="407"/>
      <c r="J131" s="407"/>
      <c r="K131" s="407"/>
      <c r="L131" s="407"/>
      <c r="M131" s="407"/>
      <c r="N131" s="407"/>
      <c r="O131" s="407"/>
      <c r="P131" s="407"/>
      <c r="Q131" s="407"/>
      <c r="R131" s="407"/>
      <c r="S131" s="407"/>
      <c r="T131" s="407"/>
      <c r="U131" s="407"/>
      <c r="V131" s="407"/>
      <c r="W131" s="407"/>
      <c r="X131" s="407"/>
      <c r="Y131" s="407"/>
      <c r="Z131" s="407"/>
      <c r="AA131" s="407"/>
      <c r="AB131" s="423" t="s">
        <v>15</v>
      </c>
      <c r="AC131" s="423"/>
      <c r="AD131" s="423"/>
      <c r="AE131" s="423"/>
      <c r="AF131" s="423"/>
      <c r="AG131" s="423"/>
      <c r="AH131" s="423"/>
      <c r="AI131" s="423"/>
      <c r="AJ131" s="423"/>
      <c r="AK131" s="423"/>
      <c r="AL131" s="423"/>
      <c r="AM131" s="423"/>
      <c r="AN131" s="423"/>
      <c r="AO131" s="423"/>
      <c r="AP131" s="423"/>
      <c r="AQ131" s="423"/>
      <c r="AR131" s="423"/>
      <c r="AS131" s="423"/>
      <c r="AT131" s="86"/>
      <c r="AU131" s="87">
        <v>1</v>
      </c>
      <c r="AV131" s="25"/>
      <c r="AW131" s="25"/>
      <c r="AX131" s="25"/>
      <c r="AY131" s="25"/>
      <c r="AZ131" s="25"/>
      <c r="BA131" s="25"/>
      <c r="BB131" s="25"/>
      <c r="BC131" s="25"/>
      <c r="BD131" s="25"/>
      <c r="BE131" s="25"/>
      <c r="BF131" s="25"/>
      <c r="BG131" s="25"/>
      <c r="BH131" s="25"/>
      <c r="BI131" s="25"/>
      <c r="BJ131" s="25"/>
      <c r="BK131" s="94"/>
      <c r="BL131" s="94"/>
      <c r="BM131" s="94"/>
      <c r="BN131" s="94"/>
      <c r="BO131" s="94"/>
      <c r="BP131" s="94"/>
      <c r="BQ131" s="94"/>
      <c r="BR131" s="94"/>
      <c r="BS131" s="94"/>
      <c r="BT131" s="94"/>
      <c r="BU131" s="94"/>
      <c r="BV131" s="94"/>
      <c r="BW131" s="94"/>
      <c r="BX131" s="94"/>
      <c r="BY131" s="94"/>
      <c r="BZ131" s="94"/>
      <c r="CA131" s="94"/>
      <c r="CB131" s="25"/>
      <c r="CC131" s="92">
        <v>1</v>
      </c>
      <c r="CD131" s="56"/>
      <c r="CE131" s="5"/>
      <c r="CF131" s="232"/>
      <c r="CG131" s="21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row>
    <row r="132" spans="1:137" ht="47.25" customHeight="1">
      <c r="A132" s="86" t="s">
        <v>255</v>
      </c>
      <c r="B132" s="388" t="s">
        <v>436</v>
      </c>
      <c r="C132" s="388"/>
      <c r="D132" s="388"/>
      <c r="E132" s="409" t="s">
        <v>45</v>
      </c>
      <c r="F132" s="409"/>
      <c r="G132" s="388" t="s">
        <v>46</v>
      </c>
      <c r="H132" s="388"/>
      <c r="I132" s="388"/>
      <c r="J132" s="388"/>
      <c r="K132" s="438" t="s">
        <v>47</v>
      </c>
      <c r="L132" s="438"/>
      <c r="M132" s="438"/>
      <c r="N132" s="438"/>
      <c r="O132" s="438"/>
      <c r="P132" s="439" t="s">
        <v>48</v>
      </c>
      <c r="Q132" s="439"/>
      <c r="R132" s="388" t="s">
        <v>51</v>
      </c>
      <c r="S132" s="388"/>
      <c r="T132" s="440" t="s">
        <v>54</v>
      </c>
      <c r="U132" s="440"/>
      <c r="V132" s="388" t="s">
        <v>58</v>
      </c>
      <c r="W132" s="388"/>
      <c r="X132" s="388" t="s">
        <v>38</v>
      </c>
      <c r="Y132" s="388"/>
      <c r="Z132" s="440" t="s">
        <v>122</v>
      </c>
      <c r="AA132" s="440"/>
      <c r="AB132" s="388" t="s">
        <v>437</v>
      </c>
      <c r="AC132" s="388"/>
      <c r="AD132" s="388"/>
      <c r="AE132" s="388"/>
      <c r="AF132" s="388"/>
      <c r="AG132" s="388"/>
      <c r="AH132" s="388" t="s">
        <v>438</v>
      </c>
      <c r="AI132" s="388"/>
      <c r="AJ132" s="388"/>
      <c r="AK132" s="388"/>
      <c r="AL132" s="388"/>
      <c r="AM132" s="388"/>
      <c r="AN132" s="388" t="s">
        <v>439</v>
      </c>
      <c r="AO132" s="388"/>
      <c r="AP132" s="388"/>
      <c r="AQ132" s="388"/>
      <c r="AR132" s="388"/>
      <c r="AS132" s="388"/>
      <c r="AT132" s="111"/>
      <c r="AU132" s="87">
        <v>1</v>
      </c>
      <c r="AW132" s="233" t="s">
        <v>440</v>
      </c>
      <c r="AX132" s="233" t="s">
        <v>441</v>
      </c>
      <c r="AY132" s="233" t="s">
        <v>442</v>
      </c>
      <c r="AZ132" s="105" t="s">
        <v>443</v>
      </c>
      <c r="BA132" s="105" t="s">
        <v>444</v>
      </c>
      <c r="BB132" s="105" t="s">
        <v>445</v>
      </c>
      <c r="BC132" s="105" t="s">
        <v>446</v>
      </c>
      <c r="BD132" s="105" t="s">
        <v>447</v>
      </c>
      <c r="BE132" s="105" t="s">
        <v>448</v>
      </c>
      <c r="BF132" s="105" t="s">
        <v>54</v>
      </c>
      <c r="BG132" s="105" t="s">
        <v>79</v>
      </c>
      <c r="BH132" s="6" t="s">
        <v>449</v>
      </c>
      <c r="BI132" s="234" t="s">
        <v>450</v>
      </c>
      <c r="BJ132" s="6" t="s">
        <v>451</v>
      </c>
      <c r="BK132" s="6" t="s">
        <v>452</v>
      </c>
      <c r="BL132" s="5" t="s">
        <v>453</v>
      </c>
      <c r="BM132" s="5" t="s">
        <v>454</v>
      </c>
      <c r="BN132" s="5" t="s">
        <v>455</v>
      </c>
      <c r="BO132" s="217" t="s">
        <v>456</v>
      </c>
      <c r="BP132" s="217" t="s">
        <v>457</v>
      </c>
      <c r="BQ132" s="217" t="s">
        <v>458</v>
      </c>
      <c r="BR132" s="217" t="s">
        <v>459</v>
      </c>
      <c r="BS132" s="217" t="s">
        <v>55</v>
      </c>
      <c r="BT132" s="217" t="s">
        <v>460</v>
      </c>
      <c r="BU132" s="217" t="s">
        <v>461</v>
      </c>
      <c r="BV132" s="217" t="s">
        <v>59</v>
      </c>
      <c r="BW132" s="217" t="s">
        <v>60</v>
      </c>
      <c r="BX132" s="217" t="s">
        <v>61</v>
      </c>
      <c r="BY132" s="217" t="s">
        <v>462</v>
      </c>
      <c r="BZ132" s="217"/>
      <c r="CA132" s="217"/>
      <c r="CB132" s="5"/>
      <c r="CC132" s="92">
        <v>1</v>
      </c>
      <c r="CD132" s="235" t="s">
        <v>463</v>
      </c>
      <c r="CE132" s="236"/>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row>
    <row r="133" spans="1:137" ht="89.25" customHeight="1">
      <c r="A133" s="111" t="s">
        <v>464</v>
      </c>
      <c r="B133" s="428" t="s">
        <v>857</v>
      </c>
      <c r="C133" s="429"/>
      <c r="D133" s="430"/>
      <c r="E133" s="431" t="s">
        <v>858</v>
      </c>
      <c r="F133" s="430"/>
      <c r="G133" s="432" t="s">
        <v>880</v>
      </c>
      <c r="H133" s="433"/>
      <c r="I133" s="433"/>
      <c r="J133" s="434"/>
      <c r="K133" s="425" t="s">
        <v>859</v>
      </c>
      <c r="L133" s="425"/>
      <c r="M133" s="425"/>
      <c r="N133" s="425"/>
      <c r="O133" s="425"/>
      <c r="P133" s="426" t="s">
        <v>225</v>
      </c>
      <c r="Q133" s="426"/>
      <c r="R133" s="426" t="s">
        <v>209</v>
      </c>
      <c r="S133" s="426"/>
      <c r="T133" s="426" t="s">
        <v>204</v>
      </c>
      <c r="U133" s="426"/>
      <c r="V133" s="426" t="s">
        <v>169</v>
      </c>
      <c r="W133" s="426"/>
      <c r="X133" s="237">
        <f t="shared" ref="X133:X162" si="14">IF(Y133&gt;0.8,5,IF(Y133&gt;0.6,4,IF(Y133&gt;0.4,3,IF(Y133&gt;0.2,2,1))))</f>
        <v>2</v>
      </c>
      <c r="Y133" s="238">
        <f>IF(OR(V133="Ambos",V133="Probabilidad"),V101-(V101*AY133),V101)</f>
        <v>0.36</v>
      </c>
      <c r="Z133" s="237">
        <f t="shared" ref="Z133:Z162" si="15">IF(AA133&gt;0.8,5,IF(AA133&gt;0.6,4,IF(AA133&gt;0.4,3,IF(AA133&gt;0.2,2,1))))</f>
        <v>2</v>
      </c>
      <c r="AA133" s="238">
        <f>IF(OR(V133="Ambos",V133="Impacto"),V125-(V125*AY133),V125)</f>
        <v>0.33333333333333331</v>
      </c>
      <c r="AB133" s="357" t="s">
        <v>904</v>
      </c>
      <c r="AC133" s="357"/>
      <c r="AD133" s="357"/>
      <c r="AE133" s="357"/>
      <c r="AF133" s="357"/>
      <c r="AG133" s="357"/>
      <c r="AH133" s="357" t="s">
        <v>902</v>
      </c>
      <c r="AI133" s="357"/>
      <c r="AJ133" s="357"/>
      <c r="AK133" s="357"/>
      <c r="AL133" s="357"/>
      <c r="AM133" s="357"/>
      <c r="AN133" s="357" t="s">
        <v>903</v>
      </c>
      <c r="AO133" s="357"/>
      <c r="AP133" s="357"/>
      <c r="AQ133" s="357"/>
      <c r="AR133" s="357"/>
      <c r="AS133" s="357"/>
      <c r="AT133" s="239"/>
      <c r="AU133" s="87">
        <v>1</v>
      </c>
      <c r="AW133" s="240">
        <f t="shared" ref="AW133:AW162" si="16">IF(T133="",0,IF(R133="Automático",0.25,IF(R133="Manual",0.15,0)))</f>
        <v>0.15</v>
      </c>
      <c r="AX133" s="240">
        <f t="shared" ref="AX133:AX140" si="17">IF(R133="",0,IF(T133="Preventivo",0.25,IF(T133="Detectivo",0.15,IF(T133="Correctivo",0.1,0))))</f>
        <v>0.25</v>
      </c>
      <c r="AY133" s="240">
        <f t="shared" ref="AY133:AY140" si="18">IF(OR(R133=0,T133=0),0,AW133+AX133)</f>
        <v>0.4</v>
      </c>
      <c r="AZ133" s="109" t="str">
        <f>CONCATENATE(A133,". ",B133," 
",A134,". ",B134," 
",A135,". ",B135," 
",A136,". ",B136," 
",A137,". ",B137," 
",A138,". ",B138," 
",A139,". ",B139," 
",A140,". ",B140," 
",A141,". ",B141," 
",A142,". ",B142," 
",A143,". ",B143," 
",A144,". ",B144," 
",A145,". ",B145," 
",A146,". ",B146," 
",A147,". ",B147," 
",A148,". ",B148," 
",A149,". ",B149," 
",A150,". ",B150," 
",A151,". ",B151," 
",A152,". ",B152," 
",A153,". ",B153," 
",A154,". ",B154," 
",A155,". ",B155," 
",A156,". ",B156," 
",A157,". ",B157," 
",A158,". ",B158," 
",A159,". ",B159," 
",A160,". ",B160," 
",A161,". ",B161," 
",A162,". ",B162,)</f>
        <v xml:space="preserve">Control 1. Actualizar el normograma del proceso GTH, incluyendo la normatividad relacionada con el modelo efr 
Control 2.  Capacitaciones sobre efr 
.  
.  
.  
.  
.  
.  
.  
.  
.  
.  
.  
.  
.  
.  
.  
.  
.  
.  
.  
.  
.  
.  
.  
.  
.  
.  
.  
. </v>
      </c>
      <c r="BA133" s="109" t="str">
        <f>CONCATENATE(A133,". ",E133," 
",A134,". ",E134," 
",A135,". ",E135," 
",A136,". ",E136," 
",A137,". ",E137," 
",A138,". ",E138," 
",A139,". ",E139," 
",A140,". ",E140," 
",A141,". ",E141," 
",A142,". ",E142," 
",A143,". ",E143," 
",A144,". ",E144," 
",A145,". ",E145," 
",A146,". ",E146," 
",A147,". ",E147," 
",A148,". ",E148," 
",A149,". ",E149," 
",A150,". ",E150," 
",A151,". ",E151," 
",A152,". ",E152," 
",A153,". ",E153," 
",A154,". ",E154," 
",A155,". ",E155," 
",A156,". ",E156," 
",A157,". ",E157," 
",A158,". ",E158," 
",A159,". ",E159," 
",A160,". ",E160," 
",A161,". ",E161," 
",A162,". ",E162,)</f>
        <v xml:space="preserve">Control 1. 
Profesional universitaria de la STRH, responsable de apoyo a la gestión, que a su vez hace parte del equipo efr y tiene el rol de secretaria 
Control 2. Equipo efr 
.  
.  
.  
.  
.  
.  
.  
.  
.  
.  
.  
.  
.  
.  
.  
.  
.  
.  
.  
.  
.  
.  
.  
.  
.  
.  
.  
. </v>
      </c>
      <c r="BB133" s="109" t="str">
        <f>CONCATENATE(A133,". ",G133," 
",A134,". ",G134," 
",A135,". ",G135," 
",A136,". ",G136," 
",A137,". ",G137," 
",A138,". ",G138," 
",A139,". ",G139," 
",A140,". ",G140," 
",A141,". ",G141," 
",A142,". ",G142," 
",A143,". ",G143," 
",A144,". ",G144," 
",A145,". ",G145," 
",A146,". ",G146," 
",A147,". ",G147," 
",A148,". ",G148," 
",A149,". ",G149," 
",A150,". ",G150," 
",A151,". ",G151," 
",A152,". ",G152," 
",A153,". ",G153," 
",A154,". ",G154," 
",A155,". ",G155," 
",A156,". ",G156," 
",A157,". ",G157," 
",A158,". ",G158," 
",A159,". ",G159," 
",A160,". ",G160," 
",A161,". ",G161," 
",A162,". ",G162,)</f>
        <v xml:space="preserve">Control 1. Matriz de análisis y cumplimiento legal efr actualizada cada año 
Control 2. Listas de asistencia 
.  
.  
.  
.  
.  
.  
.  
.  
.  
.  
.  
.  
.  
.  
.  
.  
.  
.  
.  
.  
.  
.  
.  
.  
.  
.  
.  
. </v>
      </c>
      <c r="BC133" s="109" t="str">
        <f>CONCATENATE(A133,". ",K133," 
",A134,". ",K134," 
",A135,". ",K135," 
",A136,". ",K136," 
",A137,". ",K137," 
",A138,". ",K138," 
",A139,". ",K139," 
",A140,". ",K140," 
",A141,". ",K141," 
",A142,". ",K142," 
",A143,". ",K143," 
",A144,". ",K144," 
",A145,". ",K145," 
",A146,". ",K146," 
",A147,". ",K147," 
",A148,". ",K148," 
",A149,". ",K149," 
",A150,". ",K150," 
",A151,". ",K151," 
",A152,". ",K152," 
",A153,". ",K153," 
",A154,". ",K154," 
",A155,". ",K155," 
",A156,". ",K156," 
",A157,". ",K157," 
",A158,". ",K158," 
",A159,". ",K159," 
",A160,". ",K160," 
",A161,". ",K161," 
",A162,". ",K162,)</f>
        <v xml:space="preserve">Control 1.  Normograma del proceso GTH 
Control 2. Actas de reunión de equipo efr 
.  
.  
.  
.  
.  
.  
.  
.  
.  
.  
.  
.  
.  
.  
.  
.  
.  
.  
.  
.  
.  
.  
.  
.  
.  
.  
.  
. </v>
      </c>
      <c r="BD133" s="109" t="str">
        <f>CONCATENATE(A133,". ",P133," 
",A134,". ",P134," 
",A135,". ",P135," 
",A136,". ",P136," 
",A137,". ",P137," 
",A138,". ",P138," 
",A139,". ",P139," 
",A140,". ",P140," 
",A141,". ",P141," 
",A142,". ",P142," 
",A143,". ",P143," 
",A144,". ",P144," 
",A145,". ",P145," 
",A146,". ",P146," 
",A147,". ",P147," 
",A148,". ",P148," 
",A149,". ",P149," 
",A150,". ",P150," 
",A151,". ",P151," 
",A152,". ",P152," 
",A153,". ",P153," 
",A154,". ",P154," 
",A155,". ",P155," 
",A156,". ",P156," 
",A157,". ",P157," 
",A158,". ",P158," 
",A159,". ",P159," 
",A160,". ",P160," 
",A161,". ",P161," 
",A162,". ",P162,)</f>
        <v xml:space="preserve">Control 1. Aleatoria 
Control 2. Aleatoria 
.  
.  
.  
.  
.  
.  
.  
.  
.  
.  
.  
.  
.  
.  
.  
.  
.  
.  
.  
.  
.  
.  
.  
.  
.  
.  
.  
. </v>
      </c>
      <c r="BE133" s="109" t="str">
        <f>CONCATENATE(A133,". ",R133," 
",A134,". ",R134," 
",A135,". ",R135," 
",A136,". ",R136," 
",A137,". ",R137," 
",A138,". ",R138," 
",A139,". ",R139," 
",A140,". ",R140," 
",A141,". ",R141," 
",A142,". ",R142," 
",A143,". ",R143," 
",A144,". ",R144," 
",A145,". ",R145," 
",A146,". ",R146," 
",A147,". ",R147," 
",A148,". ",R148," 
",A149,". ",R149," 
",A150,". ",R150," 
",A151,". ",R151," 
",A152,". ",R152," 
",A153,". ",R153," 
",A154,". ",R154," 
",A155,". ",R155," 
",A156,". ",R156," 
",A157,". ",R157," 
",A158,". ",R158," 
",A159,". ",R159," 
",A160,". ",R160," 
",A161,". ",R161," 
",A162,". ",R162,)</f>
        <v xml:space="preserve">Control 1. Manual 
Control 2. Manual 
.  
.  
.  
.  
.  
.  
.  
.  
.  
.  
.  
.  
.  
.  
.  
.  
.  
.  
.  
.  
.  
.  
.  
.  
.  
.  
.  
. </v>
      </c>
      <c r="BF133" s="109" t="str">
        <f>CONCATENATE(A133,". ",T133," 
",A134,". ",T134," 
",A135,". ",T135," 
",A136,". ",T136," 
",A137,". ",T137," 
",A138,". ",T138," 
",A139,". ",T139," 
",A140,". ",T140," 
",A141,". ",T141," 
",A142,". ",T142," 
",A143,". ",T143," 
",A144,". ",T144," 
",A145,". ",T145," 
",A146,". ",T146," 
",A147,". ",T147," 
",A148,". ",T148," 
",A149,". ",T149," 
",A150,". ",T150," 
",A151,". ",T151," 
",A152,". ",T152," 
",A153,". ",T153," 
",A154,". ",T154," 
",A155,". ",T155," 
",A156,". ",T156," 
",A157,". ",T157," 
",A158,". ",T158," 
",A159,". ",T159," 
",A160,". ",T160," 
",A161,". ",T161," 
",A162,". ",T162,)</f>
        <v xml:space="preserve">Control 1. Preventivo 
Control 2. Preventivo 
.  
.  
.  
.  
.  
.  
.  
.  
.  
.  
.  
.  
.  
.  
.  
.  
.  
.  
.  
.  
.  
.  
.  
.  
.  
.  
.  
. </v>
      </c>
      <c r="BG133" s="109" t="str">
        <f>CONCATENATE(A133,". ",V133," 
",A134,". ",V134," 
",A135,". ",V135," 
",A136,". ",V136," 
",A137,". ",V137," 
",A138,". ",V138," 
",A139,". ",V139," 
",A140,". ",V140," 
",A141,". ",V141," 
",A142,". ",V142," 
",A143,". ",V143," 
",A144,". ",V144," 
",A145,". ",V145," 
",A146,". ",V146," 
",A147,". ",V147," 
",A148,". ",V148," 
",A149,". ",V149," 
",A150,". ",V150," 
",A151,". ",V151," 
",A152,". ",V152," 
",A153,". ",V153," 
",A154,". ",V154," 
",A155,". ",V155," 
",A156,". ",V156," 
",A157,". ",V157," 
",A158,". ",V158," 
",A159,". ",V159," 
",A160,". ",V160," 
",A161,". ",V161," 
",A162,". ",V162,)</f>
        <v xml:space="preserve">Control 1. Probabilidad 
Control 2. Probabilidad 
.  
.  
.  
.  
.  
.  
.  
.  
.  
.  
.  
.  
.  
.  
.  
.  
.  
.  
.  
.  
.  
.  
.  
.  
.  
.  
.  
. </v>
      </c>
      <c r="BH133" s="109" t="str">
        <f>CONCATENATE(A133,". ",X133," 
",A134,". ",X134," 
",A135,". ",X135,"
",A136,". ",X136,"
",A137,". ",X137,"
",A138,". ",X138,"
",A139,". ",X139,"
",A140,". ",X140,"
",A141,". ",X141,"
",A142,". ",X142,"
",A143,". ",X143,"
",A144,". ",X144,"
",A145,". ",X145,"
",A146,". ",X146,"
",A147,". ",X147,"
",A148,". ",X148,"
",A149,". ",X149,"
",A150,". ",X150,"
",A151,". ",X151,"
",A152,". ",X152,"
",A153,". ",X153,"
",A154,". ",X154,"
",A155,". ",X155,"
",A156,". ",X156,"
",A157,". ",X157,"
",A158,". ",X158,"
",A159,". ",X159,"
",A160,". ",X160,"
",A161,". ",X161,"
",A162,". ",X162)</f>
        <v>Control 1. 2 
Control 2. 2 
. 2
. 2
. 2
. 2
. 2
. 2
. 2
. 2
. 2
. 2
. 2
. 2
. 2
. 2
. 2
. 2
. 2
. 2
. 2
. 2
. 2
. 2
. 2
. 2
. 2
. 2
. 2
. 2</v>
      </c>
      <c r="BI133" s="109" t="str">
        <f>CONCATENATE(A133,". ",Y133," 
",A134,". ",Y134," 
",A135,". ",Y135,"
",A136,". ",Y136,"
",A137,". ",Y137,"
",A138,". ",Y138,"
",A139,". ",Y139,"
",A140,". ",Y140,"
",A141,". ",Y141,"
",A142,". ",Y142,"
",A143,". ",Y143,"
",A144,". ",Y144,"
",A145,". ",Y145,"
",A146,". ",Y146,"
",A147,". ",Y147,"
",A148,". ",Y148,"
",A149,". ",Y149,"
",A150,". ",Y150,"
",A151,". ",Y151,"
",A152,". ",Y152,"
",A153,". ",Y153,"
",A154,". ",Y154,"
",A155,". ",Y155,"
",A156,". ",Y156,"
",A157,". ",Y157,"
",A158,". ",Y158,"
",A159,". ",Y159,"
",A160,". ",Y160,"
",A161,". ",Y161,"
",A162,". ",Y162)</f>
        <v>Control 1. 0,36 
Control 2. 0,216 
. 0,216
. 0,216
. 0,216
. 0,216
. 0,216
. 0,216
. 0,216
. 0,216
. 0,216
. 0,216
. 0,216
. 0,216
. 0,216
. 0,216
. 0,216
. 0,216
. 0,216
. 0,216
. 0,216
. 0,216
. 0,216
. 0,216
. 0,216
. 0,216
. 0,216
. 0,216
. 0,216
. 0,216</v>
      </c>
      <c r="BJ133" s="109" t="str">
        <f>CONCATENATE(A133,". ",Z133," 
",A134,". ",Z134," 
",A135,". ",Z135,"
",A136,". ",Z136,"
",A137,". ",Z137,"
",A138,". ",Z138,"
",A139,". ",Z139,"
",A140,". ",Z140,"
",A141,". ",Z141,"
",A142,". ",Z142,"
",A143,". ",Z143,"
",A144,". ",Z144,"
",A145,". ",Z145,"
",A146,". ",Z146,"
",A147,". ",Z147,"
",A148,". ",Z148,"
",A149,". ",Z149,"
",A150,". ",Z150,"
",A151,". ",Z151,"
",A152,". ",Z152,"
",A153,". ",Z153,"
",A154,". ",Z154,"
",A155,". ",Z155,"
",A156,". ",Z156,"
",A157,". ",Z157,"
",A158,". ",Z158,"
",A159,". ",Z159,"
",A160,". ",Z160,"
",A161,". ",Z161,"
",A162,". ",Z162)</f>
        <v>Control 1. 2 
Control 2. 2 
. 2
. 2
. 2
. 2
. 2
. 2
. 2
. 2
. 2
. 2
. 2
. 2
. 2
. 2
. 2
. 2
. 2
. 2
. 2
. 2
. 2
. 2
. 2
. 2
. 2
. 2
. 2
. 2</v>
      </c>
      <c r="BK133" s="109" t="str">
        <f>CONCATENATE(A133,". ",AA133," 
",A134,". ",AA134," 
",A135,". ",AA135,"
",A136,". ",AA136,"
",A137,". ",AA137,"
",A138,". ",AA138,"
",A139,". ",AA139,"
",A140,". ",AA140,"
",A141,". ",AA141,"
",A142,". ",AA142,"
",A143,". ",AA143,"
",A144,". ",AA144,"
",A145,". ",AA145,"
",A146,". ",AA146,"
",A147,". ",AA147,"
",A148,". ",AA148,"
",A149,". ",AA149,"
",A150,". ",AA150,"
",A151,". ",AA151,"
",A152,". ",AA152,"
",A153,". ",AA153,"
",A154,". ",AA154,"
",A155,". ",AA155,"
",A156,". ",AA156,"
",A157,". ",AA157,"
",A158,". ",AA158,"
",A159,". ",AA159,"
",A160,". ",AA160,"
",A161,". ",AA161,"
",A162,". ",AA162)</f>
        <v>Control 1. 0,333333333333333 
Control 2.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
. 0,333333333333333</v>
      </c>
      <c r="BL133" s="109" t="str">
        <f>CONCATENATE(A133,". ",AB133," 
",A134,". ",AB134," 
",A135,". ",AB135," 
",A136,". ",AB136," 
",A137,". ",AB137," 
",A138,". ",AB138," 
",A139,". ",AB139," 
",A140,". ",AB140," 
",A141,". ",AB141," 
",A142,". ",AB142," 
",A143,". ",AB143," 
",A144,". ",AB144," 
",A145,". ",AB145," 
",A146,". ",AB146," 
",A147,". ",AB147," 
",A148,". ",AB148," 
",A149,". ",AB149," 
",A150,". ",AB150," 
",A151,". ",AB151," 
",A152,". ",AB152," 
",A153,". ",AB153," 
",A154,". ",AB154," 
",A155,". ",AB155," 
",A156,". ",AB156," 
",A157,". ",AB157," 
",A158,". ",AB158," 
",A159,". ",AB159," 
",A160,". ",AB160," 
",A161,". ",AB161," 
",A162,". ",AB162,)</f>
        <v xml:space="preserve">Control 1. Se actualiza la matriz de cumplimiento de requisitos legales efr y se actualiza el normograma 
Control 2. Se realizaron capacitaciones entre el grupo sobre los requisitos efr 
.  
.  
.  
.  
.  
.  
.  
.  
.  
.  
.  
.  
.  
.  
.  
.  
.  
.  
.  
.  
.  
.  
.  
.  
.  
.  
.  
. </v>
      </c>
      <c r="BM133" s="109" t="str">
        <f>CONCATENATE(A133,". ",AH133," 
",A134,". ",AH134," 
",A135,". ",AH135," 
",A136,". ",AH136," 
",A137,". ",AH137," 
",A138,". ",AH138," 
",A139,". ",AH139," 
",A140,". ",AH140," 
",A141,". ",AH141," 
",A142,". ",AH142," 
",A143,". ",AH143," 
",A144,". ",AH144," 
",A145,". ",AH145," 
",A146,". ",AH146," 
",A147,". ",AH147," 
",A148,". ",AH148," 
",A149,". ",AH149," 
",A150,". ",AH150," 
",A151,". ",AH151," 
",A152,". ",AH152," 
",A153,". ",AH153," 
",A154,". ",AH154," 
",A155,". ",AH155," 
",A156,". ",AH156," 
",A157,". ",AH157," 
",A158,". ",AH158," 
",A159,". ",AH159," 
",A160,". ",AH160," 
",A161,". ",AH161," 
",A162,". ",AH162,)</f>
        <v xml:space="preserve">Control 1. No se tenia programado actualizar el normograma 
Control 2. No se tenian capacitaciones de equipo programadas 
.  
.  
.  
.  
.  
.  
.  
.  
.  
.  
.  
.  
.  
.  
.  
.  
.  
.  
.  
.  
.  
.  
.  
.  
.  
.  
.  
. </v>
      </c>
      <c r="BN133" s="109" t="str">
        <f>CONCATENATE(A133,". ",AN133," 
",A134,". ",AN134," 
",A135,". ",AN135," 
",A136,". ",AN136," 
",A137,". ",AN137," 
",A138,". ",AN138," 
",A139,". ",AN139," 
",A140,". ",AN140," 
",A141,". ",AN141," 
",A142,". ",AN142," 
",A143,". ",AN143," 
",A144,". ",AN144," 
",A145,". ",AN145," 
",A146,". ",AN146," 
",A147,". ",AN147," 
",A148,". ",AN148," 
",A149,". ",AN149," 
",A150,". ",AN150," 
",A151,". ",AN151," 
",A152,". ",AN152," 
",A153,". ",AN153," 
",A154,". ",AN154," 
",A155,". ",AN155," 
",A156,". ",AN156," 
",A157,". ",AN157," 
",A158,". ",AN158," 
",A159,". ",AN159," 
",A160,". ",AN160," 
",A161,". ",AN161," 
",A162,". ",AN162,)</f>
        <v xml:space="preserve">Control 1. Se actualiza el normograma del proceso de Talento Humano (ver normograma de la entidad) 
Control 2. No se tenian capacitaciones de equipo programadas 
.  
.  
.  
.  
.  
.  
.  
.  
.  
.  
.  
.  
.  
.  
.  
.  
.  
.  
.  
.  
.  
.  
.  
.  
.  
.  
.  
. </v>
      </c>
      <c r="BO133" s="132">
        <f t="shared" ref="BO133:BO162" si="19">IF(P133="Continua",1,0)</f>
        <v>0</v>
      </c>
      <c r="BP133" s="132">
        <f t="shared" ref="BP133:BP162" si="20">IF(P133="Aleatoria",1,0)</f>
        <v>1</v>
      </c>
      <c r="BQ133" s="132">
        <f t="shared" ref="BQ133:BQ162" si="21">IF(R133="manual",1,0)</f>
        <v>1</v>
      </c>
      <c r="BR133" s="132">
        <f t="shared" ref="BR133:BR162" si="22">IF(R133="automático",1,0)</f>
        <v>0</v>
      </c>
      <c r="BS133" s="132">
        <f t="shared" ref="BS133:BS162" si="23">IF(T133="preventivo",1,0)</f>
        <v>1</v>
      </c>
      <c r="BT133" s="132">
        <f t="shared" ref="BT133:BT162" si="24">IF(T133="detectivo",1,0)</f>
        <v>0</v>
      </c>
      <c r="BU133" s="132">
        <f t="shared" ref="BU133:BU162" si="25">IF(T133="correctivo",1,0)</f>
        <v>0</v>
      </c>
      <c r="BV133" s="132">
        <f t="shared" ref="BV133:BV162" si="26">IF(V133="probabilidad",1,0)</f>
        <v>1</v>
      </c>
      <c r="BW133" s="132">
        <f t="shared" ref="BW133:BW162" si="27">IF(V133="impacto",1,0)</f>
        <v>0</v>
      </c>
      <c r="BX133" s="132">
        <f t="shared" ref="BX133:BX162" si="28">IF(V133="ambos",1,0)</f>
        <v>0</v>
      </c>
      <c r="BY133" s="132">
        <f t="shared" ref="BY133:BY162" si="29">IF(V133="ninguno",1,0)</f>
        <v>0</v>
      </c>
      <c r="BZ133" s="132"/>
      <c r="CA133" s="132"/>
      <c r="CB133" s="5"/>
      <c r="CC133" s="92">
        <v>1</v>
      </c>
      <c r="CD133" s="241" t="str">
        <f t="shared" ref="CD133:CD140" si="30">A12</f>
        <v>Causa 1</v>
      </c>
      <c r="CE133" s="235" t="str">
        <f t="shared" ref="CE133:CE140" si="31">IF(C12="","",C12)</f>
        <v xml:space="preserve">* Actualizaciones de las normas de referencia del modelo efr por parte de la fundación </v>
      </c>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row>
    <row r="134" spans="1:137" ht="42" customHeight="1">
      <c r="A134" s="111" t="str">
        <f>IF(B134="","","Control 2")</f>
        <v>Control 2</v>
      </c>
      <c r="B134" s="428" t="s">
        <v>840</v>
      </c>
      <c r="C134" s="429"/>
      <c r="D134" s="430"/>
      <c r="E134" s="431" t="s">
        <v>843</v>
      </c>
      <c r="F134" s="430"/>
      <c r="G134" s="432" t="s">
        <v>881</v>
      </c>
      <c r="H134" s="433"/>
      <c r="I134" s="433"/>
      <c r="J134" s="434"/>
      <c r="K134" s="425" t="s">
        <v>842</v>
      </c>
      <c r="L134" s="425"/>
      <c r="M134" s="425"/>
      <c r="N134" s="425"/>
      <c r="O134" s="425"/>
      <c r="P134" s="426" t="s">
        <v>225</v>
      </c>
      <c r="Q134" s="426"/>
      <c r="R134" s="426" t="s">
        <v>209</v>
      </c>
      <c r="S134" s="426"/>
      <c r="T134" s="426" t="s">
        <v>204</v>
      </c>
      <c r="U134" s="426"/>
      <c r="V134" s="426" t="s">
        <v>169</v>
      </c>
      <c r="W134" s="426"/>
      <c r="X134" s="237">
        <f t="shared" si="14"/>
        <v>2</v>
      </c>
      <c r="Y134" s="238">
        <f t="shared" ref="Y134:Y162" si="32">IF(OR(V134="Ambos",V134="Probabilidad"),Y133-(Y133*AY134),Y133)</f>
        <v>0.216</v>
      </c>
      <c r="Z134" s="237">
        <f t="shared" si="15"/>
        <v>2</v>
      </c>
      <c r="AA134" s="238">
        <f t="shared" ref="AA134:AA140" si="33">IF(OR(V134="Ambos",V134="Impacto"),AA133-(AA133*AY134),AA133)</f>
        <v>0.33333333333333331</v>
      </c>
      <c r="AB134" s="357" t="s">
        <v>898</v>
      </c>
      <c r="AC134" s="357"/>
      <c r="AD134" s="357"/>
      <c r="AE134" s="357"/>
      <c r="AF134" s="357"/>
      <c r="AG134" s="357"/>
      <c r="AH134" s="357" t="s">
        <v>900</v>
      </c>
      <c r="AI134" s="357"/>
      <c r="AJ134" s="357"/>
      <c r="AK134" s="357"/>
      <c r="AL134" s="357"/>
      <c r="AM134" s="357"/>
      <c r="AN134" s="357" t="s">
        <v>900</v>
      </c>
      <c r="AO134" s="357"/>
      <c r="AP134" s="357"/>
      <c r="AQ134" s="357"/>
      <c r="AR134" s="357"/>
      <c r="AS134" s="357"/>
      <c r="AT134" s="239"/>
      <c r="AU134" s="87">
        <v>1</v>
      </c>
      <c r="AW134" s="242">
        <f t="shared" si="16"/>
        <v>0.15</v>
      </c>
      <c r="AX134" s="242">
        <f t="shared" si="17"/>
        <v>0.25</v>
      </c>
      <c r="AY134" s="242">
        <f t="shared" si="18"/>
        <v>0.4</v>
      </c>
      <c r="AZ134" s="109"/>
      <c r="BA134" s="109"/>
      <c r="BB134" s="109"/>
      <c r="BC134" s="109"/>
      <c r="BD134" s="109"/>
      <c r="BE134" s="109"/>
      <c r="BF134" s="109"/>
      <c r="BG134" s="109"/>
      <c r="BH134" s="108"/>
      <c r="BL134" s="5"/>
      <c r="BM134" s="5"/>
      <c r="BN134" s="5"/>
      <c r="BO134" s="132">
        <f t="shared" si="19"/>
        <v>0</v>
      </c>
      <c r="BP134" s="132">
        <f t="shared" si="20"/>
        <v>1</v>
      </c>
      <c r="BQ134" s="132">
        <f t="shared" si="21"/>
        <v>1</v>
      </c>
      <c r="BR134" s="132">
        <f t="shared" si="22"/>
        <v>0</v>
      </c>
      <c r="BS134" s="132">
        <f t="shared" si="23"/>
        <v>1</v>
      </c>
      <c r="BT134" s="132">
        <f t="shared" si="24"/>
        <v>0</v>
      </c>
      <c r="BU134" s="132">
        <f t="shared" si="25"/>
        <v>0</v>
      </c>
      <c r="BV134" s="132">
        <f t="shared" si="26"/>
        <v>1</v>
      </c>
      <c r="BW134" s="132">
        <f t="shared" si="27"/>
        <v>0</v>
      </c>
      <c r="BX134" s="132">
        <f t="shared" si="28"/>
        <v>0</v>
      </c>
      <c r="BY134" s="132">
        <f t="shared" si="29"/>
        <v>0</v>
      </c>
      <c r="BZ134" s="132"/>
      <c r="CA134" s="132"/>
      <c r="CB134" s="5"/>
      <c r="CC134" s="92">
        <v>1</v>
      </c>
      <c r="CD134" s="241" t="str">
        <f t="shared" si="30"/>
        <v>Causa 2</v>
      </c>
      <c r="CE134" s="235" t="str">
        <f t="shared" si="31"/>
        <v>* Modificación del marco normativo nacional o distrital asociado a las medidas efr.</v>
      </c>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c r="DK134" s="5"/>
      <c r="DL134" s="5"/>
      <c r="DM134" s="5"/>
      <c r="DN134" s="5"/>
      <c r="DO134" s="5"/>
      <c r="DP134" s="5"/>
      <c r="DQ134" s="5"/>
      <c r="DR134" s="5"/>
      <c r="DS134" s="5"/>
      <c r="DT134" s="5"/>
      <c r="DU134" s="5"/>
      <c r="DV134" s="5"/>
      <c r="DW134" s="5"/>
      <c r="DX134" s="5"/>
      <c r="DY134" s="5"/>
      <c r="DZ134" s="5"/>
      <c r="EA134" s="5"/>
      <c r="EB134" s="5"/>
      <c r="EC134" s="5"/>
      <c r="ED134" s="5"/>
      <c r="EE134" s="5"/>
      <c r="EF134" s="5"/>
      <c r="EG134" s="5"/>
    </row>
    <row r="135" spans="1:137" ht="42" customHeight="1">
      <c r="A135" s="111" t="str">
        <f>IF(B135="","","Control 3")</f>
        <v/>
      </c>
      <c r="B135" s="379"/>
      <c r="C135" s="379"/>
      <c r="D135" s="379"/>
      <c r="E135" s="431"/>
      <c r="F135" s="430"/>
      <c r="G135" s="552"/>
      <c r="H135" s="552"/>
      <c r="I135" s="552"/>
      <c r="J135" s="552"/>
      <c r="K135" s="425"/>
      <c r="L135" s="425"/>
      <c r="M135" s="425"/>
      <c r="N135" s="425"/>
      <c r="O135" s="425"/>
      <c r="P135" s="426"/>
      <c r="Q135" s="426"/>
      <c r="R135" s="426"/>
      <c r="S135" s="426"/>
      <c r="T135" s="426"/>
      <c r="U135" s="426"/>
      <c r="V135" s="426"/>
      <c r="W135" s="426"/>
      <c r="X135" s="237">
        <f t="shared" si="14"/>
        <v>2</v>
      </c>
      <c r="Y135" s="238">
        <f t="shared" si="32"/>
        <v>0.216</v>
      </c>
      <c r="Z135" s="237">
        <f t="shared" si="15"/>
        <v>2</v>
      </c>
      <c r="AA135" s="238">
        <f t="shared" si="33"/>
        <v>0.33333333333333331</v>
      </c>
      <c r="AB135" s="357"/>
      <c r="AC135" s="357"/>
      <c r="AD135" s="357"/>
      <c r="AE135" s="357"/>
      <c r="AF135" s="357"/>
      <c r="AG135" s="357"/>
      <c r="AH135" s="357"/>
      <c r="AI135" s="357"/>
      <c r="AJ135" s="357"/>
      <c r="AK135" s="357"/>
      <c r="AL135" s="357"/>
      <c r="AM135" s="357"/>
      <c r="AN135" s="357"/>
      <c r="AO135" s="357"/>
      <c r="AP135" s="357"/>
      <c r="AQ135" s="357"/>
      <c r="AR135" s="357"/>
      <c r="AS135" s="357"/>
      <c r="AT135" s="239"/>
      <c r="AU135" s="87">
        <v>1</v>
      </c>
      <c r="AW135" s="242">
        <f t="shared" si="16"/>
        <v>0</v>
      </c>
      <c r="AX135" s="242">
        <f t="shared" si="17"/>
        <v>0</v>
      </c>
      <c r="AY135" s="242">
        <f t="shared" si="18"/>
        <v>0</v>
      </c>
      <c r="AZ135" s="109"/>
      <c r="BA135" s="109"/>
      <c r="BB135" s="109"/>
      <c r="BC135" s="109"/>
      <c r="BD135" s="109"/>
      <c r="BE135" s="109"/>
      <c r="BF135" s="109"/>
      <c r="BG135" s="109"/>
      <c r="BH135" s="108"/>
      <c r="BL135" s="5"/>
      <c r="BM135" s="5"/>
      <c r="BN135" s="5"/>
      <c r="BO135" s="132">
        <f t="shared" si="19"/>
        <v>0</v>
      </c>
      <c r="BP135" s="132">
        <f t="shared" si="20"/>
        <v>0</v>
      </c>
      <c r="BQ135" s="132">
        <f t="shared" si="21"/>
        <v>0</v>
      </c>
      <c r="BR135" s="132">
        <f t="shared" si="22"/>
        <v>0</v>
      </c>
      <c r="BS135" s="132">
        <f t="shared" si="23"/>
        <v>0</v>
      </c>
      <c r="BT135" s="132">
        <f t="shared" si="24"/>
        <v>0</v>
      </c>
      <c r="BU135" s="132">
        <f t="shared" si="25"/>
        <v>0</v>
      </c>
      <c r="BV135" s="132">
        <f t="shared" si="26"/>
        <v>0</v>
      </c>
      <c r="BW135" s="132">
        <f t="shared" si="27"/>
        <v>0</v>
      </c>
      <c r="BX135" s="132">
        <f t="shared" si="28"/>
        <v>0</v>
      </c>
      <c r="BY135" s="132">
        <f t="shared" si="29"/>
        <v>0</v>
      </c>
      <c r="BZ135" s="132"/>
      <c r="CA135" s="132"/>
      <c r="CB135" s="5"/>
      <c r="CC135" s="92">
        <v>1</v>
      </c>
      <c r="CD135" s="241" t="str">
        <f t="shared" si="30"/>
        <v/>
      </c>
      <c r="CE135" s="235" t="str">
        <f t="shared" si="31"/>
        <v/>
      </c>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row>
    <row r="136" spans="1:137" ht="11.25" hidden="1" customHeight="1">
      <c r="A136" s="111" t="str">
        <f>IF(B136="","","Control 4")</f>
        <v/>
      </c>
      <c r="B136" s="379"/>
      <c r="C136" s="379"/>
      <c r="D136" s="379"/>
      <c r="E136" s="424"/>
      <c r="F136" s="424"/>
      <c r="G136" s="379"/>
      <c r="H136" s="379"/>
      <c r="I136" s="379"/>
      <c r="J136" s="379"/>
      <c r="K136" s="425"/>
      <c r="L136" s="425"/>
      <c r="M136" s="425"/>
      <c r="N136" s="425"/>
      <c r="O136" s="425"/>
      <c r="P136" s="426"/>
      <c r="Q136" s="426"/>
      <c r="R136" s="426"/>
      <c r="S136" s="426"/>
      <c r="T136" s="426"/>
      <c r="U136" s="426"/>
      <c r="V136" s="426"/>
      <c r="W136" s="426"/>
      <c r="X136" s="237">
        <f t="shared" si="14"/>
        <v>2</v>
      </c>
      <c r="Y136" s="238">
        <f t="shared" si="32"/>
        <v>0.216</v>
      </c>
      <c r="Z136" s="237">
        <f t="shared" si="15"/>
        <v>2</v>
      </c>
      <c r="AA136" s="238">
        <f t="shared" si="33"/>
        <v>0.33333333333333331</v>
      </c>
      <c r="AB136" s="357"/>
      <c r="AC136" s="357"/>
      <c r="AD136" s="357"/>
      <c r="AE136" s="357"/>
      <c r="AF136" s="357"/>
      <c r="AG136" s="357"/>
      <c r="AH136" s="357"/>
      <c r="AI136" s="357"/>
      <c r="AJ136" s="357"/>
      <c r="AK136" s="357"/>
      <c r="AL136" s="357"/>
      <c r="AM136" s="357"/>
      <c r="AN136" s="357"/>
      <c r="AO136" s="357"/>
      <c r="AP136" s="357"/>
      <c r="AQ136" s="357"/>
      <c r="AR136" s="357"/>
      <c r="AS136" s="357"/>
      <c r="AT136" s="239"/>
      <c r="AU136" s="87">
        <v>1</v>
      </c>
      <c r="AW136" s="242">
        <f t="shared" si="16"/>
        <v>0</v>
      </c>
      <c r="AX136" s="242">
        <f t="shared" si="17"/>
        <v>0</v>
      </c>
      <c r="AY136" s="242">
        <f t="shared" si="18"/>
        <v>0</v>
      </c>
      <c r="AZ136" s="109"/>
      <c r="BA136" s="109"/>
      <c r="BB136" s="109"/>
      <c r="BC136" s="109"/>
      <c r="BD136" s="109"/>
      <c r="BE136" s="109"/>
      <c r="BF136" s="109"/>
      <c r="BG136" s="109"/>
      <c r="BH136" s="243"/>
      <c r="BL136" s="5"/>
      <c r="BM136" s="5"/>
      <c r="BN136" s="5"/>
      <c r="BO136" s="132">
        <f t="shared" si="19"/>
        <v>0</v>
      </c>
      <c r="BP136" s="132">
        <f t="shared" si="20"/>
        <v>0</v>
      </c>
      <c r="BQ136" s="132">
        <f t="shared" si="21"/>
        <v>0</v>
      </c>
      <c r="BR136" s="132">
        <f t="shared" si="22"/>
        <v>0</v>
      </c>
      <c r="BS136" s="132">
        <f t="shared" si="23"/>
        <v>0</v>
      </c>
      <c r="BT136" s="132">
        <f t="shared" si="24"/>
        <v>0</v>
      </c>
      <c r="BU136" s="132">
        <f t="shared" si="25"/>
        <v>0</v>
      </c>
      <c r="BV136" s="132">
        <f t="shared" si="26"/>
        <v>0</v>
      </c>
      <c r="BW136" s="132">
        <f t="shared" si="27"/>
        <v>0</v>
      </c>
      <c r="BX136" s="132">
        <f t="shared" si="28"/>
        <v>0</v>
      </c>
      <c r="BY136" s="132">
        <f t="shared" si="29"/>
        <v>0</v>
      </c>
      <c r="BZ136" s="132"/>
      <c r="CA136" s="132"/>
      <c r="CB136" s="5"/>
      <c r="CC136" s="92">
        <v>1</v>
      </c>
      <c r="CD136" s="241" t="str">
        <f t="shared" si="30"/>
        <v/>
      </c>
      <c r="CE136" s="235" t="str">
        <f t="shared" si="31"/>
        <v/>
      </c>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c r="DK136" s="5"/>
      <c r="DL136" s="5"/>
      <c r="DM136" s="5"/>
      <c r="DN136" s="5"/>
      <c r="DO136" s="5"/>
      <c r="DP136" s="5"/>
      <c r="DQ136" s="5"/>
      <c r="DR136" s="5"/>
      <c r="DS136" s="5"/>
      <c r="DT136" s="5"/>
      <c r="DU136" s="5"/>
      <c r="DV136" s="5"/>
      <c r="DW136" s="5"/>
      <c r="DX136" s="5"/>
      <c r="DY136" s="5"/>
      <c r="DZ136" s="5"/>
      <c r="EA136" s="5"/>
      <c r="EB136" s="5"/>
      <c r="EC136" s="5"/>
      <c r="ED136" s="5"/>
      <c r="EE136" s="5"/>
      <c r="EF136" s="5"/>
      <c r="EG136" s="5"/>
    </row>
    <row r="137" spans="1:137" ht="11.25" hidden="1" customHeight="1">
      <c r="A137" s="111" t="str">
        <f>IF(B137="","","Control 5")</f>
        <v/>
      </c>
      <c r="B137" s="379"/>
      <c r="C137" s="379"/>
      <c r="D137" s="379"/>
      <c r="E137" s="424"/>
      <c r="F137" s="424"/>
      <c r="G137" s="379"/>
      <c r="H137" s="379"/>
      <c r="I137" s="379"/>
      <c r="J137" s="379"/>
      <c r="K137" s="425"/>
      <c r="L137" s="425"/>
      <c r="M137" s="425"/>
      <c r="N137" s="425"/>
      <c r="O137" s="425"/>
      <c r="P137" s="426"/>
      <c r="Q137" s="426"/>
      <c r="R137" s="426"/>
      <c r="S137" s="426"/>
      <c r="T137" s="426"/>
      <c r="U137" s="426"/>
      <c r="V137" s="426"/>
      <c r="W137" s="426"/>
      <c r="X137" s="237">
        <f t="shared" si="14"/>
        <v>2</v>
      </c>
      <c r="Y137" s="238">
        <f t="shared" si="32"/>
        <v>0.216</v>
      </c>
      <c r="Z137" s="237">
        <f t="shared" si="15"/>
        <v>2</v>
      </c>
      <c r="AA137" s="238">
        <f t="shared" si="33"/>
        <v>0.33333333333333331</v>
      </c>
      <c r="AB137" s="357"/>
      <c r="AC137" s="357"/>
      <c r="AD137" s="357"/>
      <c r="AE137" s="357"/>
      <c r="AF137" s="357"/>
      <c r="AG137" s="357"/>
      <c r="AH137" s="357"/>
      <c r="AI137" s="357"/>
      <c r="AJ137" s="357"/>
      <c r="AK137" s="357"/>
      <c r="AL137" s="357"/>
      <c r="AM137" s="357"/>
      <c r="AN137" s="357"/>
      <c r="AO137" s="357"/>
      <c r="AP137" s="357"/>
      <c r="AQ137" s="357"/>
      <c r="AR137" s="357"/>
      <c r="AS137" s="357"/>
      <c r="AT137" s="239"/>
      <c r="AU137" s="87">
        <v>1</v>
      </c>
      <c r="AW137" s="242">
        <f t="shared" si="16"/>
        <v>0</v>
      </c>
      <c r="AX137" s="242">
        <f t="shared" si="17"/>
        <v>0</v>
      </c>
      <c r="AY137" s="242">
        <f t="shared" si="18"/>
        <v>0</v>
      </c>
      <c r="AZ137" s="109"/>
      <c r="BA137" s="109"/>
      <c r="BB137" s="109"/>
      <c r="BC137" s="109"/>
      <c r="BD137" s="109"/>
      <c r="BE137" s="109"/>
      <c r="BF137" s="109"/>
      <c r="BG137" s="109"/>
      <c r="BH137" s="243"/>
      <c r="BL137" s="5"/>
      <c r="BM137" s="5"/>
      <c r="BN137" s="5"/>
      <c r="BO137" s="132">
        <f t="shared" si="19"/>
        <v>0</v>
      </c>
      <c r="BP137" s="132">
        <f t="shared" si="20"/>
        <v>0</v>
      </c>
      <c r="BQ137" s="132">
        <f t="shared" si="21"/>
        <v>0</v>
      </c>
      <c r="BR137" s="132">
        <f t="shared" si="22"/>
        <v>0</v>
      </c>
      <c r="BS137" s="132">
        <f t="shared" si="23"/>
        <v>0</v>
      </c>
      <c r="BT137" s="132">
        <f t="shared" si="24"/>
        <v>0</v>
      </c>
      <c r="BU137" s="132">
        <f t="shared" si="25"/>
        <v>0</v>
      </c>
      <c r="BV137" s="132">
        <f t="shared" si="26"/>
        <v>0</v>
      </c>
      <c r="BW137" s="132">
        <f t="shared" si="27"/>
        <v>0</v>
      </c>
      <c r="BX137" s="132">
        <f t="shared" si="28"/>
        <v>0</v>
      </c>
      <c r="BY137" s="132">
        <f t="shared" si="29"/>
        <v>0</v>
      </c>
      <c r="BZ137" s="132"/>
      <c r="CA137" s="132"/>
      <c r="CB137" s="5"/>
      <c r="CC137" s="92">
        <v>1</v>
      </c>
      <c r="CD137" s="241" t="str">
        <f t="shared" si="30"/>
        <v/>
      </c>
      <c r="CE137" s="235" t="str">
        <f t="shared" si="31"/>
        <v/>
      </c>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c r="DK137" s="5"/>
      <c r="DL137" s="5"/>
      <c r="DM137" s="5"/>
      <c r="DN137" s="5"/>
      <c r="DO137" s="5"/>
      <c r="DP137" s="5"/>
      <c r="DQ137" s="5"/>
      <c r="DR137" s="5"/>
      <c r="DS137" s="5"/>
      <c r="DT137" s="5"/>
      <c r="DU137" s="5"/>
      <c r="DV137" s="5"/>
      <c r="DW137" s="5"/>
      <c r="DX137" s="5"/>
      <c r="DY137" s="5"/>
      <c r="DZ137" s="5"/>
      <c r="EA137" s="5"/>
      <c r="EB137" s="5"/>
      <c r="EC137" s="5"/>
      <c r="ED137" s="5"/>
      <c r="EE137" s="5"/>
      <c r="EF137" s="5"/>
      <c r="EG137" s="5"/>
    </row>
    <row r="138" spans="1:137" ht="11.25" hidden="1" customHeight="1">
      <c r="A138" s="111" t="str">
        <f>IF(B138="","","Control 6")</f>
        <v/>
      </c>
      <c r="B138" s="379"/>
      <c r="C138" s="379"/>
      <c r="D138" s="379"/>
      <c r="E138" s="424"/>
      <c r="F138" s="424"/>
      <c r="G138" s="379"/>
      <c r="H138" s="379"/>
      <c r="I138" s="379"/>
      <c r="J138" s="379"/>
      <c r="K138" s="425"/>
      <c r="L138" s="425"/>
      <c r="M138" s="425"/>
      <c r="N138" s="425"/>
      <c r="O138" s="425"/>
      <c r="P138" s="426"/>
      <c r="Q138" s="426"/>
      <c r="R138" s="426"/>
      <c r="S138" s="426"/>
      <c r="T138" s="426"/>
      <c r="U138" s="426"/>
      <c r="V138" s="426"/>
      <c r="W138" s="426"/>
      <c r="X138" s="237">
        <f t="shared" si="14"/>
        <v>2</v>
      </c>
      <c r="Y138" s="238">
        <f t="shared" si="32"/>
        <v>0.216</v>
      </c>
      <c r="Z138" s="237">
        <f t="shared" si="15"/>
        <v>2</v>
      </c>
      <c r="AA138" s="238">
        <f t="shared" si="33"/>
        <v>0.33333333333333331</v>
      </c>
      <c r="AB138" s="357"/>
      <c r="AC138" s="357"/>
      <c r="AD138" s="357"/>
      <c r="AE138" s="357"/>
      <c r="AF138" s="357"/>
      <c r="AG138" s="357"/>
      <c r="AH138" s="357"/>
      <c r="AI138" s="357"/>
      <c r="AJ138" s="357"/>
      <c r="AK138" s="357"/>
      <c r="AL138" s="357"/>
      <c r="AM138" s="357"/>
      <c r="AN138" s="357"/>
      <c r="AO138" s="357"/>
      <c r="AP138" s="357"/>
      <c r="AQ138" s="357"/>
      <c r="AR138" s="357"/>
      <c r="AS138" s="357"/>
      <c r="AT138" s="239"/>
      <c r="AU138" s="87">
        <v>1</v>
      </c>
      <c r="AW138" s="242">
        <f t="shared" si="16"/>
        <v>0</v>
      </c>
      <c r="AX138" s="242">
        <f t="shared" si="17"/>
        <v>0</v>
      </c>
      <c r="AY138" s="242">
        <f t="shared" si="18"/>
        <v>0</v>
      </c>
      <c r="AZ138" s="109"/>
      <c r="BA138" s="109"/>
      <c r="BB138" s="109"/>
      <c r="BC138" s="109"/>
      <c r="BD138" s="109"/>
      <c r="BE138" s="109"/>
      <c r="BF138" s="109"/>
      <c r="BG138" s="109"/>
      <c r="BH138" s="243"/>
      <c r="BL138" s="5"/>
      <c r="BM138" s="5"/>
      <c r="BN138" s="5"/>
      <c r="BO138" s="132">
        <f t="shared" si="19"/>
        <v>0</v>
      </c>
      <c r="BP138" s="132">
        <f t="shared" si="20"/>
        <v>0</v>
      </c>
      <c r="BQ138" s="132">
        <f t="shared" si="21"/>
        <v>0</v>
      </c>
      <c r="BR138" s="132">
        <f t="shared" si="22"/>
        <v>0</v>
      </c>
      <c r="BS138" s="132">
        <f t="shared" si="23"/>
        <v>0</v>
      </c>
      <c r="BT138" s="132">
        <f t="shared" si="24"/>
        <v>0</v>
      </c>
      <c r="BU138" s="132">
        <f t="shared" si="25"/>
        <v>0</v>
      </c>
      <c r="BV138" s="132">
        <f t="shared" si="26"/>
        <v>0</v>
      </c>
      <c r="BW138" s="132">
        <f t="shared" si="27"/>
        <v>0</v>
      </c>
      <c r="BX138" s="132">
        <f t="shared" si="28"/>
        <v>0</v>
      </c>
      <c r="BY138" s="132">
        <f t="shared" si="29"/>
        <v>0</v>
      </c>
      <c r="BZ138" s="132"/>
      <c r="CA138" s="132"/>
      <c r="CB138" s="5"/>
      <c r="CC138" s="92">
        <v>1</v>
      </c>
      <c r="CD138" s="241" t="str">
        <f t="shared" si="30"/>
        <v/>
      </c>
      <c r="CE138" s="235" t="str">
        <f t="shared" si="31"/>
        <v/>
      </c>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c r="DK138" s="5"/>
      <c r="DL138" s="5"/>
      <c r="DM138" s="5"/>
      <c r="DN138" s="5"/>
      <c r="DO138" s="5"/>
      <c r="DP138" s="5"/>
      <c r="DQ138" s="5"/>
      <c r="DR138" s="5"/>
      <c r="DS138" s="5"/>
      <c r="DT138" s="5"/>
      <c r="DU138" s="5"/>
      <c r="DV138" s="5"/>
      <c r="DW138" s="5"/>
      <c r="DX138" s="5"/>
      <c r="DY138" s="5"/>
      <c r="DZ138" s="5"/>
      <c r="EA138" s="5"/>
      <c r="EB138" s="5"/>
      <c r="EC138" s="5"/>
      <c r="ED138" s="5"/>
      <c r="EE138" s="5"/>
      <c r="EF138" s="5"/>
      <c r="EG138" s="5"/>
    </row>
    <row r="139" spans="1:137" ht="11.25" hidden="1" customHeight="1">
      <c r="A139" s="111" t="str">
        <f>IF(B139="","","Control 7")</f>
        <v/>
      </c>
      <c r="B139" s="379"/>
      <c r="C139" s="379"/>
      <c r="D139" s="379"/>
      <c r="E139" s="424"/>
      <c r="F139" s="424"/>
      <c r="G139" s="379"/>
      <c r="H139" s="379"/>
      <c r="I139" s="379"/>
      <c r="J139" s="379"/>
      <c r="K139" s="425"/>
      <c r="L139" s="425"/>
      <c r="M139" s="425"/>
      <c r="N139" s="425"/>
      <c r="O139" s="425"/>
      <c r="P139" s="426"/>
      <c r="Q139" s="426"/>
      <c r="R139" s="426"/>
      <c r="S139" s="426"/>
      <c r="T139" s="426"/>
      <c r="U139" s="426"/>
      <c r="V139" s="426"/>
      <c r="W139" s="426"/>
      <c r="X139" s="237">
        <f t="shared" si="14"/>
        <v>2</v>
      </c>
      <c r="Y139" s="238">
        <f t="shared" si="32"/>
        <v>0.216</v>
      </c>
      <c r="Z139" s="237">
        <f t="shared" si="15"/>
        <v>2</v>
      </c>
      <c r="AA139" s="238">
        <f t="shared" si="33"/>
        <v>0.33333333333333331</v>
      </c>
      <c r="AB139" s="357"/>
      <c r="AC139" s="357"/>
      <c r="AD139" s="357"/>
      <c r="AE139" s="357"/>
      <c r="AF139" s="357"/>
      <c r="AG139" s="357"/>
      <c r="AH139" s="357"/>
      <c r="AI139" s="357"/>
      <c r="AJ139" s="357"/>
      <c r="AK139" s="357"/>
      <c r="AL139" s="357"/>
      <c r="AM139" s="357"/>
      <c r="AN139" s="357"/>
      <c r="AO139" s="357"/>
      <c r="AP139" s="357"/>
      <c r="AQ139" s="357"/>
      <c r="AR139" s="357"/>
      <c r="AS139" s="357"/>
      <c r="AT139" s="239"/>
      <c r="AU139" s="87">
        <v>1</v>
      </c>
      <c r="AW139" s="242">
        <f t="shared" si="16"/>
        <v>0</v>
      </c>
      <c r="AX139" s="242">
        <f t="shared" si="17"/>
        <v>0</v>
      </c>
      <c r="AY139" s="242">
        <f t="shared" si="18"/>
        <v>0</v>
      </c>
      <c r="AZ139" s="109"/>
      <c r="BA139" s="109"/>
      <c r="BB139" s="109"/>
      <c r="BC139" s="109"/>
      <c r="BD139" s="109"/>
      <c r="BE139" s="109"/>
      <c r="BF139" s="109"/>
      <c r="BG139" s="109"/>
      <c r="BH139" s="243"/>
      <c r="BL139" s="5"/>
      <c r="BM139" s="5"/>
      <c r="BN139" s="5"/>
      <c r="BO139" s="132">
        <f t="shared" si="19"/>
        <v>0</v>
      </c>
      <c r="BP139" s="132">
        <f t="shared" si="20"/>
        <v>0</v>
      </c>
      <c r="BQ139" s="132">
        <f t="shared" si="21"/>
        <v>0</v>
      </c>
      <c r="BR139" s="132">
        <f t="shared" si="22"/>
        <v>0</v>
      </c>
      <c r="BS139" s="132">
        <f t="shared" si="23"/>
        <v>0</v>
      </c>
      <c r="BT139" s="132">
        <f t="shared" si="24"/>
        <v>0</v>
      </c>
      <c r="BU139" s="132">
        <f t="shared" si="25"/>
        <v>0</v>
      </c>
      <c r="BV139" s="132">
        <f t="shared" si="26"/>
        <v>0</v>
      </c>
      <c r="BW139" s="132">
        <f t="shared" si="27"/>
        <v>0</v>
      </c>
      <c r="BX139" s="132">
        <f t="shared" si="28"/>
        <v>0</v>
      </c>
      <c r="BY139" s="132">
        <f t="shared" si="29"/>
        <v>0</v>
      </c>
      <c r="BZ139" s="132"/>
      <c r="CA139" s="132"/>
      <c r="CB139" s="5"/>
      <c r="CC139" s="92">
        <v>1</v>
      </c>
      <c r="CD139" s="241" t="str">
        <f t="shared" si="30"/>
        <v/>
      </c>
      <c r="CE139" s="235" t="str">
        <f t="shared" si="31"/>
        <v/>
      </c>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row>
    <row r="140" spans="1:137" ht="10.5" hidden="1" customHeight="1">
      <c r="A140" s="111" t="str">
        <f>IF(B140="","","Control 8")</f>
        <v/>
      </c>
      <c r="B140" s="379"/>
      <c r="C140" s="379"/>
      <c r="D140" s="379"/>
      <c r="E140" s="424"/>
      <c r="F140" s="424"/>
      <c r="G140" s="379"/>
      <c r="H140" s="379"/>
      <c r="I140" s="379"/>
      <c r="J140" s="379"/>
      <c r="K140" s="425"/>
      <c r="L140" s="425"/>
      <c r="M140" s="425"/>
      <c r="N140" s="425"/>
      <c r="O140" s="425"/>
      <c r="P140" s="426"/>
      <c r="Q140" s="426"/>
      <c r="R140" s="426"/>
      <c r="S140" s="426"/>
      <c r="T140" s="426"/>
      <c r="U140" s="426"/>
      <c r="V140" s="426"/>
      <c r="W140" s="426"/>
      <c r="X140" s="237">
        <f t="shared" si="14"/>
        <v>2</v>
      </c>
      <c r="Y140" s="238">
        <f t="shared" si="32"/>
        <v>0.216</v>
      </c>
      <c r="Z140" s="237">
        <f t="shared" si="15"/>
        <v>2</v>
      </c>
      <c r="AA140" s="238">
        <f t="shared" si="33"/>
        <v>0.33333333333333331</v>
      </c>
      <c r="AB140" s="357"/>
      <c r="AC140" s="357"/>
      <c r="AD140" s="357"/>
      <c r="AE140" s="357"/>
      <c r="AF140" s="357"/>
      <c r="AG140" s="357"/>
      <c r="AH140" s="357"/>
      <c r="AI140" s="357"/>
      <c r="AJ140" s="357"/>
      <c r="AK140" s="357"/>
      <c r="AL140" s="357"/>
      <c r="AM140" s="357"/>
      <c r="AN140" s="357"/>
      <c r="AO140" s="357"/>
      <c r="AP140" s="357"/>
      <c r="AQ140" s="357"/>
      <c r="AR140" s="357"/>
      <c r="AS140" s="357"/>
      <c r="AT140" s="239"/>
      <c r="AU140" s="87">
        <v>1</v>
      </c>
      <c r="AW140" s="242">
        <f t="shared" si="16"/>
        <v>0</v>
      </c>
      <c r="AX140" s="242">
        <f t="shared" si="17"/>
        <v>0</v>
      </c>
      <c r="AY140" s="242">
        <f t="shared" si="18"/>
        <v>0</v>
      </c>
      <c r="AZ140" s="109"/>
      <c r="BA140" s="109"/>
      <c r="BB140" s="109"/>
      <c r="BC140" s="109"/>
      <c r="BD140" s="109"/>
      <c r="BE140" s="109"/>
      <c r="BF140" s="109"/>
      <c r="BG140" s="109"/>
      <c r="BH140" s="243"/>
      <c r="BL140" s="5"/>
      <c r="BM140" s="5"/>
      <c r="BN140" s="5"/>
      <c r="BO140" s="132">
        <f t="shared" si="19"/>
        <v>0</v>
      </c>
      <c r="BP140" s="132">
        <f t="shared" si="20"/>
        <v>0</v>
      </c>
      <c r="BQ140" s="132">
        <f t="shared" si="21"/>
        <v>0</v>
      </c>
      <c r="BR140" s="132">
        <f t="shared" si="22"/>
        <v>0</v>
      </c>
      <c r="BS140" s="132">
        <f t="shared" si="23"/>
        <v>0</v>
      </c>
      <c r="BT140" s="132">
        <f t="shared" si="24"/>
        <v>0</v>
      </c>
      <c r="BU140" s="132">
        <f t="shared" si="25"/>
        <v>0</v>
      </c>
      <c r="BV140" s="132">
        <f t="shared" si="26"/>
        <v>0</v>
      </c>
      <c r="BW140" s="132">
        <f t="shared" si="27"/>
        <v>0</v>
      </c>
      <c r="BX140" s="132">
        <f t="shared" si="28"/>
        <v>0</v>
      </c>
      <c r="BY140" s="132">
        <f t="shared" si="29"/>
        <v>0</v>
      </c>
      <c r="BZ140" s="132"/>
      <c r="CA140" s="132"/>
      <c r="CB140" s="5"/>
      <c r="CC140" s="92">
        <v>1</v>
      </c>
      <c r="CD140" s="241" t="str">
        <f t="shared" si="30"/>
        <v/>
      </c>
      <c r="CE140" s="235" t="str">
        <f t="shared" si="31"/>
        <v/>
      </c>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row>
    <row r="141" spans="1:137" ht="10.5" hidden="1" customHeight="1">
      <c r="A141" s="111" t="str">
        <f>IF(B141="","","Control 9")</f>
        <v/>
      </c>
      <c r="B141" s="379"/>
      <c r="C141" s="379"/>
      <c r="D141" s="379"/>
      <c r="E141" s="424"/>
      <c r="F141" s="424"/>
      <c r="G141" s="379"/>
      <c r="H141" s="379"/>
      <c r="I141" s="379"/>
      <c r="J141" s="379"/>
      <c r="K141" s="425"/>
      <c r="L141" s="425"/>
      <c r="M141" s="425"/>
      <c r="N141" s="425"/>
      <c r="O141" s="425"/>
      <c r="P141" s="426"/>
      <c r="Q141" s="426"/>
      <c r="R141" s="426"/>
      <c r="S141" s="426"/>
      <c r="T141" s="426"/>
      <c r="U141" s="426"/>
      <c r="V141" s="426"/>
      <c r="W141" s="426"/>
      <c r="X141" s="237">
        <f t="shared" si="14"/>
        <v>2</v>
      </c>
      <c r="Y141" s="238">
        <f t="shared" si="32"/>
        <v>0.216</v>
      </c>
      <c r="Z141" s="237">
        <f t="shared" si="15"/>
        <v>2</v>
      </c>
      <c r="AA141" s="238">
        <f>IF(OR(V141="Ambos",V141="Impacto"),AA140-(AA140*AZ141),AA140)</f>
        <v>0.33333333333333331</v>
      </c>
      <c r="AB141" s="357"/>
      <c r="AC141" s="357"/>
      <c r="AD141" s="357"/>
      <c r="AE141" s="357"/>
      <c r="AF141" s="357"/>
      <c r="AG141" s="357"/>
      <c r="AH141" s="357"/>
      <c r="AI141" s="357"/>
      <c r="AJ141" s="357"/>
      <c r="AK141" s="357"/>
      <c r="AL141" s="357"/>
      <c r="AM141" s="357"/>
      <c r="AN141" s="357"/>
      <c r="AO141" s="357"/>
      <c r="AP141" s="357"/>
      <c r="AQ141" s="357"/>
      <c r="AR141" s="357"/>
      <c r="AS141" s="357"/>
      <c r="AT141" s="239"/>
      <c r="AU141" s="87">
        <v>1</v>
      </c>
      <c r="AW141" s="242">
        <f t="shared" si="16"/>
        <v>0</v>
      </c>
      <c r="AX141" s="242">
        <f>IF(T141="",0,IF(R141="Automático",0.25,IF(R141="Manual",0.15,0)))</f>
        <v>0</v>
      </c>
      <c r="AY141" s="242">
        <f>IF(R141="",0,IF(T141="Preventivo",0.25,IF(T141="Detectivo",0.15,IF(T141="Correctivo",0.1,0))))</f>
        <v>0</v>
      </c>
      <c r="AZ141" s="109"/>
      <c r="BA141" s="109"/>
      <c r="BB141" s="109"/>
      <c r="BC141" s="109"/>
      <c r="BD141" s="109"/>
      <c r="BE141" s="109"/>
      <c r="BF141" s="109"/>
      <c r="BG141" s="109"/>
      <c r="BH141" s="109"/>
      <c r="BL141" s="243"/>
      <c r="BM141" s="243"/>
      <c r="BN141" s="243"/>
      <c r="BO141" s="132">
        <f t="shared" si="19"/>
        <v>0</v>
      </c>
      <c r="BP141" s="132">
        <f t="shared" si="20"/>
        <v>0</v>
      </c>
      <c r="BQ141" s="132">
        <f t="shared" si="21"/>
        <v>0</v>
      </c>
      <c r="BR141" s="132">
        <f t="shared" si="22"/>
        <v>0</v>
      </c>
      <c r="BS141" s="132">
        <f t="shared" si="23"/>
        <v>0</v>
      </c>
      <c r="BT141" s="132">
        <f t="shared" si="24"/>
        <v>0</v>
      </c>
      <c r="BU141" s="132">
        <f t="shared" si="25"/>
        <v>0</v>
      </c>
      <c r="BV141" s="132">
        <f t="shared" si="26"/>
        <v>0</v>
      </c>
      <c r="BW141" s="132">
        <f t="shared" si="27"/>
        <v>0</v>
      </c>
      <c r="BX141" s="132">
        <f t="shared" si="28"/>
        <v>0</v>
      </c>
      <c r="BY141" s="132">
        <f t="shared" si="29"/>
        <v>0</v>
      </c>
      <c r="BZ141" s="132"/>
      <c r="CA141" s="132"/>
      <c r="CB141" s="243"/>
      <c r="CC141" s="92">
        <v>1</v>
      </c>
      <c r="CD141" s="105"/>
      <c r="CE141" s="241" t="str">
        <f>A20</f>
        <v/>
      </c>
      <c r="CF141" s="235" t="str">
        <f>IF(C20="","",C20)</f>
        <v/>
      </c>
    </row>
    <row r="142" spans="1:137" ht="10.5" hidden="1" customHeight="1">
      <c r="A142" s="111" t="str">
        <f>IF(B142="","","Control 10")</f>
        <v/>
      </c>
      <c r="B142" s="379"/>
      <c r="C142" s="379"/>
      <c r="D142" s="379"/>
      <c r="E142" s="424"/>
      <c r="F142" s="424"/>
      <c r="G142" s="379"/>
      <c r="H142" s="379"/>
      <c r="I142" s="379"/>
      <c r="J142" s="379"/>
      <c r="K142" s="425"/>
      <c r="L142" s="425"/>
      <c r="M142" s="425"/>
      <c r="N142" s="425"/>
      <c r="O142" s="425"/>
      <c r="P142" s="426"/>
      <c r="Q142" s="426"/>
      <c r="R142" s="426"/>
      <c r="S142" s="426"/>
      <c r="T142" s="426"/>
      <c r="U142" s="426"/>
      <c r="V142" s="426"/>
      <c r="W142" s="426"/>
      <c r="X142" s="237">
        <f t="shared" si="14"/>
        <v>2</v>
      </c>
      <c r="Y142" s="238">
        <f t="shared" si="32"/>
        <v>0.216</v>
      </c>
      <c r="Z142" s="237">
        <f t="shared" si="15"/>
        <v>2</v>
      </c>
      <c r="AA142" s="238">
        <f t="shared" ref="AA142:AA162" si="34">IF(OR(V142="Ambos",V142="Impacto"),AA141-(AA141*AY142),AA141)</f>
        <v>0.33333333333333331</v>
      </c>
      <c r="AB142" s="357"/>
      <c r="AC142" s="357"/>
      <c r="AD142" s="357"/>
      <c r="AE142" s="357"/>
      <c r="AF142" s="357"/>
      <c r="AG142" s="357"/>
      <c r="AH142" s="357"/>
      <c r="AI142" s="357"/>
      <c r="AJ142" s="357"/>
      <c r="AK142" s="357"/>
      <c r="AL142" s="357"/>
      <c r="AM142" s="357"/>
      <c r="AN142" s="357"/>
      <c r="AO142" s="357"/>
      <c r="AP142" s="357"/>
      <c r="AQ142" s="357"/>
      <c r="AR142" s="357"/>
      <c r="AS142" s="357"/>
      <c r="AT142" s="239"/>
      <c r="AU142" s="87">
        <v>1</v>
      </c>
      <c r="AW142" s="242">
        <f t="shared" si="16"/>
        <v>0</v>
      </c>
      <c r="AX142" s="242">
        <f t="shared" ref="AX142:AX162" si="35">IF(R142="",0,IF(T142="Preventivo",0.25,IF(T142="Detectivo",0.15,IF(T142="Correctivo",0.1,0))))</f>
        <v>0</v>
      </c>
      <c r="AY142" s="242">
        <f t="shared" ref="AY142:AY162" si="36">IF(OR(R142=0,T142=0),0,AW142+AX142)</f>
        <v>0</v>
      </c>
      <c r="AZ142" s="109"/>
      <c r="BA142" s="109"/>
      <c r="BB142" s="109"/>
      <c r="BC142" s="109"/>
      <c r="BD142" s="109"/>
      <c r="BE142" s="109"/>
      <c r="BF142" s="109"/>
      <c r="BG142" s="109"/>
      <c r="BH142" s="243"/>
      <c r="BL142" s="5"/>
      <c r="BM142" s="5"/>
      <c r="BN142" s="5"/>
      <c r="BO142" s="132">
        <f t="shared" si="19"/>
        <v>0</v>
      </c>
      <c r="BP142" s="132">
        <f t="shared" si="20"/>
        <v>0</v>
      </c>
      <c r="BQ142" s="132">
        <f t="shared" si="21"/>
        <v>0</v>
      </c>
      <c r="BR142" s="132">
        <f t="shared" si="22"/>
        <v>0</v>
      </c>
      <c r="BS142" s="132">
        <f t="shared" si="23"/>
        <v>0</v>
      </c>
      <c r="BT142" s="132">
        <f t="shared" si="24"/>
        <v>0</v>
      </c>
      <c r="BU142" s="132">
        <f t="shared" si="25"/>
        <v>0</v>
      </c>
      <c r="BV142" s="132">
        <f t="shared" si="26"/>
        <v>0</v>
      </c>
      <c r="BW142" s="132">
        <f t="shared" si="27"/>
        <v>0</v>
      </c>
      <c r="BX142" s="132">
        <f t="shared" si="28"/>
        <v>0</v>
      </c>
      <c r="BY142" s="132">
        <f t="shared" si="29"/>
        <v>0</v>
      </c>
      <c r="BZ142" s="132"/>
      <c r="CA142" s="132"/>
      <c r="CB142" s="5"/>
      <c r="CC142" s="92">
        <v>1</v>
      </c>
      <c r="CD142" s="241" t="str">
        <f t="shared" ref="CD142:CD152" si="37">A21</f>
        <v/>
      </c>
      <c r="CE142" s="235" t="str">
        <f t="shared" ref="CE142:CE152" si="38">IF(C21="","",C21)</f>
        <v/>
      </c>
      <c r="CF142" s="5"/>
    </row>
    <row r="143" spans="1:137" ht="10.5" hidden="1" customHeight="1">
      <c r="A143" s="111" t="str">
        <f>IF(B143="","","Control 11")</f>
        <v/>
      </c>
      <c r="B143" s="379"/>
      <c r="C143" s="379"/>
      <c r="D143" s="379"/>
      <c r="E143" s="424"/>
      <c r="F143" s="424"/>
      <c r="G143" s="379"/>
      <c r="H143" s="379"/>
      <c r="I143" s="379"/>
      <c r="J143" s="379"/>
      <c r="K143" s="425"/>
      <c r="L143" s="425"/>
      <c r="M143" s="425"/>
      <c r="N143" s="425"/>
      <c r="O143" s="425"/>
      <c r="P143" s="426"/>
      <c r="Q143" s="426"/>
      <c r="R143" s="426"/>
      <c r="S143" s="426"/>
      <c r="T143" s="426"/>
      <c r="U143" s="426"/>
      <c r="V143" s="426"/>
      <c r="W143" s="426"/>
      <c r="X143" s="237">
        <f t="shared" si="14"/>
        <v>2</v>
      </c>
      <c r="Y143" s="238">
        <f t="shared" si="32"/>
        <v>0.216</v>
      </c>
      <c r="Z143" s="237">
        <f t="shared" si="15"/>
        <v>2</v>
      </c>
      <c r="AA143" s="238">
        <f t="shared" si="34"/>
        <v>0.33333333333333331</v>
      </c>
      <c r="AB143" s="357"/>
      <c r="AC143" s="357"/>
      <c r="AD143" s="357"/>
      <c r="AE143" s="357"/>
      <c r="AF143" s="357"/>
      <c r="AG143" s="357"/>
      <c r="AH143" s="357"/>
      <c r="AI143" s="357"/>
      <c r="AJ143" s="357"/>
      <c r="AK143" s="357"/>
      <c r="AL143" s="357"/>
      <c r="AM143" s="357"/>
      <c r="AN143" s="357"/>
      <c r="AO143" s="357"/>
      <c r="AP143" s="357"/>
      <c r="AQ143" s="357"/>
      <c r="AR143" s="357"/>
      <c r="AS143" s="357"/>
      <c r="AT143" s="239"/>
      <c r="AU143" s="87">
        <v>1</v>
      </c>
      <c r="AW143" s="242">
        <f t="shared" si="16"/>
        <v>0</v>
      </c>
      <c r="AX143" s="242">
        <f t="shared" si="35"/>
        <v>0</v>
      </c>
      <c r="AY143" s="242">
        <f t="shared" si="36"/>
        <v>0</v>
      </c>
      <c r="AZ143" s="109"/>
      <c r="BA143" s="109"/>
      <c r="BB143" s="109"/>
      <c r="BC143" s="109"/>
      <c r="BD143" s="109"/>
      <c r="BE143" s="109"/>
      <c r="BF143" s="109"/>
      <c r="BG143" s="109"/>
      <c r="BH143" s="243"/>
      <c r="BL143" s="5"/>
      <c r="BM143" s="5"/>
      <c r="BN143" s="5"/>
      <c r="BO143" s="132">
        <f t="shared" si="19"/>
        <v>0</v>
      </c>
      <c r="BP143" s="132">
        <f t="shared" si="20"/>
        <v>0</v>
      </c>
      <c r="BQ143" s="132">
        <f t="shared" si="21"/>
        <v>0</v>
      </c>
      <c r="BR143" s="132">
        <f t="shared" si="22"/>
        <v>0</v>
      </c>
      <c r="BS143" s="132">
        <f t="shared" si="23"/>
        <v>0</v>
      </c>
      <c r="BT143" s="132">
        <f t="shared" si="24"/>
        <v>0</v>
      </c>
      <c r="BU143" s="132">
        <f t="shared" si="25"/>
        <v>0</v>
      </c>
      <c r="BV143" s="132">
        <f t="shared" si="26"/>
        <v>0</v>
      </c>
      <c r="BW143" s="132">
        <f t="shared" si="27"/>
        <v>0</v>
      </c>
      <c r="BX143" s="132">
        <f t="shared" si="28"/>
        <v>0</v>
      </c>
      <c r="BY143" s="132">
        <f t="shared" si="29"/>
        <v>0</v>
      </c>
      <c r="BZ143" s="132"/>
      <c r="CA143" s="132"/>
      <c r="CB143" s="5"/>
      <c r="CC143" s="92">
        <v>1</v>
      </c>
      <c r="CD143" s="241" t="str">
        <f t="shared" si="37"/>
        <v/>
      </c>
      <c r="CE143" s="235" t="str">
        <f t="shared" si="38"/>
        <v/>
      </c>
      <c r="CF143" s="5"/>
    </row>
    <row r="144" spans="1:137" ht="10.5" hidden="1" customHeight="1">
      <c r="A144" s="111" t="str">
        <f>IF(B144="","","Control 12")</f>
        <v/>
      </c>
      <c r="B144" s="379"/>
      <c r="C144" s="379"/>
      <c r="D144" s="379"/>
      <c r="E144" s="424"/>
      <c r="F144" s="424"/>
      <c r="G144" s="379"/>
      <c r="H144" s="379"/>
      <c r="I144" s="379"/>
      <c r="J144" s="379"/>
      <c r="K144" s="425"/>
      <c r="L144" s="425"/>
      <c r="M144" s="425"/>
      <c r="N144" s="425"/>
      <c r="O144" s="425"/>
      <c r="P144" s="426"/>
      <c r="Q144" s="426"/>
      <c r="R144" s="426"/>
      <c r="S144" s="426"/>
      <c r="T144" s="426"/>
      <c r="U144" s="426"/>
      <c r="V144" s="426"/>
      <c r="W144" s="426"/>
      <c r="X144" s="237">
        <f t="shared" si="14"/>
        <v>2</v>
      </c>
      <c r="Y144" s="238">
        <f t="shared" si="32"/>
        <v>0.216</v>
      </c>
      <c r="Z144" s="237">
        <f t="shared" si="15"/>
        <v>2</v>
      </c>
      <c r="AA144" s="238">
        <f t="shared" si="34"/>
        <v>0.33333333333333331</v>
      </c>
      <c r="AB144" s="357"/>
      <c r="AC144" s="357"/>
      <c r="AD144" s="357"/>
      <c r="AE144" s="357"/>
      <c r="AF144" s="357"/>
      <c r="AG144" s="357"/>
      <c r="AH144" s="357"/>
      <c r="AI144" s="357"/>
      <c r="AJ144" s="357"/>
      <c r="AK144" s="357"/>
      <c r="AL144" s="357"/>
      <c r="AM144" s="357"/>
      <c r="AN144" s="357"/>
      <c r="AO144" s="357"/>
      <c r="AP144" s="357"/>
      <c r="AQ144" s="357"/>
      <c r="AR144" s="357"/>
      <c r="AS144" s="357"/>
      <c r="AT144" s="239"/>
      <c r="AU144" s="87">
        <v>1</v>
      </c>
      <c r="AW144" s="242">
        <f t="shared" si="16"/>
        <v>0</v>
      </c>
      <c r="AX144" s="242">
        <f t="shared" si="35"/>
        <v>0</v>
      </c>
      <c r="AY144" s="242">
        <f t="shared" si="36"/>
        <v>0</v>
      </c>
      <c r="AZ144" s="109"/>
      <c r="BA144" s="109"/>
      <c r="BB144" s="109"/>
      <c r="BC144" s="109"/>
      <c r="BD144" s="109"/>
      <c r="BE144" s="109"/>
      <c r="BF144" s="109"/>
      <c r="BG144" s="109"/>
      <c r="BH144" s="243"/>
      <c r="BL144" s="5"/>
      <c r="BM144" s="5"/>
      <c r="BN144" s="5"/>
      <c r="BO144" s="132">
        <f t="shared" si="19"/>
        <v>0</v>
      </c>
      <c r="BP144" s="132">
        <f t="shared" si="20"/>
        <v>0</v>
      </c>
      <c r="BQ144" s="132">
        <f t="shared" si="21"/>
        <v>0</v>
      </c>
      <c r="BR144" s="132">
        <f t="shared" si="22"/>
        <v>0</v>
      </c>
      <c r="BS144" s="132">
        <f t="shared" si="23"/>
        <v>0</v>
      </c>
      <c r="BT144" s="132">
        <f t="shared" si="24"/>
        <v>0</v>
      </c>
      <c r="BU144" s="132">
        <f t="shared" si="25"/>
        <v>0</v>
      </c>
      <c r="BV144" s="132">
        <f t="shared" si="26"/>
        <v>0</v>
      </c>
      <c r="BW144" s="132">
        <f t="shared" si="27"/>
        <v>0</v>
      </c>
      <c r="BX144" s="132">
        <f t="shared" si="28"/>
        <v>0</v>
      </c>
      <c r="BY144" s="132">
        <f t="shared" si="29"/>
        <v>0</v>
      </c>
      <c r="BZ144" s="132"/>
      <c r="CA144" s="132"/>
      <c r="CB144" s="5"/>
      <c r="CC144" s="92">
        <v>1</v>
      </c>
      <c r="CD144" s="241" t="str">
        <f t="shared" si="37"/>
        <v/>
      </c>
      <c r="CE144" s="235" t="str">
        <f t="shared" si="38"/>
        <v/>
      </c>
      <c r="CF144" s="5"/>
    </row>
    <row r="145" spans="1:84" ht="10.5" hidden="1" customHeight="1">
      <c r="A145" s="111" t="str">
        <f>IF(B145="","","Control 13")</f>
        <v/>
      </c>
      <c r="B145" s="379"/>
      <c r="C145" s="379"/>
      <c r="D145" s="379"/>
      <c r="E145" s="424"/>
      <c r="F145" s="424"/>
      <c r="G145" s="379"/>
      <c r="H145" s="379"/>
      <c r="I145" s="379"/>
      <c r="J145" s="379"/>
      <c r="K145" s="425"/>
      <c r="L145" s="425"/>
      <c r="M145" s="425"/>
      <c r="N145" s="425"/>
      <c r="O145" s="425"/>
      <c r="P145" s="426"/>
      <c r="Q145" s="426"/>
      <c r="R145" s="426"/>
      <c r="S145" s="426"/>
      <c r="T145" s="426"/>
      <c r="U145" s="426"/>
      <c r="V145" s="426"/>
      <c r="W145" s="426"/>
      <c r="X145" s="237">
        <f t="shared" si="14"/>
        <v>2</v>
      </c>
      <c r="Y145" s="238">
        <f t="shared" si="32"/>
        <v>0.216</v>
      </c>
      <c r="Z145" s="237">
        <f t="shared" si="15"/>
        <v>2</v>
      </c>
      <c r="AA145" s="238">
        <f t="shared" si="34"/>
        <v>0.33333333333333331</v>
      </c>
      <c r="AB145" s="357"/>
      <c r="AC145" s="357"/>
      <c r="AD145" s="357"/>
      <c r="AE145" s="357"/>
      <c r="AF145" s="357"/>
      <c r="AG145" s="357"/>
      <c r="AH145" s="357"/>
      <c r="AI145" s="357"/>
      <c r="AJ145" s="357"/>
      <c r="AK145" s="357"/>
      <c r="AL145" s="357"/>
      <c r="AM145" s="357"/>
      <c r="AN145" s="357"/>
      <c r="AO145" s="357"/>
      <c r="AP145" s="357"/>
      <c r="AQ145" s="357"/>
      <c r="AR145" s="357"/>
      <c r="AS145" s="357"/>
      <c r="AT145" s="239"/>
      <c r="AU145" s="87">
        <v>1</v>
      </c>
      <c r="AW145" s="242">
        <f t="shared" si="16"/>
        <v>0</v>
      </c>
      <c r="AX145" s="242">
        <f t="shared" si="35"/>
        <v>0</v>
      </c>
      <c r="AY145" s="242">
        <f t="shared" si="36"/>
        <v>0</v>
      </c>
      <c r="AZ145" s="109"/>
      <c r="BA145" s="109"/>
      <c r="BB145" s="109"/>
      <c r="BC145" s="109"/>
      <c r="BD145" s="109"/>
      <c r="BE145" s="109"/>
      <c r="BF145" s="109"/>
      <c r="BG145" s="109"/>
      <c r="BH145" s="243"/>
      <c r="BL145" s="5"/>
      <c r="BM145" s="5"/>
      <c r="BN145" s="5"/>
      <c r="BO145" s="132">
        <f t="shared" si="19"/>
        <v>0</v>
      </c>
      <c r="BP145" s="132">
        <f t="shared" si="20"/>
        <v>0</v>
      </c>
      <c r="BQ145" s="132">
        <f t="shared" si="21"/>
        <v>0</v>
      </c>
      <c r="BR145" s="132">
        <f t="shared" si="22"/>
        <v>0</v>
      </c>
      <c r="BS145" s="132">
        <f t="shared" si="23"/>
        <v>0</v>
      </c>
      <c r="BT145" s="132">
        <f t="shared" si="24"/>
        <v>0</v>
      </c>
      <c r="BU145" s="132">
        <f t="shared" si="25"/>
        <v>0</v>
      </c>
      <c r="BV145" s="132">
        <f t="shared" si="26"/>
        <v>0</v>
      </c>
      <c r="BW145" s="132">
        <f t="shared" si="27"/>
        <v>0</v>
      </c>
      <c r="BX145" s="132">
        <f t="shared" si="28"/>
        <v>0</v>
      </c>
      <c r="BY145" s="132">
        <f t="shared" si="29"/>
        <v>0</v>
      </c>
      <c r="BZ145" s="132"/>
      <c r="CA145" s="132"/>
      <c r="CB145" s="5"/>
      <c r="CC145" s="92">
        <v>1</v>
      </c>
      <c r="CD145" s="241" t="str">
        <f t="shared" si="37"/>
        <v/>
      </c>
      <c r="CE145" s="235" t="str">
        <f t="shared" si="38"/>
        <v/>
      </c>
      <c r="CF145" s="5"/>
    </row>
    <row r="146" spans="1:84" ht="10.5" hidden="1" customHeight="1">
      <c r="A146" s="111" t="str">
        <f>IF(B146="","","Control 14")</f>
        <v/>
      </c>
      <c r="B146" s="379"/>
      <c r="C146" s="379"/>
      <c r="D146" s="379"/>
      <c r="E146" s="424"/>
      <c r="F146" s="424"/>
      <c r="G146" s="379"/>
      <c r="H146" s="379"/>
      <c r="I146" s="379"/>
      <c r="J146" s="379"/>
      <c r="K146" s="425"/>
      <c r="L146" s="425"/>
      <c r="M146" s="425"/>
      <c r="N146" s="425"/>
      <c r="O146" s="425"/>
      <c r="P146" s="426"/>
      <c r="Q146" s="426"/>
      <c r="R146" s="426"/>
      <c r="S146" s="426"/>
      <c r="T146" s="426"/>
      <c r="U146" s="426"/>
      <c r="V146" s="426"/>
      <c r="W146" s="426"/>
      <c r="X146" s="237">
        <f t="shared" si="14"/>
        <v>2</v>
      </c>
      <c r="Y146" s="238">
        <f t="shared" si="32"/>
        <v>0.216</v>
      </c>
      <c r="Z146" s="237">
        <f t="shared" si="15"/>
        <v>2</v>
      </c>
      <c r="AA146" s="238">
        <f t="shared" si="34"/>
        <v>0.33333333333333331</v>
      </c>
      <c r="AB146" s="357"/>
      <c r="AC146" s="357"/>
      <c r="AD146" s="357"/>
      <c r="AE146" s="357"/>
      <c r="AF146" s="357"/>
      <c r="AG146" s="357"/>
      <c r="AH146" s="357"/>
      <c r="AI146" s="357"/>
      <c r="AJ146" s="357"/>
      <c r="AK146" s="357"/>
      <c r="AL146" s="357"/>
      <c r="AM146" s="357"/>
      <c r="AN146" s="357"/>
      <c r="AO146" s="357"/>
      <c r="AP146" s="357"/>
      <c r="AQ146" s="357"/>
      <c r="AR146" s="357"/>
      <c r="AS146" s="357"/>
      <c r="AT146" s="239"/>
      <c r="AU146" s="87">
        <v>1</v>
      </c>
      <c r="AW146" s="242">
        <f t="shared" si="16"/>
        <v>0</v>
      </c>
      <c r="AX146" s="242">
        <f t="shared" si="35"/>
        <v>0</v>
      </c>
      <c r="AY146" s="242">
        <f t="shared" si="36"/>
        <v>0</v>
      </c>
      <c r="AZ146" s="109"/>
      <c r="BA146" s="109"/>
      <c r="BB146" s="109"/>
      <c r="BC146" s="109"/>
      <c r="BD146" s="109"/>
      <c r="BE146" s="109"/>
      <c r="BF146" s="109"/>
      <c r="BG146" s="109"/>
      <c r="BH146" s="243"/>
      <c r="BL146" s="5"/>
      <c r="BM146" s="5"/>
      <c r="BN146" s="5"/>
      <c r="BO146" s="132">
        <f t="shared" si="19"/>
        <v>0</v>
      </c>
      <c r="BP146" s="132">
        <f t="shared" si="20"/>
        <v>0</v>
      </c>
      <c r="BQ146" s="132">
        <f t="shared" si="21"/>
        <v>0</v>
      </c>
      <c r="BR146" s="132">
        <f t="shared" si="22"/>
        <v>0</v>
      </c>
      <c r="BS146" s="132">
        <f t="shared" si="23"/>
        <v>0</v>
      </c>
      <c r="BT146" s="132">
        <f t="shared" si="24"/>
        <v>0</v>
      </c>
      <c r="BU146" s="132">
        <f t="shared" si="25"/>
        <v>0</v>
      </c>
      <c r="BV146" s="132">
        <f t="shared" si="26"/>
        <v>0</v>
      </c>
      <c r="BW146" s="132">
        <f t="shared" si="27"/>
        <v>0</v>
      </c>
      <c r="BX146" s="132">
        <f t="shared" si="28"/>
        <v>0</v>
      </c>
      <c r="BY146" s="132">
        <f t="shared" si="29"/>
        <v>0</v>
      </c>
      <c r="BZ146" s="132"/>
      <c r="CA146" s="132"/>
      <c r="CB146" s="5"/>
      <c r="CC146" s="92">
        <v>1</v>
      </c>
      <c r="CD146" s="241" t="str">
        <f t="shared" si="37"/>
        <v/>
      </c>
      <c r="CE146" s="235" t="str">
        <f t="shared" si="38"/>
        <v/>
      </c>
      <c r="CF146" s="5"/>
    </row>
    <row r="147" spans="1:84" ht="10.5" hidden="1" customHeight="1">
      <c r="A147" s="111" t="str">
        <f>IF(B147="","","Control 15")</f>
        <v/>
      </c>
      <c r="B147" s="379"/>
      <c r="C147" s="379"/>
      <c r="D147" s="379"/>
      <c r="E147" s="424"/>
      <c r="F147" s="424"/>
      <c r="G147" s="379"/>
      <c r="H147" s="379"/>
      <c r="I147" s="379"/>
      <c r="J147" s="379"/>
      <c r="K147" s="425"/>
      <c r="L147" s="425"/>
      <c r="M147" s="425"/>
      <c r="N147" s="425"/>
      <c r="O147" s="425"/>
      <c r="P147" s="426"/>
      <c r="Q147" s="426"/>
      <c r="R147" s="426"/>
      <c r="S147" s="426"/>
      <c r="T147" s="426"/>
      <c r="U147" s="426"/>
      <c r="V147" s="426"/>
      <c r="W147" s="426"/>
      <c r="X147" s="237">
        <f t="shared" si="14"/>
        <v>2</v>
      </c>
      <c r="Y147" s="238">
        <f t="shared" si="32"/>
        <v>0.216</v>
      </c>
      <c r="Z147" s="237">
        <f t="shared" si="15"/>
        <v>2</v>
      </c>
      <c r="AA147" s="238">
        <f t="shared" si="34"/>
        <v>0.33333333333333331</v>
      </c>
      <c r="AB147" s="357"/>
      <c r="AC147" s="357"/>
      <c r="AD147" s="357"/>
      <c r="AE147" s="357"/>
      <c r="AF147" s="357"/>
      <c r="AG147" s="357"/>
      <c r="AH147" s="357"/>
      <c r="AI147" s="357"/>
      <c r="AJ147" s="357"/>
      <c r="AK147" s="357"/>
      <c r="AL147" s="357"/>
      <c r="AM147" s="357"/>
      <c r="AN147" s="357"/>
      <c r="AO147" s="357"/>
      <c r="AP147" s="357"/>
      <c r="AQ147" s="357"/>
      <c r="AR147" s="357"/>
      <c r="AS147" s="357"/>
      <c r="AT147" s="239"/>
      <c r="AU147" s="87">
        <v>1</v>
      </c>
      <c r="AW147" s="242">
        <f t="shared" si="16"/>
        <v>0</v>
      </c>
      <c r="AX147" s="242">
        <f t="shared" si="35"/>
        <v>0</v>
      </c>
      <c r="AY147" s="242">
        <f t="shared" si="36"/>
        <v>0</v>
      </c>
      <c r="AZ147" s="109"/>
      <c r="BA147" s="109"/>
      <c r="BB147" s="109"/>
      <c r="BC147" s="109"/>
      <c r="BD147" s="109"/>
      <c r="BE147" s="109"/>
      <c r="BF147" s="109"/>
      <c r="BG147" s="109"/>
      <c r="BH147" s="243"/>
      <c r="BL147" s="5"/>
      <c r="BM147" s="5"/>
      <c r="BN147" s="5"/>
      <c r="BO147" s="132">
        <f t="shared" si="19"/>
        <v>0</v>
      </c>
      <c r="BP147" s="132">
        <f t="shared" si="20"/>
        <v>0</v>
      </c>
      <c r="BQ147" s="132">
        <f t="shared" si="21"/>
        <v>0</v>
      </c>
      <c r="BR147" s="132">
        <f t="shared" si="22"/>
        <v>0</v>
      </c>
      <c r="BS147" s="132">
        <f t="shared" si="23"/>
        <v>0</v>
      </c>
      <c r="BT147" s="132">
        <f t="shared" si="24"/>
        <v>0</v>
      </c>
      <c r="BU147" s="132">
        <f t="shared" si="25"/>
        <v>0</v>
      </c>
      <c r="BV147" s="132">
        <f t="shared" si="26"/>
        <v>0</v>
      </c>
      <c r="BW147" s="132">
        <f t="shared" si="27"/>
        <v>0</v>
      </c>
      <c r="BX147" s="132">
        <f t="shared" si="28"/>
        <v>0</v>
      </c>
      <c r="BY147" s="132">
        <f t="shared" si="29"/>
        <v>0</v>
      </c>
      <c r="BZ147" s="132"/>
      <c r="CA147" s="132"/>
      <c r="CB147" s="5"/>
      <c r="CC147" s="92">
        <v>1</v>
      </c>
      <c r="CD147" s="241" t="str">
        <f t="shared" si="37"/>
        <v/>
      </c>
      <c r="CE147" s="235" t="str">
        <f t="shared" si="38"/>
        <v/>
      </c>
      <c r="CF147" s="5"/>
    </row>
    <row r="148" spans="1:84" ht="10.5" hidden="1" customHeight="1">
      <c r="A148" s="111" t="str">
        <f>IF(B148="","","Control 16")</f>
        <v/>
      </c>
      <c r="B148" s="379"/>
      <c r="C148" s="379"/>
      <c r="D148" s="379"/>
      <c r="E148" s="424"/>
      <c r="F148" s="424"/>
      <c r="G148" s="379"/>
      <c r="H148" s="379"/>
      <c r="I148" s="379"/>
      <c r="J148" s="379"/>
      <c r="K148" s="425"/>
      <c r="L148" s="425"/>
      <c r="M148" s="425"/>
      <c r="N148" s="425"/>
      <c r="O148" s="425"/>
      <c r="P148" s="426"/>
      <c r="Q148" s="426"/>
      <c r="R148" s="426"/>
      <c r="S148" s="426"/>
      <c r="T148" s="426"/>
      <c r="U148" s="426"/>
      <c r="V148" s="426"/>
      <c r="W148" s="426"/>
      <c r="X148" s="237">
        <f t="shared" si="14"/>
        <v>2</v>
      </c>
      <c r="Y148" s="238">
        <f t="shared" si="32"/>
        <v>0.216</v>
      </c>
      <c r="Z148" s="237">
        <f t="shared" si="15"/>
        <v>2</v>
      </c>
      <c r="AA148" s="238">
        <f t="shared" si="34"/>
        <v>0.33333333333333331</v>
      </c>
      <c r="AB148" s="357"/>
      <c r="AC148" s="357"/>
      <c r="AD148" s="357"/>
      <c r="AE148" s="357"/>
      <c r="AF148" s="357"/>
      <c r="AG148" s="357"/>
      <c r="AH148" s="357"/>
      <c r="AI148" s="357"/>
      <c r="AJ148" s="357"/>
      <c r="AK148" s="357"/>
      <c r="AL148" s="357"/>
      <c r="AM148" s="357"/>
      <c r="AN148" s="357"/>
      <c r="AO148" s="357"/>
      <c r="AP148" s="357"/>
      <c r="AQ148" s="357"/>
      <c r="AR148" s="357"/>
      <c r="AS148" s="357"/>
      <c r="AT148" s="239"/>
      <c r="AU148" s="87">
        <v>1</v>
      </c>
      <c r="AW148" s="242">
        <f t="shared" si="16"/>
        <v>0</v>
      </c>
      <c r="AX148" s="242">
        <f t="shared" si="35"/>
        <v>0</v>
      </c>
      <c r="AY148" s="242">
        <f t="shared" si="36"/>
        <v>0</v>
      </c>
      <c r="AZ148" s="109"/>
      <c r="BA148" s="109"/>
      <c r="BB148" s="109"/>
      <c r="BC148" s="109"/>
      <c r="BD148" s="109"/>
      <c r="BE148" s="109"/>
      <c r="BF148" s="109"/>
      <c r="BG148" s="109"/>
      <c r="BH148" s="243"/>
      <c r="BL148" s="5"/>
      <c r="BM148" s="5"/>
      <c r="BN148" s="5"/>
      <c r="BO148" s="132">
        <f t="shared" si="19"/>
        <v>0</v>
      </c>
      <c r="BP148" s="132">
        <f t="shared" si="20"/>
        <v>0</v>
      </c>
      <c r="BQ148" s="132">
        <f t="shared" si="21"/>
        <v>0</v>
      </c>
      <c r="BR148" s="132">
        <f t="shared" si="22"/>
        <v>0</v>
      </c>
      <c r="BS148" s="132">
        <f t="shared" si="23"/>
        <v>0</v>
      </c>
      <c r="BT148" s="132">
        <f t="shared" si="24"/>
        <v>0</v>
      </c>
      <c r="BU148" s="132">
        <f t="shared" si="25"/>
        <v>0</v>
      </c>
      <c r="BV148" s="132">
        <f t="shared" si="26"/>
        <v>0</v>
      </c>
      <c r="BW148" s="132">
        <f t="shared" si="27"/>
        <v>0</v>
      </c>
      <c r="BX148" s="132">
        <f t="shared" si="28"/>
        <v>0</v>
      </c>
      <c r="BY148" s="132">
        <f t="shared" si="29"/>
        <v>0</v>
      </c>
      <c r="BZ148" s="132"/>
      <c r="CA148" s="132"/>
      <c r="CB148" s="5"/>
      <c r="CC148" s="92">
        <v>1</v>
      </c>
      <c r="CD148" s="241" t="str">
        <f t="shared" si="37"/>
        <v/>
      </c>
      <c r="CE148" s="235" t="str">
        <f t="shared" si="38"/>
        <v/>
      </c>
      <c r="CF148" s="5"/>
    </row>
    <row r="149" spans="1:84" ht="10.5" hidden="1" customHeight="1">
      <c r="A149" s="111" t="str">
        <f>IF(B149="","","Control 17")</f>
        <v/>
      </c>
      <c r="B149" s="379"/>
      <c r="C149" s="379"/>
      <c r="D149" s="379"/>
      <c r="E149" s="424"/>
      <c r="F149" s="424"/>
      <c r="G149" s="379"/>
      <c r="H149" s="379"/>
      <c r="I149" s="379"/>
      <c r="J149" s="379"/>
      <c r="K149" s="425"/>
      <c r="L149" s="425"/>
      <c r="M149" s="425"/>
      <c r="N149" s="425"/>
      <c r="O149" s="425"/>
      <c r="P149" s="426"/>
      <c r="Q149" s="426"/>
      <c r="R149" s="426"/>
      <c r="S149" s="426"/>
      <c r="T149" s="426"/>
      <c r="U149" s="426"/>
      <c r="V149" s="426"/>
      <c r="W149" s="426"/>
      <c r="X149" s="237">
        <f t="shared" si="14"/>
        <v>2</v>
      </c>
      <c r="Y149" s="238">
        <f t="shared" si="32"/>
        <v>0.216</v>
      </c>
      <c r="Z149" s="237">
        <f t="shared" si="15"/>
        <v>2</v>
      </c>
      <c r="AA149" s="238">
        <f t="shared" si="34"/>
        <v>0.33333333333333331</v>
      </c>
      <c r="AB149" s="357"/>
      <c r="AC149" s="357"/>
      <c r="AD149" s="357"/>
      <c r="AE149" s="357"/>
      <c r="AF149" s="357"/>
      <c r="AG149" s="357"/>
      <c r="AH149" s="357"/>
      <c r="AI149" s="357"/>
      <c r="AJ149" s="357"/>
      <c r="AK149" s="357"/>
      <c r="AL149" s="357"/>
      <c r="AM149" s="357"/>
      <c r="AN149" s="357"/>
      <c r="AO149" s="357"/>
      <c r="AP149" s="357"/>
      <c r="AQ149" s="357"/>
      <c r="AR149" s="357"/>
      <c r="AS149" s="357"/>
      <c r="AT149" s="239"/>
      <c r="AU149" s="87">
        <v>1</v>
      </c>
      <c r="AW149" s="242">
        <f t="shared" si="16"/>
        <v>0</v>
      </c>
      <c r="AX149" s="242">
        <f t="shared" si="35"/>
        <v>0</v>
      </c>
      <c r="AY149" s="242">
        <f t="shared" si="36"/>
        <v>0</v>
      </c>
      <c r="AZ149" s="109"/>
      <c r="BA149" s="109"/>
      <c r="BB149" s="109"/>
      <c r="BC149" s="109"/>
      <c r="BD149" s="109"/>
      <c r="BE149" s="109"/>
      <c r="BF149" s="109"/>
      <c r="BG149" s="109"/>
      <c r="BH149" s="243"/>
      <c r="BL149" s="5"/>
      <c r="BM149" s="5"/>
      <c r="BN149" s="5"/>
      <c r="BO149" s="132">
        <f t="shared" si="19"/>
        <v>0</v>
      </c>
      <c r="BP149" s="132">
        <f t="shared" si="20"/>
        <v>0</v>
      </c>
      <c r="BQ149" s="132">
        <f t="shared" si="21"/>
        <v>0</v>
      </c>
      <c r="BR149" s="132">
        <f t="shared" si="22"/>
        <v>0</v>
      </c>
      <c r="BS149" s="132">
        <f t="shared" si="23"/>
        <v>0</v>
      </c>
      <c r="BT149" s="132">
        <f t="shared" si="24"/>
        <v>0</v>
      </c>
      <c r="BU149" s="132">
        <f t="shared" si="25"/>
        <v>0</v>
      </c>
      <c r="BV149" s="132">
        <f t="shared" si="26"/>
        <v>0</v>
      </c>
      <c r="BW149" s="132">
        <f t="shared" si="27"/>
        <v>0</v>
      </c>
      <c r="BX149" s="132">
        <f t="shared" si="28"/>
        <v>0</v>
      </c>
      <c r="BY149" s="132">
        <f t="shared" si="29"/>
        <v>0</v>
      </c>
      <c r="BZ149" s="132"/>
      <c r="CA149" s="132"/>
      <c r="CB149" s="5"/>
      <c r="CC149" s="92">
        <v>1</v>
      </c>
      <c r="CD149" s="241" t="str">
        <f t="shared" si="37"/>
        <v/>
      </c>
      <c r="CE149" s="235" t="str">
        <f t="shared" si="38"/>
        <v/>
      </c>
      <c r="CF149" s="5"/>
    </row>
    <row r="150" spans="1:84" ht="10.5" hidden="1" customHeight="1">
      <c r="A150" s="111" t="str">
        <f>IF(B150="","","Control 18")</f>
        <v/>
      </c>
      <c r="B150" s="379"/>
      <c r="C150" s="379"/>
      <c r="D150" s="379"/>
      <c r="E150" s="424"/>
      <c r="F150" s="424"/>
      <c r="G150" s="379"/>
      <c r="H150" s="379"/>
      <c r="I150" s="379"/>
      <c r="J150" s="379"/>
      <c r="K150" s="425"/>
      <c r="L150" s="425"/>
      <c r="M150" s="425"/>
      <c r="N150" s="425"/>
      <c r="O150" s="425"/>
      <c r="P150" s="426"/>
      <c r="Q150" s="426"/>
      <c r="R150" s="426"/>
      <c r="S150" s="426"/>
      <c r="T150" s="426"/>
      <c r="U150" s="426"/>
      <c r="V150" s="426"/>
      <c r="W150" s="426"/>
      <c r="X150" s="237">
        <f t="shared" si="14"/>
        <v>2</v>
      </c>
      <c r="Y150" s="238">
        <f t="shared" si="32"/>
        <v>0.216</v>
      </c>
      <c r="Z150" s="237">
        <f t="shared" si="15"/>
        <v>2</v>
      </c>
      <c r="AA150" s="238">
        <f t="shared" si="34"/>
        <v>0.33333333333333331</v>
      </c>
      <c r="AB150" s="357"/>
      <c r="AC150" s="357"/>
      <c r="AD150" s="357"/>
      <c r="AE150" s="357"/>
      <c r="AF150" s="357"/>
      <c r="AG150" s="357"/>
      <c r="AH150" s="357"/>
      <c r="AI150" s="357"/>
      <c r="AJ150" s="357"/>
      <c r="AK150" s="357"/>
      <c r="AL150" s="357"/>
      <c r="AM150" s="357"/>
      <c r="AN150" s="357"/>
      <c r="AO150" s="357"/>
      <c r="AP150" s="357"/>
      <c r="AQ150" s="357"/>
      <c r="AR150" s="357"/>
      <c r="AS150" s="357"/>
      <c r="AT150" s="239"/>
      <c r="AU150" s="87">
        <v>1</v>
      </c>
      <c r="AW150" s="242">
        <f t="shared" si="16"/>
        <v>0</v>
      </c>
      <c r="AX150" s="242">
        <f t="shared" si="35"/>
        <v>0</v>
      </c>
      <c r="AY150" s="242">
        <f t="shared" si="36"/>
        <v>0</v>
      </c>
      <c r="AZ150" s="109"/>
      <c r="BA150" s="109"/>
      <c r="BB150" s="109"/>
      <c r="BC150" s="109"/>
      <c r="BD150" s="109"/>
      <c r="BE150" s="109"/>
      <c r="BF150" s="109"/>
      <c r="BG150" s="109"/>
      <c r="BH150" s="243"/>
      <c r="BL150" s="5"/>
      <c r="BM150" s="5"/>
      <c r="BN150" s="5"/>
      <c r="BO150" s="132">
        <f t="shared" si="19"/>
        <v>0</v>
      </c>
      <c r="BP150" s="132">
        <f t="shared" si="20"/>
        <v>0</v>
      </c>
      <c r="BQ150" s="132">
        <f t="shared" si="21"/>
        <v>0</v>
      </c>
      <c r="BR150" s="132">
        <f t="shared" si="22"/>
        <v>0</v>
      </c>
      <c r="BS150" s="132">
        <f t="shared" si="23"/>
        <v>0</v>
      </c>
      <c r="BT150" s="132">
        <f t="shared" si="24"/>
        <v>0</v>
      </c>
      <c r="BU150" s="132">
        <f t="shared" si="25"/>
        <v>0</v>
      </c>
      <c r="BV150" s="132">
        <f t="shared" si="26"/>
        <v>0</v>
      </c>
      <c r="BW150" s="132">
        <f t="shared" si="27"/>
        <v>0</v>
      </c>
      <c r="BX150" s="132">
        <f t="shared" si="28"/>
        <v>0</v>
      </c>
      <c r="BY150" s="132">
        <f t="shared" si="29"/>
        <v>0</v>
      </c>
      <c r="BZ150" s="132"/>
      <c r="CA150" s="132"/>
      <c r="CB150" s="5"/>
      <c r="CC150" s="92">
        <v>1</v>
      </c>
      <c r="CD150" s="241" t="str">
        <f t="shared" si="37"/>
        <v/>
      </c>
      <c r="CE150" s="235" t="str">
        <f t="shared" si="38"/>
        <v/>
      </c>
      <c r="CF150" s="5"/>
    </row>
    <row r="151" spans="1:84" ht="10.5" hidden="1" customHeight="1">
      <c r="A151" s="111" t="str">
        <f>IF(B151="","","Control 19")</f>
        <v/>
      </c>
      <c r="B151" s="379"/>
      <c r="C151" s="379"/>
      <c r="D151" s="379"/>
      <c r="E151" s="424"/>
      <c r="F151" s="424"/>
      <c r="G151" s="379"/>
      <c r="H151" s="379"/>
      <c r="I151" s="379"/>
      <c r="J151" s="379"/>
      <c r="K151" s="425"/>
      <c r="L151" s="425"/>
      <c r="M151" s="425"/>
      <c r="N151" s="425"/>
      <c r="O151" s="425"/>
      <c r="P151" s="426"/>
      <c r="Q151" s="426"/>
      <c r="R151" s="426"/>
      <c r="S151" s="426"/>
      <c r="T151" s="426"/>
      <c r="U151" s="426"/>
      <c r="V151" s="426"/>
      <c r="W151" s="426"/>
      <c r="X151" s="237">
        <f t="shared" si="14"/>
        <v>2</v>
      </c>
      <c r="Y151" s="238">
        <f t="shared" si="32"/>
        <v>0.216</v>
      </c>
      <c r="Z151" s="237">
        <f t="shared" si="15"/>
        <v>2</v>
      </c>
      <c r="AA151" s="238">
        <f t="shared" si="34"/>
        <v>0.33333333333333331</v>
      </c>
      <c r="AB151" s="357"/>
      <c r="AC151" s="357"/>
      <c r="AD151" s="357"/>
      <c r="AE151" s="357"/>
      <c r="AF151" s="357"/>
      <c r="AG151" s="357"/>
      <c r="AH151" s="357"/>
      <c r="AI151" s="357"/>
      <c r="AJ151" s="357"/>
      <c r="AK151" s="357"/>
      <c r="AL151" s="357"/>
      <c r="AM151" s="357"/>
      <c r="AN151" s="357"/>
      <c r="AO151" s="357"/>
      <c r="AP151" s="357"/>
      <c r="AQ151" s="357"/>
      <c r="AR151" s="357"/>
      <c r="AS151" s="357"/>
      <c r="AT151" s="239"/>
      <c r="AU151" s="87">
        <v>1</v>
      </c>
      <c r="AW151" s="242">
        <f t="shared" si="16"/>
        <v>0</v>
      </c>
      <c r="AX151" s="242">
        <f t="shared" si="35"/>
        <v>0</v>
      </c>
      <c r="AY151" s="242">
        <f t="shared" si="36"/>
        <v>0</v>
      </c>
      <c r="AZ151" s="109"/>
      <c r="BA151" s="109"/>
      <c r="BB151" s="109"/>
      <c r="BC151" s="109"/>
      <c r="BD151" s="109"/>
      <c r="BE151" s="109"/>
      <c r="BF151" s="109"/>
      <c r="BG151" s="109"/>
      <c r="BH151" s="243"/>
      <c r="BL151" s="5"/>
      <c r="BM151" s="5"/>
      <c r="BN151" s="5"/>
      <c r="BO151" s="132">
        <f t="shared" si="19"/>
        <v>0</v>
      </c>
      <c r="BP151" s="132">
        <f t="shared" si="20"/>
        <v>0</v>
      </c>
      <c r="BQ151" s="132">
        <f t="shared" si="21"/>
        <v>0</v>
      </c>
      <c r="BR151" s="132">
        <f t="shared" si="22"/>
        <v>0</v>
      </c>
      <c r="BS151" s="132">
        <f t="shared" si="23"/>
        <v>0</v>
      </c>
      <c r="BT151" s="132">
        <f t="shared" si="24"/>
        <v>0</v>
      </c>
      <c r="BU151" s="132">
        <f t="shared" si="25"/>
        <v>0</v>
      </c>
      <c r="BV151" s="132">
        <f t="shared" si="26"/>
        <v>0</v>
      </c>
      <c r="BW151" s="132">
        <f t="shared" si="27"/>
        <v>0</v>
      </c>
      <c r="BX151" s="132">
        <f t="shared" si="28"/>
        <v>0</v>
      </c>
      <c r="BY151" s="132">
        <f t="shared" si="29"/>
        <v>0</v>
      </c>
      <c r="BZ151" s="132"/>
      <c r="CA151" s="132"/>
      <c r="CB151" s="5"/>
      <c r="CC151" s="92">
        <v>1</v>
      </c>
      <c r="CD151" s="241" t="str">
        <f t="shared" si="37"/>
        <v/>
      </c>
      <c r="CE151" s="235" t="str">
        <f t="shared" si="38"/>
        <v/>
      </c>
      <c r="CF151" s="5"/>
    </row>
    <row r="152" spans="1:84" ht="10.5" hidden="1" customHeight="1">
      <c r="A152" s="111" t="str">
        <f>IF(B152="","","Control 20")</f>
        <v/>
      </c>
      <c r="B152" s="379"/>
      <c r="C152" s="379"/>
      <c r="D152" s="379"/>
      <c r="E152" s="424"/>
      <c r="F152" s="424"/>
      <c r="G152" s="379"/>
      <c r="H152" s="379"/>
      <c r="I152" s="379"/>
      <c r="J152" s="379"/>
      <c r="K152" s="425"/>
      <c r="L152" s="425"/>
      <c r="M152" s="425"/>
      <c r="N152" s="425"/>
      <c r="O152" s="425"/>
      <c r="P152" s="426"/>
      <c r="Q152" s="426"/>
      <c r="R152" s="426"/>
      <c r="S152" s="426"/>
      <c r="T152" s="426"/>
      <c r="U152" s="426"/>
      <c r="V152" s="426"/>
      <c r="W152" s="426"/>
      <c r="X152" s="237">
        <f t="shared" si="14"/>
        <v>2</v>
      </c>
      <c r="Y152" s="238">
        <f t="shared" si="32"/>
        <v>0.216</v>
      </c>
      <c r="Z152" s="237">
        <f t="shared" si="15"/>
        <v>2</v>
      </c>
      <c r="AA152" s="238">
        <f t="shared" si="34"/>
        <v>0.33333333333333331</v>
      </c>
      <c r="AB152" s="357"/>
      <c r="AC152" s="357"/>
      <c r="AD152" s="357"/>
      <c r="AE152" s="357"/>
      <c r="AF152" s="357"/>
      <c r="AG152" s="357"/>
      <c r="AH152" s="357"/>
      <c r="AI152" s="357"/>
      <c r="AJ152" s="357"/>
      <c r="AK152" s="357"/>
      <c r="AL152" s="357"/>
      <c r="AM152" s="357"/>
      <c r="AN152" s="357"/>
      <c r="AO152" s="357"/>
      <c r="AP152" s="357"/>
      <c r="AQ152" s="357"/>
      <c r="AR152" s="357"/>
      <c r="AS152" s="357"/>
      <c r="AT152" s="239"/>
      <c r="AU152" s="87">
        <v>1</v>
      </c>
      <c r="AW152" s="242">
        <f t="shared" si="16"/>
        <v>0</v>
      </c>
      <c r="AX152" s="242">
        <f t="shared" si="35"/>
        <v>0</v>
      </c>
      <c r="AY152" s="242">
        <f t="shared" si="36"/>
        <v>0</v>
      </c>
      <c r="AZ152" s="109"/>
      <c r="BA152" s="109"/>
      <c r="BB152" s="109"/>
      <c r="BC152" s="109"/>
      <c r="BD152" s="109"/>
      <c r="BE152" s="109"/>
      <c r="BF152" s="109"/>
      <c r="BG152" s="109"/>
      <c r="BH152" s="243"/>
      <c r="BL152" s="5"/>
      <c r="BM152" s="5"/>
      <c r="BN152" s="5"/>
      <c r="BO152" s="132">
        <f t="shared" si="19"/>
        <v>0</v>
      </c>
      <c r="BP152" s="132">
        <f t="shared" si="20"/>
        <v>0</v>
      </c>
      <c r="BQ152" s="132">
        <f t="shared" si="21"/>
        <v>0</v>
      </c>
      <c r="BR152" s="132">
        <f t="shared" si="22"/>
        <v>0</v>
      </c>
      <c r="BS152" s="132">
        <f t="shared" si="23"/>
        <v>0</v>
      </c>
      <c r="BT152" s="132">
        <f t="shared" si="24"/>
        <v>0</v>
      </c>
      <c r="BU152" s="132">
        <f t="shared" si="25"/>
        <v>0</v>
      </c>
      <c r="BV152" s="132">
        <f t="shared" si="26"/>
        <v>0</v>
      </c>
      <c r="BW152" s="132">
        <f t="shared" si="27"/>
        <v>0</v>
      </c>
      <c r="BX152" s="132">
        <f t="shared" si="28"/>
        <v>0</v>
      </c>
      <c r="BY152" s="132">
        <f t="shared" si="29"/>
        <v>0</v>
      </c>
      <c r="BZ152" s="132"/>
      <c r="CA152" s="132"/>
      <c r="CB152" s="5"/>
      <c r="CC152" s="92">
        <v>1</v>
      </c>
      <c r="CD152" s="241" t="str">
        <f t="shared" si="37"/>
        <v/>
      </c>
      <c r="CE152" s="235" t="str">
        <f t="shared" si="38"/>
        <v/>
      </c>
      <c r="CF152" s="5"/>
    </row>
    <row r="153" spans="1:84" ht="10.5" hidden="1" customHeight="1">
      <c r="A153" s="111" t="str">
        <f>IF(B153="","","Control 21")</f>
        <v/>
      </c>
      <c r="B153" s="379"/>
      <c r="C153" s="379"/>
      <c r="D153" s="379"/>
      <c r="E153" s="424"/>
      <c r="F153" s="424"/>
      <c r="G153" s="379"/>
      <c r="H153" s="379"/>
      <c r="I153" s="379"/>
      <c r="J153" s="379"/>
      <c r="K153" s="425"/>
      <c r="L153" s="425"/>
      <c r="M153" s="425"/>
      <c r="N153" s="425"/>
      <c r="O153" s="425"/>
      <c r="P153" s="426"/>
      <c r="Q153" s="426"/>
      <c r="R153" s="426"/>
      <c r="S153" s="426"/>
      <c r="T153" s="426"/>
      <c r="U153" s="426"/>
      <c r="V153" s="426"/>
      <c r="W153" s="426"/>
      <c r="X153" s="237">
        <f t="shared" si="14"/>
        <v>2</v>
      </c>
      <c r="Y153" s="238">
        <f t="shared" si="32"/>
        <v>0.216</v>
      </c>
      <c r="Z153" s="237">
        <f t="shared" si="15"/>
        <v>2</v>
      </c>
      <c r="AA153" s="238">
        <f t="shared" si="34"/>
        <v>0.33333333333333331</v>
      </c>
      <c r="AB153" s="357"/>
      <c r="AC153" s="357"/>
      <c r="AD153" s="357"/>
      <c r="AE153" s="357"/>
      <c r="AF153" s="357"/>
      <c r="AG153" s="357"/>
      <c r="AH153" s="357"/>
      <c r="AI153" s="357"/>
      <c r="AJ153" s="357"/>
      <c r="AK153" s="357"/>
      <c r="AL153" s="357"/>
      <c r="AM153" s="357"/>
      <c r="AN153" s="357"/>
      <c r="AO153" s="357"/>
      <c r="AP153" s="357"/>
      <c r="AQ153" s="357"/>
      <c r="AR153" s="357"/>
      <c r="AS153" s="357"/>
      <c r="AT153" s="239"/>
      <c r="AU153" s="87">
        <v>1</v>
      </c>
      <c r="AW153" s="242">
        <f t="shared" si="16"/>
        <v>0</v>
      </c>
      <c r="AX153" s="242">
        <f t="shared" si="35"/>
        <v>0</v>
      </c>
      <c r="AY153" s="242">
        <f t="shared" si="36"/>
        <v>0</v>
      </c>
      <c r="AZ153" s="109"/>
      <c r="BA153" s="109"/>
      <c r="BB153" s="109"/>
      <c r="BC153" s="109"/>
      <c r="BD153" s="109"/>
      <c r="BE153" s="109"/>
      <c r="BF153" s="109"/>
      <c r="BG153" s="109"/>
      <c r="BH153" s="243"/>
      <c r="BL153" s="5"/>
      <c r="BM153" s="5"/>
      <c r="BN153" s="5"/>
      <c r="BO153" s="132">
        <f t="shared" si="19"/>
        <v>0</v>
      </c>
      <c r="BP153" s="132">
        <f t="shared" si="20"/>
        <v>0</v>
      </c>
      <c r="BQ153" s="132">
        <f t="shared" si="21"/>
        <v>0</v>
      </c>
      <c r="BR153" s="132">
        <f t="shared" si="22"/>
        <v>0</v>
      </c>
      <c r="BS153" s="132">
        <f t="shared" si="23"/>
        <v>0</v>
      </c>
      <c r="BT153" s="132">
        <f t="shared" si="24"/>
        <v>0</v>
      </c>
      <c r="BU153" s="132">
        <f t="shared" si="25"/>
        <v>0</v>
      </c>
      <c r="BV153" s="132">
        <f t="shared" si="26"/>
        <v>0</v>
      </c>
      <c r="BW153" s="132">
        <f t="shared" si="27"/>
        <v>0</v>
      </c>
      <c r="BX153" s="132">
        <f t="shared" si="28"/>
        <v>0</v>
      </c>
      <c r="BY153" s="132">
        <f t="shared" si="29"/>
        <v>0</v>
      </c>
      <c r="BZ153" s="132"/>
      <c r="CA153" s="132"/>
      <c r="CB153" s="5"/>
      <c r="CC153" s="92">
        <v>1</v>
      </c>
      <c r="CD153" s="241"/>
      <c r="CE153" s="235"/>
      <c r="CF153" s="5"/>
    </row>
    <row r="154" spans="1:84" ht="10.5" hidden="1" customHeight="1">
      <c r="A154" s="111" t="str">
        <f>IF(B154="","","Control 22")</f>
        <v/>
      </c>
      <c r="B154" s="379"/>
      <c r="C154" s="379"/>
      <c r="D154" s="379"/>
      <c r="E154" s="424"/>
      <c r="F154" s="424"/>
      <c r="G154" s="379"/>
      <c r="H154" s="379"/>
      <c r="I154" s="379"/>
      <c r="J154" s="379"/>
      <c r="K154" s="425"/>
      <c r="L154" s="425"/>
      <c r="M154" s="425"/>
      <c r="N154" s="425"/>
      <c r="O154" s="425"/>
      <c r="P154" s="426"/>
      <c r="Q154" s="426"/>
      <c r="R154" s="426"/>
      <c r="S154" s="426"/>
      <c r="T154" s="426"/>
      <c r="U154" s="426"/>
      <c r="V154" s="426"/>
      <c r="W154" s="426"/>
      <c r="X154" s="237">
        <f t="shared" si="14"/>
        <v>2</v>
      </c>
      <c r="Y154" s="238">
        <f t="shared" si="32"/>
        <v>0.216</v>
      </c>
      <c r="Z154" s="237">
        <f t="shared" si="15"/>
        <v>2</v>
      </c>
      <c r="AA154" s="238">
        <f t="shared" si="34"/>
        <v>0.33333333333333331</v>
      </c>
      <c r="AB154" s="357"/>
      <c r="AC154" s="357"/>
      <c r="AD154" s="357"/>
      <c r="AE154" s="357"/>
      <c r="AF154" s="357"/>
      <c r="AG154" s="357"/>
      <c r="AH154" s="357"/>
      <c r="AI154" s="357"/>
      <c r="AJ154" s="357"/>
      <c r="AK154" s="357"/>
      <c r="AL154" s="357"/>
      <c r="AM154" s="357"/>
      <c r="AN154" s="357"/>
      <c r="AO154" s="357"/>
      <c r="AP154" s="357"/>
      <c r="AQ154" s="357"/>
      <c r="AR154" s="357"/>
      <c r="AS154" s="357"/>
      <c r="AT154" s="239"/>
      <c r="AU154" s="87">
        <v>1</v>
      </c>
      <c r="AW154" s="242">
        <f t="shared" si="16"/>
        <v>0</v>
      </c>
      <c r="AX154" s="242">
        <f t="shared" si="35"/>
        <v>0</v>
      </c>
      <c r="AY154" s="242">
        <f t="shared" si="36"/>
        <v>0</v>
      </c>
      <c r="AZ154" s="109"/>
      <c r="BA154" s="109"/>
      <c r="BB154" s="109"/>
      <c r="BC154" s="109"/>
      <c r="BD154" s="109"/>
      <c r="BE154" s="109"/>
      <c r="BF154" s="109"/>
      <c r="BG154" s="109"/>
      <c r="BH154" s="243"/>
      <c r="BL154" s="5"/>
      <c r="BM154" s="5"/>
      <c r="BN154" s="5"/>
      <c r="BO154" s="132">
        <f t="shared" si="19"/>
        <v>0</v>
      </c>
      <c r="BP154" s="132">
        <f t="shared" si="20"/>
        <v>0</v>
      </c>
      <c r="BQ154" s="132">
        <f t="shared" si="21"/>
        <v>0</v>
      </c>
      <c r="BR154" s="132">
        <f t="shared" si="22"/>
        <v>0</v>
      </c>
      <c r="BS154" s="132">
        <f t="shared" si="23"/>
        <v>0</v>
      </c>
      <c r="BT154" s="132">
        <f t="shared" si="24"/>
        <v>0</v>
      </c>
      <c r="BU154" s="132">
        <f t="shared" si="25"/>
        <v>0</v>
      </c>
      <c r="BV154" s="132">
        <f t="shared" si="26"/>
        <v>0</v>
      </c>
      <c r="BW154" s="132">
        <f t="shared" si="27"/>
        <v>0</v>
      </c>
      <c r="BX154" s="132">
        <f t="shared" si="28"/>
        <v>0</v>
      </c>
      <c r="BY154" s="132">
        <f t="shared" si="29"/>
        <v>0</v>
      </c>
      <c r="BZ154" s="132"/>
      <c r="CA154" s="132"/>
      <c r="CB154" s="5"/>
      <c r="CC154" s="92">
        <v>1</v>
      </c>
      <c r="CD154" s="241"/>
      <c r="CE154" s="235"/>
      <c r="CF154" s="5"/>
    </row>
    <row r="155" spans="1:84" ht="10.5" hidden="1" customHeight="1">
      <c r="A155" s="111" t="str">
        <f>IF(B155="","","Control 23")</f>
        <v/>
      </c>
      <c r="B155" s="379"/>
      <c r="C155" s="379"/>
      <c r="D155" s="379"/>
      <c r="E155" s="424"/>
      <c r="F155" s="424"/>
      <c r="G155" s="379"/>
      <c r="H155" s="379"/>
      <c r="I155" s="379"/>
      <c r="J155" s="379"/>
      <c r="K155" s="425"/>
      <c r="L155" s="425"/>
      <c r="M155" s="425"/>
      <c r="N155" s="425"/>
      <c r="O155" s="425"/>
      <c r="P155" s="426"/>
      <c r="Q155" s="426"/>
      <c r="R155" s="426"/>
      <c r="S155" s="426"/>
      <c r="T155" s="426"/>
      <c r="U155" s="426"/>
      <c r="V155" s="426"/>
      <c r="W155" s="426"/>
      <c r="X155" s="237">
        <f t="shared" si="14"/>
        <v>2</v>
      </c>
      <c r="Y155" s="238">
        <f t="shared" si="32"/>
        <v>0.216</v>
      </c>
      <c r="Z155" s="237">
        <f t="shared" si="15"/>
        <v>2</v>
      </c>
      <c r="AA155" s="238">
        <f t="shared" si="34"/>
        <v>0.33333333333333331</v>
      </c>
      <c r="AB155" s="357"/>
      <c r="AC155" s="357"/>
      <c r="AD155" s="357"/>
      <c r="AE155" s="357"/>
      <c r="AF155" s="357"/>
      <c r="AG155" s="357"/>
      <c r="AH155" s="357"/>
      <c r="AI155" s="357"/>
      <c r="AJ155" s="357"/>
      <c r="AK155" s="357"/>
      <c r="AL155" s="357"/>
      <c r="AM155" s="357"/>
      <c r="AN155" s="357"/>
      <c r="AO155" s="357"/>
      <c r="AP155" s="357"/>
      <c r="AQ155" s="357"/>
      <c r="AR155" s="357"/>
      <c r="AS155" s="357"/>
      <c r="AT155" s="239"/>
      <c r="AU155" s="87">
        <v>1</v>
      </c>
      <c r="AW155" s="242">
        <f t="shared" si="16"/>
        <v>0</v>
      </c>
      <c r="AX155" s="242">
        <f t="shared" si="35"/>
        <v>0</v>
      </c>
      <c r="AY155" s="242">
        <f t="shared" si="36"/>
        <v>0</v>
      </c>
      <c r="AZ155" s="109"/>
      <c r="BA155" s="109"/>
      <c r="BB155" s="109"/>
      <c r="BC155" s="109"/>
      <c r="BD155" s="109"/>
      <c r="BE155" s="109"/>
      <c r="BF155" s="109"/>
      <c r="BG155" s="109"/>
      <c r="BH155" s="243"/>
      <c r="BL155" s="5"/>
      <c r="BM155" s="5"/>
      <c r="BN155" s="5"/>
      <c r="BO155" s="132">
        <f t="shared" si="19"/>
        <v>0</v>
      </c>
      <c r="BP155" s="132">
        <f t="shared" si="20"/>
        <v>0</v>
      </c>
      <c r="BQ155" s="132">
        <f t="shared" si="21"/>
        <v>0</v>
      </c>
      <c r="BR155" s="132">
        <f t="shared" si="22"/>
        <v>0</v>
      </c>
      <c r="BS155" s="132">
        <f t="shared" si="23"/>
        <v>0</v>
      </c>
      <c r="BT155" s="132">
        <f t="shared" si="24"/>
        <v>0</v>
      </c>
      <c r="BU155" s="132">
        <f t="shared" si="25"/>
        <v>0</v>
      </c>
      <c r="BV155" s="132">
        <f t="shared" si="26"/>
        <v>0</v>
      </c>
      <c r="BW155" s="132">
        <f t="shared" si="27"/>
        <v>0</v>
      </c>
      <c r="BX155" s="132">
        <f t="shared" si="28"/>
        <v>0</v>
      </c>
      <c r="BY155" s="132">
        <f t="shared" si="29"/>
        <v>0</v>
      </c>
      <c r="BZ155" s="132"/>
      <c r="CA155" s="132"/>
      <c r="CB155" s="5"/>
      <c r="CC155" s="92">
        <v>1</v>
      </c>
      <c r="CD155" s="241"/>
      <c r="CE155" s="235"/>
      <c r="CF155" s="5"/>
    </row>
    <row r="156" spans="1:84" ht="10.5" hidden="1" customHeight="1">
      <c r="A156" s="111" t="str">
        <f>IF(B156="","","Control 24")</f>
        <v/>
      </c>
      <c r="B156" s="379"/>
      <c r="C156" s="379"/>
      <c r="D156" s="379"/>
      <c r="E156" s="424"/>
      <c r="F156" s="424"/>
      <c r="G156" s="379"/>
      <c r="H156" s="379"/>
      <c r="I156" s="379"/>
      <c r="J156" s="379"/>
      <c r="K156" s="425"/>
      <c r="L156" s="425"/>
      <c r="M156" s="425"/>
      <c r="N156" s="425"/>
      <c r="O156" s="425"/>
      <c r="P156" s="426"/>
      <c r="Q156" s="426"/>
      <c r="R156" s="426"/>
      <c r="S156" s="426"/>
      <c r="T156" s="426"/>
      <c r="U156" s="426"/>
      <c r="V156" s="426"/>
      <c r="W156" s="426"/>
      <c r="X156" s="237">
        <f t="shared" si="14"/>
        <v>2</v>
      </c>
      <c r="Y156" s="238">
        <f t="shared" si="32"/>
        <v>0.216</v>
      </c>
      <c r="Z156" s="237">
        <f t="shared" si="15"/>
        <v>2</v>
      </c>
      <c r="AA156" s="238">
        <f t="shared" si="34"/>
        <v>0.33333333333333331</v>
      </c>
      <c r="AB156" s="357"/>
      <c r="AC156" s="357"/>
      <c r="AD156" s="357"/>
      <c r="AE156" s="357"/>
      <c r="AF156" s="357"/>
      <c r="AG156" s="357"/>
      <c r="AH156" s="357"/>
      <c r="AI156" s="357"/>
      <c r="AJ156" s="357"/>
      <c r="AK156" s="357"/>
      <c r="AL156" s="357"/>
      <c r="AM156" s="357"/>
      <c r="AN156" s="357"/>
      <c r="AO156" s="357"/>
      <c r="AP156" s="357"/>
      <c r="AQ156" s="357"/>
      <c r="AR156" s="357"/>
      <c r="AS156" s="357"/>
      <c r="AT156" s="239"/>
      <c r="AU156" s="87">
        <v>1</v>
      </c>
      <c r="AW156" s="242">
        <f t="shared" si="16"/>
        <v>0</v>
      </c>
      <c r="AX156" s="242">
        <f t="shared" si="35"/>
        <v>0</v>
      </c>
      <c r="AY156" s="242">
        <f t="shared" si="36"/>
        <v>0</v>
      </c>
      <c r="AZ156" s="109"/>
      <c r="BA156" s="109"/>
      <c r="BB156" s="109"/>
      <c r="BC156" s="109"/>
      <c r="BD156" s="109"/>
      <c r="BE156" s="109"/>
      <c r="BF156" s="109"/>
      <c r="BG156" s="109"/>
      <c r="BH156" s="243"/>
      <c r="BL156" s="5"/>
      <c r="BM156" s="5"/>
      <c r="BN156" s="5"/>
      <c r="BO156" s="132">
        <f t="shared" si="19"/>
        <v>0</v>
      </c>
      <c r="BP156" s="132">
        <f t="shared" si="20"/>
        <v>0</v>
      </c>
      <c r="BQ156" s="132">
        <f t="shared" si="21"/>
        <v>0</v>
      </c>
      <c r="BR156" s="132">
        <f t="shared" si="22"/>
        <v>0</v>
      </c>
      <c r="BS156" s="132">
        <f t="shared" si="23"/>
        <v>0</v>
      </c>
      <c r="BT156" s="132">
        <f t="shared" si="24"/>
        <v>0</v>
      </c>
      <c r="BU156" s="132">
        <f t="shared" si="25"/>
        <v>0</v>
      </c>
      <c r="BV156" s="132">
        <f t="shared" si="26"/>
        <v>0</v>
      </c>
      <c r="BW156" s="132">
        <f t="shared" si="27"/>
        <v>0</v>
      </c>
      <c r="BX156" s="132">
        <f t="shared" si="28"/>
        <v>0</v>
      </c>
      <c r="BY156" s="132">
        <f t="shared" si="29"/>
        <v>0</v>
      </c>
      <c r="BZ156" s="132"/>
      <c r="CA156" s="132"/>
      <c r="CB156" s="5"/>
      <c r="CC156" s="92">
        <v>1</v>
      </c>
      <c r="CD156" s="241"/>
      <c r="CE156" s="235"/>
      <c r="CF156" s="5"/>
    </row>
    <row r="157" spans="1:84" ht="10.5" hidden="1" customHeight="1">
      <c r="A157" s="111" t="str">
        <f>IF(B157="","","Control 25")</f>
        <v/>
      </c>
      <c r="B157" s="379"/>
      <c r="C157" s="379"/>
      <c r="D157" s="379"/>
      <c r="E157" s="424"/>
      <c r="F157" s="424"/>
      <c r="G157" s="379"/>
      <c r="H157" s="379"/>
      <c r="I157" s="379"/>
      <c r="J157" s="379"/>
      <c r="K157" s="425"/>
      <c r="L157" s="425"/>
      <c r="M157" s="425"/>
      <c r="N157" s="425"/>
      <c r="O157" s="425"/>
      <c r="P157" s="426"/>
      <c r="Q157" s="426"/>
      <c r="R157" s="426"/>
      <c r="S157" s="426"/>
      <c r="T157" s="426"/>
      <c r="U157" s="426"/>
      <c r="V157" s="426"/>
      <c r="W157" s="426"/>
      <c r="X157" s="237">
        <f t="shared" si="14"/>
        <v>2</v>
      </c>
      <c r="Y157" s="238">
        <f t="shared" si="32"/>
        <v>0.216</v>
      </c>
      <c r="Z157" s="237">
        <f t="shared" si="15"/>
        <v>2</v>
      </c>
      <c r="AA157" s="238">
        <f t="shared" si="34"/>
        <v>0.33333333333333331</v>
      </c>
      <c r="AB157" s="357"/>
      <c r="AC157" s="357"/>
      <c r="AD157" s="357"/>
      <c r="AE157" s="357"/>
      <c r="AF157" s="357"/>
      <c r="AG157" s="357"/>
      <c r="AH157" s="357"/>
      <c r="AI157" s="357"/>
      <c r="AJ157" s="357"/>
      <c r="AK157" s="357"/>
      <c r="AL157" s="357"/>
      <c r="AM157" s="357"/>
      <c r="AN157" s="357"/>
      <c r="AO157" s="357"/>
      <c r="AP157" s="357"/>
      <c r="AQ157" s="357"/>
      <c r="AR157" s="357"/>
      <c r="AS157" s="357"/>
      <c r="AT157" s="239"/>
      <c r="AU157" s="87">
        <v>1</v>
      </c>
      <c r="AW157" s="242">
        <f t="shared" si="16"/>
        <v>0</v>
      </c>
      <c r="AX157" s="242">
        <f t="shared" si="35"/>
        <v>0</v>
      </c>
      <c r="AY157" s="242">
        <f t="shared" si="36"/>
        <v>0</v>
      </c>
      <c r="AZ157" s="109"/>
      <c r="BA157" s="109"/>
      <c r="BB157" s="109"/>
      <c r="BC157" s="109"/>
      <c r="BD157" s="109"/>
      <c r="BE157" s="109"/>
      <c r="BF157" s="109"/>
      <c r="BG157" s="109"/>
      <c r="BH157" s="243"/>
      <c r="BL157" s="5"/>
      <c r="BM157" s="5"/>
      <c r="BN157" s="5"/>
      <c r="BO157" s="132">
        <f t="shared" si="19"/>
        <v>0</v>
      </c>
      <c r="BP157" s="132">
        <f t="shared" si="20"/>
        <v>0</v>
      </c>
      <c r="BQ157" s="132">
        <f t="shared" si="21"/>
        <v>0</v>
      </c>
      <c r="BR157" s="132">
        <f t="shared" si="22"/>
        <v>0</v>
      </c>
      <c r="BS157" s="132">
        <f t="shared" si="23"/>
        <v>0</v>
      </c>
      <c r="BT157" s="132">
        <f t="shared" si="24"/>
        <v>0</v>
      </c>
      <c r="BU157" s="132">
        <f t="shared" si="25"/>
        <v>0</v>
      </c>
      <c r="BV157" s="132">
        <f t="shared" si="26"/>
        <v>0</v>
      </c>
      <c r="BW157" s="132">
        <f t="shared" si="27"/>
        <v>0</v>
      </c>
      <c r="BX157" s="132">
        <f t="shared" si="28"/>
        <v>0</v>
      </c>
      <c r="BY157" s="132">
        <f t="shared" si="29"/>
        <v>0</v>
      </c>
      <c r="BZ157" s="132"/>
      <c r="CA157" s="132"/>
      <c r="CB157" s="5"/>
      <c r="CC157" s="92">
        <v>1</v>
      </c>
      <c r="CD157" s="241"/>
      <c r="CE157" s="235"/>
    </row>
    <row r="158" spans="1:84" ht="10.5" hidden="1" customHeight="1">
      <c r="A158" s="111" t="str">
        <f>IF(B158="","","Control 26")</f>
        <v/>
      </c>
      <c r="B158" s="379"/>
      <c r="C158" s="379"/>
      <c r="D158" s="379"/>
      <c r="E158" s="424"/>
      <c r="F158" s="424"/>
      <c r="G158" s="379"/>
      <c r="H158" s="379"/>
      <c r="I158" s="379"/>
      <c r="J158" s="379"/>
      <c r="K158" s="425"/>
      <c r="L158" s="425"/>
      <c r="M158" s="425"/>
      <c r="N158" s="425"/>
      <c r="O158" s="425"/>
      <c r="P158" s="426"/>
      <c r="Q158" s="426"/>
      <c r="R158" s="426"/>
      <c r="S158" s="426"/>
      <c r="T158" s="426"/>
      <c r="U158" s="426"/>
      <c r="V158" s="426"/>
      <c r="W158" s="426"/>
      <c r="X158" s="237">
        <f t="shared" si="14"/>
        <v>2</v>
      </c>
      <c r="Y158" s="238">
        <f t="shared" si="32"/>
        <v>0.216</v>
      </c>
      <c r="Z158" s="237">
        <f t="shared" si="15"/>
        <v>2</v>
      </c>
      <c r="AA158" s="238">
        <f t="shared" si="34"/>
        <v>0.33333333333333331</v>
      </c>
      <c r="AB158" s="357"/>
      <c r="AC158" s="357"/>
      <c r="AD158" s="357"/>
      <c r="AE158" s="357"/>
      <c r="AF158" s="357"/>
      <c r="AG158" s="357"/>
      <c r="AH158" s="357"/>
      <c r="AI158" s="357"/>
      <c r="AJ158" s="357"/>
      <c r="AK158" s="357"/>
      <c r="AL158" s="357"/>
      <c r="AM158" s="357"/>
      <c r="AN158" s="357"/>
      <c r="AO158" s="357"/>
      <c r="AP158" s="357"/>
      <c r="AQ158" s="357"/>
      <c r="AR158" s="357"/>
      <c r="AS158" s="357"/>
      <c r="AT158" s="239"/>
      <c r="AU158" s="87">
        <v>1</v>
      </c>
      <c r="AW158" s="242">
        <f t="shared" si="16"/>
        <v>0</v>
      </c>
      <c r="AX158" s="242">
        <f t="shared" si="35"/>
        <v>0</v>
      </c>
      <c r="AY158" s="242">
        <f t="shared" si="36"/>
        <v>0</v>
      </c>
      <c r="AZ158" s="109"/>
      <c r="BA158" s="109"/>
      <c r="BB158" s="109"/>
      <c r="BC158" s="109"/>
      <c r="BD158" s="109"/>
      <c r="BE158" s="109"/>
      <c r="BF158" s="109"/>
      <c r="BG158" s="109"/>
      <c r="BH158" s="243"/>
      <c r="BL158" s="5"/>
      <c r="BM158" s="5"/>
      <c r="BN158" s="5"/>
      <c r="BO158" s="132">
        <f t="shared" si="19"/>
        <v>0</v>
      </c>
      <c r="BP158" s="132">
        <f t="shared" si="20"/>
        <v>0</v>
      </c>
      <c r="BQ158" s="132">
        <f t="shared" si="21"/>
        <v>0</v>
      </c>
      <c r="BR158" s="132">
        <f t="shared" si="22"/>
        <v>0</v>
      </c>
      <c r="BS158" s="132">
        <f t="shared" si="23"/>
        <v>0</v>
      </c>
      <c r="BT158" s="132">
        <f t="shared" si="24"/>
        <v>0</v>
      </c>
      <c r="BU158" s="132">
        <f t="shared" si="25"/>
        <v>0</v>
      </c>
      <c r="BV158" s="132">
        <f t="shared" si="26"/>
        <v>0</v>
      </c>
      <c r="BW158" s="132">
        <f t="shared" si="27"/>
        <v>0</v>
      </c>
      <c r="BX158" s="132">
        <f t="shared" si="28"/>
        <v>0</v>
      </c>
      <c r="BY158" s="132">
        <f t="shared" si="29"/>
        <v>0</v>
      </c>
      <c r="BZ158" s="132"/>
      <c r="CA158" s="132"/>
      <c r="CB158" s="5"/>
      <c r="CC158" s="92">
        <v>1</v>
      </c>
      <c r="CD158" s="241"/>
      <c r="CE158" s="235"/>
    </row>
    <row r="159" spans="1:84" ht="10.5" hidden="1" customHeight="1">
      <c r="A159" s="111" t="str">
        <f>IF(B159="","","Control 27")</f>
        <v/>
      </c>
      <c r="B159" s="379"/>
      <c r="C159" s="379"/>
      <c r="D159" s="379"/>
      <c r="E159" s="424"/>
      <c r="F159" s="424"/>
      <c r="G159" s="379"/>
      <c r="H159" s="379"/>
      <c r="I159" s="379"/>
      <c r="J159" s="379"/>
      <c r="K159" s="425"/>
      <c r="L159" s="425"/>
      <c r="M159" s="425"/>
      <c r="N159" s="425"/>
      <c r="O159" s="425"/>
      <c r="P159" s="426"/>
      <c r="Q159" s="426"/>
      <c r="R159" s="426"/>
      <c r="S159" s="426"/>
      <c r="T159" s="426"/>
      <c r="U159" s="426"/>
      <c r="V159" s="426"/>
      <c r="W159" s="426"/>
      <c r="X159" s="237">
        <f t="shared" si="14"/>
        <v>2</v>
      </c>
      <c r="Y159" s="238">
        <f t="shared" si="32"/>
        <v>0.216</v>
      </c>
      <c r="Z159" s="237">
        <f t="shared" si="15"/>
        <v>2</v>
      </c>
      <c r="AA159" s="238">
        <f t="shared" si="34"/>
        <v>0.33333333333333331</v>
      </c>
      <c r="AB159" s="357"/>
      <c r="AC159" s="357"/>
      <c r="AD159" s="357"/>
      <c r="AE159" s="357"/>
      <c r="AF159" s="357"/>
      <c r="AG159" s="357"/>
      <c r="AH159" s="357"/>
      <c r="AI159" s="357"/>
      <c r="AJ159" s="357"/>
      <c r="AK159" s="357"/>
      <c r="AL159" s="357"/>
      <c r="AM159" s="357"/>
      <c r="AN159" s="357"/>
      <c r="AO159" s="357"/>
      <c r="AP159" s="357"/>
      <c r="AQ159" s="357"/>
      <c r="AR159" s="357"/>
      <c r="AS159" s="357"/>
      <c r="AT159" s="239"/>
      <c r="AU159" s="87">
        <v>1</v>
      </c>
      <c r="AW159" s="242">
        <f t="shared" si="16"/>
        <v>0</v>
      </c>
      <c r="AX159" s="242">
        <f t="shared" si="35"/>
        <v>0</v>
      </c>
      <c r="AY159" s="242">
        <f t="shared" si="36"/>
        <v>0</v>
      </c>
      <c r="AZ159" s="109"/>
      <c r="BA159" s="109"/>
      <c r="BB159" s="109"/>
      <c r="BC159" s="109"/>
      <c r="BD159" s="109"/>
      <c r="BE159" s="109"/>
      <c r="BF159" s="109"/>
      <c r="BG159" s="109"/>
      <c r="BH159" s="243"/>
      <c r="BL159" s="5"/>
      <c r="BM159" s="5"/>
      <c r="BN159" s="5"/>
      <c r="BO159" s="132">
        <f t="shared" si="19"/>
        <v>0</v>
      </c>
      <c r="BP159" s="132">
        <f t="shared" si="20"/>
        <v>0</v>
      </c>
      <c r="BQ159" s="132">
        <f t="shared" si="21"/>
        <v>0</v>
      </c>
      <c r="BR159" s="132">
        <f t="shared" si="22"/>
        <v>0</v>
      </c>
      <c r="BS159" s="132">
        <f t="shared" si="23"/>
        <v>0</v>
      </c>
      <c r="BT159" s="132">
        <f t="shared" si="24"/>
        <v>0</v>
      </c>
      <c r="BU159" s="132">
        <f t="shared" si="25"/>
        <v>0</v>
      </c>
      <c r="BV159" s="132">
        <f t="shared" si="26"/>
        <v>0</v>
      </c>
      <c r="BW159" s="132">
        <f t="shared" si="27"/>
        <v>0</v>
      </c>
      <c r="BX159" s="132">
        <f t="shared" si="28"/>
        <v>0</v>
      </c>
      <c r="BY159" s="132">
        <f t="shared" si="29"/>
        <v>0</v>
      </c>
      <c r="BZ159" s="132"/>
      <c r="CA159" s="132"/>
      <c r="CB159" s="5"/>
      <c r="CC159" s="92">
        <v>1</v>
      </c>
      <c r="CD159" s="241">
        <f>A38</f>
        <v>4</v>
      </c>
      <c r="CE159" s="235" t="str">
        <f>IF(C38="","",C38)</f>
        <v/>
      </c>
    </row>
    <row r="160" spans="1:84" ht="10.5" hidden="1" customHeight="1">
      <c r="A160" s="111" t="str">
        <f>IF(B160="","","Control 28")</f>
        <v/>
      </c>
      <c r="B160" s="379"/>
      <c r="C160" s="379"/>
      <c r="D160" s="379"/>
      <c r="E160" s="424"/>
      <c r="F160" s="424"/>
      <c r="G160" s="379"/>
      <c r="H160" s="379"/>
      <c r="I160" s="379"/>
      <c r="J160" s="379"/>
      <c r="K160" s="425"/>
      <c r="L160" s="425"/>
      <c r="M160" s="425"/>
      <c r="N160" s="425"/>
      <c r="O160" s="425"/>
      <c r="P160" s="426"/>
      <c r="Q160" s="426"/>
      <c r="R160" s="426"/>
      <c r="S160" s="426"/>
      <c r="T160" s="426"/>
      <c r="U160" s="426"/>
      <c r="V160" s="426"/>
      <c r="W160" s="426"/>
      <c r="X160" s="237">
        <f t="shared" si="14"/>
        <v>2</v>
      </c>
      <c r="Y160" s="238">
        <f t="shared" si="32"/>
        <v>0.216</v>
      </c>
      <c r="Z160" s="237">
        <f t="shared" si="15"/>
        <v>2</v>
      </c>
      <c r="AA160" s="238">
        <f t="shared" si="34"/>
        <v>0.33333333333333331</v>
      </c>
      <c r="AB160" s="357"/>
      <c r="AC160" s="357"/>
      <c r="AD160" s="357"/>
      <c r="AE160" s="357"/>
      <c r="AF160" s="357"/>
      <c r="AG160" s="357"/>
      <c r="AH160" s="357"/>
      <c r="AI160" s="357"/>
      <c r="AJ160" s="357"/>
      <c r="AK160" s="357"/>
      <c r="AL160" s="357"/>
      <c r="AM160" s="357"/>
      <c r="AN160" s="357"/>
      <c r="AO160" s="357"/>
      <c r="AP160" s="357"/>
      <c r="AQ160" s="357"/>
      <c r="AR160" s="357"/>
      <c r="AS160" s="357"/>
      <c r="AT160" s="239"/>
      <c r="AU160" s="87">
        <v>1</v>
      </c>
      <c r="AW160" s="242">
        <f t="shared" si="16"/>
        <v>0</v>
      </c>
      <c r="AX160" s="242">
        <f t="shared" si="35"/>
        <v>0</v>
      </c>
      <c r="AY160" s="242">
        <f t="shared" si="36"/>
        <v>0</v>
      </c>
      <c r="AZ160" s="109"/>
      <c r="BA160" s="109"/>
      <c r="BB160" s="109"/>
      <c r="BC160" s="109"/>
      <c r="BD160" s="109"/>
      <c r="BE160" s="109"/>
      <c r="BF160" s="109"/>
      <c r="BG160" s="109"/>
      <c r="BH160" s="243"/>
      <c r="BL160" s="5"/>
      <c r="BM160" s="5"/>
      <c r="BN160" s="5"/>
      <c r="BO160" s="132">
        <f t="shared" si="19"/>
        <v>0</v>
      </c>
      <c r="BP160" s="132">
        <f t="shared" si="20"/>
        <v>0</v>
      </c>
      <c r="BQ160" s="132">
        <f t="shared" si="21"/>
        <v>0</v>
      </c>
      <c r="BR160" s="132">
        <f t="shared" si="22"/>
        <v>0</v>
      </c>
      <c r="BS160" s="132">
        <f t="shared" si="23"/>
        <v>0</v>
      </c>
      <c r="BT160" s="132">
        <f t="shared" si="24"/>
        <v>0</v>
      </c>
      <c r="BU160" s="132">
        <f t="shared" si="25"/>
        <v>0</v>
      </c>
      <c r="BV160" s="132">
        <f t="shared" si="26"/>
        <v>0</v>
      </c>
      <c r="BW160" s="132">
        <f t="shared" si="27"/>
        <v>0</v>
      </c>
      <c r="BX160" s="132">
        <f t="shared" si="28"/>
        <v>0</v>
      </c>
      <c r="BY160" s="132">
        <f t="shared" si="29"/>
        <v>0</v>
      </c>
      <c r="BZ160" s="132"/>
      <c r="CA160" s="132"/>
      <c r="CB160" s="5"/>
      <c r="CC160" s="92">
        <v>1</v>
      </c>
      <c r="CD160" s="241">
        <f>A39</f>
        <v>5</v>
      </c>
      <c r="CE160" s="235" t="str">
        <f>IF(C39="","",C39)</f>
        <v>Sin efecto fiscal</v>
      </c>
    </row>
    <row r="161" spans="1:83" ht="10.5" hidden="1" customHeight="1">
      <c r="A161" s="111" t="str">
        <f>IF(B161="","","Control 29")</f>
        <v/>
      </c>
      <c r="B161" s="379"/>
      <c r="C161" s="379"/>
      <c r="D161" s="379"/>
      <c r="E161" s="424"/>
      <c r="F161" s="424"/>
      <c r="G161" s="379"/>
      <c r="H161" s="379"/>
      <c r="I161" s="379"/>
      <c r="J161" s="379"/>
      <c r="K161" s="425"/>
      <c r="L161" s="425"/>
      <c r="M161" s="425"/>
      <c r="N161" s="425"/>
      <c r="O161" s="425"/>
      <c r="P161" s="426"/>
      <c r="Q161" s="426"/>
      <c r="R161" s="426"/>
      <c r="S161" s="426"/>
      <c r="T161" s="426"/>
      <c r="U161" s="426"/>
      <c r="V161" s="426"/>
      <c r="W161" s="426"/>
      <c r="X161" s="237">
        <f t="shared" si="14"/>
        <v>2</v>
      </c>
      <c r="Y161" s="238">
        <f t="shared" si="32"/>
        <v>0.216</v>
      </c>
      <c r="Z161" s="237">
        <f t="shared" si="15"/>
        <v>2</v>
      </c>
      <c r="AA161" s="238">
        <f t="shared" si="34"/>
        <v>0.33333333333333331</v>
      </c>
      <c r="AB161" s="357"/>
      <c r="AC161" s="357"/>
      <c r="AD161" s="357"/>
      <c r="AE161" s="357"/>
      <c r="AF161" s="357"/>
      <c r="AG161" s="357"/>
      <c r="AH161" s="357"/>
      <c r="AI161" s="357"/>
      <c r="AJ161" s="357"/>
      <c r="AK161" s="357"/>
      <c r="AL161" s="357"/>
      <c r="AM161" s="357"/>
      <c r="AN161" s="357"/>
      <c r="AO161" s="357"/>
      <c r="AP161" s="357"/>
      <c r="AQ161" s="357"/>
      <c r="AR161" s="357"/>
      <c r="AS161" s="357"/>
      <c r="AT161" s="239"/>
      <c r="AU161" s="87">
        <v>1</v>
      </c>
      <c r="AW161" s="242">
        <f t="shared" si="16"/>
        <v>0</v>
      </c>
      <c r="AX161" s="242">
        <f t="shared" si="35"/>
        <v>0</v>
      </c>
      <c r="AY161" s="242">
        <f t="shared" si="36"/>
        <v>0</v>
      </c>
      <c r="AZ161" s="109"/>
      <c r="BA161" s="109"/>
      <c r="BB161" s="109"/>
      <c r="BC161" s="109"/>
      <c r="BD161" s="109"/>
      <c r="BE161" s="109"/>
      <c r="BF161" s="109"/>
      <c r="BG161" s="109"/>
      <c r="BH161" s="243"/>
      <c r="BL161" s="5"/>
      <c r="BM161" s="5"/>
      <c r="BN161" s="5"/>
      <c r="BO161" s="132">
        <f t="shared" si="19"/>
        <v>0</v>
      </c>
      <c r="BP161" s="132">
        <f t="shared" si="20"/>
        <v>0</v>
      </c>
      <c r="BQ161" s="132">
        <f t="shared" si="21"/>
        <v>0</v>
      </c>
      <c r="BR161" s="132">
        <f t="shared" si="22"/>
        <v>0</v>
      </c>
      <c r="BS161" s="132">
        <f t="shared" si="23"/>
        <v>0</v>
      </c>
      <c r="BT161" s="132">
        <f t="shared" si="24"/>
        <v>0</v>
      </c>
      <c r="BU161" s="132">
        <f t="shared" si="25"/>
        <v>0</v>
      </c>
      <c r="BV161" s="132">
        <f t="shared" si="26"/>
        <v>0</v>
      </c>
      <c r="BW161" s="132">
        <f t="shared" si="27"/>
        <v>0</v>
      </c>
      <c r="BX161" s="132">
        <f t="shared" si="28"/>
        <v>0</v>
      </c>
      <c r="BY161" s="132">
        <f t="shared" si="29"/>
        <v>0</v>
      </c>
      <c r="BZ161" s="132"/>
      <c r="CA161" s="132"/>
      <c r="CB161" s="5"/>
      <c r="CC161" s="92">
        <v>1</v>
      </c>
      <c r="CD161" s="241">
        <f>A40</f>
        <v>6</v>
      </c>
      <c r="CE161" s="235" t="str">
        <f>IF(C40="","",C40)</f>
        <v>No afecta Derecehos</v>
      </c>
    </row>
    <row r="162" spans="1:83" ht="10.5" hidden="1" customHeight="1">
      <c r="A162" s="111" t="str">
        <f>IF(B162="","","Control 30")</f>
        <v/>
      </c>
      <c r="B162" s="379"/>
      <c r="C162" s="379"/>
      <c r="D162" s="379"/>
      <c r="E162" s="424"/>
      <c r="F162" s="424"/>
      <c r="G162" s="427"/>
      <c r="H162" s="427"/>
      <c r="I162" s="427"/>
      <c r="J162" s="427"/>
      <c r="K162" s="379"/>
      <c r="L162" s="379"/>
      <c r="M162" s="379"/>
      <c r="N162" s="379"/>
      <c r="O162" s="379"/>
      <c r="P162" s="426"/>
      <c r="Q162" s="426"/>
      <c r="R162" s="426"/>
      <c r="S162" s="426"/>
      <c r="T162" s="426"/>
      <c r="U162" s="426"/>
      <c r="V162" s="426"/>
      <c r="W162" s="426"/>
      <c r="X162" s="237">
        <f t="shared" si="14"/>
        <v>2</v>
      </c>
      <c r="Y162" s="238">
        <f t="shared" si="32"/>
        <v>0.216</v>
      </c>
      <c r="Z162" s="237">
        <f t="shared" si="15"/>
        <v>2</v>
      </c>
      <c r="AA162" s="238">
        <f t="shared" si="34"/>
        <v>0.33333333333333331</v>
      </c>
      <c r="AB162" s="357"/>
      <c r="AC162" s="357"/>
      <c r="AD162" s="357"/>
      <c r="AE162" s="357"/>
      <c r="AF162" s="357"/>
      <c r="AG162" s="357"/>
      <c r="AH162" s="357"/>
      <c r="AI162" s="357"/>
      <c r="AJ162" s="357"/>
      <c r="AK162" s="357"/>
      <c r="AL162" s="357"/>
      <c r="AM162" s="357"/>
      <c r="AN162" s="357"/>
      <c r="AO162" s="357"/>
      <c r="AP162" s="357"/>
      <c r="AQ162" s="357"/>
      <c r="AR162" s="357"/>
      <c r="AS162" s="357"/>
      <c r="AT162" s="239"/>
      <c r="AU162" s="87">
        <v>1</v>
      </c>
      <c r="AW162" s="242">
        <f t="shared" si="16"/>
        <v>0</v>
      </c>
      <c r="AX162" s="242">
        <f t="shared" si="35"/>
        <v>0</v>
      </c>
      <c r="AY162" s="242">
        <f t="shared" si="36"/>
        <v>0</v>
      </c>
      <c r="AZ162" s="109"/>
      <c r="BA162" s="109"/>
      <c r="BB162" s="109"/>
      <c r="BC162" s="109"/>
      <c r="BD162" s="109"/>
      <c r="BE162" s="109"/>
      <c r="BF162" s="109"/>
      <c r="BG162" s="109"/>
      <c r="BH162" s="243"/>
      <c r="BL162" s="5"/>
      <c r="BM162" s="5"/>
      <c r="BN162" s="5"/>
      <c r="BO162" s="132">
        <f t="shared" si="19"/>
        <v>0</v>
      </c>
      <c r="BP162" s="132">
        <f t="shared" si="20"/>
        <v>0</v>
      </c>
      <c r="BQ162" s="132">
        <f t="shared" si="21"/>
        <v>0</v>
      </c>
      <c r="BR162" s="132">
        <f t="shared" si="22"/>
        <v>0</v>
      </c>
      <c r="BS162" s="132">
        <f t="shared" si="23"/>
        <v>0</v>
      </c>
      <c r="BT162" s="132">
        <f t="shared" si="24"/>
        <v>0</v>
      </c>
      <c r="BU162" s="132">
        <f t="shared" si="25"/>
        <v>0</v>
      </c>
      <c r="BV162" s="132">
        <f t="shared" si="26"/>
        <v>0</v>
      </c>
      <c r="BW162" s="132">
        <f t="shared" si="27"/>
        <v>0</v>
      </c>
      <c r="BX162" s="132">
        <f t="shared" si="28"/>
        <v>0</v>
      </c>
      <c r="BY162" s="132">
        <f t="shared" si="29"/>
        <v>0</v>
      </c>
      <c r="BZ162" s="132"/>
      <c r="CA162" s="132"/>
      <c r="CB162" s="5"/>
      <c r="CC162" s="92">
        <v>1</v>
      </c>
      <c r="CD162" s="241">
        <f>A41</f>
        <v>7</v>
      </c>
      <c r="CE162" s="235" t="str">
        <f>IF(C41="","",C41)</f>
        <v/>
      </c>
    </row>
    <row r="163" spans="1:83" ht="6" customHeight="1" thickBot="1">
      <c r="A163" s="244"/>
      <c r="B163" s="199"/>
      <c r="C163" s="199"/>
      <c r="D163" s="199"/>
      <c r="E163" s="199"/>
      <c r="F163" s="199"/>
      <c r="G163" s="199"/>
      <c r="H163" s="199"/>
      <c r="I163" s="199"/>
      <c r="J163" s="199"/>
      <c r="K163" s="199"/>
      <c r="L163" s="199"/>
      <c r="M163" s="199"/>
      <c r="N163" s="101"/>
      <c r="O163" s="25"/>
      <c r="P163" s="25"/>
      <c r="Q163" s="25"/>
      <c r="R163" s="25"/>
      <c r="S163" s="25"/>
      <c r="T163" s="25"/>
      <c r="U163" s="25"/>
      <c r="V163" s="25"/>
      <c r="W163" s="25"/>
      <c r="X163" s="25"/>
      <c r="Y163" s="25"/>
      <c r="Z163" s="25"/>
      <c r="AA163" s="25"/>
      <c r="AB163" s="5"/>
      <c r="AC163" s="5"/>
      <c r="AD163" s="5"/>
      <c r="AE163" s="5"/>
      <c r="AF163" s="5"/>
      <c r="AG163" s="5"/>
      <c r="AH163" s="5"/>
      <c r="AI163" s="5"/>
      <c r="AJ163" s="5"/>
      <c r="AK163" s="5"/>
      <c r="AL163" s="5"/>
      <c r="AM163" s="5"/>
      <c r="AN163" s="5"/>
      <c r="AO163" s="5"/>
      <c r="AP163" s="5"/>
      <c r="AQ163" s="5"/>
      <c r="AR163" s="5"/>
      <c r="AS163" s="5"/>
      <c r="AT163" s="5"/>
      <c r="AU163" s="87">
        <v>1</v>
      </c>
      <c r="AW163" s="25"/>
      <c r="AX163" s="25"/>
      <c r="AY163" s="25"/>
      <c r="AZ163" s="25"/>
      <c r="BA163" s="25"/>
      <c r="BB163" s="25"/>
      <c r="BC163" s="25"/>
      <c r="BD163" s="25"/>
      <c r="BE163" s="25"/>
      <c r="BF163" s="25"/>
      <c r="BG163" s="25"/>
      <c r="BH163" s="25"/>
      <c r="BL163" s="5"/>
      <c r="BM163" s="5"/>
      <c r="BN163" s="5"/>
      <c r="BO163" s="56"/>
      <c r="BP163" s="56"/>
      <c r="BQ163" s="56"/>
      <c r="BR163" s="56"/>
      <c r="BS163" s="56"/>
      <c r="BT163" s="56"/>
      <c r="BU163" s="56"/>
      <c r="BV163" s="56"/>
      <c r="BW163" s="56"/>
      <c r="BX163" s="56"/>
      <c r="BY163" s="56"/>
      <c r="BZ163" s="56"/>
      <c r="CA163" s="56"/>
      <c r="CB163" s="5"/>
      <c r="CC163" s="92">
        <v>1</v>
      </c>
      <c r="CD163" s="56"/>
      <c r="CE163" s="5"/>
    </row>
    <row r="164" spans="1:83" ht="22.5" customHeight="1" thickTop="1" thickBot="1">
      <c r="A164" s="245"/>
      <c r="B164" s="414" t="s">
        <v>465</v>
      </c>
      <c r="C164" s="414"/>
      <c r="D164" s="414"/>
      <c r="E164" s="246">
        <f>X162</f>
        <v>2</v>
      </c>
      <c r="F164" s="415" t="str">
        <f>VLOOKUP(E164,A95:B99,2,1)</f>
        <v>Baja</v>
      </c>
      <c r="G164" s="415"/>
      <c r="H164" s="415"/>
      <c r="I164" s="416">
        <f>IF(Y162&lt;0.01,0.01,Y162)</f>
        <v>0.216</v>
      </c>
      <c r="J164" s="416"/>
      <c r="K164" s="417" t="s">
        <v>466</v>
      </c>
      <c r="L164" s="417"/>
      <c r="M164" s="417"/>
      <c r="N164" s="417"/>
      <c r="O164" s="417"/>
      <c r="P164" s="417"/>
      <c r="Q164" s="247">
        <f>Z162</f>
        <v>2</v>
      </c>
      <c r="R164" s="418" t="str">
        <f>VLOOKUP(Q164,A119:B123,2,1)</f>
        <v>Menor</v>
      </c>
      <c r="S164" s="418"/>
      <c r="T164" s="418"/>
      <c r="U164" s="418"/>
      <c r="V164" s="419">
        <f>IF(AA162&lt;0.01,0.01,AA162)</f>
        <v>0.33333333333333331</v>
      </c>
      <c r="W164" s="419"/>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87">
        <v>1</v>
      </c>
      <c r="AW164" s="108" t="str">
        <f>CONCATENATE(E164," - ",F164)</f>
        <v>2 - Baja</v>
      </c>
      <c r="AX164" s="108" t="str">
        <f>CONCATENATE(Q164," - ",R164)</f>
        <v>2 - Menor</v>
      </c>
      <c r="AY164" s="25"/>
      <c r="AZ164" s="88" t="s">
        <v>467</v>
      </c>
      <c r="BA164" s="25"/>
      <c r="BB164" s="25"/>
      <c r="BC164" s="25"/>
      <c r="BD164" s="25"/>
      <c r="BE164" s="25"/>
      <c r="BF164" s="25"/>
      <c r="BG164" s="25"/>
      <c r="BH164" s="25"/>
      <c r="BL164" s="5"/>
      <c r="BM164" s="5"/>
      <c r="BN164" s="5"/>
      <c r="BO164" s="56">
        <f t="shared" ref="BO164:BY164" si="39">SUM(BO133:BO162)</f>
        <v>0</v>
      </c>
      <c r="BP164" s="56">
        <f t="shared" si="39"/>
        <v>2</v>
      </c>
      <c r="BQ164" s="56">
        <f t="shared" si="39"/>
        <v>2</v>
      </c>
      <c r="BR164" s="56">
        <f t="shared" si="39"/>
        <v>0</v>
      </c>
      <c r="BS164" s="56">
        <f t="shared" si="39"/>
        <v>2</v>
      </c>
      <c r="BT164" s="56">
        <f t="shared" si="39"/>
        <v>0</v>
      </c>
      <c r="BU164" s="56">
        <f t="shared" si="39"/>
        <v>0</v>
      </c>
      <c r="BV164" s="56">
        <f t="shared" si="39"/>
        <v>2</v>
      </c>
      <c r="BW164" s="56">
        <f t="shared" si="39"/>
        <v>0</v>
      </c>
      <c r="BX164" s="56">
        <f t="shared" si="39"/>
        <v>0</v>
      </c>
      <c r="BY164" s="56">
        <f t="shared" si="39"/>
        <v>0</v>
      </c>
      <c r="BZ164" s="56"/>
      <c r="CA164" s="56"/>
      <c r="CB164" s="5"/>
      <c r="CC164" s="92">
        <v>1</v>
      </c>
      <c r="CD164" s="56"/>
      <c r="CE164" s="5"/>
    </row>
    <row r="165" spans="1:83" ht="6" customHeight="1" thickTop="1" thickBot="1">
      <c r="A165" s="245"/>
      <c r="B165" s="199"/>
      <c r="C165" s="199"/>
      <c r="D165" s="199"/>
      <c r="E165" s="94"/>
      <c r="F165" s="25"/>
      <c r="G165" s="25"/>
      <c r="H165" s="25"/>
      <c r="I165" s="25"/>
      <c r="J165" s="25"/>
      <c r="K165" s="25"/>
      <c r="L165" s="25"/>
      <c r="M165" s="25"/>
      <c r="N165" s="25"/>
      <c r="O165" s="25"/>
      <c r="P165" s="25"/>
      <c r="Q165" s="25"/>
      <c r="R165" s="25"/>
      <c r="S165" s="25"/>
      <c r="T165" s="25"/>
      <c r="U165" s="25"/>
      <c r="V165" s="25"/>
      <c r="W165" s="25"/>
      <c r="X165" s="25"/>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87">
        <v>1</v>
      </c>
      <c r="AV165" s="25"/>
      <c r="AW165" s="25"/>
      <c r="AX165" s="25"/>
      <c r="AY165" s="25"/>
      <c r="AZ165" s="108">
        <f>COUNTA(V133:W162)</f>
        <v>2</v>
      </c>
      <c r="BA165" s="25"/>
      <c r="BB165" s="25"/>
      <c r="BC165" s="25"/>
      <c r="BD165" s="25"/>
      <c r="BE165" s="25"/>
      <c r="BF165" s="25"/>
      <c r="BG165" s="25"/>
      <c r="BH165" s="25"/>
      <c r="BI165" s="25"/>
      <c r="BJ165" s="25"/>
      <c r="BK165" s="94"/>
      <c r="BL165" s="94"/>
      <c r="BM165" s="94"/>
      <c r="BN165" s="94"/>
      <c r="BO165" s="94"/>
      <c r="BP165" s="94"/>
      <c r="BQ165" s="94"/>
      <c r="BR165" s="94"/>
      <c r="BS165" s="94"/>
      <c r="BT165" s="94"/>
      <c r="BU165" s="94"/>
      <c r="BV165" s="94"/>
      <c r="BW165" s="94"/>
      <c r="BX165" s="94"/>
      <c r="BY165" s="94"/>
      <c r="BZ165" s="94"/>
      <c r="CA165" s="94"/>
      <c r="CB165" s="25"/>
      <c r="CC165" s="92">
        <v>1</v>
      </c>
      <c r="CD165" s="56"/>
      <c r="CE165" s="5"/>
    </row>
    <row r="166" spans="1:83" ht="28.5" customHeight="1" thickBot="1">
      <c r="A166" s="245"/>
      <c r="B166" s="199"/>
      <c r="C166" s="199"/>
      <c r="D166" s="199"/>
      <c r="E166" s="199"/>
      <c r="F166" s="403" t="s">
        <v>468</v>
      </c>
      <c r="G166" s="403"/>
      <c r="H166" s="403"/>
      <c r="I166" s="403"/>
      <c r="J166" s="403"/>
      <c r="K166" s="403"/>
      <c r="L166" s="403"/>
      <c r="M166" s="403"/>
      <c r="N166" s="404" t="str">
        <f>IFERROR(INDEX(ADU1218:ADY1222,MATCH(E164,ADP1218:ADP1222,0),MATCH(Q164,ADU1214:ADY1214,0)),"")</f>
        <v>MODERADO</v>
      </c>
      <c r="O166" s="404"/>
      <c r="P166" s="404"/>
      <c r="Q166" s="404"/>
      <c r="R166" s="404"/>
      <c r="S166" s="404"/>
      <c r="T166" s="405">
        <f>IF(AV166&lt;0.01,0.01,AV166)</f>
        <v>7.1999999999999995E-2</v>
      </c>
      <c r="U166" s="405"/>
      <c r="V166" s="405"/>
      <c r="W166" s="405"/>
      <c r="Y166" s="406" t="s">
        <v>433</v>
      </c>
      <c r="Z166" s="406"/>
      <c r="AA166" s="406"/>
      <c r="AB166" s="248"/>
      <c r="AC166" s="248"/>
      <c r="AD166" s="248"/>
      <c r="AE166" s="248"/>
      <c r="AF166" s="248"/>
      <c r="AG166" s="248"/>
      <c r="AH166" s="248"/>
      <c r="AI166" s="248"/>
      <c r="AJ166" s="248"/>
      <c r="AK166" s="248"/>
      <c r="AL166" s="248"/>
      <c r="AM166" s="248"/>
      <c r="AN166" s="248"/>
      <c r="AO166" s="248"/>
      <c r="AP166" s="248"/>
      <c r="AQ166" s="248"/>
      <c r="AR166" s="248"/>
      <c r="AS166" s="248"/>
      <c r="AT166" s="248"/>
      <c r="AU166" s="87">
        <v>1</v>
      </c>
      <c r="AV166" s="249">
        <f>I164*V164</f>
        <v>7.1999999999999995E-2</v>
      </c>
      <c r="AW166" s="25"/>
      <c r="AX166" s="25"/>
      <c r="AY166" s="25"/>
      <c r="AZ166" s="25"/>
      <c r="BA166" s="25"/>
      <c r="BB166" s="25"/>
      <c r="BC166" s="25"/>
      <c r="BD166" s="25"/>
      <c r="BE166" s="25"/>
      <c r="BF166" s="25"/>
      <c r="BG166" s="25"/>
      <c r="BH166" s="25"/>
      <c r="BI166" s="25"/>
      <c r="BJ166" s="25"/>
      <c r="BK166" s="94"/>
      <c r="BL166" s="94"/>
      <c r="BM166" s="94"/>
      <c r="BN166" s="94"/>
      <c r="BO166" s="94"/>
      <c r="BP166" s="94"/>
      <c r="BQ166" s="94"/>
      <c r="BR166" s="94"/>
      <c r="BS166" s="94"/>
      <c r="BT166" s="94"/>
      <c r="BU166" s="94"/>
      <c r="BV166" s="94"/>
      <c r="BW166" s="94"/>
      <c r="BX166" s="94"/>
      <c r="BY166" s="94"/>
      <c r="BZ166" s="94"/>
      <c r="CA166" s="94"/>
      <c r="CB166" s="25"/>
      <c r="CC166" s="92">
        <v>1</v>
      </c>
      <c r="CD166" s="56"/>
      <c r="CE166" s="5"/>
    </row>
    <row r="167" spans="1:83" ht="12.75" customHeight="1">
      <c r="A167" s="245"/>
      <c r="B167" s="199"/>
      <c r="C167" s="199"/>
      <c r="D167" s="199"/>
      <c r="E167" s="199"/>
      <c r="F167" s="199"/>
      <c r="G167" s="250"/>
      <c r="H167" s="250"/>
      <c r="I167" s="250"/>
      <c r="J167" s="250"/>
      <c r="K167" s="250"/>
      <c r="L167" s="250"/>
      <c r="M167" s="250"/>
      <c r="N167" s="250"/>
      <c r="O167" s="251"/>
      <c r="P167" s="251"/>
      <c r="Q167" s="251"/>
      <c r="R167" s="251"/>
      <c r="S167" s="251"/>
      <c r="T167" s="251"/>
      <c r="U167" s="252"/>
      <c r="V167" s="252"/>
      <c r="W167" s="252"/>
      <c r="X167" s="252"/>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87">
        <v>1</v>
      </c>
      <c r="AV167" s="25"/>
      <c r="AW167" s="25"/>
      <c r="AX167" s="25"/>
      <c r="AY167" s="25"/>
      <c r="AZ167" s="25"/>
      <c r="BA167" s="25"/>
      <c r="BB167" s="25"/>
      <c r="BC167" s="25"/>
      <c r="BD167" s="25"/>
      <c r="BE167" s="25"/>
      <c r="BF167" s="25"/>
      <c r="BG167" s="25"/>
      <c r="BH167" s="25"/>
      <c r="BI167" s="25"/>
      <c r="BJ167" s="25"/>
      <c r="BK167" s="94"/>
      <c r="BL167" s="94"/>
      <c r="BM167" s="94"/>
      <c r="BN167" s="94"/>
      <c r="BO167" s="94"/>
      <c r="BP167" s="94"/>
      <c r="BQ167" s="94"/>
      <c r="BR167" s="94"/>
      <c r="BS167" s="94"/>
      <c r="BT167" s="94"/>
      <c r="BU167" s="94"/>
      <c r="BV167" s="94"/>
      <c r="BW167" s="94"/>
      <c r="BX167" s="94"/>
      <c r="BY167" s="94"/>
      <c r="BZ167" s="94"/>
      <c r="CA167" s="94"/>
      <c r="CB167" s="25"/>
      <c r="CC167" s="92">
        <v>1</v>
      </c>
      <c r="CD167" s="56"/>
      <c r="CE167" s="5"/>
    </row>
    <row r="168" spans="1:83" ht="28.5" customHeight="1">
      <c r="A168" s="86"/>
      <c r="B168" s="420" t="s">
        <v>469</v>
      </c>
      <c r="C168" s="420"/>
      <c r="D168" s="420"/>
      <c r="E168" s="420"/>
      <c r="F168" s="420"/>
      <c r="G168" s="421" t="s">
        <v>212</v>
      </c>
      <c r="H168" s="421"/>
      <c r="I168" s="421"/>
      <c r="J168" s="421"/>
      <c r="K168" s="421"/>
      <c r="L168" s="421"/>
      <c r="M168" s="421"/>
      <c r="N168" s="421"/>
      <c r="O168" s="251"/>
      <c r="AN168" s="248"/>
      <c r="AO168" s="248"/>
      <c r="AP168" s="248"/>
      <c r="AQ168" s="248"/>
      <c r="AR168" s="248"/>
      <c r="AS168" s="248"/>
      <c r="AT168" s="248"/>
      <c r="AU168" s="87">
        <v>1</v>
      </c>
      <c r="AV168" s="231"/>
      <c r="AW168" s="25"/>
      <c r="AX168" s="25"/>
      <c r="AY168" s="25"/>
      <c r="AZ168" s="25"/>
      <c r="BA168" s="25"/>
      <c r="BB168" s="25"/>
      <c r="BC168" s="25"/>
      <c r="BD168" s="25"/>
      <c r="BE168" s="25"/>
      <c r="BF168" s="25"/>
      <c r="BG168" s="25"/>
      <c r="BH168" s="25"/>
      <c r="BI168" s="25"/>
      <c r="BJ168" s="25"/>
      <c r="BK168" s="94"/>
      <c r="BL168" s="94"/>
      <c r="BM168" s="94"/>
      <c r="BN168" s="94"/>
      <c r="BO168" s="94"/>
      <c r="BP168" s="94"/>
      <c r="BQ168" s="94"/>
      <c r="BR168" s="94"/>
      <c r="BS168" s="94"/>
      <c r="BT168" s="94"/>
      <c r="BU168" s="94"/>
      <c r="BV168" s="94"/>
      <c r="BW168" s="94"/>
      <c r="BX168" s="94"/>
      <c r="BY168" s="94"/>
      <c r="BZ168" s="94"/>
      <c r="CA168" s="94"/>
      <c r="CB168" s="25"/>
      <c r="CC168" s="92">
        <v>1</v>
      </c>
      <c r="CD168" s="56"/>
      <c r="CE168" s="5"/>
    </row>
    <row r="169" spans="1:83" ht="5.25" customHeight="1">
      <c r="A169" s="86"/>
      <c r="B169" s="25"/>
      <c r="C169" s="94"/>
      <c r="D169" s="94"/>
      <c r="E169" s="94"/>
      <c r="F169" s="94"/>
      <c r="G169" s="94"/>
      <c r="H169" s="25"/>
      <c r="I169" s="250"/>
      <c r="J169" s="250"/>
      <c r="K169" s="250"/>
      <c r="L169" s="250"/>
      <c r="M169" s="250"/>
      <c r="N169" s="250"/>
      <c r="O169" s="251"/>
      <c r="P169" s="251"/>
      <c r="Q169" s="251"/>
      <c r="R169" s="251"/>
      <c r="S169" s="251"/>
      <c r="T169" s="251"/>
      <c r="U169" s="252"/>
      <c r="V169" s="252"/>
      <c r="W169" s="252"/>
      <c r="X169" s="252"/>
      <c r="Y169" s="25"/>
      <c r="Z169" s="25"/>
      <c r="AA169" s="25"/>
      <c r="AB169" s="5"/>
      <c r="AC169" s="5"/>
      <c r="AD169" s="5"/>
      <c r="AE169" s="5"/>
      <c r="AF169" s="5"/>
      <c r="AG169" s="5"/>
      <c r="AH169" s="5"/>
      <c r="AI169" s="5"/>
      <c r="AJ169" s="5"/>
      <c r="AK169" s="5"/>
      <c r="AL169" s="5"/>
      <c r="AM169" s="5"/>
      <c r="AN169" s="5"/>
      <c r="AO169" s="5"/>
      <c r="AP169" s="5"/>
      <c r="AQ169" s="5"/>
      <c r="AR169" s="5"/>
      <c r="AS169" s="5"/>
      <c r="AT169" s="5"/>
      <c r="AU169" s="87">
        <v>1</v>
      </c>
      <c r="AV169" s="25"/>
      <c r="AW169" s="25"/>
      <c r="AX169" s="25"/>
      <c r="AY169" s="25"/>
      <c r="AZ169" s="25"/>
      <c r="BA169" s="25"/>
      <c r="BB169" s="25"/>
      <c r="BC169" s="25"/>
      <c r="BD169" s="25"/>
      <c r="BE169" s="25"/>
      <c r="BF169" s="25"/>
      <c r="BG169" s="25"/>
      <c r="BH169" s="25"/>
      <c r="BI169" s="25"/>
      <c r="BJ169" s="25"/>
      <c r="BK169" s="94"/>
      <c r="BL169" s="94"/>
      <c r="BM169" s="94"/>
      <c r="BN169" s="94"/>
      <c r="BO169" s="94"/>
      <c r="BP169" s="94"/>
      <c r="BQ169" s="94"/>
      <c r="BR169" s="94"/>
      <c r="BS169" s="94"/>
      <c r="BT169" s="94"/>
      <c r="BU169" s="94"/>
      <c r="BV169" s="94"/>
      <c r="BW169" s="94"/>
      <c r="BX169" s="94"/>
      <c r="BY169" s="94"/>
      <c r="BZ169" s="94"/>
      <c r="CA169" s="94"/>
      <c r="CB169" s="25"/>
      <c r="CC169" s="92">
        <v>1</v>
      </c>
      <c r="CD169" s="56"/>
      <c r="CE169" s="5"/>
    </row>
    <row r="170" spans="1:83" ht="30" customHeight="1">
      <c r="A170" s="86"/>
      <c r="B170" s="422" t="s">
        <v>17</v>
      </c>
      <c r="C170" s="422"/>
      <c r="D170" s="422"/>
      <c r="E170" s="422"/>
      <c r="F170" s="422"/>
      <c r="G170" s="422"/>
      <c r="H170" s="422"/>
      <c r="I170" s="422"/>
      <c r="J170" s="422"/>
      <c r="K170" s="422"/>
      <c r="L170" s="422"/>
      <c r="M170" s="422"/>
      <c r="N170" s="422"/>
      <c r="O170" s="422"/>
      <c r="P170" s="422"/>
      <c r="Q170" s="422"/>
      <c r="R170" s="422"/>
      <c r="S170" s="422"/>
      <c r="T170" s="422"/>
      <c r="U170" s="422"/>
      <c r="V170" s="422"/>
      <c r="W170" s="422"/>
      <c r="X170" s="422"/>
      <c r="Y170" s="422"/>
      <c r="Z170" s="422"/>
      <c r="AA170" s="422"/>
      <c r="AB170" s="423" t="s">
        <v>470</v>
      </c>
      <c r="AC170" s="423"/>
      <c r="AD170" s="423"/>
      <c r="AE170" s="423"/>
      <c r="AF170" s="423"/>
      <c r="AG170" s="423"/>
      <c r="AH170" s="423"/>
      <c r="AI170" s="423"/>
      <c r="AJ170" s="423"/>
      <c r="AK170" s="423"/>
      <c r="AL170" s="423"/>
      <c r="AM170" s="423"/>
      <c r="AN170" s="423"/>
      <c r="AO170" s="423"/>
      <c r="AP170" s="423"/>
      <c r="AQ170" s="423"/>
      <c r="AR170" s="423"/>
      <c r="AS170" s="423"/>
      <c r="AT170" s="86"/>
      <c r="AU170" s="87">
        <v>1</v>
      </c>
      <c r="AV170" s="25"/>
      <c r="AW170" s="25"/>
      <c r="AX170" s="25"/>
      <c r="AY170" s="25"/>
      <c r="AZ170" s="25"/>
      <c r="BA170" s="25"/>
      <c r="BB170" s="25"/>
      <c r="BC170" s="25"/>
      <c r="BD170" s="25"/>
      <c r="BE170" s="25"/>
      <c r="BF170" s="25"/>
      <c r="BG170" s="25"/>
      <c r="BH170" s="25"/>
      <c r="BI170" s="25"/>
      <c r="BJ170" s="25"/>
      <c r="BK170" s="94"/>
      <c r="BL170" s="94"/>
      <c r="BM170" s="94"/>
      <c r="BN170" s="94"/>
      <c r="BO170" s="94"/>
      <c r="BP170" s="94"/>
      <c r="BQ170" s="94"/>
      <c r="BR170" s="94"/>
      <c r="BS170" s="94"/>
      <c r="BT170" s="94"/>
      <c r="BU170" s="94"/>
      <c r="BV170" s="94"/>
      <c r="BW170" s="94"/>
      <c r="BX170" s="94"/>
      <c r="BY170" s="94"/>
      <c r="BZ170" s="94"/>
      <c r="CA170" s="94"/>
      <c r="CB170" s="25"/>
      <c r="CC170" s="92">
        <v>1</v>
      </c>
      <c r="CD170" s="56"/>
      <c r="CE170" s="5"/>
    </row>
    <row r="171" spans="1:83" ht="54.75" customHeight="1">
      <c r="A171" s="86"/>
      <c r="B171" s="338" t="s">
        <v>72</v>
      </c>
      <c r="C171" s="338"/>
      <c r="D171" s="338"/>
      <c r="E171" s="338" t="s">
        <v>45</v>
      </c>
      <c r="F171" s="338"/>
      <c r="G171" s="338" t="s">
        <v>73</v>
      </c>
      <c r="H171" s="338"/>
      <c r="I171" s="338"/>
      <c r="J171" s="338" t="s">
        <v>74</v>
      </c>
      <c r="K171" s="338"/>
      <c r="L171" s="338" t="s">
        <v>75</v>
      </c>
      <c r="M171" s="338"/>
      <c r="N171" s="338" t="s">
        <v>76</v>
      </c>
      <c r="O171" s="338"/>
      <c r="P171" s="338" t="s">
        <v>77</v>
      </c>
      <c r="Q171" s="338"/>
      <c r="R171" s="388" t="s">
        <v>78</v>
      </c>
      <c r="S171" s="388"/>
      <c r="T171" s="388" t="s">
        <v>54</v>
      </c>
      <c r="U171" s="388"/>
      <c r="V171" s="338" t="s">
        <v>79</v>
      </c>
      <c r="W171" s="338"/>
      <c r="X171" s="338" t="s">
        <v>471</v>
      </c>
      <c r="Y171" s="338"/>
      <c r="Z171" s="338" t="s">
        <v>122</v>
      </c>
      <c r="AA171" s="338"/>
      <c r="AB171" s="411" t="s">
        <v>472</v>
      </c>
      <c r="AC171" s="411"/>
      <c r="AD171" s="411"/>
      <c r="AE171" s="411"/>
      <c r="AF171" s="411"/>
      <c r="AG171" s="411"/>
      <c r="AH171" s="411" t="s">
        <v>473</v>
      </c>
      <c r="AI171" s="411"/>
      <c r="AJ171" s="411"/>
      <c r="AK171" s="411"/>
      <c r="AL171" s="411"/>
      <c r="AM171" s="411"/>
      <c r="AN171" s="411" t="s">
        <v>474</v>
      </c>
      <c r="AO171" s="411"/>
      <c r="AP171" s="411"/>
      <c r="AQ171" s="411"/>
      <c r="AR171" s="411"/>
      <c r="AS171" s="411"/>
      <c r="AT171" s="253"/>
      <c r="AU171" s="87">
        <v>1</v>
      </c>
      <c r="AV171" s="24" t="s">
        <v>475</v>
      </c>
      <c r="AW171" s="233" t="s">
        <v>440</v>
      </c>
      <c r="AX171" s="233" t="s">
        <v>441</v>
      </c>
      <c r="AY171" s="233" t="s">
        <v>442</v>
      </c>
      <c r="AZ171" s="254" t="s">
        <v>476</v>
      </c>
      <c r="BA171" s="254" t="s">
        <v>444</v>
      </c>
      <c r="BB171" s="254" t="s">
        <v>477</v>
      </c>
      <c r="BC171" s="254" t="s">
        <v>478</v>
      </c>
      <c r="BD171" s="254" t="s">
        <v>479</v>
      </c>
      <c r="BE171" s="254" t="s">
        <v>480</v>
      </c>
      <c r="BF171" s="254" t="s">
        <v>447</v>
      </c>
      <c r="BG171" s="254" t="s">
        <v>481</v>
      </c>
      <c r="BH171" s="254" t="s">
        <v>54</v>
      </c>
      <c r="BI171" s="6" t="s">
        <v>482</v>
      </c>
      <c r="BJ171" s="6" t="s">
        <v>449</v>
      </c>
      <c r="BK171" s="234" t="s">
        <v>450</v>
      </c>
      <c r="BL171" s="6" t="s">
        <v>451</v>
      </c>
      <c r="BM171" s="6" t="s">
        <v>452</v>
      </c>
      <c r="BN171" s="6" t="s">
        <v>483</v>
      </c>
      <c r="BO171" s="6" t="s">
        <v>484</v>
      </c>
      <c r="BP171" s="6" t="s">
        <v>485</v>
      </c>
      <c r="BQ171" s="217" t="s">
        <v>456</v>
      </c>
      <c r="BR171" s="217" t="s">
        <v>457</v>
      </c>
      <c r="BS171" s="217" t="s">
        <v>458</v>
      </c>
      <c r="BT171" s="217" t="s">
        <v>459</v>
      </c>
      <c r="BU171" s="217" t="s">
        <v>55</v>
      </c>
      <c r="BV171" s="217" t="s">
        <v>460</v>
      </c>
      <c r="BW171" s="217" t="s">
        <v>461</v>
      </c>
      <c r="BX171" s="217" t="s">
        <v>59</v>
      </c>
      <c r="BY171" s="217" t="s">
        <v>60</v>
      </c>
      <c r="BZ171" s="217" t="s">
        <v>61</v>
      </c>
      <c r="CA171" s="217" t="s">
        <v>462</v>
      </c>
      <c r="CB171" s="25"/>
      <c r="CC171" s="92">
        <v>1</v>
      </c>
      <c r="CD171" s="56"/>
      <c r="CE171" s="5"/>
    </row>
    <row r="172" spans="1:83" ht="71.25" customHeight="1">
      <c r="A172" s="111" t="s">
        <v>486</v>
      </c>
      <c r="B172" s="379" t="s">
        <v>814</v>
      </c>
      <c r="C172" s="379"/>
      <c r="D172" s="379"/>
      <c r="E172" s="357"/>
      <c r="F172" s="357"/>
      <c r="G172" s="412"/>
      <c r="H172" s="412"/>
      <c r="I172" s="412"/>
      <c r="J172" s="380"/>
      <c r="K172" s="380"/>
      <c r="L172" s="380"/>
      <c r="M172" s="380"/>
      <c r="N172" s="413"/>
      <c r="O172" s="413"/>
      <c r="P172" s="357"/>
      <c r="Q172" s="357"/>
      <c r="R172" s="357"/>
      <c r="S172" s="357"/>
      <c r="T172" s="357"/>
      <c r="U172" s="357"/>
      <c r="V172" s="357"/>
      <c r="W172" s="357"/>
      <c r="X172" s="237">
        <f>IF(Y172&gt;0.8,5,IF(Y172&gt;0.6,4,IF(Y172&gt;0.4,3,IF(Y172&gt;0.2,2,1))))</f>
        <v>2</v>
      </c>
      <c r="Y172" s="238">
        <f>IF(OR(V172="Ambos",V172="Probabilidad"),I164-(I164*AY172),I164)</f>
        <v>0.216</v>
      </c>
      <c r="Z172" s="237">
        <f>IF(AA172&gt;0.8,5,IF(AA172&gt;0.6,4,IF(AA172&gt;0.4,3,IF(AA172&gt;0.2,2,1))))</f>
        <v>2</v>
      </c>
      <c r="AA172" s="238">
        <f>IF(OR(V172="Ambos",V172="Impacto"),V164-(V164*AY172),V164)</f>
        <v>0.33333333333333331</v>
      </c>
      <c r="AB172" s="357"/>
      <c r="AC172" s="357"/>
      <c r="AD172" s="357"/>
      <c r="AE172" s="357"/>
      <c r="AF172" s="357"/>
      <c r="AG172" s="357"/>
      <c r="AH172" s="357"/>
      <c r="AI172" s="357"/>
      <c r="AJ172" s="357"/>
      <c r="AK172" s="357"/>
      <c r="AL172" s="357"/>
      <c r="AM172" s="357"/>
      <c r="AN172" s="357"/>
      <c r="AO172" s="357"/>
      <c r="AP172" s="357"/>
      <c r="AQ172" s="357"/>
      <c r="AR172" s="357"/>
      <c r="AS172" s="357"/>
      <c r="AT172" s="239"/>
      <c r="AU172" s="87">
        <v>1</v>
      </c>
      <c r="AV172" s="240">
        <f>IF(N172="SI",1,0)</f>
        <v>0</v>
      </c>
      <c r="AW172" s="240">
        <f>IF(T172="",0,IF(R172="Automático",0.25,IF(C172="Manual",0.15,0)))</f>
        <v>0</v>
      </c>
      <c r="AX172" s="240">
        <f>IF(R172="",0,IF(T172="Preventivo",0.25,IF(T172="Detectivo",0.15,IF(T172="Correctivo",0.1,0))))</f>
        <v>0</v>
      </c>
      <c r="AY172" s="240">
        <f>IF(OR(R172=0,T172=0),0,AV172*(AW172+AX172))</f>
        <v>0</v>
      </c>
      <c r="AZ172" s="109" t="str">
        <f>CONCATENATE(A172,". ",B172," 
",A173,". ",B173," 
",A174,""".",B174,)</f>
        <v>TTO 1. No Aplica 
.  
".</v>
      </c>
      <c r="BA172" s="109" t="str">
        <f>CONCATENATE(A172,". ",E172," 
",A173,". ",E173," 
",A174,". ",E174,)</f>
        <v xml:space="preserve">TTO 1.  
.  
. </v>
      </c>
      <c r="BB172" s="109" t="str">
        <f>CONCATENATE(A172,". ",G172," 
",A173,". ",G173," 
",A174,". ",G174,)</f>
        <v xml:space="preserve">TTO 1.  
.  
. </v>
      </c>
      <c r="BC172" s="109" t="str">
        <f>CONCATENATE(A172,". ",J172," 
",A173,". ",J173," 
",A174,". ",J174,)</f>
        <v xml:space="preserve">TTO 1.  
.  
. </v>
      </c>
      <c r="BD172" s="109" t="str">
        <f>CONCATENATE(A172,". ",L172," 
",A173,". ",L173," 
",A174,". ",L174,)</f>
        <v xml:space="preserve">TTO 1.  
.  
. </v>
      </c>
      <c r="BE172" s="109" t="str">
        <f>CONCATENATE(A172,". ",N172," 
",A173,". ",N173," 
",A174,". ",N174,)</f>
        <v xml:space="preserve">TTO 1.  
.  
. </v>
      </c>
      <c r="BF172" s="109" t="str">
        <f>CONCATENATE(A172,". ",P172," 
",A173,". ",P173," 
",A174,". ",P174,)</f>
        <v xml:space="preserve">TTO 1.  
.  
. </v>
      </c>
      <c r="BG172" s="109" t="str">
        <f>CONCATENATE(A172,". ",R172," 
",A173,". ",R173," 
",A174,". ",R174,)</f>
        <v xml:space="preserve">TTO 1.  
.  
. </v>
      </c>
      <c r="BH172" s="109" t="str">
        <f>CONCATENATE(A172,". ",T172," 
",A173,". ",T173," 
",A174,". ",T174,)</f>
        <v xml:space="preserve">TTO 1.  
.  
. </v>
      </c>
      <c r="BI172" s="109" t="str">
        <f>CONCATENATE(A172,". ",V172," 
",A173,". ",V173," 
",A174,". ",V174,)</f>
        <v xml:space="preserve">TTO 1.  
.  
. </v>
      </c>
      <c r="BJ172" s="109" t="str">
        <f>CONCATENATE(A172,". ",X172," 
",A173,". ",X173," 
",A174,". ",X174,)</f>
        <v>TTO 1. 2 
. 2 
. 2</v>
      </c>
      <c r="BK172" s="109" t="str">
        <f>CONCATENATE(A172,". ",Y172," 
",A173,". ",Y173," 
",A174,". ",Y174,)</f>
        <v>TTO 1. 0,216 
. 0,216 
. 0,216</v>
      </c>
      <c r="BL172" s="109" t="str">
        <f>CONCATENATE(A172,". ",Z172," 
",A173,". ",Z173," 
",A174,". ",Z174,)</f>
        <v>TTO 1. 2 
. 2 
. 2</v>
      </c>
      <c r="BM172" s="109" t="str">
        <f>CONCATENATE(A172,". ",AA172," 
",A173,". ",AA173," 
",A174,". ",AA174,)</f>
        <v>TTO 1. 0,333333333333333 
. 0,333333333333333 
. 0,333333333333333</v>
      </c>
      <c r="BN172" s="109" t="str">
        <f>CONCATENATE(A172,". ",AB172," 
",A173,". ",AB173," 
",A174,". ",AB174,)</f>
        <v xml:space="preserve">TTO 1.  
.  
. </v>
      </c>
      <c r="BO172" s="109" t="str">
        <f>CONCATENATE(A172,". ",AH172," 
",A173,". ",AH173," 
",A174,". ",AH174,)</f>
        <v xml:space="preserve">TTO 1.  
.  
. </v>
      </c>
      <c r="BP172" s="109" t="str">
        <f>CONCATENATE(A172,". ",AN172," 
",A173,". ",AN173," 
",A174,". ",AN174,)</f>
        <v xml:space="preserve">TTO 1.  
.  
. </v>
      </c>
      <c r="BQ172" s="132">
        <f>IF(P172="Continua",1,0)</f>
        <v>0</v>
      </c>
      <c r="BR172" s="132">
        <f>IF(P172="Aleatoria",1,0)</f>
        <v>0</v>
      </c>
      <c r="BS172" s="132">
        <f>IF(R172="manual",1,0)</f>
        <v>0</v>
      </c>
      <c r="BT172" s="132">
        <f>IF(R172="automático",1,0)</f>
        <v>0</v>
      </c>
      <c r="BU172" s="132">
        <f>IF(T172="preventivo",1,0)</f>
        <v>0</v>
      </c>
      <c r="BV172" s="132">
        <f>IF(T172="detectivo",1,0)</f>
        <v>0</v>
      </c>
      <c r="BW172" s="132">
        <f>IF(T172="correctivo",1,0)</f>
        <v>0</v>
      </c>
      <c r="BX172" s="132">
        <f>IF(V172="probabilidad",1,0)</f>
        <v>0</v>
      </c>
      <c r="BY172" s="132">
        <f>IF(V172="impacto",1,0)</f>
        <v>0</v>
      </c>
      <c r="BZ172" s="132">
        <f>IF(V172="ambos",1,0)</f>
        <v>0</v>
      </c>
      <c r="CA172" s="132">
        <f>IF(V172="ninguno",1,0)</f>
        <v>0</v>
      </c>
      <c r="CB172" s="25"/>
      <c r="CC172" s="92">
        <v>1</v>
      </c>
      <c r="CD172" s="56"/>
      <c r="CE172" s="5"/>
    </row>
    <row r="173" spans="1:83" ht="71.25" hidden="1" customHeight="1">
      <c r="A173" s="256" t="str">
        <f>IF(B173="","","TTO 2")</f>
        <v/>
      </c>
      <c r="B173" s="379"/>
      <c r="C173" s="379"/>
      <c r="D173" s="379"/>
      <c r="E173" s="357"/>
      <c r="F173" s="357"/>
      <c r="G173" s="412"/>
      <c r="H173" s="412"/>
      <c r="I173" s="412"/>
      <c r="J173" s="380"/>
      <c r="K173" s="380"/>
      <c r="L173" s="380"/>
      <c r="M173" s="380"/>
      <c r="N173" s="413"/>
      <c r="O173" s="413"/>
      <c r="P173" s="357"/>
      <c r="Q173" s="357"/>
      <c r="R173" s="357"/>
      <c r="S173" s="357"/>
      <c r="T173" s="357"/>
      <c r="U173" s="357"/>
      <c r="V173" s="357"/>
      <c r="W173" s="357"/>
      <c r="X173" s="237">
        <f>IF(Y173&gt;0.8,5,IF(Y173&gt;0.6,4,IF(Y173&gt;0.4,3,IF(Y173&gt;0.2,2,1))))</f>
        <v>2</v>
      </c>
      <c r="Y173" s="238">
        <f>IF(OR(V173="Ambos",V173="Probabilidad"),Y172-(Y172*AY173),Y172)</f>
        <v>0.216</v>
      </c>
      <c r="Z173" s="237">
        <f>IF(AA173&gt;0.8,5,IF(AA173&gt;0.6,4,IF(AA173&gt;0.4,3,IF(AA173&gt;0.2,2,1))))</f>
        <v>2</v>
      </c>
      <c r="AA173" s="238">
        <f>IF(OR(V173="Ambos",V173="Impacto"),AA172-(AA172*AZ173),AA172)</f>
        <v>0.33333333333333331</v>
      </c>
      <c r="AB173" s="357"/>
      <c r="AC173" s="357"/>
      <c r="AD173" s="357"/>
      <c r="AE173" s="357"/>
      <c r="AF173" s="357"/>
      <c r="AG173" s="357"/>
      <c r="AH173" s="357"/>
      <c r="AI173" s="357"/>
      <c r="AJ173" s="357"/>
      <c r="AK173" s="357"/>
      <c r="AL173" s="357"/>
      <c r="AM173" s="357"/>
      <c r="AN173" s="357"/>
      <c r="AO173" s="357"/>
      <c r="AP173" s="357"/>
      <c r="AQ173" s="357"/>
      <c r="AR173" s="357"/>
      <c r="AS173" s="357"/>
      <c r="AT173" s="239"/>
      <c r="AU173" s="87">
        <v>1</v>
      </c>
      <c r="AV173" s="240">
        <f>IF(N173="SI",1,0)</f>
        <v>0</v>
      </c>
      <c r="AW173" s="240">
        <f>IF(T173="",0,IF(R173="Automático",0.25,IF(C173="Manual",0.15,0)))</f>
        <v>0</v>
      </c>
      <c r="AX173" s="240">
        <f>IF(R173="",0,IF(T173="Preventivo",0.25,IF(T173="Detectivo",0.15,IF(T173="Correctivo",0.1,0))))</f>
        <v>0</v>
      </c>
      <c r="AY173" s="240">
        <f>IF(OR(R173=0,T173=0),0,AV173*(AW173+AX173))</f>
        <v>0</v>
      </c>
      <c r="AZ173" s="257"/>
      <c r="BA173" s="257"/>
      <c r="BB173" s="257"/>
      <c r="BC173" s="257"/>
      <c r="BD173" s="257"/>
      <c r="BE173" s="257"/>
      <c r="BF173" s="257"/>
      <c r="BG173" s="257"/>
      <c r="BH173" s="257"/>
      <c r="BI173" s="258"/>
      <c r="BJ173" s="258"/>
      <c r="BK173" s="258"/>
      <c r="BL173" s="258"/>
      <c r="BM173" s="258"/>
      <c r="BN173" s="258"/>
      <c r="BO173" s="258"/>
      <c r="BP173" s="94"/>
      <c r="BQ173" s="132">
        <f>IF(P173="Continua",1,0)</f>
        <v>0</v>
      </c>
      <c r="BR173" s="132">
        <f>IF(P173="Aleatoria",1,0)</f>
        <v>0</v>
      </c>
      <c r="BS173" s="132">
        <f>IF(R173="manual",1,0)</f>
        <v>0</v>
      </c>
      <c r="BT173" s="132">
        <f>IF(R173="automático",1,0)</f>
        <v>0</v>
      </c>
      <c r="BU173" s="132">
        <f>IF(T173="preventivo",1,0)</f>
        <v>0</v>
      </c>
      <c r="BV173" s="132">
        <f>IF(T173="detectivo",1,0)</f>
        <v>0</v>
      </c>
      <c r="BW173" s="132">
        <f>IF(T173="correctivo",1,0)</f>
        <v>0</v>
      </c>
      <c r="BX173" s="132">
        <f>IF(V173="probabilidad",1,0)</f>
        <v>0</v>
      </c>
      <c r="BY173" s="132">
        <f>IF(V173="impacto",1,0)</f>
        <v>0</v>
      </c>
      <c r="BZ173" s="132">
        <f>IF(V173="ambos",1,0)</f>
        <v>0</v>
      </c>
      <c r="CA173" s="132">
        <f>IF(V173="ninguno",1,0)</f>
        <v>0</v>
      </c>
      <c r="CC173" s="92">
        <v>1</v>
      </c>
    </row>
    <row r="174" spans="1:83" ht="71.25" hidden="1" customHeight="1">
      <c r="A174" s="256" t="str">
        <f>IF(B174="","","TTO 3")</f>
        <v/>
      </c>
      <c r="B174" s="379"/>
      <c r="C174" s="379"/>
      <c r="D174" s="379"/>
      <c r="E174" s="357"/>
      <c r="F174" s="357"/>
      <c r="G174" s="412"/>
      <c r="H174" s="412"/>
      <c r="I174" s="412"/>
      <c r="J174" s="380"/>
      <c r="K174" s="380"/>
      <c r="L174" s="380"/>
      <c r="M174" s="380"/>
      <c r="N174" s="413"/>
      <c r="O174" s="413"/>
      <c r="P174" s="357"/>
      <c r="Q174" s="357"/>
      <c r="R174" s="357"/>
      <c r="S174" s="357"/>
      <c r="T174" s="357"/>
      <c r="U174" s="357"/>
      <c r="V174" s="357"/>
      <c r="W174" s="357"/>
      <c r="X174" s="237">
        <f>IF(Y174&gt;0.8,5,IF(Y174&gt;0.6,4,IF(Y174&gt;0.4,3,IF(Y174&gt;0.2,2,1))))</f>
        <v>2</v>
      </c>
      <c r="Y174" s="238">
        <f>IF(OR(V174="Ambos",V174="Probabilidad"),Y173-(Y173*AY174),Y173)</f>
        <v>0.216</v>
      </c>
      <c r="Z174" s="237">
        <f>IF(AA174&gt;0.8,5,IF(AA174&gt;0.6,4,IF(AA174&gt;0.4,3,IF(AA174&gt;0.2,2,1))))</f>
        <v>2</v>
      </c>
      <c r="AA174" s="238">
        <f>IF(OR(V174="Ambos",V174="Impacto"),AA173-(AA173*AZ174),AA173)</f>
        <v>0.33333333333333331</v>
      </c>
      <c r="AB174" s="357"/>
      <c r="AC174" s="357"/>
      <c r="AD174" s="357"/>
      <c r="AE174" s="357"/>
      <c r="AF174" s="357"/>
      <c r="AG174" s="357"/>
      <c r="AH174" s="357"/>
      <c r="AI174" s="357"/>
      <c r="AJ174" s="357"/>
      <c r="AK174" s="357"/>
      <c r="AL174" s="357"/>
      <c r="AM174" s="357"/>
      <c r="AN174" s="357"/>
      <c r="AO174" s="357"/>
      <c r="AP174" s="357"/>
      <c r="AQ174" s="357"/>
      <c r="AR174" s="357"/>
      <c r="AS174" s="357"/>
      <c r="AT174" s="239"/>
      <c r="AU174" s="87">
        <v>1</v>
      </c>
      <c r="AV174" s="240">
        <f>IF(N174="SI",1,0)</f>
        <v>0</v>
      </c>
      <c r="AW174" s="240">
        <f>IF(T174="",0,IF(R174="Automático",0.25,IF(C174="Manual",0.15,0)))</f>
        <v>0</v>
      </c>
      <c r="AX174" s="240">
        <f>IF(R174="",0,IF(T174="Preventivo",0.25,IF(T174="Detectivo",0.15,IF(T174="Correctivo",0.1,0))))</f>
        <v>0</v>
      </c>
      <c r="AY174" s="240">
        <f>IF(OR(R174=0,T174=0),0,AV174*(AW174+AX174))</f>
        <v>0</v>
      </c>
      <c r="AZ174" s="257"/>
      <c r="BA174" s="257"/>
      <c r="BB174" s="257"/>
      <c r="BC174" s="257"/>
      <c r="BD174" s="257"/>
      <c r="BE174" s="257"/>
      <c r="BF174" s="257"/>
      <c r="BG174" s="257"/>
      <c r="BH174" s="257"/>
      <c r="BI174" s="258"/>
      <c r="BJ174" s="258"/>
      <c r="BK174" s="258"/>
      <c r="BL174" s="258"/>
      <c r="BM174" s="258"/>
      <c r="BN174" s="258"/>
      <c r="BO174" s="258"/>
      <c r="BP174" s="94"/>
      <c r="BQ174" s="132">
        <f>IF(P174="Continua",1,0)</f>
        <v>0</v>
      </c>
      <c r="BR174" s="132">
        <f>IF(P174="Aleatoria",1,0)</f>
        <v>0</v>
      </c>
      <c r="BS174" s="132">
        <f>IF(R174="manual",1,0)</f>
        <v>0</v>
      </c>
      <c r="BT174" s="132">
        <f>IF(R174="automático",1,0)</f>
        <v>0</v>
      </c>
      <c r="BU174" s="132">
        <f>IF(T174="preventivo",1,0)</f>
        <v>0</v>
      </c>
      <c r="BV174" s="132">
        <f>IF(T174="detectivo",1,0)</f>
        <v>0</v>
      </c>
      <c r="BW174" s="132">
        <f>IF(T174="correctivo",1,0)</f>
        <v>0</v>
      </c>
      <c r="BX174" s="132">
        <f>IF(V174="probabilidad",1,0)</f>
        <v>0</v>
      </c>
      <c r="BY174" s="132">
        <f>IF(V174="impacto",1,0)</f>
        <v>0</v>
      </c>
      <c r="BZ174" s="132">
        <f>IF(V174="ambos",1,0)</f>
        <v>0</v>
      </c>
      <c r="CA174" s="132">
        <f>IF(V174="ninguno",1,0)</f>
        <v>0</v>
      </c>
      <c r="CC174" s="92">
        <v>1</v>
      </c>
    </row>
    <row r="175" spans="1:83" ht="8.25" customHeight="1" thickBot="1">
      <c r="A175" s="86"/>
      <c r="B175" s="199"/>
      <c r="C175" s="199"/>
      <c r="D175" s="199"/>
      <c r="E175" s="199"/>
      <c r="F175" s="199"/>
      <c r="J175" s="250"/>
      <c r="K175" s="250"/>
      <c r="L175" s="250"/>
      <c r="M175" s="250"/>
      <c r="N175" s="250"/>
      <c r="O175" s="251"/>
      <c r="P175" s="251"/>
      <c r="Q175" s="251"/>
      <c r="R175" s="251"/>
      <c r="S175" s="251"/>
      <c r="T175" s="251"/>
      <c r="U175" s="252"/>
      <c r="V175" s="252"/>
      <c r="W175" s="252"/>
      <c r="X175" s="252"/>
      <c r="Y175" s="25"/>
      <c r="Z175" s="25"/>
      <c r="AA175" s="25"/>
      <c r="AB175" s="5"/>
      <c r="AC175" s="5"/>
      <c r="AD175" s="5"/>
      <c r="AE175" s="5"/>
      <c r="AF175" s="5"/>
      <c r="AG175" s="5"/>
      <c r="AH175" s="5"/>
      <c r="AI175" s="5"/>
      <c r="AJ175" s="5"/>
      <c r="AK175" s="5"/>
      <c r="AL175" s="5"/>
      <c r="AM175" s="5"/>
      <c r="AN175" s="5"/>
      <c r="AO175" s="5"/>
      <c r="AP175" s="5"/>
      <c r="AQ175" s="5"/>
      <c r="AR175" s="5"/>
      <c r="AS175" s="5"/>
      <c r="AT175" s="5"/>
      <c r="AU175" s="87">
        <v>1</v>
      </c>
      <c r="AV175" s="259"/>
      <c r="AW175" s="260"/>
      <c r="AX175" s="260"/>
      <c r="AY175" s="25"/>
      <c r="AZ175" s="6"/>
      <c r="BA175" s="6"/>
      <c r="BB175" s="6"/>
      <c r="BC175" s="6"/>
      <c r="BD175" s="6"/>
      <c r="BE175" s="6"/>
      <c r="BF175" s="6"/>
      <c r="BG175" s="6"/>
      <c r="BH175" s="6"/>
      <c r="BI175" s="6"/>
      <c r="BJ175" s="6"/>
      <c r="BK175" s="94"/>
      <c r="BL175" s="94"/>
      <c r="BM175" s="94"/>
      <c r="BN175" s="94"/>
      <c r="BO175" s="94"/>
      <c r="BP175" s="94"/>
      <c r="BQ175" s="94"/>
      <c r="BR175" s="94"/>
      <c r="BS175" s="94"/>
      <c r="BT175" s="94"/>
      <c r="BU175" s="94"/>
      <c r="BV175" s="94"/>
      <c r="BW175" s="94"/>
      <c r="BX175" s="94"/>
      <c r="BY175" s="94"/>
      <c r="BZ175" s="94"/>
      <c r="CA175" s="94"/>
      <c r="CC175" s="92">
        <v>1</v>
      </c>
    </row>
    <row r="176" spans="1:83" ht="30" customHeight="1" thickTop="1" thickBot="1">
      <c r="A176" s="86"/>
      <c r="B176" s="414" t="s">
        <v>487</v>
      </c>
      <c r="C176" s="414"/>
      <c r="D176" s="414"/>
      <c r="E176" s="246">
        <f>X174</f>
        <v>2</v>
      </c>
      <c r="F176" s="415" t="str">
        <f>VLOOKUP(E176,A95:B99,2,1)</f>
        <v>Baja</v>
      </c>
      <c r="G176" s="415"/>
      <c r="H176" s="415"/>
      <c r="I176" s="416">
        <f>IF(Y174&lt;0.01,0.01,Y174)</f>
        <v>0.216</v>
      </c>
      <c r="J176" s="416"/>
      <c r="K176" s="417" t="s">
        <v>488</v>
      </c>
      <c r="L176" s="417"/>
      <c r="M176" s="417"/>
      <c r="N176" s="417"/>
      <c r="O176" s="417"/>
      <c r="P176" s="417"/>
      <c r="Q176" s="247">
        <f>Z174</f>
        <v>2</v>
      </c>
      <c r="R176" s="418" t="str">
        <f>VLOOKUP(Q176,A119:B123,2,1)</f>
        <v>Menor</v>
      </c>
      <c r="S176" s="418"/>
      <c r="T176" s="418"/>
      <c r="U176" s="418"/>
      <c r="V176" s="261">
        <f>IF(AA174&lt;0.01,0.01,AA174)</f>
        <v>0.33333333333333331</v>
      </c>
      <c r="W176" s="262"/>
      <c r="Y176" s="25"/>
      <c r="Z176" s="25"/>
      <c r="AA176" s="25"/>
      <c r="AB176" s="5"/>
      <c r="AC176" s="5"/>
      <c r="AD176" s="5"/>
      <c r="AE176" s="5"/>
      <c r="AF176" s="5"/>
      <c r="AG176" s="5"/>
      <c r="AH176" s="5"/>
      <c r="AI176" s="5"/>
      <c r="AJ176" s="5"/>
      <c r="AK176" s="5"/>
      <c r="AL176" s="5"/>
      <c r="AM176" s="5"/>
      <c r="AN176" s="5"/>
      <c r="AO176" s="5"/>
      <c r="AP176" s="5"/>
      <c r="AQ176" s="5"/>
      <c r="AR176" s="5"/>
      <c r="AS176" s="5"/>
      <c r="AT176" s="5"/>
      <c r="AU176" s="87">
        <v>1</v>
      </c>
      <c r="AW176" s="108" t="str">
        <f>CONCATENATE(E176," - ",F176)</f>
        <v>2 - Baja</v>
      </c>
      <c r="AX176" s="108" t="str">
        <f>CONCATENATE(Q176," - ",R176)</f>
        <v>2 - Menor</v>
      </c>
      <c r="AY176" s="25"/>
      <c r="AZ176" s="25"/>
      <c r="BA176" s="25"/>
      <c r="BB176" s="25"/>
      <c r="BC176" s="25"/>
      <c r="BD176" s="25"/>
      <c r="BE176" s="25"/>
      <c r="BF176" s="25"/>
      <c r="BG176" s="25"/>
      <c r="BH176" s="25"/>
      <c r="BI176" s="25"/>
      <c r="BJ176" s="25"/>
      <c r="BK176" s="94"/>
      <c r="BL176" s="94"/>
      <c r="BM176" s="94"/>
      <c r="BN176" s="94"/>
      <c r="BO176" s="94"/>
      <c r="BP176" s="94"/>
      <c r="BQ176" s="56">
        <f t="shared" ref="BQ176:CA176" si="40">SUM(BQ172:BQ174)</f>
        <v>0</v>
      </c>
      <c r="BR176" s="56">
        <f t="shared" si="40"/>
        <v>0</v>
      </c>
      <c r="BS176" s="56">
        <f t="shared" si="40"/>
        <v>0</v>
      </c>
      <c r="BT176" s="56">
        <f t="shared" si="40"/>
        <v>0</v>
      </c>
      <c r="BU176" s="56">
        <f t="shared" si="40"/>
        <v>0</v>
      </c>
      <c r="BV176" s="56">
        <f t="shared" si="40"/>
        <v>0</v>
      </c>
      <c r="BW176" s="56">
        <f t="shared" si="40"/>
        <v>0</v>
      </c>
      <c r="BX176" s="56">
        <f t="shared" si="40"/>
        <v>0</v>
      </c>
      <c r="BY176" s="56">
        <f t="shared" si="40"/>
        <v>0</v>
      </c>
      <c r="BZ176" s="56">
        <f t="shared" si="40"/>
        <v>0</v>
      </c>
      <c r="CA176" s="56">
        <f t="shared" si="40"/>
        <v>0</v>
      </c>
      <c r="CC176" s="92">
        <v>1</v>
      </c>
    </row>
    <row r="177" spans="1:81" ht="12.75" customHeight="1" thickTop="1" thickBot="1">
      <c r="A177" s="86"/>
      <c r="B177" s="199"/>
      <c r="C177" s="199"/>
      <c r="D177" s="94"/>
      <c r="E177" s="25"/>
      <c r="F177" s="25"/>
      <c r="G177" s="25"/>
      <c r="H177" s="25"/>
      <c r="I177" s="25"/>
      <c r="J177" s="25"/>
      <c r="K177" s="25"/>
      <c r="L177" s="25"/>
      <c r="M177" s="25"/>
      <c r="N177" s="25"/>
      <c r="O177" s="25"/>
      <c r="P177" s="25"/>
      <c r="Q177" s="25"/>
      <c r="R177" s="25"/>
      <c r="S177" s="25"/>
      <c r="T177" s="25"/>
      <c r="U177" s="25"/>
      <c r="V177" s="25"/>
      <c r="W177" s="25"/>
      <c r="X177" s="252"/>
      <c r="Y177" s="25"/>
      <c r="Z177" s="25"/>
      <c r="AA177" s="25"/>
      <c r="AB177" s="5"/>
      <c r="AC177" s="5"/>
      <c r="AD177" s="5"/>
      <c r="AE177" s="5"/>
      <c r="AF177" s="5"/>
      <c r="AG177" s="5"/>
      <c r="AH177" s="5"/>
      <c r="AI177" s="5"/>
      <c r="AJ177" s="5"/>
      <c r="AK177" s="5"/>
      <c r="AL177" s="5"/>
      <c r="AM177" s="5"/>
      <c r="AN177" s="5"/>
      <c r="AO177" s="5"/>
      <c r="AP177" s="5"/>
      <c r="AQ177" s="5"/>
      <c r="AR177" s="5"/>
      <c r="AS177" s="5"/>
      <c r="AT177" s="5"/>
      <c r="AU177" s="87">
        <v>1</v>
      </c>
      <c r="AV177" s="259"/>
      <c r="AW177" s="260"/>
      <c r="AX177" s="260"/>
      <c r="AY177" s="25"/>
      <c r="AZ177" s="25"/>
      <c r="BA177" s="25"/>
      <c r="BB177" s="25"/>
      <c r="BC177" s="25"/>
      <c r="BD177" s="25"/>
      <c r="BE177" s="25"/>
      <c r="BF177" s="25"/>
      <c r="BG177" s="25"/>
      <c r="BH177" s="25"/>
      <c r="BI177" s="25"/>
      <c r="BJ177" s="25"/>
      <c r="BK177" s="94"/>
      <c r="BL177" s="94"/>
      <c r="BM177" s="94"/>
      <c r="BN177" s="94"/>
      <c r="BO177" s="94"/>
      <c r="BP177" s="94"/>
      <c r="BQ177" s="94"/>
      <c r="BR177" s="94"/>
      <c r="BS177" s="94"/>
      <c r="BT177" s="94"/>
      <c r="BU177" s="94"/>
      <c r="BV177" s="94"/>
      <c r="BW177" s="94"/>
      <c r="BX177" s="94"/>
      <c r="BY177" s="94"/>
      <c r="BZ177" s="94"/>
      <c r="CA177" s="94"/>
      <c r="CC177" s="92">
        <v>1</v>
      </c>
    </row>
    <row r="178" spans="1:81" ht="25.5" customHeight="1" thickBot="1">
      <c r="A178" s="86"/>
      <c r="B178" s="199"/>
      <c r="C178" s="199"/>
      <c r="D178" s="199"/>
      <c r="E178" s="199"/>
      <c r="F178" s="403" t="s">
        <v>489</v>
      </c>
      <c r="G178" s="403"/>
      <c r="H178" s="403"/>
      <c r="I178" s="403"/>
      <c r="J178" s="403"/>
      <c r="K178" s="403"/>
      <c r="L178" s="403"/>
      <c r="M178" s="403"/>
      <c r="N178" s="404" t="str">
        <f>IFERROR(INDEX(ADU1218:ADY1222,MATCH(E176,ADP1218:ADP1222,0),MATCH(Q176,ADU1214:ADY1214,0)),"")</f>
        <v>MODERADO</v>
      </c>
      <c r="O178" s="404"/>
      <c r="P178" s="404"/>
      <c r="Q178" s="404"/>
      <c r="R178" s="404"/>
      <c r="S178" s="404"/>
      <c r="T178" s="405">
        <f>IF(AV178&lt;0.01,0.01,AV178)</f>
        <v>7.1999999999999995E-2</v>
      </c>
      <c r="U178" s="405"/>
      <c r="V178" s="405"/>
      <c r="W178" s="405"/>
      <c r="X178" s="252"/>
      <c r="Y178" s="406" t="s">
        <v>433</v>
      </c>
      <c r="Z178" s="406"/>
      <c r="AA178" s="406"/>
      <c r="AB178" s="5"/>
      <c r="AC178" s="5"/>
      <c r="AD178" s="5"/>
      <c r="AE178" s="5"/>
      <c r="AF178" s="5"/>
      <c r="AG178" s="5"/>
      <c r="AH178" s="5"/>
      <c r="AI178" s="5"/>
      <c r="AJ178" s="5"/>
      <c r="AK178" s="5"/>
      <c r="AL178" s="5"/>
      <c r="AM178" s="5"/>
      <c r="AN178" s="5"/>
      <c r="AO178" s="5" t="s">
        <v>490</v>
      </c>
      <c r="AP178" s="5"/>
      <c r="AQ178" s="5"/>
      <c r="AR178" s="5"/>
      <c r="AS178" s="5"/>
      <c r="AT178" s="5"/>
      <c r="AU178" s="87">
        <v>1</v>
      </c>
      <c r="AV178" s="249">
        <f>I176*V176</f>
        <v>7.1999999999999995E-2</v>
      </c>
      <c r="AW178" s="260"/>
      <c r="AX178" s="260"/>
      <c r="AY178" s="25"/>
      <c r="AZ178" s="25"/>
      <c r="BA178" s="25"/>
      <c r="BB178" s="25"/>
      <c r="BC178" s="25"/>
      <c r="BD178" s="25"/>
      <c r="BE178" s="25"/>
      <c r="BF178" s="25"/>
      <c r="BG178" s="25"/>
      <c r="BH178" s="25"/>
      <c r="BI178" s="25"/>
      <c r="BJ178" s="25"/>
      <c r="BK178" s="94"/>
      <c r="BL178" s="94"/>
      <c r="BM178" s="94"/>
      <c r="BN178" s="94"/>
      <c r="BO178" s="94"/>
      <c r="BP178" s="94"/>
      <c r="BQ178" s="94"/>
      <c r="BR178" s="94"/>
      <c r="BS178" s="94"/>
      <c r="BT178" s="94"/>
      <c r="BU178" s="94"/>
      <c r="BV178" s="94"/>
      <c r="BW178" s="94"/>
      <c r="BX178" s="94"/>
      <c r="BY178" s="94"/>
      <c r="BZ178" s="94"/>
      <c r="CA178" s="94"/>
      <c r="CC178" s="92">
        <v>1</v>
      </c>
    </row>
    <row r="179" spans="1:81" ht="16.5" customHeight="1">
      <c r="A179" s="86"/>
      <c r="B179" s="199"/>
      <c r="C179" s="199"/>
      <c r="D179" s="199"/>
      <c r="E179" s="199"/>
      <c r="F179" s="199"/>
      <c r="G179" s="250"/>
      <c r="H179" s="250"/>
      <c r="I179" s="250"/>
      <c r="J179" s="250"/>
      <c r="K179" s="250"/>
      <c r="L179" s="250"/>
      <c r="M179" s="250"/>
      <c r="N179" s="250"/>
      <c r="O179" s="251"/>
      <c r="P179" s="251"/>
      <c r="Q179" s="251"/>
      <c r="R179" s="251"/>
      <c r="S179" s="251"/>
      <c r="T179" s="251"/>
      <c r="U179" s="252"/>
      <c r="V179" s="252"/>
      <c r="W179" s="252"/>
      <c r="X179" s="252"/>
      <c r="Y179" s="25"/>
      <c r="Z179" s="25"/>
      <c r="AA179" s="25"/>
      <c r="AB179" s="5"/>
      <c r="AC179" s="5"/>
      <c r="AD179" s="5"/>
      <c r="AE179" s="5"/>
      <c r="AF179" s="5"/>
      <c r="AG179" s="5"/>
      <c r="AH179" s="5"/>
      <c r="AI179" s="5"/>
      <c r="AJ179" s="5"/>
      <c r="AK179" s="5"/>
      <c r="AL179" s="5"/>
      <c r="AM179" s="5"/>
      <c r="AN179" s="5"/>
      <c r="AO179" s="5"/>
      <c r="AP179" s="5"/>
      <c r="AQ179" s="5"/>
      <c r="AR179" s="5"/>
      <c r="AS179" s="5"/>
      <c r="AT179" s="5"/>
      <c r="AU179" s="87">
        <v>1</v>
      </c>
      <c r="AV179" s="259"/>
      <c r="AW179" s="260"/>
      <c r="AX179" s="260"/>
      <c r="AY179" s="25"/>
      <c r="AZ179" s="25"/>
      <c r="BA179" s="25"/>
      <c r="BB179" s="25"/>
      <c r="BC179" s="25"/>
      <c r="BD179" s="25"/>
      <c r="BE179" s="25"/>
      <c r="BF179" s="25"/>
      <c r="BG179" s="25"/>
      <c r="BH179" s="25"/>
      <c r="BI179" s="25"/>
      <c r="BJ179" s="25"/>
      <c r="BK179" s="94"/>
      <c r="BL179" s="94"/>
      <c r="BM179" s="94"/>
      <c r="BN179" s="94"/>
      <c r="BO179" s="94"/>
      <c r="BP179" s="94"/>
      <c r="BQ179" s="94"/>
      <c r="BR179" s="94"/>
      <c r="BS179" s="94"/>
      <c r="BT179" s="94"/>
      <c r="BU179" s="94"/>
      <c r="BV179" s="94"/>
      <c r="BW179" s="94"/>
      <c r="BX179" s="94"/>
      <c r="BY179" s="94"/>
      <c r="BZ179" s="94"/>
      <c r="CA179" s="94"/>
      <c r="CC179" s="92">
        <v>1</v>
      </c>
    </row>
    <row r="180" spans="1:81" ht="30" customHeight="1">
      <c r="A180" s="86"/>
      <c r="B180" s="407" t="s">
        <v>491</v>
      </c>
      <c r="C180" s="407"/>
      <c r="D180" s="407"/>
      <c r="E180" s="407"/>
      <c r="F180" s="407"/>
      <c r="G180" s="407"/>
      <c r="H180" s="407"/>
      <c r="I180" s="407"/>
      <c r="J180" s="407"/>
      <c r="K180" s="407"/>
      <c r="L180" s="407"/>
      <c r="M180" s="407"/>
      <c r="N180" s="407"/>
      <c r="O180" s="407"/>
      <c r="P180" s="407"/>
      <c r="Q180" s="407"/>
      <c r="R180" s="407"/>
      <c r="S180" s="407"/>
      <c r="T180" s="407"/>
      <c r="U180" s="407"/>
      <c r="V180" s="408" t="s">
        <v>492</v>
      </c>
      <c r="W180" s="408"/>
      <c r="X180" s="408"/>
      <c r="Y180" s="408"/>
      <c r="Z180" s="408"/>
      <c r="AA180" s="408"/>
      <c r="AB180" s="408"/>
      <c r="AC180" s="408"/>
      <c r="AD180" s="408"/>
      <c r="AE180" s="408"/>
      <c r="AF180" s="408"/>
      <c r="AG180" s="408"/>
      <c r="AH180" s="408"/>
      <c r="AI180" s="408"/>
      <c r="AJ180" s="408"/>
      <c r="AK180" s="408"/>
      <c r="AL180" s="408"/>
      <c r="AM180" s="408"/>
      <c r="AN180" s="408"/>
      <c r="AO180" s="408"/>
      <c r="AP180" s="408"/>
      <c r="AQ180" s="408"/>
      <c r="AR180" s="408"/>
      <c r="AS180" s="408"/>
      <c r="AT180" s="263"/>
      <c r="AU180" s="87">
        <v>1</v>
      </c>
      <c r="AV180" s="109" t="s">
        <v>493</v>
      </c>
      <c r="AW180" s="264" t="s">
        <v>494</v>
      </c>
      <c r="AX180" s="254" t="s">
        <v>495</v>
      </c>
      <c r="AY180" s="254" t="s">
        <v>496</v>
      </c>
      <c r="AZ180" s="254" t="s">
        <v>497</v>
      </c>
      <c r="BA180" s="254" t="s">
        <v>4</v>
      </c>
      <c r="BB180" s="265" t="s">
        <v>498</v>
      </c>
      <c r="BC180" s="265" t="s">
        <v>499</v>
      </c>
      <c r="BD180" s="265" t="s">
        <v>500</v>
      </c>
      <c r="BE180" s="25"/>
      <c r="BF180" s="25"/>
      <c r="BG180" s="25"/>
      <c r="BH180" s="25"/>
      <c r="BI180" s="25"/>
      <c r="BJ180" s="25"/>
      <c r="BK180" s="94"/>
      <c r="BL180" s="94"/>
      <c r="BM180" s="94"/>
      <c r="BN180" s="94"/>
      <c r="BO180" s="94"/>
      <c r="BP180" s="94"/>
      <c r="BQ180" s="94"/>
      <c r="BR180" s="94"/>
      <c r="BS180" s="94"/>
      <c r="BT180" s="94"/>
      <c r="BU180" s="94"/>
      <c r="BV180" s="94"/>
      <c r="BW180" s="94"/>
      <c r="BX180" s="94"/>
      <c r="BY180" s="94"/>
      <c r="BZ180" s="94"/>
      <c r="CA180" s="94"/>
      <c r="CC180" s="92">
        <v>1</v>
      </c>
    </row>
    <row r="181" spans="1:81" ht="14.25" customHeight="1">
      <c r="A181" s="86"/>
      <c r="B181" s="409" t="s">
        <v>112</v>
      </c>
      <c r="C181" s="409" t="s">
        <v>494</v>
      </c>
      <c r="D181" s="409"/>
      <c r="E181" s="409"/>
      <c r="F181" s="409"/>
      <c r="G181" s="388" t="s">
        <v>501</v>
      </c>
      <c r="H181" s="388" t="s">
        <v>502</v>
      </c>
      <c r="I181" s="388"/>
      <c r="J181" s="388"/>
      <c r="K181" s="388"/>
      <c r="L181" s="388" t="s">
        <v>503</v>
      </c>
      <c r="M181" s="388"/>
      <c r="N181" s="388"/>
      <c r="O181" s="388"/>
      <c r="P181" s="388" t="s">
        <v>504</v>
      </c>
      <c r="Q181" s="388"/>
      <c r="R181" s="388"/>
      <c r="S181" s="388"/>
      <c r="T181" s="410" t="s">
        <v>4</v>
      </c>
      <c r="U181" s="410"/>
      <c r="V181" s="411" t="s">
        <v>505</v>
      </c>
      <c r="W181" s="411"/>
      <c r="X181" s="411"/>
      <c r="Y181" s="411"/>
      <c r="Z181" s="411"/>
      <c r="AA181" s="411"/>
      <c r="AB181" s="411"/>
      <c r="AC181" s="411"/>
      <c r="AD181" s="411" t="s">
        <v>506</v>
      </c>
      <c r="AE181" s="411"/>
      <c r="AF181" s="411"/>
      <c r="AG181" s="411"/>
      <c r="AH181" s="411"/>
      <c r="AI181" s="411"/>
      <c r="AJ181" s="411"/>
      <c r="AK181" s="411"/>
      <c r="AL181" s="411" t="s">
        <v>507</v>
      </c>
      <c r="AM181" s="411"/>
      <c r="AN181" s="411"/>
      <c r="AO181" s="411"/>
      <c r="AP181" s="411"/>
      <c r="AQ181" s="411"/>
      <c r="AR181" s="411"/>
      <c r="AS181" s="411"/>
      <c r="AT181" s="253"/>
      <c r="AU181" s="87">
        <v>1</v>
      </c>
      <c r="AV181" s="112" t="str">
        <f>CONCATENATE(A183,". ",B183," 
",A185,". ",B185," 
",A187,". ",B187," 
",A189,". ",B189)</f>
        <v xml:space="preserve">Indicador 1. EFICACIA DE
CONTROLES: 
Indicador 2. EFECTIVIDAD
(Alarmas - materialización): 
IND3.  
IND4. </v>
      </c>
      <c r="AW181" s="112" t="str">
        <f>CONCATENATE("IND ",A183,". ",C183," 
",A185,". ",C185," 
",A187,". ",C187," 
",A189,". ",C189)</f>
        <v xml:space="preserve">IND Indicador 1. Controles ejecutados en el periodo  / Controles programados a ejecutar en el periodo X 100% 
Indicador 2. No. de normas relacionadas con el modelo efr modificadas, derogadas o expedidas en el período / No. de normas relacionadas con el modelo efr  modificadas, derogadas o expedidas en el período socializadas entte los integrantes del equipo efr 
IND3.  
IND4. </v>
      </c>
      <c r="AX181" s="112" t="str">
        <f>CONCATENATE("IND ",A183,". 
",J183," 
",A185,". 
",J185," 
",A187,". 
",J187," 
",A189,". 
",J189)</f>
        <v xml:space="preserve">IND Indicador 1. 
1 
Indicador 2. 
IND3. 
IND4. 
</v>
      </c>
      <c r="AY181" s="112" t="str">
        <f>CONCATENATE("IND ",A183,". 
",N183," 
",A185,". 
",N185," 
",A187,". 
",N187," 
",A189,". 
",N189)</f>
        <v xml:space="preserve">IND Indicador 1. 
1 
Indicador 2. 
IND3. 
IND4. 
</v>
      </c>
      <c r="AZ181" s="112" t="str">
        <f>CONCATENATE("IND ",A183,". 
",R183," 
",A185,". 
",R185," 
",A187,". 
",R187," 
",A189,". 
",R189)</f>
        <v xml:space="preserve">IND Indicador 1. 
1 
Indicador 2. 
IND3. 
IND4. 
</v>
      </c>
      <c r="BA181" s="112" t="str">
        <f>CONCATENATE("IND ",A183,". 
",R183," 
",A185,". 
",R185," 
",A187,". 
",R187," 
",A189,". 
",R189)</f>
        <v xml:space="preserve">IND Indicador 1. 
1 
Indicador 2. 
IND3. 
IND4. 
</v>
      </c>
      <c r="BB181" s="112" t="str">
        <f>CONCATENATE(A183,". 
",V183," 
",A185,". 
",V185," 
",A187,". 
",V187," 
",A189,". 
",V189)</f>
        <v xml:space="preserve">Indicador 1. 
Se cumplen los dos controles definidos según el seguimiento reportado para ellos. 
Indicador 2. 
No cambiaron las normas del modelo o relacionadas con el  
IND3. 
IND4. 
</v>
      </c>
      <c r="BC181" s="112" t="str">
        <f>CONCATENATE(A183,". 
",AD183," 
",A185,". 
",AD185," 
",A187,". 
",AD187," 
",A189,". 
",AD189)</f>
        <v xml:space="preserve">Indicador 1. 
Se cumplen los dos controles definidos según el seguimiento reportado para ellos. 
Indicador 2. 
No cambiaron las normas del modelo o relacionadas con el  
IND3. 
IND4. 
</v>
      </c>
      <c r="BD181" s="112" t="str">
        <f>CONCATENATE(A183,". 
",AL183," 
",A185,". 
",AL185," 
",A187,". 
",AL187," 
",A189,". 
",AL189)</f>
        <v xml:space="preserve">Indicador 1. 
Se cumplen los dos controles definidos según el seguimiento reportado para ellos. 
Indicador 2. 
No cambiaron las normas del modelo o relacionadas con el  
IND3. 
IND4. 
</v>
      </c>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C181" s="92">
        <v>1</v>
      </c>
    </row>
    <row r="182" spans="1:81" ht="12.75" customHeight="1">
      <c r="A182" s="86"/>
      <c r="B182" s="409"/>
      <c r="C182" s="409"/>
      <c r="D182" s="409"/>
      <c r="E182" s="409"/>
      <c r="F182" s="409"/>
      <c r="G182" s="388"/>
      <c r="H182" s="388" t="s">
        <v>508</v>
      </c>
      <c r="I182" s="388"/>
      <c r="J182" s="388" t="s">
        <v>509</v>
      </c>
      <c r="K182" s="388"/>
      <c r="L182" s="388" t="s">
        <v>508</v>
      </c>
      <c r="M182" s="388"/>
      <c r="N182" s="388" t="s">
        <v>509</v>
      </c>
      <c r="O182" s="388"/>
      <c r="P182" s="388"/>
      <c r="Q182" s="388"/>
      <c r="R182" s="388" t="s">
        <v>509</v>
      </c>
      <c r="S182" s="388"/>
      <c r="T182" s="410"/>
      <c r="U182" s="410"/>
      <c r="V182" s="411"/>
      <c r="W182" s="411"/>
      <c r="X182" s="411"/>
      <c r="Y182" s="411"/>
      <c r="Z182" s="411"/>
      <c r="AA182" s="411"/>
      <c r="AB182" s="411"/>
      <c r="AC182" s="411"/>
      <c r="AD182" s="411"/>
      <c r="AE182" s="411"/>
      <c r="AF182" s="411"/>
      <c r="AG182" s="411"/>
      <c r="AH182" s="411"/>
      <c r="AI182" s="411"/>
      <c r="AJ182" s="411"/>
      <c r="AK182" s="411"/>
      <c r="AL182" s="411"/>
      <c r="AM182" s="411"/>
      <c r="AN182" s="411"/>
      <c r="AO182" s="411"/>
      <c r="AP182" s="411"/>
      <c r="AQ182" s="411"/>
      <c r="AR182" s="411"/>
      <c r="AS182" s="411"/>
      <c r="AT182" s="253"/>
      <c r="AU182" s="87">
        <v>1</v>
      </c>
      <c r="BE182" s="25"/>
      <c r="BF182" s="25"/>
      <c r="BG182" s="25"/>
      <c r="BH182" s="25"/>
      <c r="BI182" s="25"/>
      <c r="BJ182" s="25"/>
      <c r="BK182" s="94"/>
      <c r="BL182" s="94"/>
      <c r="BM182" s="94"/>
      <c r="BN182" s="94"/>
      <c r="BO182" s="94"/>
      <c r="BP182" s="94"/>
      <c r="BQ182" s="94"/>
      <c r="BR182" s="94"/>
      <c r="BS182" s="94"/>
      <c r="BT182" s="94"/>
      <c r="BU182" s="94"/>
      <c r="BV182" s="94"/>
      <c r="BW182" s="94"/>
      <c r="BX182" s="94"/>
      <c r="BY182" s="94"/>
      <c r="BZ182" s="94"/>
      <c r="CA182" s="94"/>
      <c r="CC182" s="92">
        <v>1</v>
      </c>
    </row>
    <row r="183" spans="1:81" ht="42" customHeight="1">
      <c r="A183" s="396" t="s">
        <v>510</v>
      </c>
      <c r="B183" s="397" t="s">
        <v>511</v>
      </c>
      <c r="C183" s="397" t="s">
        <v>830</v>
      </c>
      <c r="D183" s="397"/>
      <c r="E183" s="397"/>
      <c r="F183" s="397"/>
      <c r="G183" s="266" t="s">
        <v>512</v>
      </c>
      <c r="H183" s="401">
        <v>2</v>
      </c>
      <c r="I183" s="401"/>
      <c r="J183" s="402">
        <f>IFERROR(ROUND(H183/H184,1),"")</f>
        <v>1</v>
      </c>
      <c r="K183" s="402"/>
      <c r="L183" s="401">
        <v>2</v>
      </c>
      <c r="M183" s="401"/>
      <c r="N183" s="402">
        <f>IFERROR(ROUND(L183/L184,1),"")</f>
        <v>1</v>
      </c>
      <c r="O183" s="402"/>
      <c r="P183" s="401">
        <v>2</v>
      </c>
      <c r="Q183" s="401"/>
      <c r="R183" s="402">
        <f>IFERROR(ROUND(P183/P184,1),"")</f>
        <v>1</v>
      </c>
      <c r="S183" s="402"/>
      <c r="T183" s="399"/>
      <c r="U183" s="399"/>
      <c r="V183" s="400" t="s">
        <v>905</v>
      </c>
      <c r="W183" s="400"/>
      <c r="X183" s="400"/>
      <c r="Y183" s="400"/>
      <c r="Z183" s="400"/>
      <c r="AA183" s="400"/>
      <c r="AB183" s="400"/>
      <c r="AC183" s="400"/>
      <c r="AD183" s="400" t="s">
        <v>905</v>
      </c>
      <c r="AE183" s="400"/>
      <c r="AF183" s="400"/>
      <c r="AG183" s="400"/>
      <c r="AH183" s="400"/>
      <c r="AI183" s="400"/>
      <c r="AJ183" s="400"/>
      <c r="AK183" s="400"/>
      <c r="AL183" s="400" t="s">
        <v>905</v>
      </c>
      <c r="AM183" s="400"/>
      <c r="AN183" s="400"/>
      <c r="AO183" s="400"/>
      <c r="AP183" s="400"/>
      <c r="AQ183" s="400"/>
      <c r="AR183" s="400"/>
      <c r="AS183" s="400"/>
      <c r="AT183" s="267"/>
      <c r="AU183" s="87">
        <v>1</v>
      </c>
      <c r="AV183" s="112" t="str">
        <f>CONCATENATE(A183,".  
",C183," 
",$H$181,": ",J183," 
",$L$181,": ",N183," 
",$P$181,": ",R183," 
",$T$181,": ",T183)</f>
        <v xml:space="preserve">Indicador 1.  
Controles ejecutados en el periodo  / Controles programados a ejecutar en el periodo X 100% 
DATOS PERIODO 1: 1 
DATOS PERIODO 2: 1 
DATOS PERIODO 3: 1 
AÑO: </v>
      </c>
      <c r="AW183" s="112" t="str">
        <f>CONCATENATE(A183,".   
",$V$181,": ",V183," 
",$AD$181,": ",AD183," 
",$AL$181,": ",AL183)</f>
        <v>Indicador 1.   
ANÁLISIS PERIODO 1: Se cumplen los dos controles definidos según el seguimiento reportado para ellos. 
ANÁLISIS PERIODO 2: Se cumplen los dos controles definidos según el seguimiento reportado para ellos. 
ANÁLISIS PERIODO 3: Se cumplen los dos controles definidos según el seguimiento reportado para ellos.</v>
      </c>
      <c r="BE183" s="25"/>
      <c r="BF183" s="25"/>
      <c r="BG183" s="25"/>
      <c r="BH183" s="25"/>
      <c r="BI183" s="25"/>
      <c r="BJ183" s="25"/>
      <c r="BK183" s="94"/>
      <c r="BL183" s="94"/>
      <c r="BM183" s="94"/>
      <c r="BN183" s="94"/>
      <c r="BO183" s="94"/>
      <c r="BP183" s="94"/>
      <c r="BQ183" s="94"/>
      <c r="BR183" s="94"/>
      <c r="BS183" s="94"/>
      <c r="BT183" s="94"/>
      <c r="BU183" s="94"/>
      <c r="BV183" s="94"/>
      <c r="BW183" s="94"/>
      <c r="BX183" s="94"/>
      <c r="BY183" s="94"/>
      <c r="BZ183" s="94"/>
      <c r="CA183" s="94"/>
      <c r="CC183" s="92">
        <v>1</v>
      </c>
    </row>
    <row r="184" spans="1:81" ht="42" customHeight="1">
      <c r="A184" s="396"/>
      <c r="B184" s="397"/>
      <c r="C184" s="397"/>
      <c r="D184" s="397"/>
      <c r="E184" s="397"/>
      <c r="F184" s="397"/>
      <c r="G184" s="266" t="s">
        <v>513</v>
      </c>
      <c r="H184" s="401">
        <v>2</v>
      </c>
      <c r="I184" s="401"/>
      <c r="J184" s="402"/>
      <c r="K184" s="402"/>
      <c r="L184" s="401">
        <v>2</v>
      </c>
      <c r="M184" s="401"/>
      <c r="N184" s="402"/>
      <c r="O184" s="402"/>
      <c r="P184" s="401">
        <v>2</v>
      </c>
      <c r="Q184" s="401"/>
      <c r="R184" s="402"/>
      <c r="S184" s="402"/>
      <c r="T184" s="399"/>
      <c r="U184" s="399"/>
      <c r="V184" s="400"/>
      <c r="W184" s="400"/>
      <c r="X184" s="400"/>
      <c r="Y184" s="400"/>
      <c r="Z184" s="400"/>
      <c r="AA184" s="400"/>
      <c r="AB184" s="400"/>
      <c r="AC184" s="400"/>
      <c r="AD184" s="400"/>
      <c r="AE184" s="400"/>
      <c r="AF184" s="400"/>
      <c r="AG184" s="400"/>
      <c r="AH184" s="400"/>
      <c r="AI184" s="400"/>
      <c r="AJ184" s="400"/>
      <c r="AK184" s="400"/>
      <c r="AL184" s="400"/>
      <c r="AM184" s="400"/>
      <c r="AN184" s="400"/>
      <c r="AO184" s="400"/>
      <c r="AP184" s="400"/>
      <c r="AQ184" s="400"/>
      <c r="AR184" s="400"/>
      <c r="AS184" s="400"/>
      <c r="AT184" s="267"/>
      <c r="AU184" s="87">
        <v>1</v>
      </c>
      <c r="AV184" s="112"/>
      <c r="AW184" s="112"/>
      <c r="AX184" s="112"/>
      <c r="AY184" s="25"/>
      <c r="AZ184" s="25"/>
      <c r="BA184" s="25"/>
      <c r="BB184" s="25"/>
      <c r="BC184" s="25"/>
      <c r="BD184" s="25"/>
      <c r="BE184" s="25"/>
      <c r="BF184" s="25"/>
      <c r="BG184" s="25"/>
      <c r="BH184" s="25"/>
      <c r="BI184" s="25"/>
      <c r="BJ184" s="25"/>
      <c r="BK184" s="94"/>
      <c r="BL184" s="94"/>
      <c r="BM184" s="94"/>
      <c r="BN184" s="94"/>
      <c r="BO184" s="94"/>
      <c r="BP184" s="94"/>
      <c r="BQ184" s="94"/>
      <c r="BR184" s="94"/>
      <c r="BS184" s="94"/>
      <c r="BT184" s="94"/>
      <c r="BU184" s="94"/>
      <c r="BV184" s="94"/>
      <c r="BW184" s="94"/>
      <c r="BX184" s="94"/>
      <c r="BY184" s="94"/>
      <c r="BZ184" s="94"/>
      <c r="CA184" s="94"/>
      <c r="CC184" s="92">
        <v>1</v>
      </c>
    </row>
    <row r="185" spans="1:81" ht="42" customHeight="1">
      <c r="A185" s="396" t="str">
        <f>IF(B185="","","Indicador 2")</f>
        <v>Indicador 2</v>
      </c>
      <c r="B185" s="397" t="s">
        <v>514</v>
      </c>
      <c r="C185" s="397" t="s">
        <v>860</v>
      </c>
      <c r="D185" s="397"/>
      <c r="E185" s="397"/>
      <c r="F185" s="397"/>
      <c r="G185" s="266" t="s">
        <v>512</v>
      </c>
      <c r="H185" s="401">
        <v>0</v>
      </c>
      <c r="I185" s="401"/>
      <c r="J185" s="402" t="str">
        <f>IFERROR(ROUND(H185/H186,1),"")</f>
        <v/>
      </c>
      <c r="K185" s="402"/>
      <c r="L185" s="401">
        <v>0</v>
      </c>
      <c r="M185" s="401"/>
      <c r="N185" s="402" t="str">
        <f>IFERROR(ROUND(L185/L186,1),"")</f>
        <v/>
      </c>
      <c r="O185" s="402"/>
      <c r="P185" s="401">
        <v>0</v>
      </c>
      <c r="Q185" s="401"/>
      <c r="R185" s="402" t="str">
        <f>IFERROR(ROUND(P185/P186,1),"")</f>
        <v/>
      </c>
      <c r="S185" s="402"/>
      <c r="T185" s="399"/>
      <c r="U185" s="399"/>
      <c r="V185" s="400" t="s">
        <v>906</v>
      </c>
      <c r="W185" s="400"/>
      <c r="X185" s="400"/>
      <c r="Y185" s="400"/>
      <c r="Z185" s="400"/>
      <c r="AA185" s="400"/>
      <c r="AB185" s="400"/>
      <c r="AC185" s="400"/>
      <c r="AD185" s="400" t="s">
        <v>906</v>
      </c>
      <c r="AE185" s="400"/>
      <c r="AF185" s="400"/>
      <c r="AG185" s="400"/>
      <c r="AH185" s="400"/>
      <c r="AI185" s="400"/>
      <c r="AJ185" s="400"/>
      <c r="AK185" s="400"/>
      <c r="AL185" s="400" t="s">
        <v>906</v>
      </c>
      <c r="AM185" s="400"/>
      <c r="AN185" s="400"/>
      <c r="AO185" s="400"/>
      <c r="AP185" s="400"/>
      <c r="AQ185" s="400"/>
      <c r="AR185" s="400"/>
      <c r="AS185" s="400"/>
      <c r="AT185" s="267"/>
      <c r="AU185" s="87">
        <v>1</v>
      </c>
      <c r="AV185" s="112" t="str">
        <f>CONCATENATE(A185,".  
",C185," 
",$H$181,": ",J185," 
",$L$181,": ",N185," 
",$P$181,": ",R185," 
",$T$181,": ",T185)</f>
        <v xml:space="preserve">Indicador 2.  
No. de normas relacionadas con el modelo efr modificadas, derogadas o expedidas en el período / No. de normas relacionadas con el modelo efr  modificadas, derogadas o expedidas en el período socializadas entte los integrantes del equipo efr 
DATOS PERIODO 1:  
DATOS PERIODO 2:  
DATOS PERIODO 3:  
AÑO: </v>
      </c>
      <c r="AW185" s="112" t="str">
        <f>CONCATENATE(A185,".   
",$V$181,": ",V185," 
",$AD$181,": ",AD185," 
",$AL$181,": ",AL185)</f>
        <v xml:space="preserve">Indicador 2.   
ANÁLISIS PERIODO 1: No cambiaron las normas del modelo o relacionadas con el  
ANÁLISIS PERIODO 2: No cambiaron las normas del modelo o relacionadas con el  
ANÁLISIS PERIODO 3: No cambiaron las normas del modelo o relacionadas con el </v>
      </c>
      <c r="AX185" s="112"/>
      <c r="AY185" s="5"/>
      <c r="AZ185" s="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C185" s="92">
        <v>1</v>
      </c>
    </row>
    <row r="186" spans="1:81" ht="42" customHeight="1">
      <c r="A186" s="396"/>
      <c r="B186" s="397"/>
      <c r="C186" s="397"/>
      <c r="D186" s="397"/>
      <c r="E186" s="397"/>
      <c r="F186" s="397"/>
      <c r="G186" s="266" t="s">
        <v>513</v>
      </c>
      <c r="H186" s="401"/>
      <c r="I186" s="401"/>
      <c r="J186" s="402"/>
      <c r="K186" s="402"/>
      <c r="L186" s="401"/>
      <c r="M186" s="401"/>
      <c r="N186" s="402"/>
      <c r="O186" s="402"/>
      <c r="P186" s="401"/>
      <c r="Q186" s="401"/>
      <c r="R186" s="402"/>
      <c r="S186" s="402"/>
      <c r="T186" s="399"/>
      <c r="U186" s="399"/>
      <c r="V186" s="400"/>
      <c r="W186" s="400"/>
      <c r="X186" s="400"/>
      <c r="Y186" s="400"/>
      <c r="Z186" s="400"/>
      <c r="AA186" s="400"/>
      <c r="AB186" s="400"/>
      <c r="AC186" s="400"/>
      <c r="AD186" s="400"/>
      <c r="AE186" s="400"/>
      <c r="AF186" s="400"/>
      <c r="AG186" s="400"/>
      <c r="AH186" s="400"/>
      <c r="AI186" s="400"/>
      <c r="AJ186" s="400"/>
      <c r="AK186" s="400"/>
      <c r="AL186" s="400"/>
      <c r="AM186" s="400"/>
      <c r="AN186" s="400"/>
      <c r="AO186" s="400"/>
      <c r="AP186" s="400"/>
      <c r="AQ186" s="400"/>
      <c r="AR186" s="400"/>
      <c r="AS186" s="400"/>
      <c r="AT186" s="267"/>
      <c r="AU186" s="87">
        <v>1</v>
      </c>
      <c r="AV186" s="112"/>
      <c r="AW186" s="112"/>
      <c r="AX186" s="112"/>
      <c r="AY186" s="5"/>
      <c r="AZ186" s="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C186" s="92">
        <v>1</v>
      </c>
    </row>
    <row r="187" spans="1:81" ht="42" customHeight="1">
      <c r="A187" s="396" t="s">
        <v>515</v>
      </c>
      <c r="B187" s="397"/>
      <c r="C187" s="397"/>
      <c r="D187" s="397"/>
      <c r="E187" s="397"/>
      <c r="F187" s="397"/>
      <c r="G187" s="266" t="s">
        <v>512</v>
      </c>
      <c r="H187" s="398"/>
      <c r="I187" s="398"/>
      <c r="J187" s="399" t="str">
        <f>IFERROR(ROUND(H187/H188,1),"")</f>
        <v/>
      </c>
      <c r="K187" s="399"/>
      <c r="L187" s="398"/>
      <c r="M187" s="398"/>
      <c r="N187" s="399" t="str">
        <f>IFERROR(ROUND(L187/L188,1),"")</f>
        <v/>
      </c>
      <c r="O187" s="399"/>
      <c r="P187" s="398"/>
      <c r="Q187" s="398"/>
      <c r="R187" s="399" t="str">
        <f>IFERROR(ROUND(P187/P188,1),"")</f>
        <v/>
      </c>
      <c r="S187" s="399"/>
      <c r="T187" s="399"/>
      <c r="U187" s="399"/>
      <c r="V187" s="400"/>
      <c r="W187" s="400"/>
      <c r="X187" s="400"/>
      <c r="Y187" s="400"/>
      <c r="Z187" s="400"/>
      <c r="AA187" s="400"/>
      <c r="AB187" s="400"/>
      <c r="AC187" s="400"/>
      <c r="AD187" s="400"/>
      <c r="AE187" s="400"/>
      <c r="AF187" s="400"/>
      <c r="AG187" s="400"/>
      <c r="AH187" s="400"/>
      <c r="AI187" s="400"/>
      <c r="AJ187" s="400"/>
      <c r="AK187" s="400"/>
      <c r="AL187" s="400"/>
      <c r="AM187" s="400"/>
      <c r="AN187" s="400"/>
      <c r="AO187" s="400"/>
      <c r="AP187" s="400"/>
      <c r="AQ187" s="400"/>
      <c r="AR187" s="400"/>
      <c r="AS187" s="400"/>
      <c r="AT187" s="267"/>
      <c r="AU187" s="87">
        <v>1</v>
      </c>
      <c r="AV187" s="112" t="str">
        <f>CONCATENATE(A187,".  
",C187," 
",$H$181,": ",J187," 
",$L$181,": ",N187," 
",$P$181,": ",R187," 
",$T$181,": ",T187)</f>
        <v xml:space="preserve">IND3.  
DATOS PERIODO 1:  
DATOS PERIODO 2:  
DATOS PERIODO 3:  
AÑO: </v>
      </c>
      <c r="AW187" s="112" t="str">
        <f>CONCATENATE(A187,".   
",$V$181,": ",V187," 
",$AD$181,": ",AD187," 
",$AL$181,": ",AL187)</f>
        <v xml:space="preserve">IND3.   
ANÁLISIS PERIODO 1:  
ANÁLISIS PERIODO 2:  
ANÁLISIS PERIODO 3: </v>
      </c>
      <c r="AX187" s="112"/>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C187" s="92">
        <v>1</v>
      </c>
    </row>
    <row r="188" spans="1:81" ht="42" customHeight="1">
      <c r="A188" s="396"/>
      <c r="B188" s="397"/>
      <c r="C188" s="397"/>
      <c r="D188" s="397"/>
      <c r="E188" s="397"/>
      <c r="F188" s="397"/>
      <c r="G188" s="266" t="s">
        <v>513</v>
      </c>
      <c r="H188" s="398"/>
      <c r="I188" s="398"/>
      <c r="J188" s="399"/>
      <c r="K188" s="399"/>
      <c r="L188" s="398"/>
      <c r="M188" s="398"/>
      <c r="N188" s="399"/>
      <c r="O188" s="399"/>
      <c r="P188" s="398"/>
      <c r="Q188" s="398"/>
      <c r="R188" s="399"/>
      <c r="S188" s="399"/>
      <c r="T188" s="399"/>
      <c r="U188" s="399"/>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267"/>
      <c r="AU188" s="87">
        <v>1</v>
      </c>
      <c r="AV188" s="112"/>
      <c r="AW188" s="112"/>
      <c r="AX188" s="112"/>
      <c r="AY188" s="25"/>
      <c r="AZ188" s="25"/>
      <c r="BA188" s="25"/>
      <c r="BB188" s="25"/>
      <c r="BC188" s="25"/>
      <c r="BD188" s="25"/>
      <c r="BE188" s="25"/>
      <c r="BF188" s="25"/>
      <c r="BG188" s="25"/>
      <c r="BH188" s="25"/>
      <c r="BI188" s="25"/>
      <c r="BJ188" s="25"/>
      <c r="BK188" s="94"/>
      <c r="BL188" s="94"/>
      <c r="BM188" s="94"/>
      <c r="BN188" s="94"/>
      <c r="BO188" s="94"/>
      <c r="BP188" s="94"/>
      <c r="BQ188" s="94"/>
      <c r="BR188" s="94"/>
      <c r="BS188" s="94"/>
      <c r="BT188" s="94"/>
      <c r="BU188" s="94"/>
      <c r="BV188" s="94"/>
      <c r="BW188" s="94"/>
      <c r="BX188" s="94"/>
      <c r="BY188" s="94"/>
      <c r="BZ188" s="94"/>
      <c r="CA188" s="94"/>
      <c r="CC188" s="92">
        <v>1</v>
      </c>
    </row>
    <row r="189" spans="1:81" ht="42" hidden="1" customHeight="1">
      <c r="A189" s="396" t="s">
        <v>516</v>
      </c>
      <c r="B189" s="397"/>
      <c r="C189" s="397"/>
      <c r="D189" s="397"/>
      <c r="E189" s="397"/>
      <c r="F189" s="397"/>
      <c r="G189" s="266" t="s">
        <v>512</v>
      </c>
      <c r="H189" s="398"/>
      <c r="I189" s="398"/>
      <c r="J189" s="399" t="str">
        <f>IFERROR(ROUND(H189/H190,1),"")</f>
        <v/>
      </c>
      <c r="K189" s="399"/>
      <c r="L189" s="398"/>
      <c r="M189" s="398"/>
      <c r="N189" s="399" t="str">
        <f>IFERROR(ROUND(L189/L190,1),"")</f>
        <v/>
      </c>
      <c r="O189" s="399"/>
      <c r="P189" s="398"/>
      <c r="Q189" s="398"/>
      <c r="R189" s="399" t="str">
        <f>IFERROR(ROUND(P189/P190,1),"")</f>
        <v/>
      </c>
      <c r="S189" s="399"/>
      <c r="T189" s="399"/>
      <c r="U189" s="399"/>
      <c r="V189" s="400"/>
      <c r="W189" s="400"/>
      <c r="X189" s="400"/>
      <c r="Y189" s="400"/>
      <c r="Z189" s="400"/>
      <c r="AA189" s="400"/>
      <c r="AB189" s="400"/>
      <c r="AC189" s="400"/>
      <c r="AD189" s="400"/>
      <c r="AE189" s="400"/>
      <c r="AF189" s="400"/>
      <c r="AG189" s="400"/>
      <c r="AH189" s="400"/>
      <c r="AI189" s="400"/>
      <c r="AJ189" s="400"/>
      <c r="AK189" s="400"/>
      <c r="AL189" s="400"/>
      <c r="AM189" s="400"/>
      <c r="AN189" s="400"/>
      <c r="AO189" s="400"/>
      <c r="AP189" s="400"/>
      <c r="AQ189" s="400"/>
      <c r="AR189" s="400"/>
      <c r="AS189" s="400"/>
      <c r="AT189" s="267"/>
      <c r="AU189" s="87">
        <v>1</v>
      </c>
      <c r="AV189" s="112" t="str">
        <f>CONCATENATE(A189,".  
",C189," 
",$H$181,": ",J189," 
",$L$181,": ",N189," 
",$P$181,": ",R189," 
",$T$181,": ",T189)</f>
        <v xml:space="preserve">IND4.  
DATOS PERIODO 1:  
DATOS PERIODO 2:  
DATOS PERIODO 3:  
AÑO: </v>
      </c>
      <c r="AW189" s="112" t="str">
        <f>CONCATENATE(A189,".   
",$V$181,": ",V189," 
",$AD$181,": ",AD189," 
",$AL$181,": ",AL189)</f>
        <v xml:space="preserve">IND4.   
ANÁLISIS PERIODO 1:  
ANÁLISIS PERIODO 2:  
ANÁLISIS PERIODO 3: </v>
      </c>
      <c r="AX189" s="112"/>
      <c r="AY189" s="25"/>
      <c r="AZ189" s="25"/>
      <c r="BA189" s="25"/>
      <c r="BB189" s="25"/>
      <c r="BC189" s="25"/>
      <c r="BD189" s="25"/>
      <c r="BE189" s="25"/>
      <c r="BF189" s="25"/>
      <c r="CC189" s="92">
        <v>1</v>
      </c>
    </row>
    <row r="190" spans="1:81" ht="42" hidden="1" customHeight="1">
      <c r="A190" s="396"/>
      <c r="B190" s="397"/>
      <c r="C190" s="397"/>
      <c r="D190" s="397"/>
      <c r="E190" s="397"/>
      <c r="F190" s="397"/>
      <c r="G190" s="266" t="s">
        <v>513</v>
      </c>
      <c r="H190" s="398"/>
      <c r="I190" s="398"/>
      <c r="J190" s="399"/>
      <c r="K190" s="399"/>
      <c r="L190" s="398"/>
      <c r="M190" s="398"/>
      <c r="N190" s="399"/>
      <c r="O190" s="399"/>
      <c r="P190" s="398"/>
      <c r="Q190" s="398"/>
      <c r="R190" s="399"/>
      <c r="S190" s="399"/>
      <c r="T190" s="399"/>
      <c r="U190" s="399"/>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267"/>
      <c r="AU190" s="87">
        <v>1</v>
      </c>
      <c r="AV190" s="112"/>
      <c r="AW190" s="112"/>
      <c r="AX190" s="112"/>
      <c r="AY190" s="25"/>
      <c r="AZ190" s="25"/>
      <c r="BA190" s="25"/>
      <c r="BB190" s="25"/>
      <c r="BC190" s="25"/>
      <c r="BD190" s="25"/>
      <c r="BE190" s="25"/>
      <c r="BF190" s="25"/>
      <c r="CC190" s="92">
        <v>1</v>
      </c>
    </row>
    <row r="191" spans="1:81" ht="10.5" customHeight="1">
      <c r="A191" s="86"/>
      <c r="B191" s="199"/>
      <c r="C191" s="199"/>
      <c r="D191" s="199"/>
      <c r="E191" s="199"/>
      <c r="F191" s="199"/>
      <c r="G191" s="250"/>
      <c r="H191" s="250"/>
      <c r="I191" s="250"/>
      <c r="J191" s="250"/>
      <c r="K191" s="250"/>
      <c r="L191" s="250"/>
      <c r="M191" s="250"/>
      <c r="N191" s="250"/>
      <c r="O191" s="251"/>
      <c r="P191" s="251"/>
      <c r="Q191" s="251"/>
      <c r="R191" s="251"/>
      <c r="S191" s="251"/>
      <c r="T191" s="251"/>
      <c r="U191" s="252"/>
      <c r="V191" s="252"/>
      <c r="W191" s="252"/>
      <c r="X191" s="252"/>
      <c r="Y191" s="25"/>
      <c r="Z191" s="25"/>
      <c r="AA191" s="25"/>
      <c r="AB191" s="5"/>
      <c r="AI191" s="5"/>
      <c r="AJ191" s="5"/>
      <c r="AK191" s="5"/>
      <c r="AL191" s="5"/>
      <c r="AM191" s="5"/>
      <c r="AN191" s="5"/>
      <c r="AO191" s="5"/>
      <c r="AP191" s="5"/>
      <c r="AQ191" s="5"/>
      <c r="AR191" s="5"/>
      <c r="AS191" s="5"/>
      <c r="AT191" s="5"/>
      <c r="AU191" s="87">
        <v>1</v>
      </c>
      <c r="AV191" s="259"/>
      <c r="AW191" s="25"/>
      <c r="AX191" s="25"/>
      <c r="AY191" s="25"/>
      <c r="AZ191" s="25"/>
      <c r="BA191" s="25"/>
      <c r="BB191" s="25"/>
      <c r="BC191" s="25"/>
      <c r="BD191" s="25"/>
      <c r="BE191" s="25"/>
      <c r="BF191" s="25"/>
      <c r="CC191" s="92">
        <v>1</v>
      </c>
    </row>
    <row r="192" spans="1:81" ht="30" customHeight="1">
      <c r="A192" s="86"/>
      <c r="B192" s="378" t="s">
        <v>517</v>
      </c>
      <c r="C192" s="378"/>
      <c r="D192" s="378"/>
      <c r="E192" s="378"/>
      <c r="F192" s="378"/>
      <c r="G192" s="378"/>
      <c r="H192" s="378"/>
      <c r="I192" s="378"/>
      <c r="J192" s="378"/>
      <c r="K192" s="378"/>
      <c r="L192" s="378"/>
      <c r="M192" s="378"/>
      <c r="N192" s="378"/>
      <c r="O192" s="378"/>
      <c r="P192" s="378"/>
      <c r="Q192" s="378"/>
      <c r="R192" s="378"/>
      <c r="S192" s="378"/>
      <c r="T192" s="378"/>
      <c r="U192" s="378"/>
      <c r="V192" s="378"/>
      <c r="W192" s="378"/>
      <c r="X192" s="378"/>
      <c r="Y192" s="378"/>
      <c r="Z192" s="378"/>
      <c r="AA192" s="378"/>
      <c r="AB192" s="378"/>
      <c r="AC192" s="378"/>
      <c r="AD192" s="378"/>
      <c r="AE192" s="378"/>
      <c r="AF192" s="378"/>
      <c r="AG192" s="378"/>
      <c r="AH192" s="378"/>
      <c r="AI192" s="378"/>
      <c r="AJ192" s="378"/>
      <c r="AK192" s="378"/>
      <c r="AL192" s="378"/>
      <c r="AM192" s="378"/>
      <c r="AN192" s="378"/>
      <c r="AO192" s="378"/>
      <c r="AP192" s="378"/>
      <c r="AQ192" s="378"/>
      <c r="AR192" s="378"/>
      <c r="AS192" s="378"/>
      <c r="AT192" s="248"/>
      <c r="AU192" s="87">
        <v>1</v>
      </c>
      <c r="AV192" s="259"/>
      <c r="AW192" s="25"/>
      <c r="AX192" s="25"/>
      <c r="AY192" s="25"/>
      <c r="AZ192" s="25"/>
      <c r="BA192" s="25"/>
      <c r="BB192" s="25"/>
      <c r="BC192" s="25"/>
      <c r="BD192" s="25"/>
      <c r="BE192" s="25"/>
      <c r="BF192" s="25"/>
      <c r="CC192" s="92">
        <v>1</v>
      </c>
    </row>
    <row r="193" spans="1:81" ht="45" customHeight="1">
      <c r="A193" s="86"/>
      <c r="B193" s="389" t="s">
        <v>518</v>
      </c>
      <c r="C193" s="389"/>
      <c r="D193" s="389"/>
      <c r="E193" s="389"/>
      <c r="F193" s="389"/>
      <c r="G193" s="580" t="s">
        <v>861</v>
      </c>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0"/>
      <c r="AL193" s="580"/>
      <c r="AM193" s="580"/>
      <c r="AN193" s="580"/>
      <c r="AO193" s="580"/>
      <c r="AP193" s="580"/>
      <c r="AQ193" s="580"/>
      <c r="AR193" s="580"/>
      <c r="AS193" s="580"/>
      <c r="AT193" s="268"/>
      <c r="AU193" s="87">
        <v>1</v>
      </c>
      <c r="AV193" s="259"/>
      <c r="AW193" s="25"/>
      <c r="AX193" s="25"/>
      <c r="AY193" s="25"/>
      <c r="AZ193" s="25"/>
      <c r="BA193" s="25"/>
      <c r="BB193" s="25"/>
      <c r="BC193" s="25"/>
      <c r="BD193" s="25"/>
      <c r="BE193" s="25"/>
      <c r="BF193" s="25"/>
      <c r="CC193" s="92">
        <v>1</v>
      </c>
    </row>
    <row r="194" spans="1:81" ht="8.25" customHeight="1">
      <c r="A194" s="86"/>
      <c r="B194" s="25"/>
      <c r="C194" s="94"/>
      <c r="D194" s="94"/>
      <c r="E194" s="94"/>
      <c r="F194" s="94"/>
      <c r="G194" s="94"/>
      <c r="H194" s="25"/>
      <c r="I194" s="25"/>
      <c r="J194" s="25"/>
      <c r="K194" s="25"/>
      <c r="L194" s="250"/>
      <c r="M194" s="250"/>
      <c r="N194" s="250"/>
      <c r="O194" s="251"/>
      <c r="P194" s="251"/>
      <c r="Q194" s="251"/>
      <c r="R194" s="251"/>
      <c r="S194" s="251"/>
      <c r="T194" s="251"/>
      <c r="U194" s="252"/>
      <c r="V194" s="252"/>
      <c r="W194" s="252"/>
      <c r="X194" s="252"/>
      <c r="Y194" s="25"/>
      <c r="Z194" s="25"/>
      <c r="AA194" s="25"/>
      <c r="AB194" s="5"/>
      <c r="AC194" s="5"/>
      <c r="AD194" s="5"/>
      <c r="AE194" s="5"/>
      <c r="AF194" s="5"/>
      <c r="AG194" s="5"/>
      <c r="AH194" s="5"/>
      <c r="AI194" s="5"/>
      <c r="AJ194" s="5"/>
      <c r="AK194" s="5"/>
      <c r="AL194" s="5"/>
      <c r="AM194" s="5"/>
      <c r="AN194" s="5"/>
      <c r="AO194" s="5"/>
      <c r="AP194" s="5"/>
      <c r="AQ194" s="5"/>
      <c r="AR194" s="5"/>
      <c r="AS194" s="5"/>
      <c r="AT194" s="5"/>
      <c r="AU194" s="87">
        <v>1</v>
      </c>
      <c r="AV194" s="259"/>
      <c r="AW194" s="25"/>
      <c r="AX194" s="25"/>
      <c r="AY194" s="25"/>
      <c r="AZ194" s="25"/>
      <c r="BA194" s="25"/>
      <c r="BB194" s="25"/>
      <c r="BC194" s="25"/>
      <c r="BD194" s="25"/>
      <c r="BE194" s="25"/>
      <c r="BF194" s="25"/>
      <c r="CC194" s="92">
        <v>1</v>
      </c>
    </row>
    <row r="195" spans="1:81" ht="28.5" customHeight="1">
      <c r="A195" s="86"/>
      <c r="B195" s="390" t="s">
        <v>519</v>
      </c>
      <c r="C195" s="390"/>
      <c r="D195" s="390"/>
      <c r="E195" s="390"/>
      <c r="F195" s="390"/>
      <c r="G195" s="390"/>
      <c r="H195" s="390"/>
      <c r="I195" s="390"/>
      <c r="J195" s="390"/>
      <c r="K195" s="390"/>
      <c r="L195" s="390"/>
      <c r="M195" s="390"/>
      <c r="N195" s="390"/>
      <c r="O195" s="391" t="s">
        <v>211</v>
      </c>
      <c r="P195" s="391"/>
      <c r="Q195" s="391"/>
      <c r="R195" s="391"/>
      <c r="S195" s="391"/>
      <c r="T195" s="25"/>
      <c r="U195" s="25"/>
      <c r="V195" s="392" t="s">
        <v>520</v>
      </c>
      <c r="W195" s="392"/>
      <c r="X195" s="392"/>
      <c r="Y195" s="392"/>
      <c r="Z195" s="392"/>
      <c r="AA195" s="392"/>
      <c r="AB195" s="5"/>
      <c r="AC195" s="5"/>
      <c r="AD195" s="5"/>
      <c r="AE195" s="5"/>
      <c r="AF195" s="5"/>
      <c r="AG195" s="5"/>
      <c r="AH195" s="5"/>
      <c r="AI195" s="5"/>
      <c r="AJ195" s="5"/>
      <c r="AK195" s="5"/>
      <c r="AL195" s="5"/>
      <c r="AM195" s="5"/>
      <c r="AN195" s="5"/>
      <c r="AO195" s="5"/>
      <c r="AP195" s="5"/>
      <c r="AQ195" s="5"/>
      <c r="AR195" s="5"/>
      <c r="AS195" s="5"/>
      <c r="AT195" s="5"/>
      <c r="AU195" s="87">
        <v>1</v>
      </c>
      <c r="AV195" s="259"/>
      <c r="AW195" s="25"/>
      <c r="AX195" s="25"/>
      <c r="AY195" s="25"/>
      <c r="AZ195" s="25"/>
      <c r="BA195" s="25"/>
      <c r="BB195" s="25"/>
      <c r="BC195" s="25"/>
      <c r="BD195" s="25"/>
      <c r="BE195" s="25"/>
      <c r="BF195" s="25"/>
      <c r="CC195" s="92">
        <v>1</v>
      </c>
    </row>
    <row r="196" spans="1:81" ht="8.25" customHeight="1">
      <c r="A196" s="86"/>
      <c r="B196" s="25"/>
      <c r="C196" s="94"/>
      <c r="D196" s="94"/>
      <c r="E196" s="94"/>
      <c r="F196" s="94"/>
      <c r="G196" s="94"/>
      <c r="H196" s="25"/>
      <c r="I196" s="25"/>
      <c r="J196" s="25"/>
      <c r="K196" s="25"/>
      <c r="L196" s="250"/>
      <c r="M196" s="250"/>
      <c r="N196" s="250"/>
      <c r="O196" s="251"/>
      <c r="P196" s="251"/>
      <c r="Q196" s="251"/>
      <c r="R196" s="251"/>
      <c r="S196" s="251"/>
      <c r="T196" s="251"/>
      <c r="U196" s="252"/>
      <c r="V196" s="252"/>
      <c r="W196" s="252"/>
      <c r="X196" s="252"/>
      <c r="Y196" s="25"/>
      <c r="Z196" s="25"/>
      <c r="AA196" s="25"/>
      <c r="AB196" s="5"/>
      <c r="AC196" s="5"/>
      <c r="AD196" s="5"/>
      <c r="AE196" s="5"/>
      <c r="AF196" s="5"/>
      <c r="AG196" s="5"/>
      <c r="AH196" s="5"/>
      <c r="AJ196" s="5"/>
      <c r="AK196" s="5"/>
      <c r="AL196" s="5"/>
      <c r="AM196" s="5"/>
      <c r="AN196" s="5"/>
      <c r="AO196" s="5"/>
      <c r="AP196" s="5"/>
      <c r="AQ196" s="5"/>
      <c r="AR196" s="5"/>
      <c r="AS196" s="5"/>
      <c r="AT196" s="5"/>
      <c r="AU196" s="87">
        <v>1</v>
      </c>
      <c r="AV196" s="259"/>
      <c r="AW196" s="25"/>
      <c r="AX196" s="25"/>
      <c r="AY196" s="25"/>
      <c r="AZ196" s="25"/>
      <c r="BA196" s="25"/>
      <c r="BB196" s="25"/>
      <c r="BC196" s="25"/>
      <c r="BD196" s="25"/>
      <c r="BE196" s="25"/>
      <c r="BF196" s="25"/>
      <c r="CC196" s="92">
        <v>1</v>
      </c>
    </row>
    <row r="197" spans="1:81" ht="32.25" customHeight="1">
      <c r="A197" s="86"/>
      <c r="B197" s="393" t="s">
        <v>22</v>
      </c>
      <c r="C197" s="393"/>
      <c r="D197" s="393"/>
      <c r="E197" s="393"/>
      <c r="F197" s="393"/>
      <c r="G197" s="393"/>
      <c r="H197" s="393"/>
      <c r="I197" s="393"/>
      <c r="J197" s="393"/>
      <c r="K197" s="393"/>
      <c r="L197" s="393"/>
      <c r="M197" s="393"/>
      <c r="N197" s="393"/>
      <c r="O197" s="393"/>
      <c r="P197" s="393"/>
      <c r="Q197" s="393"/>
      <c r="R197" s="393"/>
      <c r="S197" s="393"/>
      <c r="T197" s="393"/>
      <c r="U197" s="393"/>
      <c r="V197" s="393"/>
      <c r="W197" s="393"/>
      <c r="X197" s="393"/>
      <c r="Y197" s="394" t="s">
        <v>521</v>
      </c>
      <c r="Z197" s="394"/>
      <c r="AA197" s="394"/>
      <c r="AB197" s="394"/>
      <c r="AC197" s="394"/>
      <c r="AD197" s="394"/>
      <c r="AE197" s="394"/>
      <c r="AF197" s="394"/>
      <c r="AG197" s="394"/>
      <c r="AH197" s="394"/>
      <c r="AI197" s="394"/>
      <c r="AJ197" s="394"/>
      <c r="AK197" s="394"/>
      <c r="AL197" s="394"/>
      <c r="AM197" s="394"/>
      <c r="AN197" s="394"/>
      <c r="AO197" s="394"/>
      <c r="AP197" s="394"/>
      <c r="AQ197" s="394"/>
      <c r="AR197" s="394"/>
      <c r="AS197" s="394"/>
      <c r="AT197" s="104"/>
      <c r="AU197" s="87">
        <v>1</v>
      </c>
      <c r="AV197" s="259"/>
      <c r="AW197" s="25"/>
      <c r="AX197" s="25"/>
      <c r="AY197" s="25"/>
      <c r="AZ197" s="25"/>
      <c r="BA197" s="25"/>
      <c r="BB197" s="25"/>
      <c r="BC197" s="25"/>
      <c r="BD197" s="25"/>
      <c r="BE197" s="25"/>
      <c r="BF197" s="25"/>
      <c r="CC197" s="92">
        <v>1</v>
      </c>
    </row>
    <row r="198" spans="1:81" ht="41.25" customHeight="1">
      <c r="A198" s="86"/>
      <c r="B198" s="388" t="s">
        <v>97</v>
      </c>
      <c r="C198" s="388"/>
      <c r="D198" s="388"/>
      <c r="E198" s="388"/>
      <c r="F198" s="388" t="s">
        <v>98</v>
      </c>
      <c r="G198" s="388"/>
      <c r="H198" s="388" t="s">
        <v>99</v>
      </c>
      <c r="I198" s="388"/>
      <c r="J198" s="388"/>
      <c r="K198" s="388" t="s">
        <v>100</v>
      </c>
      <c r="L198" s="388"/>
      <c r="M198" s="388"/>
      <c r="N198" s="388"/>
      <c r="O198" s="388" t="s">
        <v>101</v>
      </c>
      <c r="P198" s="388"/>
      <c r="Q198" s="388"/>
      <c r="R198" s="388"/>
      <c r="S198" s="388"/>
      <c r="T198" s="388" t="s">
        <v>102</v>
      </c>
      <c r="U198" s="388"/>
      <c r="V198" s="388"/>
      <c r="W198" s="388"/>
      <c r="X198" s="388"/>
      <c r="Y198" s="388" t="s">
        <v>103</v>
      </c>
      <c r="Z198" s="388"/>
      <c r="AA198" s="388"/>
      <c r="AB198" s="388"/>
      <c r="AC198" s="388"/>
      <c r="AD198" s="388"/>
      <c r="AE198" s="388"/>
      <c r="AF198" s="395" t="s">
        <v>104</v>
      </c>
      <c r="AG198" s="395"/>
      <c r="AH198" s="395"/>
      <c r="AI198" s="388" t="s">
        <v>45</v>
      </c>
      <c r="AJ198" s="388"/>
      <c r="AK198" s="388"/>
      <c r="AL198" s="388" t="s">
        <v>105</v>
      </c>
      <c r="AM198" s="388"/>
      <c r="AN198" s="388" t="s">
        <v>106</v>
      </c>
      <c r="AO198" s="388"/>
      <c r="AP198" s="388"/>
      <c r="AQ198" s="388"/>
      <c r="AR198" s="388"/>
      <c r="AS198" s="388"/>
      <c r="AT198" s="111"/>
      <c r="AU198" s="87">
        <v>1</v>
      </c>
      <c r="AV198" s="269" t="s">
        <v>97</v>
      </c>
      <c r="AW198" s="269" t="s">
        <v>98</v>
      </c>
      <c r="AX198" s="269" t="s">
        <v>99</v>
      </c>
      <c r="AY198" s="269" t="s">
        <v>100</v>
      </c>
      <c r="AZ198" s="269" t="s">
        <v>101</v>
      </c>
      <c r="BA198" s="270" t="s">
        <v>102</v>
      </c>
      <c r="BB198" s="270" t="s">
        <v>103</v>
      </c>
      <c r="BC198" s="271" t="s">
        <v>104</v>
      </c>
      <c r="BD198" s="269" t="s">
        <v>45</v>
      </c>
      <c r="BE198" s="269" t="s">
        <v>105</v>
      </c>
      <c r="BF198" s="269" t="s">
        <v>106</v>
      </c>
      <c r="CC198" s="92">
        <v>1</v>
      </c>
    </row>
    <row r="199" spans="1:81" ht="44.25" customHeight="1">
      <c r="A199" s="106" t="s">
        <v>522</v>
      </c>
      <c r="B199" s="379"/>
      <c r="C199" s="379"/>
      <c r="D199" s="379"/>
      <c r="E199" s="379"/>
      <c r="F199" s="380"/>
      <c r="G199" s="380"/>
      <c r="H199" s="381"/>
      <c r="I199" s="381"/>
      <c r="J199" s="381"/>
      <c r="K199" s="357"/>
      <c r="L199" s="357"/>
      <c r="M199" s="357"/>
      <c r="N199" s="357"/>
      <c r="O199" s="382"/>
      <c r="P199" s="382"/>
      <c r="Q199" s="382"/>
      <c r="R199" s="382"/>
      <c r="S199" s="382"/>
      <c r="T199" s="382"/>
      <c r="U199" s="382"/>
      <c r="V199" s="382"/>
      <c r="W199" s="382"/>
      <c r="X199" s="382"/>
      <c r="Y199" s="379"/>
      <c r="Z199" s="379"/>
      <c r="AA199" s="379"/>
      <c r="AB199" s="379"/>
      <c r="AC199" s="379"/>
      <c r="AD199" s="379"/>
      <c r="AE199" s="379"/>
      <c r="AF199" s="381"/>
      <c r="AG199" s="381"/>
      <c r="AH199" s="381"/>
      <c r="AI199" s="383"/>
      <c r="AJ199" s="383"/>
      <c r="AK199" s="383"/>
      <c r="AL199" s="357"/>
      <c r="AM199" s="357"/>
      <c r="AN199" s="379"/>
      <c r="AO199" s="379"/>
      <c r="AP199" s="379"/>
      <c r="AQ199" s="379"/>
      <c r="AR199" s="379"/>
      <c r="AS199" s="379"/>
      <c r="AT199" s="268"/>
      <c r="AU199" s="87">
        <v>1</v>
      </c>
      <c r="AV199" s="109" t="str">
        <f>CONCATENATE(A199,". ",B199," 
",A200,". ",B200," 
",A201,". ",B201," 
",A202,". ",B202," 
",A203,". ",B203," 
",A204,". ",B204," 
",A205,". ",B205,)</f>
        <v xml:space="preserve">Evento 1.  
.  
.  
.  
.  
.  
. </v>
      </c>
      <c r="AW199" s="272" t="str">
        <f>CONCATENATE(A199,". ",F199," 
",A200,". ",F200," 
",A201,". ",F201," 
",A202,". ",F202," 
",A203,". ",F203," 
",A204,". ",F204," 
",A205,". ",F205,)</f>
        <v xml:space="preserve">Evento 1.  
.  
.  
.  
.  
.  
. </v>
      </c>
      <c r="AX199" s="112" t="str">
        <f>CONCATENATE(A199,". ",H199," 
",A200,". ",H200," 
",A201,". ",H201," 
",A202,". ",H202," 
",A203,". ",H203," 
",A204,". ",H204," 
",A205,". ",H205,)</f>
        <v xml:space="preserve">Evento 1.  
.  
.  
.  
.  
.  
. </v>
      </c>
      <c r="AY199" s="112" t="str">
        <f>CONCATENATE(A199,". ",K199," 
",A200,". ",K200," 
",A201,". ",K201," 
",A202,". ",K202," 
",A203,". ",K203," 
",A204,". ",K204," 
",A205,". ",K205,)</f>
        <v xml:space="preserve">Evento 1.  
.  
.  
.  
.  
.  
. </v>
      </c>
      <c r="AZ199" s="112" t="str">
        <f>CONCATENATE(A199,". ",O199," 
",A200,". ",O200," 
",A201,". ",O201," 
",A202,". ",O202," 
",A203,". ",O203," 
",A204,". ",O204," 
",A205,". ",O205,)</f>
        <v xml:space="preserve">Evento 1.  
.  
.  
.  
.  
.  
. </v>
      </c>
      <c r="BA199" s="112" t="str">
        <f>CONCATENATE(A199,". ",T199," 
",A200,". ",T200," 
",A201,". ",T201," 
",A202,". ",T202," 
",A203,". ",T203," 
",A204,". ",T204," 
",A205,". ",T205,)</f>
        <v xml:space="preserve">Evento 1.  
.  
.  
.  
.  
.  
. </v>
      </c>
      <c r="BB199" s="112" t="str">
        <f>CONCATENATE(A199,". ",Y199," 
",A200,". ",Y200," 
",A201,". ",Y201," 
",A202,". ",Y202," 
",A203,". ",Y203," 
",A204,". ",Y204," 
",A205,". ",Y205,)</f>
        <v xml:space="preserve">Evento 1.  
.  
.  
.  
.  
.  
. </v>
      </c>
      <c r="BC199" s="109" t="str">
        <f>CONCATENATE(A199,". ",AF199," 
",A200,". ",AF200," 
",A201,". ",AF201," 
",A202,". ",AF202," 
",A203,". ",AF203," 
",A204,". ",AF204," 
",A205,". ",AF205,)</f>
        <v xml:space="preserve">Evento 1.  
.  
.  
.  
.  
.  
. </v>
      </c>
      <c r="BD199" s="112" t="str">
        <f>CONCATENATE(A199,". ",AI199," 
",A200,". ",AI200," 
",A201,". ",AI201," 
",A202,". ",AI202," 
",A203,". ",AI203," 
",A204,". ",AI204," 
",A205,". ",AI205,)</f>
        <v xml:space="preserve">Evento 1.  
.  
.  
.  
.  
.  
. </v>
      </c>
      <c r="BE199" s="112" t="str">
        <f>CONCATENATE(A199,". ",AL199," 
",A200,". ",AL200," 
",A201,". ",AL201," 
",A202,". ",AL202," 
",A203,". ",AL203," 
",A204,". ",AL204," 
",A205,". ",AL205,)</f>
        <v xml:space="preserve">Evento 1.  
.  
.  
.  
.  
.  
. </v>
      </c>
      <c r="BF199" s="112" t="str">
        <f>CONCATENATE(A199,". ",AN199," 
",A200,". ",AN200," 
",A201,". ",AN201," 
",A202,". ",AN202," 
",A203,". ",AN203," 
",A204,". ",AN204," 
",A205,". ",AN205,)</f>
        <v xml:space="preserve">Evento 1.  
.  
.  
.  
.  
.  
. </v>
      </c>
      <c r="CC199" s="92">
        <v>1</v>
      </c>
    </row>
    <row r="200" spans="1:81" ht="32.25" hidden="1" customHeight="1">
      <c r="A200" s="111" t="str">
        <f>IF(B200="","","Evento 2")</f>
        <v/>
      </c>
      <c r="B200" s="379"/>
      <c r="C200" s="379"/>
      <c r="D200" s="379"/>
      <c r="E200" s="379"/>
      <c r="F200" s="380"/>
      <c r="G200" s="380"/>
      <c r="H200" s="381"/>
      <c r="I200" s="381"/>
      <c r="J200" s="381"/>
      <c r="K200" s="357"/>
      <c r="L200" s="357"/>
      <c r="M200" s="357"/>
      <c r="N200" s="357"/>
      <c r="O200" s="382"/>
      <c r="P200" s="382"/>
      <c r="Q200" s="382"/>
      <c r="R200" s="382"/>
      <c r="S200" s="382"/>
      <c r="T200" s="382"/>
      <c r="U200" s="382"/>
      <c r="V200" s="382"/>
      <c r="W200" s="382"/>
      <c r="X200" s="382"/>
      <c r="Y200" s="379"/>
      <c r="Z200" s="379"/>
      <c r="AA200" s="379"/>
      <c r="AB200" s="379"/>
      <c r="AC200" s="379"/>
      <c r="AD200" s="379"/>
      <c r="AE200" s="379"/>
      <c r="AF200" s="381"/>
      <c r="AG200" s="381"/>
      <c r="AH200" s="381"/>
      <c r="AI200" s="383"/>
      <c r="AJ200" s="383"/>
      <c r="AK200" s="383"/>
      <c r="AL200" s="357"/>
      <c r="AM200" s="357"/>
      <c r="AN200" s="379"/>
      <c r="AO200" s="379"/>
      <c r="AP200" s="379"/>
      <c r="AQ200" s="379"/>
      <c r="AR200" s="379"/>
      <c r="AS200" s="379"/>
      <c r="AT200" s="268"/>
      <c r="AU200" s="87">
        <v>1</v>
      </c>
      <c r="AV200" s="109"/>
      <c r="AW200" s="112"/>
      <c r="AX200" s="25"/>
      <c r="AY200" s="25"/>
      <c r="AZ200" s="25"/>
      <c r="BA200" s="25"/>
      <c r="BB200" s="25"/>
      <c r="BC200" s="25"/>
      <c r="BD200" s="25"/>
      <c r="BE200" s="25"/>
      <c r="BF200" s="25"/>
      <c r="CC200" s="92">
        <v>1</v>
      </c>
    </row>
    <row r="201" spans="1:81" ht="32.25" hidden="1" customHeight="1">
      <c r="A201" s="111" t="str">
        <f>IF(B201="","","Evento 3")</f>
        <v/>
      </c>
      <c r="B201" s="379"/>
      <c r="C201" s="379"/>
      <c r="D201" s="379"/>
      <c r="E201" s="379"/>
      <c r="F201" s="380"/>
      <c r="G201" s="380"/>
      <c r="H201" s="381"/>
      <c r="I201" s="381"/>
      <c r="J201" s="381"/>
      <c r="K201" s="357"/>
      <c r="L201" s="357"/>
      <c r="M201" s="357"/>
      <c r="N201" s="357"/>
      <c r="O201" s="382"/>
      <c r="P201" s="382"/>
      <c r="Q201" s="382"/>
      <c r="R201" s="382"/>
      <c r="S201" s="382"/>
      <c r="T201" s="382"/>
      <c r="U201" s="382"/>
      <c r="V201" s="382"/>
      <c r="W201" s="382"/>
      <c r="X201" s="382"/>
      <c r="Y201" s="379"/>
      <c r="Z201" s="379"/>
      <c r="AA201" s="379"/>
      <c r="AB201" s="379"/>
      <c r="AC201" s="379"/>
      <c r="AD201" s="379"/>
      <c r="AE201" s="379"/>
      <c r="AF201" s="381"/>
      <c r="AG201" s="381"/>
      <c r="AH201" s="381"/>
      <c r="AI201" s="383"/>
      <c r="AJ201" s="383"/>
      <c r="AK201" s="383"/>
      <c r="AL201" s="357"/>
      <c r="AM201" s="357"/>
      <c r="AN201" s="379"/>
      <c r="AO201" s="379"/>
      <c r="AP201" s="379"/>
      <c r="AQ201" s="379"/>
      <c r="AR201" s="379"/>
      <c r="AS201" s="379"/>
      <c r="AT201" s="268"/>
      <c r="AU201" s="87">
        <v>1</v>
      </c>
      <c r="AV201" s="109"/>
      <c r="AW201" s="112"/>
      <c r="AX201" s="5"/>
      <c r="AY201" s="5"/>
      <c r="AZ201" s="5"/>
      <c r="BA201" s="5"/>
      <c r="BB201" s="5"/>
      <c r="BC201" s="5"/>
      <c r="BD201" s="5"/>
      <c r="BE201" s="5"/>
      <c r="BF201" s="5"/>
      <c r="CC201" s="92">
        <v>1</v>
      </c>
    </row>
    <row r="202" spans="1:81" ht="32.25" hidden="1" customHeight="1">
      <c r="A202" s="111" t="str">
        <f>IF(B202="","","Evento 4")</f>
        <v/>
      </c>
      <c r="B202" s="379"/>
      <c r="C202" s="379"/>
      <c r="D202" s="379"/>
      <c r="E202" s="379"/>
      <c r="F202" s="380"/>
      <c r="G202" s="380"/>
      <c r="H202" s="381"/>
      <c r="I202" s="381"/>
      <c r="J202" s="381"/>
      <c r="K202" s="357"/>
      <c r="L202" s="357"/>
      <c r="M202" s="357"/>
      <c r="N202" s="357"/>
      <c r="O202" s="382"/>
      <c r="P202" s="382"/>
      <c r="Q202" s="382"/>
      <c r="R202" s="382"/>
      <c r="S202" s="382"/>
      <c r="T202" s="382"/>
      <c r="U202" s="382"/>
      <c r="V202" s="382"/>
      <c r="W202" s="382"/>
      <c r="X202" s="382"/>
      <c r="Y202" s="379"/>
      <c r="Z202" s="379"/>
      <c r="AA202" s="379"/>
      <c r="AB202" s="379"/>
      <c r="AC202" s="379"/>
      <c r="AD202" s="379"/>
      <c r="AE202" s="379"/>
      <c r="AF202" s="381"/>
      <c r="AG202" s="381"/>
      <c r="AH202" s="381"/>
      <c r="AI202" s="383"/>
      <c r="AJ202" s="383"/>
      <c r="AK202" s="383"/>
      <c r="AL202" s="357"/>
      <c r="AM202" s="357"/>
      <c r="AN202" s="379"/>
      <c r="AO202" s="379"/>
      <c r="AP202" s="379"/>
      <c r="AQ202" s="379"/>
      <c r="AR202" s="379"/>
      <c r="AS202" s="379"/>
      <c r="AT202" s="268"/>
      <c r="AU202" s="87">
        <v>1</v>
      </c>
      <c r="AV202" s="109"/>
      <c r="AW202" s="112"/>
      <c r="AX202" s="5"/>
      <c r="AY202" s="5"/>
      <c r="AZ202" s="5"/>
      <c r="BA202" s="5"/>
      <c r="BB202" s="5"/>
      <c r="BC202" s="5"/>
      <c r="BD202" s="5"/>
      <c r="BE202" s="5"/>
      <c r="BF202" s="5"/>
      <c r="CC202" s="92">
        <v>1</v>
      </c>
    </row>
    <row r="203" spans="1:81" ht="32.25" hidden="1" customHeight="1">
      <c r="A203" s="111" t="str">
        <f>IF(B203="","","Evento 5")</f>
        <v/>
      </c>
      <c r="B203" s="379"/>
      <c r="C203" s="379"/>
      <c r="D203" s="379"/>
      <c r="E203" s="379"/>
      <c r="F203" s="380"/>
      <c r="G203" s="380"/>
      <c r="H203" s="381"/>
      <c r="I203" s="381"/>
      <c r="J203" s="381"/>
      <c r="K203" s="357"/>
      <c r="L203" s="357"/>
      <c r="M203" s="357"/>
      <c r="N203" s="357"/>
      <c r="O203" s="382"/>
      <c r="P203" s="382"/>
      <c r="Q203" s="382"/>
      <c r="R203" s="382"/>
      <c r="S203" s="382"/>
      <c r="T203" s="382"/>
      <c r="U203" s="382"/>
      <c r="V203" s="382"/>
      <c r="W203" s="382"/>
      <c r="X203" s="382"/>
      <c r="Y203" s="379"/>
      <c r="Z203" s="379"/>
      <c r="AA203" s="379"/>
      <c r="AB203" s="379"/>
      <c r="AC203" s="379"/>
      <c r="AD203" s="379"/>
      <c r="AE203" s="379"/>
      <c r="AF203" s="381"/>
      <c r="AG203" s="381"/>
      <c r="AH203" s="381"/>
      <c r="AI203" s="383"/>
      <c r="AJ203" s="383"/>
      <c r="AK203" s="383"/>
      <c r="AL203" s="357"/>
      <c r="AM203" s="357"/>
      <c r="AN203" s="379"/>
      <c r="AO203" s="379"/>
      <c r="AP203" s="379"/>
      <c r="AQ203" s="379"/>
      <c r="AR203" s="379"/>
      <c r="AS203" s="379"/>
      <c r="AT203" s="268"/>
      <c r="AU203" s="87">
        <v>1</v>
      </c>
      <c r="AV203" s="109"/>
      <c r="AW203" s="112"/>
      <c r="AX203" s="5"/>
      <c r="AY203" s="5"/>
      <c r="AZ203" s="5"/>
      <c r="BA203" s="5"/>
      <c r="BB203" s="5"/>
      <c r="BC203" s="5"/>
      <c r="BD203" s="5"/>
      <c r="BE203" s="5"/>
      <c r="BF203" s="5"/>
      <c r="CC203" s="92">
        <v>1</v>
      </c>
    </row>
    <row r="204" spans="1:81" ht="32.25" hidden="1" customHeight="1">
      <c r="A204" s="111" t="str">
        <f>IF(B204="","","Evento 6")</f>
        <v/>
      </c>
      <c r="B204" s="379"/>
      <c r="C204" s="379"/>
      <c r="D204" s="379"/>
      <c r="E204" s="379"/>
      <c r="F204" s="380"/>
      <c r="G204" s="380"/>
      <c r="H204" s="381"/>
      <c r="I204" s="381"/>
      <c r="J204" s="381"/>
      <c r="K204" s="357"/>
      <c r="L204" s="357"/>
      <c r="M204" s="357"/>
      <c r="N204" s="357"/>
      <c r="O204" s="382"/>
      <c r="P204" s="382"/>
      <c r="Q204" s="382"/>
      <c r="R204" s="382"/>
      <c r="S204" s="382"/>
      <c r="T204" s="382"/>
      <c r="U204" s="382"/>
      <c r="V204" s="382"/>
      <c r="W204" s="382"/>
      <c r="X204" s="382"/>
      <c r="Y204" s="379"/>
      <c r="Z204" s="379"/>
      <c r="AA204" s="379"/>
      <c r="AB204" s="379"/>
      <c r="AC204" s="379"/>
      <c r="AD204" s="379"/>
      <c r="AE204" s="379"/>
      <c r="AF204" s="381"/>
      <c r="AG204" s="381"/>
      <c r="AH204" s="381"/>
      <c r="AI204" s="383"/>
      <c r="AJ204" s="383"/>
      <c r="AK204" s="383"/>
      <c r="AL204" s="357"/>
      <c r="AM204" s="357"/>
      <c r="AN204" s="379"/>
      <c r="AO204" s="379"/>
      <c r="AP204" s="379"/>
      <c r="AQ204" s="379"/>
      <c r="AR204" s="379"/>
      <c r="AS204" s="379"/>
      <c r="AT204" s="268"/>
      <c r="AU204" s="87">
        <v>1</v>
      </c>
      <c r="AV204" s="109"/>
      <c r="AW204" s="112"/>
      <c r="AX204" s="25"/>
      <c r="AY204" s="25"/>
      <c r="AZ204" s="25"/>
      <c r="BA204" s="25"/>
      <c r="BB204" s="25"/>
      <c r="BC204" s="25"/>
      <c r="BD204" s="25"/>
      <c r="BE204" s="25"/>
      <c r="BF204" s="25"/>
      <c r="CC204" s="92">
        <v>1</v>
      </c>
    </row>
    <row r="205" spans="1:81" ht="32.25" hidden="1" customHeight="1">
      <c r="A205" s="111" t="str">
        <f>IF(B205="","","Evento 7")</f>
        <v/>
      </c>
      <c r="B205" s="379"/>
      <c r="C205" s="379"/>
      <c r="D205" s="379"/>
      <c r="E205" s="379"/>
      <c r="F205" s="380"/>
      <c r="G205" s="380"/>
      <c r="H205" s="381"/>
      <c r="I205" s="381"/>
      <c r="J205" s="381"/>
      <c r="K205" s="357"/>
      <c r="L205" s="357"/>
      <c r="M205" s="357"/>
      <c r="N205" s="357"/>
      <c r="O205" s="382"/>
      <c r="P205" s="382"/>
      <c r="Q205" s="382"/>
      <c r="R205" s="382"/>
      <c r="S205" s="382"/>
      <c r="T205" s="382"/>
      <c r="U205" s="382"/>
      <c r="V205" s="382"/>
      <c r="W205" s="382"/>
      <c r="X205" s="382"/>
      <c r="Y205" s="379"/>
      <c r="Z205" s="379"/>
      <c r="AA205" s="379"/>
      <c r="AB205" s="379"/>
      <c r="AC205" s="379"/>
      <c r="AD205" s="379"/>
      <c r="AE205" s="379"/>
      <c r="AF205" s="381"/>
      <c r="AG205" s="381"/>
      <c r="AH205" s="381"/>
      <c r="AI205" s="383"/>
      <c r="AJ205" s="383"/>
      <c r="AK205" s="383"/>
      <c r="AL205" s="357"/>
      <c r="AM205" s="357"/>
      <c r="AN205" s="379"/>
      <c r="AO205" s="379"/>
      <c r="AP205" s="379"/>
      <c r="AQ205" s="379"/>
      <c r="AR205" s="379"/>
      <c r="AS205" s="379"/>
      <c r="AT205" s="268"/>
      <c r="AU205" s="87">
        <v>1</v>
      </c>
      <c r="AV205" s="109"/>
      <c r="AW205" s="112"/>
      <c r="AX205" s="25"/>
      <c r="AY205" s="25"/>
      <c r="AZ205" s="25"/>
      <c r="BA205" s="25"/>
      <c r="BB205" s="25"/>
      <c r="BC205" s="25"/>
      <c r="CC205" s="92">
        <v>1</v>
      </c>
    </row>
    <row r="206" spans="1:81" ht="9" customHeight="1">
      <c r="A206" s="86"/>
      <c r="B206" s="199"/>
      <c r="C206" s="199"/>
      <c r="D206" s="199"/>
      <c r="E206" s="199"/>
      <c r="F206" s="199"/>
      <c r="G206" s="250"/>
      <c r="H206" s="250"/>
      <c r="I206" s="250"/>
      <c r="J206" s="250"/>
      <c r="K206" s="250"/>
      <c r="L206" s="250"/>
      <c r="M206" s="250"/>
      <c r="N206" s="250"/>
      <c r="O206" s="251"/>
      <c r="P206" s="251"/>
      <c r="Q206" s="251"/>
      <c r="R206" s="251"/>
      <c r="S206" s="251"/>
      <c r="T206" s="251"/>
      <c r="U206" s="252"/>
      <c r="V206" s="252"/>
      <c r="W206" s="252"/>
      <c r="X206" s="252"/>
      <c r="Y206" s="25"/>
      <c r="Z206" s="25"/>
      <c r="AA206" s="25"/>
      <c r="AB206" s="5"/>
      <c r="AC206" s="5"/>
      <c r="AD206" s="5"/>
      <c r="AE206" s="5"/>
      <c r="AF206" s="5"/>
      <c r="AK206" s="5"/>
      <c r="AL206" s="5"/>
      <c r="AM206" s="5"/>
      <c r="AN206" s="5"/>
      <c r="AO206" s="5"/>
      <c r="AP206" s="5"/>
      <c r="AQ206" s="5"/>
      <c r="AR206" s="5"/>
      <c r="AS206" s="5"/>
      <c r="AT206" s="5"/>
      <c r="AU206" s="87">
        <v>1</v>
      </c>
      <c r="AV206" s="25"/>
      <c r="AW206" s="25"/>
      <c r="AX206" s="25"/>
      <c r="AY206" s="25"/>
      <c r="AZ206" s="25"/>
      <c r="BA206" s="25"/>
      <c r="BB206" s="25"/>
      <c r="BC206" s="25"/>
      <c r="CC206" s="92">
        <v>1</v>
      </c>
    </row>
    <row r="207" spans="1:81" ht="30" customHeight="1">
      <c r="A207" s="86"/>
      <c r="B207" s="384" t="s">
        <v>523</v>
      </c>
      <c r="C207" s="384"/>
      <c r="D207" s="384"/>
      <c r="E207" s="384"/>
      <c r="F207" s="384"/>
      <c r="G207" s="384"/>
      <c r="H207" s="384"/>
      <c r="I207" s="384"/>
      <c r="J207" s="384"/>
      <c r="K207" s="384"/>
      <c r="L207" s="384"/>
      <c r="M207" s="384"/>
      <c r="N207" s="384"/>
      <c r="O207" s="384"/>
      <c r="P207" s="384"/>
      <c r="Q207" s="384"/>
      <c r="R207" s="384"/>
      <c r="S207" s="384"/>
      <c r="T207" s="384"/>
      <c r="U207" s="384"/>
      <c r="V207" s="384"/>
      <c r="W207" s="384"/>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c r="AS207" s="384"/>
      <c r="AT207" s="273"/>
      <c r="AU207" s="87">
        <v>1</v>
      </c>
      <c r="AV207" s="25"/>
      <c r="AW207" s="25"/>
      <c r="AX207" s="25"/>
      <c r="AY207" s="25"/>
      <c r="AZ207" s="25"/>
      <c r="BA207" s="25"/>
      <c r="BB207" s="25"/>
      <c r="BC207" s="25"/>
      <c r="CC207" s="92">
        <v>1</v>
      </c>
    </row>
    <row r="208" spans="1:81" ht="26.25" customHeight="1">
      <c r="A208" s="86"/>
      <c r="B208" s="385"/>
      <c r="C208" s="385"/>
      <c r="D208" s="386" t="s">
        <v>524</v>
      </c>
      <c r="E208" s="386"/>
      <c r="F208" s="386"/>
      <c r="G208" s="386"/>
      <c r="H208" s="386"/>
      <c r="I208" s="386"/>
      <c r="J208" s="386"/>
      <c r="K208" s="386"/>
      <c r="L208" s="386"/>
      <c r="M208" s="386"/>
      <c r="N208" s="386"/>
      <c r="O208" s="386"/>
      <c r="P208" s="386"/>
      <c r="Q208" s="386"/>
      <c r="R208" s="386"/>
      <c r="S208" s="386"/>
      <c r="T208" s="386"/>
      <c r="U208" s="387"/>
      <c r="V208" s="387"/>
      <c r="W208" s="387"/>
      <c r="X208" s="387"/>
      <c r="Y208" s="387"/>
      <c r="Z208" s="388" t="s">
        <v>524</v>
      </c>
      <c r="AA208" s="388"/>
      <c r="AB208" s="388"/>
      <c r="AC208" s="388"/>
      <c r="AD208" s="388"/>
      <c r="AE208" s="388"/>
      <c r="AF208" s="388"/>
      <c r="AG208" s="388"/>
      <c r="AH208" s="388"/>
      <c r="AI208" s="388"/>
      <c r="AJ208" s="388"/>
      <c r="AK208" s="388"/>
      <c r="AL208" s="388"/>
      <c r="AM208" s="388"/>
      <c r="AN208" s="388"/>
      <c r="AO208" s="388"/>
      <c r="AP208" s="388"/>
      <c r="AQ208" s="388"/>
      <c r="AR208" s="388"/>
      <c r="AS208" s="388"/>
      <c r="AT208" s="111"/>
      <c r="AU208" s="87">
        <v>1</v>
      </c>
      <c r="AV208" s="25" t="s">
        <v>525</v>
      </c>
      <c r="AW208" s="25"/>
      <c r="AX208" s="25"/>
      <c r="AY208" s="25"/>
      <c r="AZ208" s="25"/>
      <c r="BA208" s="25"/>
      <c r="BB208" s="25"/>
      <c r="BC208" s="25"/>
      <c r="CC208" s="92">
        <v>1</v>
      </c>
    </row>
    <row r="209" spans="1:81" ht="33.75" customHeight="1">
      <c r="A209" s="86"/>
      <c r="B209" s="374" t="s">
        <v>526</v>
      </c>
      <c r="C209" s="374"/>
      <c r="D209" s="360" t="s">
        <v>833</v>
      </c>
      <c r="E209" s="360"/>
      <c r="F209" s="360"/>
      <c r="G209" s="360"/>
      <c r="H209" s="360"/>
      <c r="I209" s="360"/>
      <c r="J209" s="360"/>
      <c r="K209" s="360"/>
      <c r="L209" s="360"/>
      <c r="M209" s="360"/>
      <c r="N209" s="360"/>
      <c r="O209" s="360"/>
      <c r="P209" s="360"/>
      <c r="Q209" s="360"/>
      <c r="R209" s="360"/>
      <c r="S209" s="360"/>
      <c r="T209" s="360"/>
      <c r="U209" s="375" t="s">
        <v>527</v>
      </c>
      <c r="V209" s="375"/>
      <c r="W209" s="375"/>
      <c r="X209" s="375"/>
      <c r="Y209" s="375"/>
      <c r="Z209" s="376"/>
      <c r="AA209" s="376"/>
      <c r="AB209" s="376"/>
      <c r="AC209" s="376"/>
      <c r="AD209" s="376"/>
      <c r="AE209" s="376"/>
      <c r="AF209" s="376"/>
      <c r="AG209" s="376"/>
      <c r="AH209" s="376"/>
      <c r="AI209" s="376"/>
      <c r="AJ209" s="376"/>
      <c r="AK209" s="376"/>
      <c r="AL209" s="376"/>
      <c r="AM209" s="376"/>
      <c r="AN209" s="376"/>
      <c r="AO209" s="376"/>
      <c r="AP209" s="376"/>
      <c r="AQ209" s="376"/>
      <c r="AR209" s="376"/>
      <c r="AS209" s="376"/>
      <c r="AT209" s="274"/>
      <c r="AU209" s="87">
        <v>1</v>
      </c>
      <c r="AV209" s="109" t="str">
        <f>CONCATENATE(B209," 
",D209,". 
",B210," 
",D210,". 
",B211," 
",D211,". 
",U209," 
",Z209,". 
",U210," 
",Z210,". 
",B212," 
",D212,".
",B213,"
",D213,".
",U211,"
",Z211,".
",U212,"
",Z212,".
",U213,"
",Z213,".")</f>
        <v>1. DESCRIPCIÓN DEL RIESGO: 
Traslado del riesgos a la nueva plantilla. 
2. CAUSAS: 
. 
3. CONSECUENCIAS: 
. 
4. PROBABILIDAD: 
. 
5. IMPACTO: 
. 
6. CONTROLES: 
Registro de seguimiento a controles.
7. PLAN DE TRATAMIENTO:
.
8. INDICADORES:
Registro de seguimiento a indicadores.
9. OTRO:
.
.</v>
      </c>
      <c r="AW209" s="25"/>
      <c r="AX209" s="25"/>
      <c r="AY209" s="25"/>
      <c r="AZ209" s="25"/>
      <c r="BA209" s="25"/>
      <c r="BB209" s="25"/>
      <c r="BC209" s="25"/>
      <c r="CC209" s="92">
        <v>1</v>
      </c>
    </row>
    <row r="210" spans="1:81" ht="33.75" customHeight="1">
      <c r="A210" s="86"/>
      <c r="B210" s="374" t="s">
        <v>528</v>
      </c>
      <c r="C210" s="374"/>
      <c r="D210" s="360"/>
      <c r="E210" s="360"/>
      <c r="F210" s="360"/>
      <c r="G210" s="360"/>
      <c r="H210" s="360"/>
      <c r="I210" s="360"/>
      <c r="J210" s="360"/>
      <c r="K210" s="360"/>
      <c r="L210" s="360"/>
      <c r="M210" s="360"/>
      <c r="N210" s="360"/>
      <c r="O210" s="360"/>
      <c r="P210" s="360"/>
      <c r="Q210" s="360"/>
      <c r="R210" s="360"/>
      <c r="S210" s="360"/>
      <c r="T210" s="360"/>
      <c r="U210" s="375" t="s">
        <v>529</v>
      </c>
      <c r="V210" s="375"/>
      <c r="W210" s="375"/>
      <c r="X210" s="375"/>
      <c r="Y210" s="375"/>
      <c r="Z210" s="376"/>
      <c r="AA210" s="376"/>
      <c r="AB210" s="376"/>
      <c r="AC210" s="376"/>
      <c r="AD210" s="376"/>
      <c r="AE210" s="376"/>
      <c r="AF210" s="376"/>
      <c r="AG210" s="376"/>
      <c r="AH210" s="376"/>
      <c r="AI210" s="376"/>
      <c r="AJ210" s="376"/>
      <c r="AK210" s="376"/>
      <c r="AL210" s="376"/>
      <c r="AM210" s="376"/>
      <c r="AN210" s="376"/>
      <c r="AO210" s="376"/>
      <c r="AP210" s="376"/>
      <c r="AQ210" s="376"/>
      <c r="AR210" s="376"/>
      <c r="AS210" s="376"/>
      <c r="AT210" s="274"/>
      <c r="AU210" s="87">
        <v>1</v>
      </c>
      <c r="AV210" s="109"/>
      <c r="AW210" s="25"/>
      <c r="AX210" s="25"/>
      <c r="AY210" s="25"/>
      <c r="AZ210" s="25"/>
      <c r="BA210" s="25"/>
      <c r="BB210" s="25"/>
      <c r="BC210" s="25"/>
      <c r="CC210" s="92">
        <v>1</v>
      </c>
    </row>
    <row r="211" spans="1:81" ht="33.75" customHeight="1">
      <c r="A211" s="86"/>
      <c r="B211" s="374" t="s">
        <v>530</v>
      </c>
      <c r="C211" s="374"/>
      <c r="D211" s="360"/>
      <c r="E211" s="360"/>
      <c r="F211" s="360"/>
      <c r="G211" s="360"/>
      <c r="H211" s="360"/>
      <c r="I211" s="360"/>
      <c r="J211" s="360"/>
      <c r="K211" s="360"/>
      <c r="L211" s="360"/>
      <c r="M211" s="360"/>
      <c r="N211" s="360"/>
      <c r="O211" s="360"/>
      <c r="P211" s="360"/>
      <c r="Q211" s="360"/>
      <c r="R211" s="360"/>
      <c r="S211" s="360"/>
      <c r="T211" s="360"/>
      <c r="U211" s="375" t="s">
        <v>531</v>
      </c>
      <c r="V211" s="375"/>
      <c r="W211" s="375"/>
      <c r="X211" s="375"/>
      <c r="Y211" s="375"/>
      <c r="Z211" s="376" t="s">
        <v>911</v>
      </c>
      <c r="AA211" s="376"/>
      <c r="AB211" s="376"/>
      <c r="AC211" s="376"/>
      <c r="AD211" s="376"/>
      <c r="AE211" s="376"/>
      <c r="AF211" s="376"/>
      <c r="AG211" s="376"/>
      <c r="AH211" s="376"/>
      <c r="AI211" s="376"/>
      <c r="AJ211" s="376"/>
      <c r="AK211" s="376"/>
      <c r="AL211" s="376"/>
      <c r="AM211" s="376"/>
      <c r="AN211" s="376"/>
      <c r="AO211" s="376"/>
      <c r="AP211" s="376"/>
      <c r="AQ211" s="376"/>
      <c r="AR211" s="376"/>
      <c r="AS211" s="376"/>
      <c r="AT211" s="274"/>
      <c r="AU211" s="87">
        <v>1</v>
      </c>
      <c r="AV211" s="109"/>
      <c r="AW211" s="25"/>
      <c r="AX211" s="25"/>
      <c r="AY211" s="25"/>
      <c r="AZ211" s="25"/>
      <c r="BA211" s="25"/>
      <c r="BB211" s="25"/>
      <c r="BC211" s="25"/>
      <c r="CC211" s="92">
        <v>1</v>
      </c>
    </row>
    <row r="212" spans="1:81" ht="33.75" customHeight="1">
      <c r="A212" s="86"/>
      <c r="B212" s="374" t="s">
        <v>532</v>
      </c>
      <c r="C212" s="374"/>
      <c r="D212" s="360" t="s">
        <v>910</v>
      </c>
      <c r="E212" s="360"/>
      <c r="F212" s="360"/>
      <c r="G212" s="360"/>
      <c r="H212" s="360"/>
      <c r="I212" s="360"/>
      <c r="J212" s="360"/>
      <c r="K212" s="360"/>
      <c r="L212" s="360"/>
      <c r="M212" s="360"/>
      <c r="N212" s="360"/>
      <c r="O212" s="360"/>
      <c r="P212" s="360"/>
      <c r="Q212" s="360"/>
      <c r="R212" s="360"/>
      <c r="S212" s="360"/>
      <c r="T212" s="360"/>
      <c r="U212" s="375" t="s">
        <v>533</v>
      </c>
      <c r="V212" s="375"/>
      <c r="W212" s="375"/>
      <c r="X212" s="375"/>
      <c r="Y212" s="375"/>
      <c r="Z212" s="376"/>
      <c r="AA212" s="376"/>
      <c r="AB212" s="376"/>
      <c r="AC212" s="376"/>
      <c r="AD212" s="376"/>
      <c r="AE212" s="376"/>
      <c r="AF212" s="376"/>
      <c r="AG212" s="376"/>
      <c r="AH212" s="376"/>
      <c r="AI212" s="376"/>
      <c r="AJ212" s="376"/>
      <c r="AK212" s="376"/>
      <c r="AL212" s="376"/>
      <c r="AM212" s="376"/>
      <c r="AN212" s="376"/>
      <c r="AO212" s="376"/>
      <c r="AP212" s="376"/>
      <c r="AQ212" s="376"/>
      <c r="AR212" s="376"/>
      <c r="AS212" s="376"/>
      <c r="AT212" s="274"/>
      <c r="AU212" s="87">
        <v>1</v>
      </c>
      <c r="AV212" s="109"/>
      <c r="AW212" s="25"/>
      <c r="AX212" s="25"/>
      <c r="AY212" s="25"/>
      <c r="AZ212" s="25"/>
      <c r="BA212" s="25"/>
      <c r="BB212" s="25"/>
      <c r="BC212" s="25"/>
      <c r="CC212" s="92">
        <v>1</v>
      </c>
    </row>
    <row r="213" spans="1:81" ht="33.75" customHeight="1">
      <c r="A213" s="86"/>
      <c r="B213" s="374" t="s">
        <v>534</v>
      </c>
      <c r="C213" s="374"/>
      <c r="D213" s="360"/>
      <c r="E213" s="360"/>
      <c r="F213" s="360"/>
      <c r="G213" s="360"/>
      <c r="H213" s="360"/>
      <c r="I213" s="360"/>
      <c r="J213" s="360"/>
      <c r="K213" s="360"/>
      <c r="L213" s="360"/>
      <c r="M213" s="360"/>
      <c r="N213" s="360"/>
      <c r="O213" s="360"/>
      <c r="P213" s="360"/>
      <c r="Q213" s="360"/>
      <c r="R213" s="360"/>
      <c r="S213" s="360"/>
      <c r="T213" s="360"/>
      <c r="U213" s="377"/>
      <c r="V213" s="377"/>
      <c r="W213" s="377"/>
      <c r="X213" s="377"/>
      <c r="Y213" s="377"/>
      <c r="Z213" s="376"/>
      <c r="AA213" s="376"/>
      <c r="AB213" s="376"/>
      <c r="AC213" s="376"/>
      <c r="AD213" s="376"/>
      <c r="AE213" s="376"/>
      <c r="AF213" s="376"/>
      <c r="AG213" s="376"/>
      <c r="AH213" s="376"/>
      <c r="AI213" s="376"/>
      <c r="AJ213" s="376"/>
      <c r="AK213" s="376"/>
      <c r="AL213" s="376"/>
      <c r="AM213" s="376"/>
      <c r="AN213" s="376"/>
      <c r="AO213" s="376"/>
      <c r="AP213" s="376"/>
      <c r="AQ213" s="376"/>
      <c r="AR213" s="376"/>
      <c r="AS213" s="376"/>
      <c r="AT213" s="274"/>
      <c r="AU213" s="87">
        <v>1</v>
      </c>
      <c r="AV213" s="109"/>
      <c r="AW213" s="25"/>
      <c r="AX213" s="25"/>
      <c r="AY213" s="25"/>
      <c r="AZ213" s="25"/>
      <c r="BA213" s="25"/>
      <c r="BB213" s="25"/>
      <c r="BC213" s="25"/>
      <c r="CC213" s="92">
        <v>1</v>
      </c>
    </row>
    <row r="214" spans="1:81" ht="9" customHeight="1">
      <c r="A214" s="86"/>
      <c r="B214" s="199"/>
      <c r="C214" s="199"/>
      <c r="D214" s="199"/>
      <c r="E214" s="199"/>
      <c r="F214" s="199"/>
      <c r="G214" s="250"/>
      <c r="H214" s="250"/>
      <c r="I214" s="250"/>
      <c r="J214" s="250"/>
      <c r="K214" s="250"/>
      <c r="L214" s="250"/>
      <c r="M214" s="250"/>
      <c r="N214" s="250"/>
      <c r="O214" s="251"/>
      <c r="P214" s="251"/>
      <c r="Q214" s="251"/>
      <c r="R214" s="251"/>
      <c r="S214" s="251"/>
      <c r="T214" s="251"/>
      <c r="U214" s="252"/>
      <c r="V214" s="252"/>
      <c r="W214" s="252"/>
      <c r="X214" s="252"/>
      <c r="Y214" s="25"/>
      <c r="Z214" s="25"/>
      <c r="AA214" s="25"/>
      <c r="AB214" s="5"/>
      <c r="AC214" s="5"/>
      <c r="AD214" s="5"/>
      <c r="AE214" s="5"/>
      <c r="AF214" s="5"/>
      <c r="AG214" s="5"/>
      <c r="AH214" s="5"/>
      <c r="AI214" s="5"/>
      <c r="AJ214" s="5"/>
      <c r="AK214" s="5"/>
      <c r="AL214" s="5"/>
      <c r="AM214" s="5"/>
      <c r="AN214" s="5"/>
      <c r="AO214" s="5"/>
      <c r="AP214" s="5"/>
      <c r="AQ214" s="5"/>
      <c r="AR214" s="5"/>
      <c r="AS214" s="5"/>
      <c r="AT214" s="5"/>
      <c r="AU214" s="87">
        <v>1</v>
      </c>
      <c r="AV214" s="25"/>
      <c r="AW214" s="25"/>
      <c r="AX214" s="25"/>
      <c r="AY214" s="25"/>
      <c r="AZ214" s="25"/>
      <c r="BA214" s="25"/>
      <c r="BB214" s="25"/>
      <c r="BC214" s="25"/>
      <c r="CC214" s="92">
        <v>1</v>
      </c>
    </row>
    <row r="215" spans="1:81" ht="30" customHeight="1">
      <c r="A215" s="86"/>
      <c r="B215" s="378" t="s">
        <v>535</v>
      </c>
      <c r="C215" s="378"/>
      <c r="D215" s="378"/>
      <c r="E215" s="378"/>
      <c r="F215" s="378"/>
      <c r="G215" s="378"/>
      <c r="H215" s="378"/>
      <c r="I215" s="378"/>
      <c r="J215" s="378"/>
      <c r="K215" s="378"/>
      <c r="L215" s="378"/>
      <c r="M215" s="378"/>
      <c r="N215" s="378"/>
      <c r="O215" s="378"/>
      <c r="P215" s="378"/>
      <c r="Q215" s="378"/>
      <c r="R215" s="378"/>
      <c r="S215" s="378"/>
      <c r="T215" s="378"/>
      <c r="U215" s="378"/>
      <c r="V215" s="378"/>
      <c r="W215" s="378"/>
      <c r="X215" s="378"/>
      <c r="Y215" s="378"/>
      <c r="Z215" s="378"/>
      <c r="AA215" s="378"/>
      <c r="AB215" s="378"/>
      <c r="AC215" s="378"/>
      <c r="AD215" s="378"/>
      <c r="AE215" s="378"/>
      <c r="AF215" s="378"/>
      <c r="AG215" s="378"/>
      <c r="AH215" s="378"/>
      <c r="AI215" s="378"/>
      <c r="AJ215" s="378"/>
      <c r="AK215" s="378"/>
      <c r="AL215" s="378"/>
      <c r="AM215" s="378"/>
      <c r="AN215" s="378"/>
      <c r="AO215" s="378"/>
      <c r="AP215" s="378"/>
      <c r="AQ215" s="378"/>
      <c r="AR215" s="378"/>
      <c r="AS215" s="378"/>
      <c r="AT215" s="248"/>
      <c r="AU215" s="87">
        <v>1</v>
      </c>
      <c r="AV215" s="25"/>
      <c r="AW215" s="25"/>
      <c r="AX215" s="25"/>
      <c r="AY215" s="25"/>
      <c r="AZ215" s="25"/>
      <c r="BA215" s="25"/>
      <c r="BB215" s="25"/>
      <c r="BC215" s="25"/>
      <c r="CC215" s="92">
        <v>1</v>
      </c>
    </row>
    <row r="216" spans="1:81" ht="28.5" customHeight="1">
      <c r="A216" s="86"/>
      <c r="B216" s="368" t="s">
        <v>536</v>
      </c>
      <c r="C216" s="368"/>
      <c r="D216" s="368"/>
      <c r="E216" s="368"/>
      <c r="F216" s="368"/>
      <c r="G216" s="368"/>
      <c r="H216" s="368"/>
      <c r="I216" s="368"/>
      <c r="J216" s="368"/>
      <c r="K216" s="368"/>
      <c r="L216" s="368"/>
      <c r="M216" s="368"/>
      <c r="N216" s="368"/>
      <c r="O216" s="368"/>
      <c r="P216" s="368"/>
      <c r="Q216" s="368"/>
      <c r="R216" s="368"/>
      <c r="S216" s="368"/>
      <c r="T216" s="368"/>
      <c r="U216" s="369" t="s">
        <v>537</v>
      </c>
      <c r="V216" s="369"/>
      <c r="W216" s="369"/>
      <c r="X216" s="369"/>
      <c r="Y216" s="369"/>
      <c r="Z216" s="369"/>
      <c r="AA216" s="369"/>
      <c r="AB216" s="369"/>
      <c r="AC216" s="369"/>
      <c r="AD216" s="369"/>
      <c r="AE216" s="369"/>
      <c r="AF216" s="369"/>
      <c r="AG216" s="369"/>
      <c r="AH216" s="369"/>
      <c r="AI216" s="369"/>
      <c r="AJ216" s="369"/>
      <c r="AK216" s="369"/>
      <c r="AL216" s="369"/>
      <c r="AM216" s="369"/>
      <c r="AN216" s="369"/>
      <c r="AO216" s="369"/>
      <c r="AP216" s="369"/>
      <c r="AQ216" s="369"/>
      <c r="AR216" s="369"/>
      <c r="AS216" s="369"/>
      <c r="AT216" s="275"/>
      <c r="AU216" s="87">
        <v>1</v>
      </c>
      <c r="AV216" s="25"/>
      <c r="AW216" s="25"/>
      <c r="AX216" s="25"/>
      <c r="AY216" s="25"/>
      <c r="AZ216" s="25"/>
      <c r="BA216" s="25"/>
      <c r="BB216" s="25"/>
      <c r="BC216" s="25"/>
      <c r="BK216"/>
      <c r="BL216"/>
      <c r="BM216"/>
      <c r="BN216"/>
      <c r="BO216"/>
      <c r="BP216"/>
      <c r="BQ216"/>
      <c r="BR216"/>
      <c r="BS216"/>
      <c r="BT216"/>
      <c r="BU216"/>
      <c r="BV216"/>
      <c r="BW216"/>
      <c r="BX216"/>
      <c r="BY216"/>
      <c r="BZ216"/>
      <c r="CA216"/>
      <c r="CC216" s="92">
        <v>1</v>
      </c>
    </row>
    <row r="217" spans="1:81" ht="28.5" customHeight="1">
      <c r="A217" s="86"/>
      <c r="B217" s="276" t="s">
        <v>5</v>
      </c>
      <c r="C217" s="276" t="s">
        <v>107</v>
      </c>
      <c r="D217" s="103" t="s">
        <v>538</v>
      </c>
      <c r="E217" s="370" t="s">
        <v>539</v>
      </c>
      <c r="F217" s="370"/>
      <c r="G217" s="370"/>
      <c r="H217" s="370"/>
      <c r="I217" s="370"/>
      <c r="J217" s="370"/>
      <c r="K217" s="370"/>
      <c r="L217" s="370"/>
      <c r="M217" s="370"/>
      <c r="N217" s="370"/>
      <c r="O217" s="370"/>
      <c r="P217" s="370"/>
      <c r="Q217" s="370"/>
      <c r="R217" s="370"/>
      <c r="S217" s="370"/>
      <c r="T217" s="370"/>
      <c r="U217" s="371" t="s">
        <v>5</v>
      </c>
      <c r="V217" s="371"/>
      <c r="W217" s="371"/>
      <c r="X217" s="370" t="s">
        <v>107</v>
      </c>
      <c r="Y217" s="370"/>
      <c r="Z217" s="583" t="s">
        <v>540</v>
      </c>
      <c r="AA217" s="583"/>
      <c r="AB217" s="583"/>
      <c r="AC217" s="373" t="s">
        <v>541</v>
      </c>
      <c r="AD217" s="373"/>
      <c r="AE217" s="373"/>
      <c r="AF217" s="373"/>
      <c r="AG217" s="373"/>
      <c r="AH217" s="373"/>
      <c r="AI217" s="373"/>
      <c r="AJ217" s="373"/>
      <c r="AK217" s="373"/>
      <c r="AL217" s="373"/>
      <c r="AM217" s="373"/>
      <c r="AN217" s="373"/>
      <c r="AO217" s="373"/>
      <c r="AP217" s="373"/>
      <c r="AQ217" s="373"/>
      <c r="AR217" s="373"/>
      <c r="AS217" s="373"/>
      <c r="AT217" s="104"/>
      <c r="AU217" s="87">
        <v>1</v>
      </c>
      <c r="AV217" s="277" t="s">
        <v>5</v>
      </c>
      <c r="AW217" s="277" t="s">
        <v>542</v>
      </c>
      <c r="AX217" s="277" t="s">
        <v>112</v>
      </c>
      <c r="AY217" s="277" t="s">
        <v>543</v>
      </c>
      <c r="AZ217" s="277" t="s">
        <v>544</v>
      </c>
      <c r="BA217" s="277" t="s">
        <v>545</v>
      </c>
      <c r="BB217" s="277" t="s">
        <v>546</v>
      </c>
      <c r="BC217" s="277" t="s">
        <v>547</v>
      </c>
      <c r="CC217" s="92">
        <v>1</v>
      </c>
    </row>
    <row r="218" spans="1:81" ht="24" customHeight="1">
      <c r="A218" s="111" t="s">
        <v>548</v>
      </c>
      <c r="B218" s="255" t="s">
        <v>888</v>
      </c>
      <c r="C218" s="255" t="s">
        <v>379</v>
      </c>
      <c r="D218" s="255" t="s">
        <v>883</v>
      </c>
      <c r="E218" s="365" t="s">
        <v>847</v>
      </c>
      <c r="F218" s="576"/>
      <c r="G218" s="576"/>
      <c r="H218" s="576"/>
      <c r="I218" s="576"/>
      <c r="J218" s="576"/>
      <c r="K218" s="576"/>
      <c r="L218" s="576"/>
      <c r="M218" s="576"/>
      <c r="N218" s="576"/>
      <c r="O218" s="576"/>
      <c r="P218" s="576"/>
      <c r="Q218" s="576"/>
      <c r="R218" s="576"/>
      <c r="S218" s="576"/>
      <c r="T218" s="577"/>
      <c r="U218" s="359" t="s">
        <v>884</v>
      </c>
      <c r="V218" s="366"/>
      <c r="W218" s="367"/>
      <c r="X218" s="359" t="s">
        <v>379</v>
      </c>
      <c r="Y218" s="367"/>
      <c r="Z218" s="359" t="s">
        <v>887</v>
      </c>
      <c r="AA218" s="366"/>
      <c r="AB218" s="367"/>
      <c r="AC218" s="358" t="s">
        <v>886</v>
      </c>
      <c r="AD218" s="578"/>
      <c r="AE218" s="578"/>
      <c r="AF218" s="578"/>
      <c r="AG218" s="578"/>
      <c r="AH218" s="578"/>
      <c r="AI218" s="578"/>
      <c r="AJ218" s="578"/>
      <c r="AK218" s="578"/>
      <c r="AL218" s="578"/>
      <c r="AM218" s="578"/>
      <c r="AN218" s="578"/>
      <c r="AO218" s="578"/>
      <c r="AP218" s="578"/>
      <c r="AQ218" s="578"/>
      <c r="AR218" s="578"/>
      <c r="AS218" s="579"/>
      <c r="AT218" s="268"/>
      <c r="AU218" s="87">
        <v>1</v>
      </c>
      <c r="AV218" s="112" t="str">
        <f>CONCATENATE(A218,". ",B218," 
",A219,". ",B219," 
",A220,". ",B220," 
",A221,". ",B221," 
",A222,". ",B222," 
",A223,". ",B223," 
",A224,". ",B224,)</f>
        <v xml:space="preserve">Ob. 1. 5-feb-2025 
Ob. 2. 5-feb-2025 
Ob. 3. 5-feb-2025 
.  
.  
.  
. </v>
      </c>
      <c r="AW218" s="112" t="str">
        <f>CONCATENATE(A218,". ",C218," 
",A219,". ",C219," 
",A220,". ",C220," 
",A221,". ",C221," 
",A222,". ",C222," 
",A223,". ",C223," 
",A224,". ",C224,)</f>
        <v xml:space="preserve">Ob. 1. OAP 
Ob. 2. OAP 
Ob. 3. OAP 
.  
.  
.  
. </v>
      </c>
      <c r="AX218" s="112" t="str">
        <f>CONCATENATE(A218,". ",D218," 
",A219,". ",D219," 
",A220,". ",D220," 
",A221,". ",D221," 
",A222,". ",D222," 
",A223,". ",D223," 
",A224,". ",D224,)</f>
        <v xml:space="preserve">Ob. 1. JOHN Q. 
Ob. 2. JOHN Q. 
Ob. 3. JOHN Q. 
.  
.  
.  
. </v>
      </c>
      <c r="AY218" s="112" t="str">
        <f>CONCATENATE(A218,". ",E218," 
",A219,". ",E219," 
",A220,". ",E220," 
",A221,". ",E221," 
",A222,". ",E222," 
",A223,". ",E223," 
",A224,". ",E224,)</f>
        <v xml:space="preserve">Ob. 1. Diligenciar Documentación del control, es decir, en que documento ese control está formalizado. 
Ob. 2. Diligenciar Causas Raiz 
Ob. 3. Estas matrices ya debería tener reporte de los datos de los indicadores  por ejemplo respecto del 2024 
.  
.  
.  
. </v>
      </c>
      <c r="AZ218" s="112" t="str">
        <f>CONCATENATE(A218,". ",U218," 
",A219,". ",U219," 
",A220,". ",U220," 
",A221,". ",U221," 
",A222,". ",U222," 
",A223,". ",U223," 
",A224,". ",U224,)</f>
        <v xml:space="preserve">Ob. 1. 10-FEB-2025 
Ob. 2. 10-FEB-2025 
Ob. 3. 10-FEB-2025 
.  
.  
.  
. </v>
      </c>
      <c r="BA218" s="112" t="str">
        <f>CONCATENATE(A218,". ",X218," 
",A219,". ",X219," 
",A220,". ",X220," 
",A221,". ",X221," 
",A222,". ",X222," 
",A223,". ",X223," 
",A224,". ",X224,)</f>
        <v xml:space="preserve">Ob. 1. OAP 
Ob. 2. OAP 
Ob. 3. OAP 
.  
.  
.  
. </v>
      </c>
      <c r="BB218" s="112" t="str">
        <f>CONCATENATE(A218,". ",Z218," 
",A219,". ",Z219," 
",A220,". ",Z220," 
",A221,". ",Z221," 
",A222,". ",Z222," 
",A223,". ",Z223," 
",A224,". ",Z224,)</f>
        <v xml:space="preserve">Ob. 1. Carlos Campos 
Ob. 2. Carlos Campos 
Ob. 3. Carlos Campos 
.  
.  
.  
. </v>
      </c>
      <c r="BC218" s="112" t="str">
        <f>CONCATENATE(A218,". ",AC218," 
",A219,". ",AC219," 
",A220,". ",AC220," 
",A221,". ",AC221," 
",A222,". ",AC222," 
",A223,". ",AC223," 
",A224,". ",AC224,)</f>
        <v xml:space="preserve">Ob. 1. Registrado 
Ob. 2. Registrado 
Ob. 3. Se incluye datos de indicadores 
.  
.  
.  
. </v>
      </c>
      <c r="CC218" s="92">
        <v>1</v>
      </c>
    </row>
    <row r="219" spans="1:81" ht="20.25" customHeight="1">
      <c r="A219" s="256" t="str">
        <f>IF(B219="","","Ob. 2")</f>
        <v>Ob. 2</v>
      </c>
      <c r="B219" s="255" t="s">
        <v>888</v>
      </c>
      <c r="C219" s="255" t="s">
        <v>379</v>
      </c>
      <c r="D219" s="255" t="s">
        <v>883</v>
      </c>
      <c r="E219" s="365" t="s">
        <v>832</v>
      </c>
      <c r="F219" s="576"/>
      <c r="G219" s="576"/>
      <c r="H219" s="576"/>
      <c r="I219" s="576"/>
      <c r="J219" s="576"/>
      <c r="K219" s="576"/>
      <c r="L219" s="576"/>
      <c r="M219" s="576"/>
      <c r="N219" s="576"/>
      <c r="O219" s="576"/>
      <c r="P219" s="576"/>
      <c r="Q219" s="576"/>
      <c r="R219" s="576"/>
      <c r="S219" s="576"/>
      <c r="T219" s="577"/>
      <c r="U219" s="359" t="s">
        <v>884</v>
      </c>
      <c r="V219" s="366"/>
      <c r="W219" s="367"/>
      <c r="X219" s="359" t="s">
        <v>379</v>
      </c>
      <c r="Y219" s="367"/>
      <c r="Z219" s="359" t="s">
        <v>887</v>
      </c>
      <c r="AA219" s="366"/>
      <c r="AB219" s="367"/>
      <c r="AC219" s="358" t="s">
        <v>886</v>
      </c>
      <c r="AD219" s="578"/>
      <c r="AE219" s="578"/>
      <c r="AF219" s="578"/>
      <c r="AG219" s="578"/>
      <c r="AH219" s="578"/>
      <c r="AI219" s="578"/>
      <c r="AJ219" s="578"/>
      <c r="AK219" s="578"/>
      <c r="AL219" s="578"/>
      <c r="AM219" s="578"/>
      <c r="AN219" s="578"/>
      <c r="AO219" s="578"/>
      <c r="AP219" s="578"/>
      <c r="AQ219" s="578"/>
      <c r="AR219" s="578"/>
      <c r="AS219" s="579"/>
      <c r="AT219" s="268"/>
      <c r="AU219" s="87">
        <v>1</v>
      </c>
      <c r="AV219" s="109"/>
      <c r="AW219" s="112"/>
      <c r="AX219" s="112"/>
      <c r="AY219" s="112"/>
      <c r="AZ219" s="112"/>
      <c r="BA219" s="25"/>
      <c r="BB219" s="25"/>
      <c r="BC219" s="25"/>
      <c r="CC219" s="92">
        <v>1</v>
      </c>
    </row>
    <row r="220" spans="1:81" ht="20.25" customHeight="1">
      <c r="A220" s="256" t="str">
        <f>IF(B220="","","Ob. 3")</f>
        <v>Ob. 3</v>
      </c>
      <c r="B220" s="255" t="s">
        <v>888</v>
      </c>
      <c r="C220" s="255" t="s">
        <v>379</v>
      </c>
      <c r="D220" s="255" t="s">
        <v>883</v>
      </c>
      <c r="E220" s="365" t="s">
        <v>865</v>
      </c>
      <c r="F220" s="365"/>
      <c r="G220" s="365"/>
      <c r="H220" s="365"/>
      <c r="I220" s="365"/>
      <c r="J220" s="365"/>
      <c r="K220" s="365"/>
      <c r="L220" s="365"/>
      <c r="M220" s="365"/>
      <c r="N220" s="365"/>
      <c r="O220" s="365"/>
      <c r="P220" s="365"/>
      <c r="Q220" s="365"/>
      <c r="R220" s="365"/>
      <c r="S220" s="365"/>
      <c r="T220" s="365"/>
      <c r="U220" s="359" t="s">
        <v>884</v>
      </c>
      <c r="V220" s="366"/>
      <c r="W220" s="367"/>
      <c r="X220" s="359" t="s">
        <v>379</v>
      </c>
      <c r="Y220" s="367"/>
      <c r="Z220" s="359" t="s">
        <v>887</v>
      </c>
      <c r="AA220" s="366"/>
      <c r="AB220" s="367"/>
      <c r="AC220" s="360" t="s">
        <v>885</v>
      </c>
      <c r="AD220" s="360"/>
      <c r="AE220" s="360"/>
      <c r="AF220" s="360"/>
      <c r="AG220" s="360"/>
      <c r="AH220" s="360"/>
      <c r="AI220" s="360"/>
      <c r="AJ220" s="360"/>
      <c r="AK220" s="360"/>
      <c r="AL220" s="360"/>
      <c r="AM220" s="360"/>
      <c r="AN220" s="360"/>
      <c r="AO220" s="360"/>
      <c r="AP220" s="360"/>
      <c r="AQ220" s="360"/>
      <c r="AR220" s="360"/>
      <c r="AS220" s="360"/>
      <c r="AT220" s="268"/>
      <c r="AU220" s="87">
        <v>1</v>
      </c>
      <c r="AV220" s="109"/>
      <c r="AW220" s="112"/>
      <c r="AX220" s="112"/>
      <c r="AY220" s="112"/>
      <c r="AZ220" s="112"/>
      <c r="BA220" s="25"/>
      <c r="BB220" s="25"/>
      <c r="BC220" s="25"/>
      <c r="CC220" s="92">
        <v>1</v>
      </c>
    </row>
    <row r="221" spans="1:81" ht="20.25" customHeight="1">
      <c r="A221" s="256" t="str">
        <f>IF(B221="","","Ob. 4")</f>
        <v/>
      </c>
      <c r="B221" s="255"/>
      <c r="C221" s="278"/>
      <c r="D221" s="278"/>
      <c r="E221" s="358"/>
      <c r="F221" s="358"/>
      <c r="G221" s="358"/>
      <c r="H221" s="358"/>
      <c r="I221" s="358"/>
      <c r="J221" s="358"/>
      <c r="K221" s="358"/>
      <c r="L221" s="358"/>
      <c r="M221" s="358"/>
      <c r="N221" s="358"/>
      <c r="O221" s="358"/>
      <c r="P221" s="358"/>
      <c r="Q221" s="358"/>
      <c r="R221" s="358"/>
      <c r="S221" s="358"/>
      <c r="T221" s="358"/>
      <c r="U221" s="359"/>
      <c r="V221" s="359"/>
      <c r="W221" s="359"/>
      <c r="X221" s="359"/>
      <c r="Y221" s="359"/>
      <c r="Z221" s="359"/>
      <c r="AA221" s="359"/>
      <c r="AB221" s="359"/>
      <c r="AC221" s="360"/>
      <c r="AD221" s="360"/>
      <c r="AE221" s="360"/>
      <c r="AF221" s="360"/>
      <c r="AG221" s="360"/>
      <c r="AH221" s="360"/>
      <c r="AI221" s="360"/>
      <c r="AJ221" s="360"/>
      <c r="AK221" s="360"/>
      <c r="AL221" s="360"/>
      <c r="AM221" s="360"/>
      <c r="AN221" s="360"/>
      <c r="AO221" s="360"/>
      <c r="AP221" s="360"/>
      <c r="AQ221" s="360"/>
      <c r="AR221" s="360"/>
      <c r="AS221" s="360"/>
      <c r="AT221" s="268"/>
      <c r="AU221" s="87">
        <v>1</v>
      </c>
      <c r="CC221" s="92">
        <v>1</v>
      </c>
    </row>
    <row r="222" spans="1:81" ht="20.25" customHeight="1">
      <c r="A222" s="256" t="str">
        <f>IF(B222="","","Ob. 5")</f>
        <v/>
      </c>
      <c r="B222" s="255"/>
      <c r="C222" s="278"/>
      <c r="D222" s="278"/>
      <c r="E222" s="358"/>
      <c r="F222" s="358"/>
      <c r="G222" s="358"/>
      <c r="H222" s="358"/>
      <c r="I222" s="358"/>
      <c r="J222" s="358"/>
      <c r="K222" s="358"/>
      <c r="L222" s="358"/>
      <c r="M222" s="358"/>
      <c r="N222" s="358"/>
      <c r="O222" s="358"/>
      <c r="P222" s="358"/>
      <c r="Q222" s="358"/>
      <c r="R222" s="358"/>
      <c r="S222" s="358"/>
      <c r="T222" s="358"/>
      <c r="U222" s="359"/>
      <c r="V222" s="359"/>
      <c r="W222" s="359"/>
      <c r="X222" s="359"/>
      <c r="Y222" s="359"/>
      <c r="Z222" s="359"/>
      <c r="AA222" s="359"/>
      <c r="AB222" s="359"/>
      <c r="AC222" s="360"/>
      <c r="AD222" s="360"/>
      <c r="AE222" s="360"/>
      <c r="AF222" s="360"/>
      <c r="AG222" s="360"/>
      <c r="AH222" s="360"/>
      <c r="AI222" s="360"/>
      <c r="AJ222" s="360"/>
      <c r="AK222" s="360"/>
      <c r="AL222" s="360"/>
      <c r="AM222" s="360"/>
      <c r="AN222" s="360"/>
      <c r="AO222" s="360"/>
      <c r="AP222" s="360"/>
      <c r="AQ222" s="360"/>
      <c r="AR222" s="360"/>
      <c r="AS222" s="360"/>
      <c r="AT222" s="268"/>
      <c r="AU222" s="87">
        <v>1</v>
      </c>
      <c r="CC222" s="92">
        <v>1</v>
      </c>
    </row>
    <row r="223" spans="1:81" ht="20.25" customHeight="1">
      <c r="A223" s="256" t="str">
        <f>IF(B223="","","Ob. 6")</f>
        <v/>
      </c>
      <c r="B223" s="255"/>
      <c r="C223" s="278"/>
      <c r="D223" s="278"/>
      <c r="E223" s="358"/>
      <c r="F223" s="358"/>
      <c r="G223" s="358"/>
      <c r="H223" s="358"/>
      <c r="I223" s="358"/>
      <c r="J223" s="358"/>
      <c r="K223" s="358"/>
      <c r="L223" s="358"/>
      <c r="M223" s="358"/>
      <c r="N223" s="358"/>
      <c r="O223" s="358"/>
      <c r="P223" s="358"/>
      <c r="Q223" s="358"/>
      <c r="R223" s="358"/>
      <c r="S223" s="358"/>
      <c r="T223" s="358"/>
      <c r="U223" s="359"/>
      <c r="V223" s="359"/>
      <c r="W223" s="359"/>
      <c r="X223" s="359"/>
      <c r="Y223" s="359"/>
      <c r="Z223" s="359"/>
      <c r="AA223" s="359"/>
      <c r="AB223" s="359"/>
      <c r="AC223" s="360"/>
      <c r="AD223" s="360"/>
      <c r="AE223" s="360"/>
      <c r="AF223" s="360"/>
      <c r="AG223" s="360"/>
      <c r="AH223" s="360"/>
      <c r="AI223" s="360"/>
      <c r="AJ223" s="360"/>
      <c r="AK223" s="360"/>
      <c r="AL223" s="360"/>
      <c r="AM223" s="360"/>
      <c r="AN223" s="360"/>
      <c r="AO223" s="360"/>
      <c r="AP223" s="360"/>
      <c r="AQ223" s="360"/>
      <c r="AR223" s="360"/>
      <c r="AS223" s="360"/>
      <c r="AT223" s="268"/>
      <c r="AU223" s="87">
        <v>1</v>
      </c>
      <c r="CC223" s="92">
        <v>1</v>
      </c>
    </row>
    <row r="224" spans="1:81" ht="20.25" customHeight="1">
      <c r="A224" s="256" t="str">
        <f>IF(B224="","","Ob. 7")</f>
        <v/>
      </c>
      <c r="B224" s="255"/>
      <c r="C224" s="278"/>
      <c r="D224" s="278"/>
      <c r="E224" s="358"/>
      <c r="F224" s="358"/>
      <c r="G224" s="358"/>
      <c r="H224" s="358"/>
      <c r="I224" s="358"/>
      <c r="J224" s="358"/>
      <c r="K224" s="358"/>
      <c r="L224" s="358"/>
      <c r="M224" s="358"/>
      <c r="N224" s="358"/>
      <c r="O224" s="358"/>
      <c r="P224" s="358"/>
      <c r="Q224" s="358"/>
      <c r="R224" s="358"/>
      <c r="S224" s="358"/>
      <c r="T224" s="358"/>
      <c r="U224" s="359"/>
      <c r="V224" s="359"/>
      <c r="W224" s="359"/>
      <c r="X224" s="359"/>
      <c r="Y224" s="359"/>
      <c r="Z224" s="359"/>
      <c r="AA224" s="359"/>
      <c r="AB224" s="359"/>
      <c r="AC224" s="360"/>
      <c r="AD224" s="360"/>
      <c r="AE224" s="360"/>
      <c r="AF224" s="360"/>
      <c r="AG224" s="360"/>
      <c r="AH224" s="360"/>
      <c r="AI224" s="360"/>
      <c r="AJ224" s="360"/>
      <c r="AK224" s="360"/>
      <c r="AL224" s="360"/>
      <c r="AM224" s="360"/>
      <c r="AN224" s="360"/>
      <c r="AO224" s="360"/>
      <c r="AP224" s="360"/>
      <c r="AQ224" s="360"/>
      <c r="AR224" s="360"/>
      <c r="AS224" s="360"/>
      <c r="AT224" s="268"/>
      <c r="AU224" s="87">
        <v>1</v>
      </c>
      <c r="CC224" s="92">
        <v>1</v>
      </c>
    </row>
    <row r="225" spans="1:81" ht="27" customHeight="1">
      <c r="A225" s="279" t="s">
        <v>549</v>
      </c>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199"/>
      <c r="AA225" s="199"/>
      <c r="AB225" s="231"/>
      <c r="AC225" s="231"/>
      <c r="AD225" s="231"/>
      <c r="AE225" s="231"/>
      <c r="AF225" s="231"/>
      <c r="AG225" s="231"/>
      <c r="AH225" s="231"/>
      <c r="AI225" s="231"/>
      <c r="AJ225" s="231"/>
      <c r="AK225" s="231"/>
      <c r="AL225" s="231"/>
      <c r="AM225" s="231"/>
      <c r="AN225" s="231"/>
      <c r="AO225" s="231"/>
      <c r="AP225" s="231"/>
      <c r="AQ225" s="231"/>
      <c r="AR225" s="231"/>
      <c r="AS225" s="231"/>
      <c r="AT225" s="231"/>
      <c r="AU225" s="87">
        <v>1</v>
      </c>
      <c r="CC225" s="92">
        <v>1</v>
      </c>
    </row>
    <row r="226" spans="1:81" s="281" customFormat="1" ht="19.5" customHeight="1">
      <c r="A226" s="280" t="s">
        <v>550</v>
      </c>
      <c r="B226" s="280" t="s">
        <v>551</v>
      </c>
      <c r="C226" s="361" t="s">
        <v>493</v>
      </c>
      <c r="D226" s="361"/>
      <c r="E226" s="361"/>
      <c r="F226" s="361" t="s">
        <v>552</v>
      </c>
      <c r="G226" s="361"/>
      <c r="H226" s="361"/>
      <c r="I226" s="280" t="s">
        <v>550</v>
      </c>
      <c r="J226" s="361" t="s">
        <v>551</v>
      </c>
      <c r="K226" s="361"/>
      <c r="L226" s="361"/>
      <c r="M226" s="361" t="s">
        <v>493</v>
      </c>
      <c r="N226" s="361"/>
      <c r="O226" s="361"/>
      <c r="P226" s="361"/>
      <c r="Q226" s="361"/>
      <c r="R226" s="361"/>
      <c r="S226" s="361"/>
      <c r="T226" s="361"/>
      <c r="U226" s="361"/>
      <c r="V226" s="361"/>
      <c r="W226" s="361" t="s">
        <v>552</v>
      </c>
      <c r="X226" s="361"/>
      <c r="Y226" s="361"/>
      <c r="Z226" s="361"/>
      <c r="AA226" s="361"/>
      <c r="AB226" s="215"/>
      <c r="AC226" s="215"/>
      <c r="AD226" s="215"/>
      <c r="AE226" s="215"/>
      <c r="AF226" s="215"/>
      <c r="AG226" s="215"/>
      <c r="AH226" s="215"/>
      <c r="AI226" s="215"/>
      <c r="AJ226" s="215"/>
      <c r="AK226" s="215"/>
      <c r="AL226" s="215"/>
      <c r="AM226" s="215"/>
      <c r="AN226" s="215"/>
      <c r="AO226" s="215"/>
      <c r="AP226" s="215"/>
      <c r="AQ226" s="215"/>
      <c r="AR226" s="215"/>
      <c r="AS226" s="215"/>
      <c r="AT226" s="215"/>
      <c r="AU226" s="87">
        <v>1</v>
      </c>
      <c r="CC226" s="92">
        <v>1</v>
      </c>
    </row>
    <row r="227" spans="1:81" ht="16.5" customHeight="1">
      <c r="A227" s="44" t="s">
        <v>362</v>
      </c>
      <c r="B227" s="45" t="s">
        <v>379</v>
      </c>
      <c r="C227" s="362" t="s">
        <v>818</v>
      </c>
      <c r="D227" s="363"/>
      <c r="E227" s="364"/>
      <c r="F227" s="362" t="s">
        <v>819</v>
      </c>
      <c r="G227" s="363"/>
      <c r="H227" s="364"/>
      <c r="I227" s="44" t="s">
        <v>371</v>
      </c>
      <c r="J227" s="357"/>
      <c r="K227" s="357"/>
      <c r="L227" s="357"/>
      <c r="M227" s="357"/>
      <c r="N227" s="357"/>
      <c r="O227" s="357"/>
      <c r="P227" s="357"/>
      <c r="Q227" s="357"/>
      <c r="R227" s="357"/>
      <c r="S227" s="357"/>
      <c r="T227" s="357"/>
      <c r="U227" s="357"/>
      <c r="V227" s="357"/>
      <c r="W227" s="357"/>
      <c r="X227" s="357"/>
      <c r="Y227" s="357"/>
      <c r="Z227" s="357"/>
      <c r="AA227" s="357"/>
      <c r="AB227" s="56"/>
      <c r="AC227" s="56"/>
      <c r="AD227" s="56"/>
      <c r="AE227" s="56"/>
      <c r="AF227" s="56"/>
      <c r="AG227" s="56"/>
      <c r="AH227" s="56"/>
      <c r="AI227" s="56"/>
      <c r="AJ227" s="56"/>
      <c r="AK227" s="56"/>
      <c r="AL227" s="56"/>
      <c r="AM227" s="56"/>
      <c r="AN227" s="56"/>
      <c r="AO227" s="56"/>
      <c r="AP227" s="56"/>
      <c r="AQ227" s="56"/>
      <c r="AR227" s="56"/>
      <c r="AS227" s="56"/>
      <c r="AT227" s="56"/>
      <c r="AU227" s="87">
        <v>1</v>
      </c>
      <c r="CC227" s="92">
        <v>1</v>
      </c>
    </row>
    <row r="228" spans="1:81" ht="16.5" customHeight="1">
      <c r="A228" s="44" t="s">
        <v>363</v>
      </c>
      <c r="B228" s="45" t="s">
        <v>805</v>
      </c>
      <c r="C228" s="362" t="s">
        <v>820</v>
      </c>
      <c r="D228" s="363"/>
      <c r="E228" s="364"/>
      <c r="F228" s="362" t="s">
        <v>817</v>
      </c>
      <c r="G228" s="363"/>
      <c r="H228" s="364"/>
      <c r="I228" s="44" t="s">
        <v>372</v>
      </c>
      <c r="J228" s="357"/>
      <c r="K228" s="357"/>
      <c r="L228" s="357"/>
      <c r="M228" s="357"/>
      <c r="N228" s="357"/>
      <c r="O228" s="357"/>
      <c r="P228" s="357"/>
      <c r="Q228" s="357"/>
      <c r="R228" s="357"/>
      <c r="S228" s="357"/>
      <c r="T228" s="357"/>
      <c r="U228" s="357"/>
      <c r="V228" s="357"/>
      <c r="W228" s="357"/>
      <c r="X228" s="357"/>
      <c r="Y228" s="357"/>
      <c r="Z228" s="357"/>
      <c r="AA228" s="357"/>
      <c r="AB228" s="56"/>
      <c r="AC228" s="56"/>
      <c r="AD228" s="56"/>
      <c r="AE228" s="56"/>
      <c r="AF228" s="56"/>
      <c r="AG228" s="56"/>
      <c r="AH228" s="56"/>
      <c r="AI228" s="56"/>
      <c r="AJ228" s="56"/>
      <c r="AK228" s="56"/>
      <c r="AL228" s="56"/>
      <c r="AM228" s="56"/>
      <c r="AN228" s="56"/>
      <c r="AO228" s="56"/>
      <c r="AP228" s="56"/>
      <c r="AQ228" s="56"/>
      <c r="AR228" s="56"/>
      <c r="AS228" s="56"/>
      <c r="AT228" s="56"/>
      <c r="AU228" s="87">
        <v>1</v>
      </c>
      <c r="CC228" s="92">
        <v>1</v>
      </c>
    </row>
    <row r="229" spans="1:81" ht="16.5" customHeight="1">
      <c r="A229" s="44" t="s">
        <v>364</v>
      </c>
      <c r="B229" s="45" t="s">
        <v>805</v>
      </c>
      <c r="C229" s="357" t="s">
        <v>821</v>
      </c>
      <c r="D229" s="357"/>
      <c r="E229" s="357"/>
      <c r="F229" s="357" t="s">
        <v>822</v>
      </c>
      <c r="G229" s="357"/>
      <c r="H229" s="357"/>
      <c r="I229" s="44" t="s">
        <v>373</v>
      </c>
      <c r="J229" s="357"/>
      <c r="K229" s="357"/>
      <c r="L229" s="357"/>
      <c r="M229" s="357"/>
      <c r="N229" s="357"/>
      <c r="O229" s="357"/>
      <c r="P229" s="357"/>
      <c r="Q229" s="357"/>
      <c r="R229" s="357"/>
      <c r="S229" s="357"/>
      <c r="T229" s="357"/>
      <c r="U229" s="357"/>
      <c r="V229" s="357"/>
      <c r="W229" s="357"/>
      <c r="X229" s="357"/>
      <c r="Y229" s="357"/>
      <c r="Z229" s="357"/>
      <c r="AA229" s="357"/>
      <c r="AB229" s="56"/>
      <c r="AC229" s="56"/>
      <c r="AD229" s="56"/>
      <c r="AE229" s="56"/>
      <c r="AF229" s="56"/>
      <c r="AG229" s="56"/>
      <c r="AH229" s="56"/>
      <c r="AI229" s="56"/>
      <c r="AJ229" s="56"/>
      <c r="AK229" s="56"/>
      <c r="AL229" s="56"/>
      <c r="AM229" s="56"/>
      <c r="AN229" s="56"/>
      <c r="AO229" s="56"/>
      <c r="AP229" s="56"/>
      <c r="AQ229" s="56"/>
      <c r="AR229" s="56"/>
      <c r="AS229" s="56"/>
      <c r="AT229" s="56"/>
      <c r="AU229" s="87">
        <v>1</v>
      </c>
      <c r="CC229" s="92">
        <v>1</v>
      </c>
    </row>
    <row r="230" spans="1:81" ht="16.5" customHeight="1">
      <c r="A230" s="44" t="s">
        <v>365</v>
      </c>
      <c r="B230" s="45"/>
      <c r="C230" s="357"/>
      <c r="D230" s="357"/>
      <c r="E230" s="357"/>
      <c r="F230" s="357"/>
      <c r="G230" s="357"/>
      <c r="H230" s="357"/>
      <c r="I230" s="44" t="s">
        <v>374</v>
      </c>
      <c r="J230" s="357"/>
      <c r="K230" s="357"/>
      <c r="L230" s="357"/>
      <c r="M230" s="357"/>
      <c r="N230" s="357"/>
      <c r="O230" s="357"/>
      <c r="P230" s="357"/>
      <c r="Q230" s="357"/>
      <c r="R230" s="357"/>
      <c r="S230" s="357"/>
      <c r="T230" s="357"/>
      <c r="U230" s="357"/>
      <c r="V230" s="357"/>
      <c r="W230" s="357"/>
      <c r="X230" s="357"/>
      <c r="Y230" s="357"/>
      <c r="Z230" s="357"/>
      <c r="AA230" s="357"/>
      <c r="AB230" s="56"/>
      <c r="AC230" s="56"/>
      <c r="AD230" s="56"/>
      <c r="AE230" s="56"/>
      <c r="AF230" s="56"/>
      <c r="AG230" s="56"/>
      <c r="AH230" s="56"/>
      <c r="AI230" s="56"/>
      <c r="AJ230" s="56"/>
      <c r="AK230" s="56"/>
      <c r="AL230" s="56"/>
      <c r="AM230" s="56"/>
      <c r="AN230" s="56"/>
      <c r="AO230" s="56"/>
      <c r="AP230" s="56"/>
      <c r="AQ230" s="56"/>
      <c r="AR230" s="56"/>
      <c r="AS230" s="56"/>
      <c r="AT230" s="56"/>
      <c r="AU230" s="87">
        <v>1</v>
      </c>
      <c r="CC230" s="92">
        <v>1</v>
      </c>
    </row>
    <row r="231" spans="1:81" ht="16.5" customHeight="1">
      <c r="A231" s="44" t="s">
        <v>366</v>
      </c>
      <c r="B231" s="45"/>
      <c r="C231" s="357"/>
      <c r="D231" s="357"/>
      <c r="E231" s="357"/>
      <c r="F231" s="357"/>
      <c r="G231" s="357"/>
      <c r="H231" s="357"/>
      <c r="I231" s="44" t="s">
        <v>375</v>
      </c>
      <c r="J231" s="357"/>
      <c r="K231" s="357"/>
      <c r="L231" s="357"/>
      <c r="M231" s="357"/>
      <c r="N231" s="357"/>
      <c r="O231" s="357"/>
      <c r="P231" s="357"/>
      <c r="Q231" s="357"/>
      <c r="R231" s="357"/>
      <c r="S231" s="357"/>
      <c r="T231" s="357"/>
      <c r="U231" s="357"/>
      <c r="V231" s="357"/>
      <c r="W231" s="357"/>
      <c r="X231" s="357"/>
      <c r="Y231" s="357"/>
      <c r="Z231" s="357"/>
      <c r="AA231" s="357"/>
      <c r="AB231" s="56"/>
      <c r="AC231" s="56"/>
      <c r="AD231" s="56"/>
      <c r="AE231" s="56"/>
      <c r="AF231" s="56"/>
      <c r="AG231" s="56"/>
      <c r="AH231" s="56"/>
      <c r="AI231" s="56"/>
      <c r="AJ231" s="56"/>
      <c r="AK231" s="56"/>
      <c r="AL231" s="56"/>
      <c r="AM231" s="56"/>
      <c r="AN231" s="56"/>
      <c r="AO231" s="56"/>
      <c r="AP231" s="56"/>
      <c r="AQ231" s="56"/>
      <c r="AR231" s="56"/>
      <c r="AS231" s="56"/>
      <c r="AT231" s="56"/>
      <c r="AU231" s="87">
        <v>1</v>
      </c>
      <c r="CC231" s="92">
        <v>1</v>
      </c>
    </row>
    <row r="232" spans="1:81" ht="16.5" customHeight="1">
      <c r="A232" s="44" t="s">
        <v>367</v>
      </c>
      <c r="B232" s="45"/>
      <c r="C232" s="357"/>
      <c r="D232" s="357"/>
      <c r="E232" s="357"/>
      <c r="F232" s="357"/>
      <c r="G232" s="357"/>
      <c r="H232" s="357"/>
      <c r="I232" s="44" t="s">
        <v>553</v>
      </c>
      <c r="J232" s="357"/>
      <c r="K232" s="357"/>
      <c r="L232" s="357"/>
      <c r="M232" s="357"/>
      <c r="N232" s="357"/>
      <c r="O232" s="357"/>
      <c r="P232" s="357"/>
      <c r="Q232" s="357"/>
      <c r="R232" s="357"/>
      <c r="S232" s="357"/>
      <c r="T232" s="357"/>
      <c r="U232" s="357"/>
      <c r="V232" s="357"/>
      <c r="W232" s="357"/>
      <c r="X232" s="357"/>
      <c r="Y232" s="357"/>
      <c r="Z232" s="357"/>
      <c r="AA232" s="357"/>
      <c r="AB232" s="56"/>
      <c r="AC232" s="56"/>
      <c r="AD232" s="56"/>
      <c r="AE232" s="56"/>
      <c r="AF232" s="56"/>
      <c r="AG232" s="56"/>
      <c r="AH232" s="56"/>
      <c r="AI232" s="56"/>
      <c r="AJ232" s="56"/>
      <c r="AK232" s="56"/>
      <c r="AL232" s="56"/>
      <c r="AM232" s="56"/>
      <c r="AN232" s="56"/>
      <c r="AO232" s="56"/>
      <c r="AP232" s="56"/>
      <c r="AQ232" s="56"/>
      <c r="AR232" s="56"/>
      <c r="AS232" s="56"/>
      <c r="AT232" s="56"/>
      <c r="AU232" s="87">
        <v>1</v>
      </c>
      <c r="CC232" s="92">
        <v>1</v>
      </c>
    </row>
    <row r="233" spans="1:81" ht="16.5" customHeight="1">
      <c r="A233" s="44" t="s">
        <v>368</v>
      </c>
      <c r="B233" s="45"/>
      <c r="C233" s="357"/>
      <c r="D233" s="357"/>
      <c r="E233" s="357"/>
      <c r="F233" s="357"/>
      <c r="G233" s="357"/>
      <c r="H233" s="357"/>
      <c r="I233" s="44" t="s">
        <v>554</v>
      </c>
      <c r="J233" s="357"/>
      <c r="K233" s="357"/>
      <c r="L233" s="357"/>
      <c r="M233" s="357"/>
      <c r="N233" s="357"/>
      <c r="O233" s="357"/>
      <c r="P233" s="357"/>
      <c r="Q233" s="357"/>
      <c r="R233" s="357"/>
      <c r="S233" s="357"/>
      <c r="T233" s="357"/>
      <c r="U233" s="357"/>
      <c r="V233" s="357"/>
      <c r="W233" s="357"/>
      <c r="X233" s="357"/>
      <c r="Y233" s="357"/>
      <c r="Z233" s="357"/>
      <c r="AA233" s="357"/>
      <c r="AB233" s="56"/>
      <c r="AC233" s="56"/>
      <c r="AD233" s="56"/>
      <c r="AE233" s="56"/>
      <c r="AF233" s="56"/>
      <c r="AG233" s="56"/>
      <c r="AH233" s="56"/>
      <c r="AI233" s="56"/>
      <c r="AJ233" s="56"/>
      <c r="AK233" s="56"/>
      <c r="AL233" s="56"/>
      <c r="AM233" s="56"/>
      <c r="AN233" s="56"/>
      <c r="AO233" s="56"/>
      <c r="AP233" s="56"/>
      <c r="AQ233" s="56"/>
      <c r="AR233" s="56"/>
      <c r="AS233" s="56"/>
      <c r="AT233" s="56"/>
      <c r="AU233" s="87">
        <v>1</v>
      </c>
      <c r="CC233" s="92">
        <v>1</v>
      </c>
    </row>
    <row r="234" spans="1:81" ht="16.5" customHeight="1">
      <c r="A234" s="44" t="s">
        <v>369</v>
      </c>
      <c r="B234" s="45"/>
      <c r="C234" s="357"/>
      <c r="D234" s="357"/>
      <c r="E234" s="357"/>
      <c r="F234" s="357"/>
      <c r="G234" s="357"/>
      <c r="H234" s="357"/>
      <c r="I234" s="44" t="s">
        <v>555</v>
      </c>
      <c r="J234" s="357"/>
      <c r="K234" s="357"/>
      <c r="L234" s="357"/>
      <c r="M234" s="357"/>
      <c r="N234" s="357"/>
      <c r="O234" s="357"/>
      <c r="P234" s="357"/>
      <c r="Q234" s="357"/>
      <c r="R234" s="357"/>
      <c r="S234" s="357"/>
      <c r="T234" s="357"/>
      <c r="U234" s="357"/>
      <c r="V234" s="357"/>
      <c r="W234" s="357"/>
      <c r="X234" s="357"/>
      <c r="Y234" s="357"/>
      <c r="Z234" s="357"/>
      <c r="AA234" s="357"/>
      <c r="AB234" s="56"/>
      <c r="AC234" s="56"/>
      <c r="AD234" s="56"/>
      <c r="AE234" s="56"/>
      <c r="AF234" s="56"/>
      <c r="AG234" s="56"/>
      <c r="AH234" s="56"/>
      <c r="AI234" s="56"/>
      <c r="AJ234" s="56"/>
      <c r="AK234" s="56"/>
      <c r="AL234" s="56"/>
      <c r="AM234" s="56"/>
      <c r="AN234" s="56"/>
      <c r="AO234" s="56"/>
      <c r="AP234" s="56"/>
      <c r="AQ234" s="56"/>
      <c r="AR234" s="56"/>
      <c r="AS234" s="56"/>
      <c r="AT234" s="56"/>
      <c r="AU234" s="87">
        <v>1</v>
      </c>
      <c r="CC234" s="92">
        <v>1</v>
      </c>
    </row>
    <row r="235" spans="1:81" ht="16.5" customHeight="1">
      <c r="A235" s="44" t="s">
        <v>370</v>
      </c>
      <c r="B235" s="45"/>
      <c r="C235" s="357"/>
      <c r="D235" s="357"/>
      <c r="E235" s="357"/>
      <c r="F235" s="357"/>
      <c r="G235" s="357"/>
      <c r="H235" s="357"/>
      <c r="I235" s="44" t="s">
        <v>556</v>
      </c>
      <c r="J235" s="357"/>
      <c r="K235" s="357"/>
      <c r="L235" s="357"/>
      <c r="M235" s="357"/>
      <c r="N235" s="357"/>
      <c r="O235" s="357"/>
      <c r="P235" s="357"/>
      <c r="Q235" s="357"/>
      <c r="R235" s="357"/>
      <c r="S235" s="357"/>
      <c r="T235" s="357"/>
      <c r="U235" s="357"/>
      <c r="V235" s="357"/>
      <c r="W235" s="357"/>
      <c r="X235" s="357"/>
      <c r="Y235" s="357"/>
      <c r="Z235" s="357"/>
      <c r="AA235" s="357"/>
      <c r="AB235" s="56"/>
      <c r="AC235" s="56"/>
      <c r="AD235" s="56"/>
      <c r="AE235" s="56"/>
      <c r="AF235" s="56"/>
      <c r="AG235" s="56"/>
      <c r="AH235" s="56"/>
      <c r="AI235" s="56"/>
      <c r="AJ235" s="56"/>
      <c r="AK235" s="56"/>
      <c r="AL235" s="56"/>
      <c r="AM235" s="56"/>
      <c r="AN235" s="56"/>
      <c r="AO235" s="56"/>
      <c r="AP235" s="56"/>
      <c r="AQ235" s="56"/>
      <c r="AR235" s="56"/>
      <c r="AS235" s="56"/>
      <c r="AT235" s="56"/>
      <c r="AU235" s="87">
        <v>1</v>
      </c>
      <c r="CC235" s="92">
        <v>1</v>
      </c>
    </row>
    <row r="236" spans="1:81" ht="15" customHeight="1">
      <c r="A236" s="82"/>
      <c r="AU236" s="87">
        <v>1</v>
      </c>
      <c r="AV236" s="87">
        <v>1</v>
      </c>
      <c r="AW236" s="87">
        <v>1</v>
      </c>
      <c r="AX236" s="87">
        <v>1</v>
      </c>
      <c r="AY236" s="87">
        <v>1</v>
      </c>
      <c r="AZ236" s="87">
        <v>1</v>
      </c>
      <c r="BA236" s="87">
        <v>1</v>
      </c>
      <c r="BB236" s="87">
        <v>1</v>
      </c>
      <c r="BC236" s="87">
        <v>1</v>
      </c>
      <c r="BD236" s="87">
        <v>1</v>
      </c>
      <c r="BE236" s="87">
        <v>1</v>
      </c>
      <c r="BF236" s="87">
        <v>1</v>
      </c>
      <c r="BG236" s="87">
        <v>1</v>
      </c>
      <c r="BH236" s="87">
        <v>1</v>
      </c>
      <c r="BI236" s="87">
        <v>1</v>
      </c>
      <c r="BJ236" s="87">
        <v>1</v>
      </c>
      <c r="BK236" s="87">
        <v>1</v>
      </c>
      <c r="BL236" s="87">
        <v>1</v>
      </c>
      <c r="BM236" s="87">
        <v>1</v>
      </c>
      <c r="BN236" s="87">
        <v>1</v>
      </c>
      <c r="BO236" s="87">
        <v>1</v>
      </c>
      <c r="BP236" s="87">
        <v>1</v>
      </c>
      <c r="BQ236" s="87">
        <v>1</v>
      </c>
      <c r="BR236" s="87">
        <v>1</v>
      </c>
      <c r="BS236" s="87">
        <v>1</v>
      </c>
      <c r="BT236" s="87">
        <v>1</v>
      </c>
      <c r="BU236" s="87">
        <v>1</v>
      </c>
      <c r="BV236" s="87">
        <v>1</v>
      </c>
      <c r="BW236" s="87">
        <v>1</v>
      </c>
      <c r="BX236" s="87">
        <v>1</v>
      </c>
      <c r="BY236" s="87">
        <v>1</v>
      </c>
      <c r="BZ236" s="87">
        <v>1</v>
      </c>
      <c r="CA236" s="87">
        <v>1</v>
      </c>
      <c r="CB236" s="87">
        <v>1</v>
      </c>
      <c r="CC236" s="87">
        <v>1</v>
      </c>
    </row>
    <row r="1126" spans="1:773" ht="11.25" customHeight="1">
      <c r="A1126" s="89" t="s">
        <v>115</v>
      </c>
      <c r="B1126" s="93"/>
      <c r="C1126" s="282"/>
      <c r="D1126" s="282"/>
      <c r="E1126" s="282"/>
      <c r="F1126" s="282"/>
      <c r="G1126" s="282"/>
      <c r="H1126" s="93"/>
      <c r="I1126" s="93"/>
      <c r="J1126" s="93"/>
      <c r="K1126" s="93"/>
      <c r="L1126" s="93"/>
      <c r="M1126" s="93"/>
      <c r="N1126" s="93"/>
      <c r="O1126" s="93"/>
      <c r="P1126" s="93"/>
      <c r="Q1126" s="93"/>
      <c r="R1126" s="93"/>
      <c r="S1126" s="93"/>
      <c r="T1126" s="93"/>
      <c r="U1126" s="93"/>
      <c r="V1126" s="93"/>
      <c r="W1126" s="93"/>
      <c r="X1126" s="93"/>
      <c r="Y1126" s="93"/>
      <c r="Z1126" s="93"/>
      <c r="AA1126" s="93"/>
      <c r="AB1126" s="93"/>
      <c r="AC1126" s="93"/>
      <c r="AD1126" s="93"/>
      <c r="AE1126" s="93"/>
      <c r="AF1126" s="93"/>
      <c r="AG1126" s="93"/>
      <c r="AH1126" s="93"/>
      <c r="AI1126" s="93"/>
      <c r="AJ1126" s="93"/>
      <c r="AK1126" s="93"/>
      <c r="AL1126" s="93"/>
      <c r="AM1126" s="93"/>
      <c r="AN1126" s="93"/>
      <c r="AO1126" s="93"/>
      <c r="AP1126" s="93"/>
      <c r="AQ1126" s="93"/>
      <c r="AR1126" s="93"/>
      <c r="AS1126" s="93"/>
      <c r="AT1126" s="93"/>
      <c r="AU1126" s="93"/>
      <c r="AV1126" s="93"/>
      <c r="AW1126" s="93"/>
      <c r="AX1126" s="93"/>
      <c r="AY1126" s="93"/>
      <c r="AZ1126" s="93"/>
      <c r="BA1126" s="93"/>
      <c r="BB1126" s="93"/>
      <c r="BC1126" s="93"/>
      <c r="BD1126" s="93"/>
      <c r="BE1126" s="93"/>
      <c r="BF1126" s="93"/>
      <c r="BG1126" s="93"/>
      <c r="BH1126" s="93"/>
      <c r="BI1126" s="93"/>
      <c r="BJ1126" s="93"/>
      <c r="BK1126" s="282"/>
      <c r="BL1126" s="282"/>
      <c r="BM1126" s="282"/>
      <c r="BN1126" s="282"/>
      <c r="BO1126" s="282"/>
      <c r="BP1126" s="282"/>
      <c r="BQ1126" s="282"/>
      <c r="BR1126" s="282"/>
      <c r="BS1126" s="282"/>
      <c r="BT1126" s="282"/>
      <c r="BU1126" s="282"/>
      <c r="BV1126" s="282"/>
      <c r="BW1126" s="282"/>
      <c r="BX1126" s="282"/>
      <c r="BY1126" s="282"/>
      <c r="BZ1126" s="282"/>
      <c r="CA1126" s="282"/>
      <c r="CB1126" s="93"/>
      <c r="CC1126" s="93"/>
      <c r="CD1126" s="282"/>
      <c r="CE1126" s="93"/>
      <c r="CF1126" s="93"/>
      <c r="CG1126" s="93"/>
      <c r="CH1126" s="93"/>
      <c r="CI1126" s="93"/>
      <c r="CJ1126" s="93"/>
      <c r="CK1126" s="93"/>
      <c r="CL1126" s="93"/>
      <c r="CM1126" s="93"/>
      <c r="CN1126" s="93"/>
      <c r="CO1126" s="93"/>
      <c r="CP1126" s="93"/>
      <c r="CQ1126" s="93"/>
      <c r="CR1126" s="93"/>
      <c r="CS1126" s="93"/>
      <c r="CT1126" s="93"/>
      <c r="CU1126" s="93"/>
      <c r="CV1126" s="93"/>
      <c r="CW1126" s="93"/>
      <c r="CX1126" s="93"/>
      <c r="CY1126" s="93"/>
      <c r="CZ1126" s="93"/>
      <c r="DA1126" s="93"/>
      <c r="DB1126" s="93"/>
      <c r="DC1126" s="93"/>
      <c r="DD1126" s="93"/>
      <c r="DE1126" s="93"/>
      <c r="DF1126" s="93"/>
      <c r="DG1126" s="93"/>
      <c r="DH1126" s="93"/>
      <c r="DI1126" s="93"/>
      <c r="DJ1126" s="93"/>
      <c r="DK1126" s="93"/>
      <c r="DL1126" s="93"/>
      <c r="DM1126" s="93"/>
      <c r="DN1126" s="93"/>
      <c r="DO1126" s="93"/>
      <c r="DP1126" s="93"/>
      <c r="DQ1126" s="93"/>
      <c r="DR1126" s="93"/>
      <c r="DS1126" s="93"/>
      <c r="DT1126" s="93"/>
      <c r="DU1126" s="93"/>
      <c r="DV1126" s="93"/>
      <c r="DW1126" s="93"/>
      <c r="DX1126" s="93"/>
      <c r="DY1126" s="93"/>
      <c r="DZ1126" s="93"/>
      <c r="EA1126" s="93"/>
      <c r="EB1126" s="93"/>
      <c r="EC1126" s="93"/>
      <c r="ED1126" s="93"/>
      <c r="EE1126" s="93"/>
      <c r="EF1126" s="93"/>
      <c r="EG1126" s="93"/>
      <c r="EH1126" s="93"/>
      <c r="EI1126" s="93"/>
      <c r="EJ1126" s="93"/>
      <c r="EK1126" s="93"/>
      <c r="EL1126" s="93"/>
      <c r="EM1126" s="93"/>
      <c r="EN1126" s="93"/>
      <c r="EO1126" s="93"/>
      <c r="EP1126" s="93"/>
      <c r="EQ1126" s="93"/>
      <c r="ER1126" s="93"/>
      <c r="ES1126" s="93"/>
      <c r="ET1126" s="93"/>
      <c r="EU1126" s="93"/>
      <c r="EV1126" s="93"/>
      <c r="EW1126" s="93"/>
      <c r="EX1126" s="93"/>
      <c r="EY1126" s="93"/>
      <c r="EZ1126" s="93"/>
      <c r="FA1126" s="93"/>
      <c r="FB1126" s="93"/>
      <c r="FC1126" s="93"/>
      <c r="FD1126" s="93"/>
      <c r="FE1126" s="93"/>
      <c r="FF1126" s="93"/>
      <c r="FG1126" s="93"/>
      <c r="FH1126" s="93"/>
      <c r="FI1126" s="93"/>
      <c r="FJ1126" s="93"/>
      <c r="FK1126" s="93"/>
      <c r="FL1126" s="93"/>
      <c r="FM1126" s="93"/>
      <c r="FN1126" s="93"/>
      <c r="FO1126" s="93"/>
      <c r="FP1126" s="93"/>
      <c r="FQ1126" s="93"/>
      <c r="FR1126" s="93"/>
      <c r="FS1126" s="93"/>
      <c r="FT1126" s="93"/>
      <c r="FU1126" s="93"/>
      <c r="FV1126" s="93"/>
      <c r="FW1126" s="93"/>
      <c r="FX1126" s="93"/>
      <c r="FY1126" s="93"/>
      <c r="FZ1126" s="93"/>
      <c r="GA1126" s="93"/>
      <c r="GB1126" s="93"/>
      <c r="GC1126" s="93"/>
      <c r="GD1126" s="93"/>
      <c r="GE1126" s="93"/>
      <c r="GF1126" s="93"/>
      <c r="GG1126" s="93"/>
      <c r="GH1126" s="93"/>
      <c r="GI1126" s="93"/>
      <c r="GJ1126" s="93"/>
      <c r="GK1126" s="93"/>
      <c r="GL1126" s="93"/>
      <c r="GM1126" s="93"/>
      <c r="GN1126" s="93"/>
      <c r="GO1126" s="93"/>
      <c r="GP1126" s="93"/>
      <c r="GQ1126" s="93"/>
      <c r="GR1126" s="93"/>
      <c r="GS1126" s="93"/>
      <c r="GT1126" s="93"/>
      <c r="GU1126" s="93"/>
      <c r="GV1126" s="93"/>
      <c r="GW1126" s="93"/>
      <c r="GX1126" s="93"/>
      <c r="GY1126" s="93"/>
      <c r="GZ1126" s="93"/>
      <c r="HA1126" s="93"/>
      <c r="HB1126" s="93"/>
      <c r="HC1126" s="93"/>
      <c r="HD1126" s="93"/>
      <c r="HE1126" s="93"/>
      <c r="HF1126" s="93"/>
      <c r="HG1126" s="93"/>
      <c r="HH1126" s="93"/>
      <c r="HI1126" s="93"/>
      <c r="HJ1126" s="93"/>
      <c r="HK1126" s="93"/>
      <c r="HL1126" s="93"/>
      <c r="HM1126" s="93"/>
      <c r="HN1126" s="93"/>
      <c r="HO1126" s="93"/>
      <c r="HP1126" s="93"/>
      <c r="HQ1126" s="93"/>
      <c r="HR1126" s="93"/>
      <c r="HS1126" s="93"/>
      <c r="HT1126" s="93"/>
      <c r="HU1126" s="93"/>
      <c r="HV1126" s="93"/>
      <c r="HW1126" s="93"/>
      <c r="HX1126" s="93"/>
      <c r="HY1126" s="93"/>
      <c r="HZ1126" s="93"/>
      <c r="IA1126" s="93"/>
      <c r="IB1126" s="93"/>
      <c r="IC1126" s="93"/>
      <c r="ID1126" s="93"/>
      <c r="IE1126" s="93"/>
      <c r="IF1126" s="93"/>
      <c r="IG1126" s="93"/>
      <c r="IH1126" s="93"/>
      <c r="II1126" s="93"/>
      <c r="IJ1126" s="93"/>
      <c r="IK1126" s="93"/>
      <c r="IL1126" s="93"/>
      <c r="IM1126" s="93"/>
      <c r="IN1126" s="93"/>
      <c r="IO1126" s="93"/>
      <c r="IP1126" s="93"/>
      <c r="IQ1126" s="93"/>
      <c r="IR1126" s="93"/>
      <c r="IS1126" s="93"/>
      <c r="IT1126" s="93"/>
      <c r="IU1126" s="93"/>
      <c r="IV1126" s="93"/>
      <c r="IW1126" s="93"/>
      <c r="IX1126" s="93"/>
      <c r="IY1126" s="93"/>
      <c r="IZ1126" s="93"/>
      <c r="JA1126" s="93"/>
      <c r="JB1126" s="93"/>
      <c r="JC1126" s="93"/>
      <c r="JD1126" s="93"/>
      <c r="JE1126" s="93"/>
      <c r="JF1126" s="93"/>
      <c r="JG1126" s="93"/>
      <c r="JH1126" s="93"/>
      <c r="JI1126" s="93"/>
      <c r="JJ1126" s="93"/>
      <c r="JK1126" s="93"/>
      <c r="JL1126" s="93"/>
      <c r="JM1126" s="93"/>
      <c r="JN1126" s="93"/>
      <c r="JO1126" s="93"/>
      <c r="JP1126" s="93"/>
      <c r="JQ1126" s="93"/>
      <c r="JR1126" s="93"/>
      <c r="JS1126" s="93"/>
      <c r="JT1126" s="93"/>
      <c r="JU1126" s="93"/>
      <c r="JV1126" s="93"/>
      <c r="JW1126" s="93"/>
      <c r="JX1126" s="93"/>
      <c r="JY1126" s="93"/>
      <c r="JZ1126" s="93"/>
      <c r="KA1126" s="93"/>
      <c r="KB1126" s="93"/>
      <c r="KC1126" s="93"/>
      <c r="KD1126" s="93"/>
      <c r="KE1126" s="93"/>
      <c r="KF1126" s="93"/>
      <c r="KG1126" s="93"/>
      <c r="KH1126" s="93"/>
      <c r="KI1126" s="93"/>
      <c r="KJ1126" s="93"/>
      <c r="KK1126" s="93"/>
      <c r="KL1126" s="93"/>
      <c r="KM1126" s="93"/>
      <c r="KN1126" s="93"/>
      <c r="KO1126" s="93"/>
      <c r="KP1126" s="93"/>
      <c r="KQ1126" s="93"/>
      <c r="KR1126" s="93"/>
      <c r="KS1126" s="93"/>
      <c r="KT1126" s="93"/>
      <c r="KU1126" s="93"/>
      <c r="KV1126" s="93"/>
      <c r="KW1126" s="93"/>
      <c r="KX1126" s="93"/>
      <c r="KY1126" s="93"/>
      <c r="KZ1126" s="93"/>
      <c r="LA1126" s="93"/>
      <c r="LB1126" s="93"/>
      <c r="LC1126" s="93"/>
      <c r="LD1126" s="93"/>
      <c r="LE1126" s="93"/>
      <c r="LF1126" s="93"/>
      <c r="LG1126" s="93"/>
      <c r="LH1126" s="93"/>
      <c r="LI1126" s="93"/>
      <c r="LJ1126" s="93"/>
      <c r="LK1126" s="93"/>
      <c r="LL1126" s="93"/>
      <c r="LM1126" s="93"/>
      <c r="LN1126" s="93"/>
      <c r="LO1126" s="93"/>
      <c r="LP1126" s="93"/>
      <c r="LQ1126" s="93"/>
      <c r="LR1126" s="93"/>
      <c r="LS1126" s="93"/>
      <c r="LT1126" s="93"/>
      <c r="LU1126" s="93"/>
      <c r="LV1126" s="93"/>
      <c r="LW1126" s="93"/>
      <c r="LX1126" s="93"/>
      <c r="LY1126" s="93"/>
      <c r="LZ1126" s="93"/>
      <c r="MA1126" s="93"/>
      <c r="MB1126" s="93"/>
      <c r="MC1126" s="93"/>
      <c r="MD1126" s="93"/>
      <c r="ME1126" s="93"/>
      <c r="MF1126" s="93"/>
      <c r="MG1126" s="93"/>
      <c r="MH1126" s="93"/>
      <c r="MI1126" s="93"/>
      <c r="MJ1126" s="93"/>
      <c r="MK1126" s="93"/>
      <c r="ML1126" s="93"/>
      <c r="MM1126" s="93"/>
      <c r="MN1126" s="93"/>
      <c r="MO1126" s="93"/>
      <c r="MP1126" s="93"/>
      <c r="MQ1126" s="93"/>
      <c r="MR1126" s="93"/>
      <c r="MS1126" s="93"/>
      <c r="MT1126" s="93"/>
      <c r="MU1126" s="93"/>
      <c r="MV1126" s="93"/>
      <c r="MW1126" s="93"/>
      <c r="MX1126" s="93"/>
      <c r="MY1126" s="93"/>
      <c r="MZ1126" s="93"/>
      <c r="NA1126" s="93"/>
      <c r="NB1126" s="93"/>
      <c r="NC1126" s="93"/>
      <c r="ND1126" s="93"/>
      <c r="NE1126" s="93"/>
      <c r="NF1126" s="93"/>
      <c r="NG1126" s="93"/>
      <c r="NH1126" s="93"/>
      <c r="NI1126" s="93"/>
      <c r="NJ1126" s="93"/>
      <c r="NK1126" s="93"/>
      <c r="NL1126" s="93"/>
      <c r="NM1126" s="93"/>
      <c r="NN1126" s="93"/>
      <c r="NO1126" s="93"/>
      <c r="NP1126" s="93"/>
      <c r="NQ1126" s="93"/>
      <c r="NR1126" s="93"/>
      <c r="NS1126" s="93"/>
      <c r="NT1126" s="93"/>
      <c r="NU1126" s="93"/>
      <c r="NV1126" s="93"/>
      <c r="NW1126" s="93"/>
      <c r="NX1126" s="93"/>
      <c r="NY1126" s="93"/>
      <c r="NZ1126" s="93"/>
      <c r="OA1126" s="93"/>
      <c r="OB1126" s="93"/>
      <c r="OC1126" s="93"/>
      <c r="OD1126" s="93"/>
      <c r="OE1126" s="93"/>
      <c r="OF1126" s="93"/>
      <c r="OG1126" s="93"/>
      <c r="OH1126" s="93"/>
      <c r="OI1126" s="93"/>
      <c r="OJ1126" s="93"/>
      <c r="OK1126" s="93"/>
      <c r="OL1126" s="93"/>
      <c r="OM1126" s="93"/>
      <c r="ON1126" s="93"/>
      <c r="OO1126" s="93"/>
      <c r="OP1126" s="93"/>
      <c r="OQ1126" s="93"/>
      <c r="OR1126" s="93"/>
      <c r="OS1126" s="93"/>
      <c r="OT1126" s="93"/>
      <c r="OU1126" s="93"/>
      <c r="OV1126" s="93"/>
      <c r="OW1126" s="93"/>
      <c r="OX1126" s="93"/>
      <c r="OY1126" s="93"/>
      <c r="OZ1126" s="93"/>
      <c r="PA1126" s="93"/>
      <c r="PB1126" s="93"/>
      <c r="PC1126" s="93"/>
      <c r="PD1126" s="93"/>
      <c r="PE1126" s="93"/>
      <c r="PF1126" s="93"/>
      <c r="PG1126" s="93"/>
      <c r="PH1126" s="93"/>
      <c r="PI1126" s="93"/>
      <c r="PJ1126" s="93"/>
      <c r="PK1126" s="93"/>
      <c r="PL1126" s="93"/>
      <c r="PM1126" s="93"/>
      <c r="PN1126" s="93"/>
      <c r="PO1126" s="93"/>
      <c r="PP1126" s="93"/>
      <c r="PQ1126" s="93"/>
      <c r="PR1126" s="93"/>
      <c r="PS1126" s="93"/>
      <c r="PT1126" s="93"/>
      <c r="PU1126" s="93"/>
      <c r="PV1126" s="93"/>
      <c r="PW1126" s="93"/>
      <c r="PX1126" s="93"/>
      <c r="PY1126" s="93"/>
      <c r="PZ1126" s="93"/>
      <c r="QA1126" s="93"/>
      <c r="QB1126" s="93"/>
      <c r="QC1126" s="93"/>
      <c r="QD1126" s="93"/>
      <c r="QE1126" s="93"/>
      <c r="QF1126" s="93"/>
      <c r="QG1126" s="93"/>
      <c r="QH1126" s="93"/>
      <c r="QI1126" s="93"/>
      <c r="QJ1126" s="93"/>
      <c r="QK1126" s="93"/>
      <c r="QL1126" s="93"/>
      <c r="QM1126" s="93"/>
      <c r="QN1126" s="93"/>
      <c r="QO1126" s="93"/>
      <c r="QP1126" s="93"/>
      <c r="QQ1126" s="93"/>
      <c r="QR1126" s="93"/>
      <c r="QS1126" s="93"/>
      <c r="QT1126" s="93"/>
      <c r="QU1126" s="93"/>
      <c r="QV1126" s="93"/>
      <c r="QW1126" s="93"/>
      <c r="QX1126" s="93"/>
      <c r="QY1126" s="93"/>
      <c r="QZ1126" s="93"/>
      <c r="RA1126" s="93"/>
      <c r="RB1126" s="93"/>
      <c r="RC1126" s="93"/>
      <c r="RD1126" s="93"/>
      <c r="RE1126" s="93"/>
      <c r="RF1126" s="93"/>
      <c r="RG1126" s="93"/>
      <c r="RH1126" s="93"/>
      <c r="RI1126" s="93"/>
      <c r="RJ1126" s="93"/>
      <c r="RK1126" s="93"/>
      <c r="RL1126" s="93"/>
      <c r="RM1126" s="93"/>
      <c r="RN1126" s="93"/>
      <c r="RO1126" s="93"/>
      <c r="RP1126" s="93"/>
      <c r="RQ1126" s="93"/>
      <c r="RR1126" s="93"/>
      <c r="RS1126" s="93"/>
      <c r="RT1126" s="93"/>
      <c r="RU1126" s="93"/>
      <c r="RV1126" s="93"/>
      <c r="RW1126" s="93"/>
      <c r="RX1126" s="93"/>
      <c r="RY1126" s="93"/>
      <c r="RZ1126" s="93"/>
      <c r="SA1126" s="93"/>
      <c r="SB1126" s="93"/>
      <c r="SC1126" s="93"/>
      <c r="SD1126" s="93"/>
      <c r="SE1126" s="93"/>
      <c r="SF1126" s="93"/>
      <c r="SG1126" s="93"/>
      <c r="SH1126" s="93"/>
      <c r="SI1126" s="93"/>
      <c r="SJ1126" s="93"/>
      <c r="SK1126" s="93"/>
      <c r="SL1126" s="93"/>
      <c r="SM1126" s="93"/>
      <c r="SN1126" s="93"/>
      <c r="SO1126" s="93"/>
      <c r="SP1126" s="93"/>
      <c r="SQ1126" s="93"/>
      <c r="SR1126" s="93"/>
      <c r="SS1126" s="93"/>
      <c r="ST1126" s="93"/>
      <c r="SU1126" s="93"/>
      <c r="SV1126" s="93"/>
      <c r="SW1126" s="93"/>
      <c r="SX1126" s="93"/>
      <c r="SY1126" s="93"/>
      <c r="SZ1126" s="93"/>
      <c r="TA1126" s="93"/>
      <c r="TB1126" s="93"/>
      <c r="TC1126" s="93"/>
      <c r="TD1126" s="93"/>
      <c r="TE1126" s="93"/>
      <c r="TF1126" s="93"/>
      <c r="TG1126" s="93"/>
      <c r="TH1126" s="93"/>
      <c r="TI1126" s="93"/>
      <c r="TJ1126" s="93"/>
      <c r="TK1126" s="93"/>
      <c r="TL1126" s="93"/>
      <c r="TM1126" s="93"/>
      <c r="TN1126" s="93"/>
      <c r="TO1126" s="93"/>
      <c r="TP1126" s="93"/>
      <c r="TQ1126" s="93"/>
      <c r="TR1126" s="93"/>
      <c r="TS1126" s="93"/>
      <c r="TT1126" s="93"/>
      <c r="TU1126" s="93"/>
      <c r="TV1126" s="93"/>
      <c r="TW1126" s="93"/>
      <c r="TX1126" s="93"/>
      <c r="TY1126" s="93"/>
      <c r="TZ1126" s="93"/>
      <c r="UA1126" s="93"/>
      <c r="UB1126" s="93"/>
      <c r="UC1126" s="93"/>
      <c r="UD1126" s="93"/>
      <c r="UE1126" s="93"/>
      <c r="UF1126" s="93"/>
      <c r="UG1126" s="93"/>
      <c r="UH1126" s="93"/>
      <c r="UI1126" s="93"/>
      <c r="UJ1126" s="93"/>
      <c r="UK1126" s="93"/>
      <c r="UL1126" s="93"/>
      <c r="UM1126" s="93"/>
      <c r="UN1126" s="93"/>
      <c r="UO1126" s="93"/>
      <c r="UP1126" s="93"/>
      <c r="UQ1126" s="93"/>
      <c r="UR1126" s="93"/>
      <c r="US1126" s="93"/>
      <c r="UT1126" s="93"/>
      <c r="UU1126" s="93"/>
      <c r="UV1126" s="93"/>
      <c r="UW1126" s="93"/>
      <c r="UX1126" s="93"/>
      <c r="UY1126" s="93"/>
      <c r="UZ1126" s="93"/>
      <c r="VA1126" s="93"/>
      <c r="VB1126" s="93"/>
      <c r="VC1126" s="93"/>
      <c r="VD1126" s="93"/>
      <c r="VE1126" s="93"/>
      <c r="VF1126" s="93"/>
      <c r="VG1126" s="93"/>
      <c r="VH1126" s="93"/>
      <c r="VI1126" s="93"/>
      <c r="VJ1126" s="93"/>
      <c r="VK1126" s="93"/>
      <c r="VL1126" s="93"/>
      <c r="VM1126" s="93"/>
      <c r="VN1126" s="93"/>
      <c r="VO1126" s="93"/>
      <c r="VP1126" s="93"/>
      <c r="VQ1126" s="93"/>
      <c r="VR1126" s="93"/>
      <c r="VS1126" s="93"/>
      <c r="VT1126" s="93"/>
      <c r="VU1126" s="93"/>
      <c r="VV1126" s="93"/>
      <c r="VW1126" s="93"/>
      <c r="VX1126" s="93"/>
      <c r="VY1126" s="93"/>
      <c r="VZ1126" s="93"/>
      <c r="WA1126" s="93"/>
      <c r="WB1126" s="93"/>
      <c r="WC1126" s="93"/>
      <c r="WD1126" s="93"/>
      <c r="WE1126" s="93"/>
      <c r="WF1126" s="93"/>
      <c r="WG1126" s="93"/>
      <c r="WH1126" s="93"/>
      <c r="WI1126" s="93"/>
      <c r="WJ1126" s="93"/>
      <c r="WK1126" s="93"/>
      <c r="WL1126" s="93"/>
      <c r="WM1126" s="93"/>
      <c r="WN1126" s="93"/>
      <c r="WO1126" s="93"/>
      <c r="WP1126" s="93"/>
      <c r="WQ1126" s="93"/>
      <c r="WR1126" s="93"/>
      <c r="WS1126" s="93"/>
      <c r="WT1126" s="93"/>
      <c r="WU1126" s="93"/>
      <c r="WV1126" s="93"/>
      <c r="WW1126" s="93"/>
      <c r="WX1126" s="93"/>
      <c r="WY1126" s="93"/>
      <c r="WZ1126" s="93"/>
      <c r="XA1126" s="93"/>
      <c r="XB1126" s="93"/>
      <c r="XC1126" s="93"/>
      <c r="XD1126" s="93"/>
      <c r="XE1126" s="93"/>
      <c r="XF1126" s="93"/>
      <c r="XG1126" s="93"/>
      <c r="XH1126" s="93"/>
      <c r="XI1126" s="93"/>
      <c r="XJ1126" s="93"/>
      <c r="XK1126" s="93"/>
      <c r="XL1126" s="93"/>
      <c r="XM1126" s="93"/>
      <c r="XN1126" s="93"/>
      <c r="XO1126" s="93"/>
      <c r="XP1126" s="93"/>
      <c r="XQ1126" s="93"/>
      <c r="XR1126" s="93"/>
      <c r="XS1126" s="93"/>
      <c r="XT1126" s="93"/>
      <c r="XU1126" s="93"/>
      <c r="XV1126" s="93"/>
      <c r="XW1126" s="93"/>
      <c r="XX1126" s="93"/>
      <c r="XY1126" s="93"/>
      <c r="XZ1126" s="93"/>
      <c r="YA1126" s="93"/>
      <c r="YB1126" s="93"/>
      <c r="YC1126" s="93"/>
      <c r="YD1126" s="93"/>
      <c r="YE1126" s="93"/>
      <c r="YF1126" s="93"/>
      <c r="YG1126" s="93"/>
      <c r="YH1126" s="93"/>
      <c r="YI1126" s="93"/>
      <c r="YJ1126" s="93"/>
      <c r="YK1126" s="93"/>
      <c r="YL1126" s="93"/>
      <c r="YM1126" s="93"/>
      <c r="YN1126" s="93"/>
      <c r="YO1126" s="93"/>
      <c r="YP1126" s="93"/>
      <c r="YQ1126" s="93"/>
      <c r="YR1126" s="93"/>
      <c r="YS1126" s="93"/>
      <c r="YT1126" s="93"/>
      <c r="YU1126" s="93"/>
      <c r="YV1126" s="93"/>
      <c r="YW1126" s="93"/>
      <c r="YX1126" s="93"/>
      <c r="YY1126" s="93"/>
      <c r="YZ1126" s="93"/>
      <c r="ZA1126" s="93"/>
      <c r="ZB1126" s="93"/>
      <c r="ZC1126" s="93"/>
      <c r="ZD1126" s="93"/>
      <c r="ZE1126" s="93"/>
      <c r="ZF1126" s="93"/>
      <c r="ZG1126" s="93"/>
      <c r="ZH1126" s="93"/>
      <c r="ZI1126" s="93"/>
      <c r="ZJ1126" s="93"/>
      <c r="ZK1126" s="93"/>
      <c r="ZL1126" s="93"/>
      <c r="ZM1126" s="93"/>
      <c r="ZN1126" s="93"/>
      <c r="ZO1126" s="93"/>
      <c r="ZP1126" s="93"/>
      <c r="ZQ1126" s="93"/>
      <c r="ZR1126" s="93"/>
      <c r="ZS1126" s="93"/>
      <c r="ZT1126" s="93"/>
      <c r="ZU1126" s="93"/>
      <c r="ZV1126" s="93"/>
      <c r="ZW1126" s="93"/>
      <c r="ZX1126" s="93"/>
      <c r="ZY1126" s="93"/>
      <c r="ZZ1126" s="93"/>
      <c r="AAA1126" s="93"/>
      <c r="AAB1126" s="93"/>
      <c r="AAC1126" s="93"/>
      <c r="AAD1126" s="93"/>
      <c r="AAE1126" s="93"/>
      <c r="AAF1126" s="93"/>
      <c r="AAG1126" s="93"/>
      <c r="AAH1126" s="93"/>
      <c r="AAI1126" s="93"/>
      <c r="AAJ1126" s="93"/>
      <c r="AAK1126" s="93"/>
      <c r="AAL1126" s="93"/>
      <c r="AAM1126" s="93"/>
      <c r="AAN1126" s="93"/>
      <c r="AAO1126" s="93"/>
      <c r="AAP1126" s="93"/>
      <c r="AAQ1126" s="93"/>
      <c r="AAR1126" s="93"/>
      <c r="AAS1126" s="93"/>
      <c r="AAT1126" s="93"/>
      <c r="AAU1126" s="93"/>
      <c r="AAV1126" s="93"/>
      <c r="AAW1126" s="93"/>
      <c r="AAX1126" s="93"/>
      <c r="AAY1126" s="93"/>
      <c r="AAZ1126" s="93"/>
      <c r="ABA1126" s="93"/>
      <c r="ABB1126" s="93"/>
      <c r="ABC1126" s="93"/>
      <c r="ABD1126" s="93"/>
      <c r="ABE1126" s="93"/>
      <c r="ABF1126" s="93"/>
      <c r="ABG1126" s="93"/>
      <c r="ABH1126" s="93"/>
      <c r="ABI1126" s="93"/>
      <c r="ABJ1126" s="93"/>
      <c r="ABK1126" s="93"/>
      <c r="ABL1126" s="93"/>
      <c r="ABM1126" s="93"/>
      <c r="ABN1126" s="93"/>
      <c r="ABO1126" s="93"/>
      <c r="ABP1126" s="93"/>
      <c r="ABQ1126" s="93"/>
      <c r="ABR1126" s="93"/>
      <c r="ABS1126" s="93"/>
      <c r="ABT1126" s="93"/>
      <c r="ABU1126" s="93"/>
      <c r="ABV1126" s="93"/>
      <c r="ABW1126" s="93"/>
      <c r="ABX1126" s="93"/>
      <c r="ABY1126" s="93"/>
      <c r="ABZ1126" s="93"/>
      <c r="ACA1126" s="93"/>
      <c r="ACB1126" s="93"/>
      <c r="ACC1126" s="93"/>
      <c r="ACD1126" s="93"/>
      <c r="ACE1126" s="93"/>
      <c r="ACF1126" s="93"/>
      <c r="ACG1126" s="93"/>
      <c r="ACH1126" s="93"/>
      <c r="ACI1126" s="93"/>
      <c r="ACJ1126" s="93"/>
      <c r="ACK1126" s="93"/>
      <c r="ACL1126" s="93"/>
      <c r="ACM1126" s="93"/>
      <c r="ACN1126" s="93"/>
      <c r="ACO1126" s="93"/>
      <c r="ACP1126" s="93"/>
      <c r="ACQ1126" s="89" t="s">
        <v>115</v>
      </c>
      <c r="ACR1126" s="89"/>
      <c r="ACS1126" s="89"/>
    </row>
    <row r="1127" spans="1:773" ht="11.25" customHeight="1">
      <c r="A1127" s="89"/>
      <c r="B1127" s="283"/>
      <c r="C1127" s="284"/>
      <c r="D1127" s="284"/>
      <c r="E1127" s="284"/>
      <c r="F1127" s="284"/>
      <c r="G1127" s="284"/>
      <c r="H1127" s="283"/>
      <c r="I1127" s="283"/>
      <c r="J1127" s="283"/>
      <c r="K1127" s="283"/>
      <c r="L1127" s="283"/>
      <c r="M1127" s="283"/>
      <c r="N1127" s="283"/>
      <c r="O1127" s="283"/>
      <c r="P1127" s="283"/>
      <c r="Q1127" s="283"/>
      <c r="R1127" s="283"/>
      <c r="S1127" s="283"/>
      <c r="T1127" s="283"/>
      <c r="U1127" s="283"/>
      <c r="V1127" s="283"/>
      <c r="W1127" s="283"/>
      <c r="X1127" s="283"/>
      <c r="Y1127" s="283"/>
      <c r="Z1127" s="283"/>
      <c r="AA1127" s="283"/>
      <c r="AB1127" s="93"/>
      <c r="AC1127" s="93"/>
      <c r="AD1127" s="93"/>
      <c r="AE1127" s="93"/>
      <c r="AF1127" s="93"/>
      <c r="AG1127" s="93"/>
      <c r="AH1127" s="93"/>
      <c r="AI1127" s="93"/>
      <c r="AJ1127" s="93"/>
      <c r="AK1127" s="93"/>
      <c r="AL1127" s="93"/>
      <c r="AM1127" s="93"/>
      <c r="AN1127" s="93"/>
      <c r="AO1127" s="93"/>
      <c r="AP1127" s="93"/>
      <c r="AQ1127" s="93"/>
      <c r="AR1127" s="93"/>
      <c r="AS1127" s="93"/>
      <c r="AT1127" s="93"/>
      <c r="AU1127" s="93"/>
      <c r="AV1127" s="283"/>
      <c r="AW1127" s="283"/>
      <c r="AX1127" s="283"/>
      <c r="AY1127" s="283"/>
      <c r="AZ1127" s="283"/>
      <c r="BA1127" s="283"/>
      <c r="BB1127" s="283"/>
      <c r="BC1127" s="283"/>
      <c r="BD1127" s="283"/>
      <c r="BE1127" s="283"/>
      <c r="BF1127" s="283"/>
      <c r="BG1127" s="283"/>
      <c r="BH1127" s="283"/>
      <c r="BI1127" s="283"/>
      <c r="BJ1127" s="283"/>
      <c r="BK1127" s="284"/>
      <c r="BL1127" s="284"/>
      <c r="BM1127" s="284"/>
      <c r="BN1127" s="284"/>
      <c r="BO1127" s="284"/>
      <c r="BP1127" s="284"/>
      <c r="BQ1127" s="284"/>
      <c r="BR1127" s="284"/>
      <c r="BS1127" s="284"/>
      <c r="BT1127" s="284"/>
      <c r="BU1127" s="284"/>
      <c r="BV1127" s="284"/>
      <c r="BW1127" s="284"/>
      <c r="BX1127" s="284"/>
      <c r="BY1127" s="284"/>
      <c r="BZ1127" s="284"/>
      <c r="CA1127" s="284"/>
      <c r="CB1127" s="283"/>
      <c r="CC1127" s="93"/>
      <c r="CD1127" s="282"/>
      <c r="CE1127" s="93"/>
      <c r="CF1127" s="93"/>
      <c r="CG1127" s="93"/>
      <c r="CH1127" s="93"/>
      <c r="CI1127" s="93"/>
      <c r="CJ1127" s="93"/>
      <c r="CK1127" s="93"/>
      <c r="CL1127" s="93"/>
      <c r="CM1127" s="93"/>
      <c r="CN1127" s="93"/>
      <c r="CO1127" s="93"/>
      <c r="CP1127" s="93"/>
      <c r="CQ1127" s="93"/>
      <c r="CR1127" s="93"/>
      <c r="CS1127" s="93"/>
      <c r="CT1127" s="93"/>
      <c r="CU1127" s="93"/>
      <c r="CV1127" s="93"/>
      <c r="CW1127" s="93"/>
      <c r="CX1127" s="93"/>
      <c r="CY1127" s="93"/>
      <c r="CZ1127" s="93"/>
      <c r="DA1127" s="93"/>
      <c r="DB1127" s="93"/>
      <c r="DC1127" s="93"/>
      <c r="DD1127" s="93"/>
      <c r="DE1127" s="93"/>
      <c r="DF1127" s="93"/>
      <c r="DG1127" s="93"/>
      <c r="DH1127" s="93"/>
      <c r="DI1127" s="93"/>
      <c r="DJ1127" s="93"/>
      <c r="DK1127" s="93"/>
      <c r="DL1127" s="93"/>
      <c r="DM1127" s="93"/>
      <c r="DN1127" s="93"/>
      <c r="DO1127" s="93"/>
      <c r="DP1127" s="93"/>
      <c r="DQ1127" s="93"/>
      <c r="DR1127" s="93"/>
      <c r="DS1127" s="93"/>
      <c r="DT1127" s="93"/>
      <c r="DU1127" s="93"/>
      <c r="DV1127" s="93"/>
      <c r="DW1127" s="93"/>
      <c r="DX1127" s="93"/>
      <c r="DY1127" s="93"/>
      <c r="DZ1127" s="93"/>
      <c r="EA1127" s="93"/>
      <c r="EB1127" s="93"/>
      <c r="EC1127" s="93"/>
      <c r="ED1127" s="93"/>
      <c r="EE1127" s="93"/>
      <c r="EF1127" s="93"/>
      <c r="EG1127" s="93"/>
      <c r="EH1127" s="93"/>
      <c r="EI1127" s="93"/>
      <c r="EJ1127" s="93"/>
      <c r="EK1127" s="93"/>
      <c r="EL1127" s="93"/>
      <c r="EM1127" s="93"/>
      <c r="EN1127" s="93"/>
      <c r="EO1127" s="93"/>
      <c r="EP1127" s="93"/>
      <c r="EQ1127" s="93"/>
      <c r="ER1127" s="93"/>
      <c r="ES1127" s="93"/>
      <c r="ET1127" s="93"/>
      <c r="EU1127" s="93"/>
      <c r="EV1127" s="93"/>
      <c r="EW1127" s="93"/>
      <c r="EX1127" s="93"/>
      <c r="EY1127" s="93"/>
      <c r="EZ1127" s="93"/>
      <c r="FA1127" s="93"/>
      <c r="FB1127" s="93"/>
      <c r="FC1127" s="93"/>
      <c r="FD1127" s="93"/>
      <c r="FE1127" s="93"/>
      <c r="FF1127" s="93"/>
      <c r="FG1127" s="93"/>
      <c r="FH1127" s="93"/>
      <c r="FI1127" s="93"/>
      <c r="FJ1127" s="93"/>
      <c r="FK1127" s="93"/>
      <c r="FL1127" s="93"/>
      <c r="FM1127" s="93"/>
      <c r="FN1127" s="93"/>
      <c r="FO1127" s="93"/>
      <c r="FP1127" s="93"/>
      <c r="FQ1127" s="93"/>
      <c r="FR1127" s="93"/>
      <c r="FS1127" s="93"/>
      <c r="FT1127" s="93"/>
      <c r="FU1127" s="93"/>
      <c r="FV1127" s="93"/>
      <c r="FW1127" s="93"/>
      <c r="FX1127" s="93"/>
      <c r="FY1127" s="93"/>
      <c r="FZ1127" s="93"/>
      <c r="GA1127" s="93"/>
      <c r="GB1127" s="93"/>
      <c r="GC1127" s="93"/>
      <c r="GD1127" s="93"/>
      <c r="GE1127" s="93"/>
      <c r="GF1127" s="93"/>
      <c r="GG1127" s="93"/>
      <c r="GH1127" s="93"/>
      <c r="GI1127" s="93"/>
      <c r="GJ1127" s="93"/>
      <c r="GK1127" s="93"/>
      <c r="GL1127" s="93"/>
      <c r="GM1127" s="93"/>
      <c r="GN1127" s="93"/>
      <c r="GO1127" s="93"/>
      <c r="GP1127" s="93"/>
      <c r="GQ1127" s="93"/>
      <c r="GR1127" s="93"/>
      <c r="GS1127" s="93"/>
      <c r="GT1127" s="93"/>
      <c r="GU1127" s="93"/>
      <c r="GV1127" s="93"/>
      <c r="GW1127" s="93"/>
      <c r="GX1127" s="93"/>
      <c r="GY1127" s="93"/>
      <c r="GZ1127" s="93"/>
      <c r="HA1127" s="93"/>
      <c r="HB1127" s="93"/>
      <c r="HC1127" s="93"/>
      <c r="HD1127" s="93"/>
      <c r="HE1127" s="93"/>
      <c r="HF1127" s="93"/>
      <c r="HG1127" s="93"/>
      <c r="HH1127" s="93"/>
      <c r="HI1127" s="93"/>
      <c r="HJ1127" s="93"/>
      <c r="HK1127" s="93"/>
      <c r="HL1127" s="93"/>
      <c r="HM1127" s="93"/>
      <c r="HN1127" s="93"/>
      <c r="HO1127" s="93"/>
      <c r="HP1127" s="93"/>
      <c r="HQ1127" s="93"/>
      <c r="HR1127" s="93"/>
      <c r="HS1127" s="93"/>
      <c r="HT1127" s="93"/>
      <c r="HU1127" s="93"/>
      <c r="HV1127" s="93"/>
      <c r="HW1127" s="93"/>
      <c r="HX1127" s="93"/>
      <c r="HY1127" s="93"/>
      <c r="HZ1127" s="93"/>
      <c r="IA1127" s="93"/>
      <c r="IB1127" s="93"/>
      <c r="IC1127" s="93"/>
      <c r="ID1127" s="93"/>
      <c r="IE1127" s="93"/>
      <c r="IF1127" s="93"/>
      <c r="IG1127" s="93"/>
      <c r="IH1127" s="93"/>
      <c r="II1127" s="93"/>
      <c r="IJ1127" s="93"/>
      <c r="IK1127" s="93"/>
      <c r="IL1127" s="93"/>
      <c r="IM1127" s="93"/>
      <c r="IN1127" s="93"/>
      <c r="IO1127" s="93"/>
      <c r="IP1127" s="93"/>
      <c r="IQ1127" s="93"/>
      <c r="IR1127" s="93"/>
      <c r="IS1127" s="93"/>
      <c r="IT1127" s="93"/>
      <c r="IU1127" s="93"/>
      <c r="IV1127" s="93"/>
      <c r="IW1127" s="93"/>
      <c r="IX1127" s="93"/>
      <c r="IY1127" s="93"/>
      <c r="IZ1127" s="93"/>
      <c r="JA1127" s="93"/>
      <c r="JB1127" s="93"/>
      <c r="JC1127" s="93"/>
      <c r="JD1127" s="93"/>
      <c r="JE1127" s="93"/>
      <c r="JF1127" s="93"/>
      <c r="JG1127" s="93"/>
      <c r="JH1127" s="93"/>
      <c r="JI1127" s="93"/>
      <c r="JJ1127" s="93"/>
      <c r="JK1127" s="93"/>
      <c r="JL1127" s="93"/>
      <c r="JM1127" s="93"/>
      <c r="JN1127" s="93"/>
      <c r="JO1127" s="93"/>
      <c r="JP1127" s="93"/>
      <c r="JQ1127" s="93"/>
      <c r="JR1127" s="93"/>
      <c r="JS1127" s="93"/>
      <c r="JT1127" s="93"/>
      <c r="JU1127" s="93"/>
      <c r="JV1127" s="93"/>
      <c r="JW1127" s="93"/>
      <c r="JX1127" s="93"/>
      <c r="JY1127" s="93"/>
      <c r="JZ1127" s="93"/>
      <c r="KA1127" s="93"/>
      <c r="KB1127" s="93"/>
      <c r="KC1127" s="93"/>
      <c r="KD1127" s="93"/>
      <c r="KE1127" s="93"/>
      <c r="KF1127" s="93"/>
      <c r="KG1127" s="93"/>
      <c r="KH1127" s="93"/>
      <c r="KI1127" s="93"/>
      <c r="KJ1127" s="93"/>
      <c r="KK1127" s="93"/>
      <c r="KL1127" s="93"/>
      <c r="KM1127" s="93"/>
      <c r="KN1127" s="93"/>
      <c r="KO1127" s="93"/>
      <c r="KP1127" s="93"/>
      <c r="KQ1127" s="93"/>
      <c r="KR1127" s="93"/>
      <c r="KS1127" s="93"/>
      <c r="KT1127" s="93"/>
      <c r="KU1127" s="93"/>
      <c r="KV1127" s="93"/>
      <c r="KW1127" s="93"/>
      <c r="KX1127" s="93"/>
      <c r="KY1127" s="93"/>
      <c r="KZ1127" s="93"/>
      <c r="LA1127" s="93"/>
      <c r="LB1127" s="93"/>
      <c r="LC1127" s="93"/>
      <c r="LD1127" s="93"/>
      <c r="LE1127" s="93"/>
      <c r="LF1127" s="93"/>
      <c r="LG1127" s="93"/>
      <c r="LH1127" s="93"/>
      <c r="LI1127" s="93"/>
      <c r="LJ1127" s="93"/>
      <c r="LK1127" s="93"/>
      <c r="LL1127" s="93"/>
      <c r="LM1127" s="93"/>
      <c r="LN1127" s="93"/>
      <c r="LO1127" s="93"/>
      <c r="LP1127" s="93"/>
      <c r="LQ1127" s="93"/>
      <c r="LR1127" s="93"/>
      <c r="LS1127" s="93"/>
      <c r="LT1127" s="93"/>
      <c r="LU1127" s="93"/>
      <c r="LV1127" s="93"/>
      <c r="LW1127" s="93"/>
      <c r="LX1127" s="93"/>
      <c r="LY1127" s="93"/>
      <c r="LZ1127" s="93"/>
      <c r="MA1127" s="93"/>
      <c r="MB1127" s="93"/>
      <c r="MC1127" s="93"/>
      <c r="MD1127" s="93"/>
      <c r="ME1127" s="93"/>
      <c r="MF1127" s="93"/>
      <c r="MG1127" s="93"/>
      <c r="MH1127" s="93"/>
      <c r="MI1127" s="93"/>
      <c r="MJ1127" s="93"/>
      <c r="MK1127" s="93"/>
      <c r="ML1127" s="93"/>
      <c r="MM1127" s="93"/>
      <c r="MN1127" s="93"/>
      <c r="MO1127" s="93"/>
      <c r="MP1127" s="93"/>
      <c r="MQ1127" s="93"/>
      <c r="MR1127" s="93"/>
      <c r="MS1127" s="93"/>
      <c r="MT1127" s="93"/>
      <c r="MU1127" s="93"/>
      <c r="MV1127" s="93"/>
      <c r="MW1127" s="93"/>
      <c r="MX1127" s="93"/>
      <c r="MY1127" s="93"/>
      <c r="MZ1127" s="93"/>
      <c r="NA1127" s="93"/>
      <c r="NB1127" s="93"/>
      <c r="NC1127" s="93"/>
      <c r="ND1127" s="93"/>
      <c r="NE1127" s="93"/>
      <c r="NF1127" s="93"/>
      <c r="NG1127" s="93"/>
      <c r="NH1127" s="93"/>
      <c r="NI1127" s="93"/>
      <c r="NJ1127" s="93"/>
      <c r="NK1127" s="93"/>
      <c r="NL1127" s="93"/>
      <c r="NM1127" s="93"/>
      <c r="NN1127" s="93"/>
      <c r="NO1127" s="93"/>
      <c r="NP1127" s="93"/>
      <c r="NQ1127" s="93"/>
      <c r="NR1127" s="93"/>
      <c r="NS1127" s="93"/>
      <c r="NT1127" s="93"/>
      <c r="NU1127" s="93"/>
      <c r="NV1127" s="93"/>
      <c r="NW1127" s="93"/>
      <c r="NX1127" s="93"/>
      <c r="NY1127" s="93"/>
      <c r="NZ1127" s="93"/>
      <c r="OA1127" s="93"/>
      <c r="OB1127" s="93"/>
      <c r="OC1127" s="93"/>
      <c r="OD1127" s="93"/>
      <c r="OE1127" s="93"/>
      <c r="OF1127" s="93"/>
      <c r="OG1127" s="93"/>
      <c r="OH1127" s="93"/>
      <c r="OI1127" s="93"/>
      <c r="OJ1127" s="93"/>
      <c r="OK1127" s="93"/>
      <c r="OL1127" s="93"/>
      <c r="OM1127" s="93"/>
      <c r="ON1127" s="93"/>
      <c r="OO1127" s="93"/>
      <c r="OP1127" s="93"/>
      <c r="OQ1127" s="93"/>
      <c r="OR1127" s="93"/>
      <c r="OS1127" s="93"/>
      <c r="OT1127" s="93"/>
      <c r="OU1127" s="93"/>
      <c r="OV1127" s="93"/>
      <c r="OW1127" s="93"/>
      <c r="OX1127" s="93"/>
      <c r="OY1127" s="93"/>
      <c r="OZ1127" s="93"/>
      <c r="PA1127" s="93"/>
      <c r="PB1127" s="93"/>
      <c r="PC1127" s="93"/>
      <c r="PD1127" s="93"/>
      <c r="PE1127" s="93"/>
      <c r="PF1127" s="93"/>
      <c r="PG1127" s="93"/>
      <c r="PH1127" s="93"/>
      <c r="PI1127" s="93"/>
      <c r="PJ1127" s="93"/>
      <c r="PK1127" s="93"/>
      <c r="PL1127" s="93"/>
      <c r="PM1127" s="93"/>
      <c r="PN1127" s="93"/>
      <c r="PO1127" s="93"/>
      <c r="PP1127" s="93"/>
      <c r="PQ1127" s="93"/>
      <c r="PR1127" s="93"/>
      <c r="PS1127" s="93"/>
      <c r="PT1127" s="93"/>
      <c r="PU1127" s="93"/>
      <c r="PV1127" s="93"/>
      <c r="PW1127" s="93"/>
      <c r="PX1127" s="93"/>
      <c r="PY1127" s="93"/>
      <c r="PZ1127" s="93"/>
      <c r="QA1127" s="93"/>
      <c r="QB1127" s="93"/>
      <c r="QC1127" s="93"/>
      <c r="QD1127" s="93"/>
      <c r="QE1127" s="93"/>
      <c r="QF1127" s="93"/>
      <c r="QG1127" s="93"/>
      <c r="QH1127" s="93"/>
      <c r="QI1127" s="93"/>
      <c r="QJ1127" s="93"/>
      <c r="QK1127" s="93"/>
      <c r="QL1127" s="93"/>
      <c r="QM1127" s="93"/>
      <c r="QN1127" s="93"/>
      <c r="QO1127" s="93"/>
      <c r="QP1127" s="93"/>
      <c r="QQ1127" s="93"/>
      <c r="QR1127" s="93"/>
      <c r="QS1127" s="93"/>
      <c r="QT1127" s="93"/>
      <c r="QU1127" s="93"/>
      <c r="QV1127" s="93"/>
      <c r="QW1127" s="93"/>
      <c r="QX1127" s="93"/>
      <c r="QY1127" s="93"/>
      <c r="QZ1127" s="93"/>
      <c r="RA1127" s="93"/>
      <c r="RB1127" s="93"/>
      <c r="RC1127" s="93"/>
      <c r="RD1127" s="93"/>
      <c r="RE1127" s="93"/>
      <c r="RF1127" s="93"/>
      <c r="RG1127" s="93"/>
      <c r="RH1127" s="93"/>
      <c r="RI1127" s="93"/>
      <c r="RJ1127" s="93"/>
      <c r="RK1127" s="93"/>
      <c r="RL1127" s="93"/>
      <c r="RM1127" s="93"/>
      <c r="RN1127" s="93"/>
      <c r="RO1127" s="93"/>
      <c r="RP1127" s="93"/>
      <c r="RQ1127" s="93"/>
      <c r="RR1127" s="93"/>
      <c r="RS1127" s="93"/>
      <c r="RT1127" s="93"/>
      <c r="RU1127" s="93"/>
      <c r="RV1127" s="93"/>
      <c r="RW1127" s="93"/>
      <c r="RX1127" s="93"/>
      <c r="RY1127" s="93"/>
      <c r="RZ1127" s="93"/>
      <c r="SA1127" s="93"/>
      <c r="SB1127" s="93"/>
      <c r="SC1127" s="93"/>
      <c r="SD1127" s="93"/>
      <c r="SE1127" s="93"/>
      <c r="SF1127" s="93"/>
      <c r="SG1127" s="93"/>
      <c r="SH1127" s="93"/>
      <c r="SI1127" s="93"/>
      <c r="SJ1127" s="93"/>
      <c r="SK1127" s="93"/>
      <c r="SL1127" s="93"/>
      <c r="SM1127" s="93"/>
      <c r="SN1127" s="93"/>
      <c r="SO1127" s="93"/>
      <c r="SP1127" s="93"/>
      <c r="SQ1127" s="93"/>
      <c r="SR1127" s="93"/>
      <c r="SS1127" s="93"/>
      <c r="ST1127" s="93"/>
      <c r="SU1127" s="93"/>
      <c r="SV1127" s="93"/>
      <c r="SW1127" s="93"/>
      <c r="SX1127" s="93"/>
      <c r="SY1127" s="93"/>
      <c r="SZ1127" s="93"/>
      <c r="TA1127" s="93"/>
      <c r="TB1127" s="93"/>
      <c r="TC1127" s="93"/>
      <c r="TD1127" s="93"/>
      <c r="TE1127" s="93"/>
      <c r="TF1127" s="93"/>
      <c r="TG1127" s="93"/>
      <c r="TH1127" s="93"/>
      <c r="TI1127" s="93"/>
      <c r="TJ1127" s="93"/>
      <c r="TK1127" s="93"/>
      <c r="TL1127" s="93"/>
      <c r="TM1127" s="93"/>
      <c r="TN1127" s="93"/>
      <c r="TO1127" s="93"/>
      <c r="TP1127" s="93"/>
      <c r="TQ1127" s="93"/>
      <c r="TR1127" s="93"/>
      <c r="TS1127" s="93"/>
      <c r="TT1127" s="93"/>
      <c r="TU1127" s="93"/>
      <c r="TV1127" s="93"/>
      <c r="TW1127" s="93"/>
      <c r="TX1127" s="93"/>
      <c r="TY1127" s="93"/>
      <c r="TZ1127" s="93"/>
      <c r="UA1127" s="93"/>
      <c r="UB1127" s="93"/>
      <c r="UC1127" s="93"/>
      <c r="UD1127" s="93"/>
      <c r="UE1127" s="93"/>
      <c r="UF1127" s="93"/>
      <c r="UG1127" s="93"/>
      <c r="UH1127" s="93"/>
      <c r="UI1127" s="93"/>
      <c r="UJ1127" s="93"/>
      <c r="UK1127" s="93"/>
      <c r="UL1127" s="93"/>
      <c r="UM1127" s="93"/>
      <c r="UN1127" s="93"/>
      <c r="UO1127" s="93"/>
      <c r="UP1127" s="93"/>
      <c r="UQ1127" s="93"/>
      <c r="UR1127" s="93"/>
      <c r="US1127" s="93"/>
      <c r="UT1127" s="93"/>
      <c r="UU1127" s="93"/>
      <c r="UV1127" s="93"/>
      <c r="UW1127" s="93"/>
      <c r="UX1127" s="93"/>
      <c r="UY1127" s="93"/>
      <c r="UZ1127" s="93"/>
      <c r="VA1127" s="93"/>
      <c r="VB1127" s="93"/>
      <c r="VC1127" s="93"/>
      <c r="VD1127" s="93"/>
      <c r="VE1127" s="93"/>
      <c r="VF1127" s="93"/>
      <c r="VG1127" s="93"/>
      <c r="VH1127" s="93"/>
      <c r="VI1127" s="93"/>
      <c r="VJ1127" s="93"/>
      <c r="VK1127" s="93"/>
      <c r="VL1127" s="93"/>
      <c r="VM1127" s="93"/>
      <c r="VN1127" s="93"/>
      <c r="VO1127" s="93"/>
      <c r="VP1127" s="93"/>
      <c r="VQ1127" s="93"/>
      <c r="VR1127" s="93"/>
      <c r="VS1127" s="93"/>
      <c r="VT1127" s="93"/>
      <c r="VU1127" s="93"/>
      <c r="VV1127" s="93"/>
      <c r="VW1127" s="93"/>
      <c r="VX1127" s="93"/>
      <c r="VY1127" s="93"/>
      <c r="VZ1127" s="93"/>
      <c r="WA1127" s="93"/>
      <c r="WB1127" s="93"/>
      <c r="WC1127" s="93"/>
      <c r="WD1127" s="93"/>
      <c r="WE1127" s="93"/>
      <c r="WF1127" s="93"/>
      <c r="WG1127" s="93"/>
      <c r="WH1127" s="93"/>
      <c r="WI1127" s="93"/>
      <c r="WJ1127" s="93"/>
      <c r="WK1127" s="93"/>
      <c r="WL1127" s="93"/>
      <c r="WM1127" s="93"/>
      <c r="WN1127" s="93"/>
      <c r="WO1127" s="93"/>
      <c r="WP1127" s="93"/>
      <c r="WQ1127" s="93"/>
      <c r="WR1127" s="93"/>
      <c r="WS1127" s="93"/>
      <c r="WT1127" s="93"/>
      <c r="WU1127" s="93"/>
      <c r="WV1127" s="93"/>
      <c r="WW1127" s="93"/>
      <c r="WX1127" s="93"/>
      <c r="WY1127" s="93"/>
      <c r="WZ1127" s="93"/>
      <c r="XA1127" s="93"/>
      <c r="XB1127" s="93"/>
      <c r="XC1127" s="93"/>
      <c r="XD1127" s="93"/>
      <c r="XE1127" s="93"/>
      <c r="XF1127" s="93"/>
      <c r="XG1127" s="93"/>
      <c r="XH1127" s="93"/>
      <c r="XI1127" s="93"/>
      <c r="XJ1127" s="93"/>
      <c r="XK1127" s="93"/>
      <c r="XL1127" s="93"/>
      <c r="XM1127" s="93"/>
      <c r="XN1127" s="93"/>
      <c r="XO1127" s="93"/>
      <c r="XP1127" s="93"/>
      <c r="XQ1127" s="93"/>
      <c r="XR1127" s="93"/>
      <c r="XS1127" s="93"/>
      <c r="XT1127" s="93"/>
      <c r="XU1127" s="93"/>
      <c r="XV1127" s="93"/>
      <c r="XW1127" s="93"/>
      <c r="XX1127" s="93"/>
      <c r="XY1127" s="93"/>
      <c r="XZ1127" s="93"/>
      <c r="YA1127" s="93"/>
      <c r="YB1127" s="93"/>
      <c r="YC1127" s="93"/>
      <c r="YD1127" s="93"/>
      <c r="YE1127" s="93"/>
      <c r="YF1127" s="93"/>
      <c r="YG1127" s="93"/>
      <c r="YH1127" s="93"/>
      <c r="YI1127" s="93"/>
      <c r="YJ1127" s="93"/>
      <c r="YK1127" s="93"/>
      <c r="YL1127" s="93"/>
      <c r="YM1127" s="93"/>
      <c r="YN1127" s="93"/>
      <c r="YO1127" s="93"/>
      <c r="YP1127" s="93"/>
      <c r="YQ1127" s="93"/>
      <c r="YR1127" s="93"/>
      <c r="YS1127" s="93"/>
      <c r="YT1127" s="93"/>
      <c r="YU1127" s="93"/>
      <c r="YV1127" s="93"/>
      <c r="YW1127" s="93"/>
      <c r="YX1127" s="93"/>
      <c r="YY1127" s="93"/>
      <c r="YZ1127" s="93"/>
      <c r="ZA1127" s="93"/>
      <c r="ZB1127" s="93"/>
      <c r="ZC1127" s="93"/>
      <c r="ZD1127" s="93"/>
      <c r="ZE1127" s="93"/>
      <c r="ZF1127" s="93"/>
      <c r="ZG1127" s="93"/>
      <c r="ZH1127" s="93"/>
      <c r="ZI1127" s="93"/>
      <c r="ZJ1127" s="93"/>
      <c r="ZK1127" s="93"/>
      <c r="ZL1127" s="93"/>
      <c r="ZM1127" s="93"/>
      <c r="ZN1127" s="93"/>
      <c r="ZO1127" s="93"/>
      <c r="ZP1127" s="93"/>
      <c r="ZQ1127" s="93"/>
      <c r="ZR1127" s="93"/>
      <c r="ZS1127" s="93"/>
      <c r="ZT1127" s="93"/>
      <c r="ZU1127" s="93"/>
      <c r="ZV1127" s="93"/>
      <c r="ZW1127" s="93"/>
      <c r="ZX1127" s="93"/>
      <c r="ZY1127" s="93"/>
      <c r="ZZ1127" s="93"/>
      <c r="AAA1127" s="93"/>
      <c r="AAB1127" s="93"/>
      <c r="AAC1127" s="93"/>
      <c r="AAD1127" s="93"/>
      <c r="AAE1127" s="93"/>
      <c r="AAF1127" s="93"/>
      <c r="AAG1127" s="93"/>
      <c r="AAH1127" s="93"/>
      <c r="AAI1127" s="93"/>
      <c r="AAJ1127" s="93"/>
      <c r="AAK1127" s="93"/>
      <c r="AAL1127" s="93"/>
      <c r="AAM1127" s="93"/>
      <c r="AAN1127" s="93"/>
      <c r="AAO1127" s="93"/>
      <c r="AAP1127" s="93"/>
      <c r="AAQ1127" s="93"/>
      <c r="AAR1127" s="93"/>
      <c r="AAS1127" s="93"/>
      <c r="AAT1127" s="93"/>
      <c r="AAU1127" s="93"/>
      <c r="AAV1127" s="93"/>
      <c r="AAW1127" s="93"/>
      <c r="AAX1127" s="93"/>
      <c r="AAY1127" s="93"/>
      <c r="AAZ1127" s="93"/>
      <c r="ABA1127" s="93"/>
      <c r="ABB1127" s="93"/>
      <c r="ABC1127" s="93"/>
      <c r="ABD1127" s="93"/>
      <c r="ABE1127" s="93"/>
      <c r="ABF1127" s="93"/>
      <c r="ABG1127" s="93"/>
      <c r="ABH1127" s="93"/>
      <c r="ABI1127" s="93"/>
      <c r="ABJ1127" s="93"/>
      <c r="ABK1127" s="93"/>
      <c r="ABL1127" s="93"/>
      <c r="ABM1127" s="93"/>
      <c r="ABN1127" s="93"/>
      <c r="ABO1127" s="93"/>
      <c r="ABP1127" s="93"/>
      <c r="ABQ1127" s="93"/>
      <c r="ABR1127" s="93"/>
      <c r="ABS1127" s="93"/>
      <c r="ABT1127" s="93"/>
      <c r="ABU1127" s="93"/>
      <c r="ABV1127" s="93"/>
      <c r="ABW1127" s="93"/>
      <c r="ABX1127" s="93"/>
      <c r="ABY1127" s="93"/>
      <c r="ABZ1127" s="93"/>
      <c r="ACA1127" s="93"/>
      <c r="ACB1127" s="93"/>
      <c r="ACC1127" s="93"/>
      <c r="ACD1127" s="93"/>
      <c r="ACE1127" s="93"/>
      <c r="ACF1127" s="93"/>
      <c r="ACG1127" s="93"/>
      <c r="ACH1127" s="93"/>
      <c r="ACI1127" s="93"/>
      <c r="ACJ1127" s="93"/>
      <c r="ACK1127" s="93"/>
      <c r="ACL1127" s="93"/>
      <c r="ACM1127" s="93"/>
      <c r="ACN1127" s="93"/>
      <c r="ACO1127" s="93"/>
      <c r="ACP1127" s="93"/>
      <c r="ACQ1127" s="89"/>
      <c r="ACR1127" s="89" t="s">
        <v>557</v>
      </c>
      <c r="ACS1127" s="89"/>
    </row>
    <row r="1128" spans="1:773" ht="52.5" customHeight="1">
      <c r="A1128" s="89"/>
      <c r="B1128" s="283"/>
      <c r="C1128" s="284"/>
      <c r="D1128" s="284"/>
      <c r="E1128" s="284"/>
      <c r="F1128" s="284"/>
      <c r="G1128" s="284"/>
      <c r="H1128" s="283"/>
      <c r="I1128" s="283"/>
      <c r="J1128" s="283"/>
      <c r="K1128" s="283"/>
      <c r="L1128" s="283"/>
      <c r="M1128" s="283"/>
      <c r="N1128" s="283"/>
      <c r="O1128" s="283"/>
      <c r="P1128" s="283"/>
      <c r="Q1128" s="283"/>
      <c r="R1128" s="283"/>
      <c r="S1128" s="283"/>
      <c r="T1128" s="283"/>
      <c r="U1128" s="283"/>
      <c r="V1128" s="283"/>
      <c r="W1128" s="283"/>
      <c r="X1128" s="283"/>
      <c r="Y1128" s="283"/>
      <c r="Z1128" s="283"/>
      <c r="AA1128" s="283"/>
      <c r="AB1128" s="93"/>
      <c r="AC1128" s="93"/>
      <c r="AD1128" s="93"/>
      <c r="AE1128" s="93"/>
      <c r="AF1128" s="93"/>
      <c r="AG1128" s="93"/>
      <c r="AH1128" s="93"/>
      <c r="AI1128" s="93"/>
      <c r="AJ1128" s="93"/>
      <c r="AK1128" s="93"/>
      <c r="AL1128" s="93"/>
      <c r="AM1128" s="93"/>
      <c r="AN1128" s="93"/>
      <c r="AO1128" s="93"/>
      <c r="AP1128" s="93"/>
      <c r="AQ1128" s="93"/>
      <c r="AR1128" s="93"/>
      <c r="AS1128" s="93"/>
      <c r="AT1128" s="93"/>
      <c r="AU1128" s="93"/>
      <c r="AV1128" s="283"/>
      <c r="AW1128" s="283"/>
      <c r="AX1128" s="283"/>
      <c r="AY1128" s="283"/>
      <c r="AZ1128" s="283"/>
      <c r="BA1128" s="283"/>
      <c r="BB1128" s="283"/>
      <c r="BC1128" s="283"/>
      <c r="BD1128" s="283"/>
      <c r="BE1128" s="283"/>
      <c r="BF1128" s="283"/>
      <c r="BG1128" s="283"/>
      <c r="BH1128" s="283"/>
      <c r="BI1128" s="283"/>
      <c r="BJ1128" s="283"/>
      <c r="BK1128" s="284"/>
      <c r="BL1128" s="284"/>
      <c r="BM1128" s="284"/>
      <c r="BN1128" s="284"/>
      <c r="BO1128" s="284"/>
      <c r="BP1128" s="284"/>
      <c r="BQ1128" s="284"/>
      <c r="BR1128" s="284"/>
      <c r="BS1128" s="284"/>
      <c r="BT1128" s="284"/>
      <c r="BU1128" s="284"/>
      <c r="BV1128" s="284"/>
      <c r="BW1128" s="284"/>
      <c r="BX1128" s="284"/>
      <c r="BY1128" s="284"/>
      <c r="BZ1128" s="284"/>
      <c r="CA1128" s="284"/>
      <c r="CB1128" s="283"/>
      <c r="CC1128" s="93"/>
      <c r="CD1128" s="282"/>
      <c r="CE1128" s="93"/>
      <c r="CF1128" s="93"/>
      <c r="CG1128" s="93"/>
      <c r="CH1128" s="93"/>
      <c r="CI1128" s="93"/>
      <c r="CJ1128" s="93"/>
      <c r="CK1128" s="93"/>
      <c r="CL1128" s="93"/>
      <c r="CM1128" s="93"/>
      <c r="CN1128" s="93"/>
      <c r="CO1128" s="93"/>
      <c r="CP1128" s="93"/>
      <c r="CQ1128" s="93"/>
      <c r="CR1128" s="93"/>
      <c r="CS1128" s="93"/>
      <c r="CT1128" s="93"/>
      <c r="CU1128" s="93"/>
      <c r="CV1128" s="93"/>
      <c r="CW1128" s="93"/>
      <c r="CX1128" s="93"/>
      <c r="CY1128" s="93"/>
      <c r="CZ1128" s="93"/>
      <c r="DA1128" s="93"/>
      <c r="DB1128" s="93"/>
      <c r="DC1128" s="93"/>
      <c r="DD1128" s="93"/>
      <c r="DE1128" s="93"/>
      <c r="DF1128" s="93"/>
      <c r="DG1128" s="93"/>
      <c r="DH1128" s="93"/>
      <c r="DI1128" s="93"/>
      <c r="DJ1128" s="93"/>
      <c r="DK1128" s="93"/>
      <c r="DL1128" s="93"/>
      <c r="DM1128" s="93"/>
      <c r="DN1128" s="93"/>
      <c r="DO1128" s="93"/>
      <c r="DP1128" s="93"/>
      <c r="DQ1128" s="93"/>
      <c r="DR1128" s="93"/>
      <c r="DS1128" s="93"/>
      <c r="DT1128" s="93"/>
      <c r="DU1128" s="93"/>
      <c r="DV1128" s="93"/>
      <c r="DW1128" s="93"/>
      <c r="DX1128" s="93"/>
      <c r="DY1128" s="93"/>
      <c r="DZ1128" s="93"/>
      <c r="EA1128" s="93"/>
      <c r="EB1128" s="93"/>
      <c r="EC1128" s="93"/>
      <c r="ED1128" s="93"/>
      <c r="EE1128" s="93"/>
      <c r="EF1128" s="93"/>
      <c r="EG1128" s="93"/>
      <c r="EH1128" s="93"/>
      <c r="EI1128" s="93"/>
      <c r="EJ1128" s="93"/>
      <c r="EK1128" s="93"/>
      <c r="EL1128" s="93"/>
      <c r="EM1128" s="93"/>
      <c r="EN1128" s="93"/>
      <c r="EO1128" s="93"/>
      <c r="EP1128" s="93"/>
      <c r="EQ1128" s="93"/>
      <c r="ER1128" s="93"/>
      <c r="ES1128" s="93"/>
      <c r="ET1128" s="93"/>
      <c r="EU1128" s="93"/>
      <c r="EV1128" s="93"/>
      <c r="EW1128" s="93"/>
      <c r="EX1128" s="93"/>
      <c r="EY1128" s="93"/>
      <c r="EZ1128" s="93"/>
      <c r="FA1128" s="93"/>
      <c r="FB1128" s="93"/>
      <c r="FC1128" s="93"/>
      <c r="FD1128" s="93"/>
      <c r="FE1128" s="93"/>
      <c r="FF1128" s="93"/>
      <c r="FG1128" s="93"/>
      <c r="FH1128" s="93"/>
      <c r="FI1128" s="93"/>
      <c r="FJ1128" s="93"/>
      <c r="FK1128" s="93"/>
      <c r="FL1128" s="93"/>
      <c r="FM1128" s="93"/>
      <c r="FN1128" s="93"/>
      <c r="FO1128" s="93"/>
      <c r="FP1128" s="93"/>
      <c r="FQ1128" s="93"/>
      <c r="FR1128" s="93"/>
      <c r="FS1128" s="93"/>
      <c r="FT1128" s="93"/>
      <c r="FU1128" s="93"/>
      <c r="FV1128" s="93"/>
      <c r="FW1128" s="93"/>
      <c r="FX1128" s="93"/>
      <c r="FY1128" s="93"/>
      <c r="FZ1128" s="93"/>
      <c r="GA1128" s="93"/>
      <c r="GB1128" s="93"/>
      <c r="GC1128" s="93"/>
      <c r="GD1128" s="93"/>
      <c r="GE1128" s="93"/>
      <c r="GF1128" s="93"/>
      <c r="GG1128" s="93"/>
      <c r="GH1128" s="93"/>
      <c r="GI1128" s="93"/>
      <c r="GJ1128" s="93"/>
      <c r="GK1128" s="93"/>
      <c r="GL1128" s="93"/>
      <c r="GM1128" s="93"/>
      <c r="GN1128" s="93"/>
      <c r="GO1128" s="93"/>
      <c r="GP1128" s="93"/>
      <c r="GQ1128" s="93"/>
      <c r="GR1128" s="93"/>
      <c r="GS1128" s="93"/>
      <c r="GT1128" s="93"/>
      <c r="GU1128" s="93"/>
      <c r="GV1128" s="93"/>
      <c r="GW1128" s="93"/>
      <c r="GX1128" s="93"/>
      <c r="GY1128" s="93"/>
      <c r="GZ1128" s="93"/>
      <c r="HA1128" s="93"/>
      <c r="HB1128" s="93"/>
      <c r="HC1128" s="93"/>
      <c r="HD1128" s="93"/>
      <c r="HE1128" s="93"/>
      <c r="HF1128" s="93"/>
      <c r="HG1128" s="93"/>
      <c r="HH1128" s="93"/>
      <c r="HI1128" s="93"/>
      <c r="HJ1128" s="93"/>
      <c r="HK1128" s="93"/>
      <c r="HL1128" s="93"/>
      <c r="HM1128" s="93"/>
      <c r="HN1128" s="93"/>
      <c r="HO1128" s="93"/>
      <c r="HP1128" s="93"/>
      <c r="HQ1128" s="93"/>
      <c r="HR1128" s="93"/>
      <c r="HS1128" s="93"/>
      <c r="HT1128" s="93"/>
      <c r="HU1128" s="93"/>
      <c r="HV1128" s="93"/>
      <c r="HW1128" s="93"/>
      <c r="HX1128" s="93"/>
      <c r="HY1128" s="93"/>
      <c r="HZ1128" s="93"/>
      <c r="IA1128" s="93"/>
      <c r="IB1128" s="93"/>
      <c r="IC1128" s="93"/>
      <c r="ID1128" s="93"/>
      <c r="IE1128" s="93"/>
      <c r="IF1128" s="93"/>
      <c r="IG1128" s="93"/>
      <c r="IH1128" s="93"/>
      <c r="II1128" s="93"/>
      <c r="IJ1128" s="93"/>
      <c r="IK1128" s="93"/>
      <c r="IL1128" s="93"/>
      <c r="IM1128" s="93"/>
      <c r="IN1128" s="93"/>
      <c r="IO1128" s="93"/>
      <c r="IP1128" s="93"/>
      <c r="IQ1128" s="93"/>
      <c r="IR1128" s="93"/>
      <c r="IS1128" s="93"/>
      <c r="IT1128" s="93"/>
      <c r="IU1128" s="93"/>
      <c r="IV1128" s="93"/>
      <c r="IW1128" s="93"/>
      <c r="IX1128" s="93"/>
      <c r="IY1128" s="93"/>
      <c r="IZ1128" s="93"/>
      <c r="JA1128" s="93"/>
      <c r="JB1128" s="93"/>
      <c r="JC1128" s="93"/>
      <c r="JD1128" s="93"/>
      <c r="JE1128" s="93"/>
      <c r="JF1128" s="93"/>
      <c r="JG1128" s="93"/>
      <c r="JH1128" s="93"/>
      <c r="JI1128" s="93"/>
      <c r="JJ1128" s="93"/>
      <c r="JK1128" s="93"/>
      <c r="JL1128" s="93"/>
      <c r="JM1128" s="93"/>
      <c r="JN1128" s="93"/>
      <c r="JO1128" s="93"/>
      <c r="JP1128" s="93"/>
      <c r="JQ1128" s="93"/>
      <c r="JR1128" s="93"/>
      <c r="JS1128" s="93"/>
      <c r="JT1128" s="93"/>
      <c r="JU1128" s="93"/>
      <c r="JV1128" s="93"/>
      <c r="JW1128" s="93"/>
      <c r="JX1128" s="93"/>
      <c r="JY1128" s="93"/>
      <c r="JZ1128" s="93"/>
      <c r="KA1128" s="93"/>
      <c r="KB1128" s="93"/>
      <c r="KC1128" s="93"/>
      <c r="KD1128" s="93"/>
      <c r="KE1128" s="93"/>
      <c r="KF1128" s="93"/>
      <c r="KG1128" s="93"/>
      <c r="KH1128" s="93"/>
      <c r="KI1128" s="93"/>
      <c r="KJ1128" s="93"/>
      <c r="KK1128" s="93"/>
      <c r="KL1128" s="93"/>
      <c r="KM1128" s="93"/>
      <c r="KN1128" s="93"/>
      <c r="KO1128" s="93"/>
      <c r="KP1128" s="93"/>
      <c r="KQ1128" s="93"/>
      <c r="KR1128" s="93"/>
      <c r="KS1128" s="93"/>
      <c r="KT1128" s="93"/>
      <c r="KU1128" s="93"/>
      <c r="KV1128" s="93"/>
      <c r="KW1128" s="93"/>
      <c r="KX1128" s="93"/>
      <c r="KY1128" s="93"/>
      <c r="KZ1128" s="93"/>
      <c r="LA1128" s="93"/>
      <c r="LB1128" s="93"/>
      <c r="LC1128" s="93"/>
      <c r="LD1128" s="93"/>
      <c r="LE1128" s="93"/>
      <c r="LF1128" s="93"/>
      <c r="LG1128" s="93"/>
      <c r="LH1128" s="93"/>
      <c r="LI1128" s="93"/>
      <c r="LJ1128" s="93"/>
      <c r="LK1128" s="93"/>
      <c r="LL1128" s="93"/>
      <c r="LM1128" s="93"/>
      <c r="LN1128" s="93"/>
      <c r="LO1128" s="93"/>
      <c r="LP1128" s="93"/>
      <c r="LQ1128" s="93"/>
      <c r="LR1128" s="93"/>
      <c r="LS1128" s="93"/>
      <c r="LT1128" s="93"/>
      <c r="LU1128" s="93"/>
      <c r="LV1128" s="93"/>
      <c r="LW1128" s="93"/>
      <c r="LX1128" s="93"/>
      <c r="LY1128" s="93"/>
      <c r="LZ1128" s="93"/>
      <c r="MA1128" s="93"/>
      <c r="MB1128" s="93"/>
      <c r="MC1128" s="93"/>
      <c r="MD1128" s="93"/>
      <c r="ME1128" s="93"/>
      <c r="MF1128" s="93"/>
      <c r="MG1128" s="93"/>
      <c r="MH1128" s="93"/>
      <c r="MI1128" s="93"/>
      <c r="MJ1128" s="93"/>
      <c r="MK1128" s="93"/>
      <c r="ML1128" s="93"/>
      <c r="MM1128" s="93"/>
      <c r="MN1128" s="93"/>
      <c r="MO1128" s="93"/>
      <c r="MP1128" s="93"/>
      <c r="MQ1128" s="93"/>
      <c r="MR1128" s="93"/>
      <c r="MS1128" s="93"/>
      <c r="MT1128" s="93"/>
      <c r="MU1128" s="93"/>
      <c r="MV1128" s="93"/>
      <c r="MW1128" s="93"/>
      <c r="MX1128" s="93"/>
      <c r="MY1128" s="93"/>
      <c r="MZ1128" s="93"/>
      <c r="NA1128" s="93"/>
      <c r="NB1128" s="93"/>
      <c r="NC1128" s="93"/>
      <c r="ND1128" s="93"/>
      <c r="NE1128" s="93"/>
      <c r="NF1128" s="93"/>
      <c r="NG1128" s="93"/>
      <c r="NH1128" s="93"/>
      <c r="NI1128" s="93"/>
      <c r="NJ1128" s="93"/>
      <c r="NK1128" s="93"/>
      <c r="NL1128" s="93"/>
      <c r="NM1128" s="93"/>
      <c r="NN1128" s="93"/>
      <c r="NO1128" s="93"/>
      <c r="NP1128" s="93"/>
      <c r="NQ1128" s="93"/>
      <c r="NR1128" s="93"/>
      <c r="NS1128" s="93"/>
      <c r="NT1128" s="93"/>
      <c r="NU1128" s="93"/>
      <c r="NV1128" s="93"/>
      <c r="NW1128" s="93"/>
      <c r="NX1128" s="93"/>
      <c r="NY1128" s="93"/>
      <c r="NZ1128" s="93"/>
      <c r="OA1128" s="93"/>
      <c r="OB1128" s="93"/>
      <c r="OC1128" s="93"/>
      <c r="OD1128" s="93"/>
      <c r="OE1128" s="93"/>
      <c r="OF1128" s="93"/>
      <c r="OG1128" s="93"/>
      <c r="OH1128" s="93"/>
      <c r="OI1128" s="93"/>
      <c r="OJ1128" s="93"/>
      <c r="OK1128" s="93"/>
      <c r="OL1128" s="93"/>
      <c r="OM1128" s="93"/>
      <c r="ON1128" s="93"/>
      <c r="OO1128" s="93"/>
      <c r="OP1128" s="93"/>
      <c r="OQ1128" s="93"/>
      <c r="OR1128" s="93"/>
      <c r="OS1128" s="93"/>
      <c r="OT1128" s="93"/>
      <c r="OU1128" s="93"/>
      <c r="OV1128" s="93"/>
      <c r="OW1128" s="93"/>
      <c r="OX1128" s="93"/>
      <c r="OY1128" s="93"/>
      <c r="OZ1128" s="93"/>
      <c r="PA1128" s="93"/>
      <c r="PB1128" s="93"/>
      <c r="PC1128" s="93"/>
      <c r="PD1128" s="93"/>
      <c r="PE1128" s="93"/>
      <c r="PF1128" s="93"/>
      <c r="PG1128" s="93"/>
      <c r="PH1128" s="93"/>
      <c r="PI1128" s="93"/>
      <c r="PJ1128" s="93"/>
      <c r="PK1128" s="93"/>
      <c r="PL1128" s="93"/>
      <c r="PM1128" s="93"/>
      <c r="PN1128" s="93"/>
      <c r="PO1128" s="93"/>
      <c r="PP1128" s="93"/>
      <c r="PQ1128" s="93"/>
      <c r="PR1128" s="93"/>
      <c r="PS1128" s="93"/>
      <c r="PT1128" s="93"/>
      <c r="PU1128" s="93"/>
      <c r="PV1128" s="93"/>
      <c r="PW1128" s="93"/>
      <c r="PX1128" s="93"/>
      <c r="PY1128" s="93"/>
      <c r="PZ1128" s="93"/>
      <c r="QA1128" s="93"/>
      <c r="QB1128" s="93"/>
      <c r="QC1128" s="93"/>
      <c r="QD1128" s="93"/>
      <c r="QE1128" s="93"/>
      <c r="QF1128" s="93"/>
      <c r="QG1128" s="93"/>
      <c r="QH1128" s="93"/>
      <c r="QI1128" s="93"/>
      <c r="QJ1128" s="93"/>
      <c r="QK1128" s="93"/>
      <c r="QL1128" s="93"/>
      <c r="QM1128" s="93"/>
      <c r="QN1128" s="93"/>
      <c r="QO1128" s="93"/>
      <c r="QP1128" s="93"/>
      <c r="QQ1128" s="93"/>
      <c r="QR1128" s="93"/>
      <c r="QS1128" s="93"/>
      <c r="QT1128" s="93"/>
      <c r="QU1128" s="93"/>
      <c r="QV1128" s="93"/>
      <c r="QW1128" s="93"/>
      <c r="QX1128" s="93"/>
      <c r="QY1128" s="93"/>
      <c r="QZ1128" s="93"/>
      <c r="RA1128" s="93"/>
      <c r="RB1128" s="93"/>
      <c r="RC1128" s="93"/>
      <c r="RD1128" s="93"/>
      <c r="RE1128" s="93"/>
      <c r="RF1128" s="93"/>
      <c r="RG1128" s="93"/>
      <c r="RH1128" s="93"/>
      <c r="RI1128" s="93"/>
      <c r="RJ1128" s="93"/>
      <c r="RK1128" s="93"/>
      <c r="RL1128" s="93"/>
      <c r="RM1128" s="93"/>
      <c r="RN1128" s="93"/>
      <c r="RO1128" s="93"/>
      <c r="RP1128" s="93"/>
      <c r="RQ1128" s="93"/>
      <c r="RR1128" s="93"/>
      <c r="RS1128" s="93"/>
      <c r="RT1128" s="93"/>
      <c r="RU1128" s="93"/>
      <c r="RV1128" s="93"/>
      <c r="RW1128" s="93"/>
      <c r="RX1128" s="93"/>
      <c r="RY1128" s="93"/>
      <c r="RZ1128" s="93"/>
      <c r="SA1128" s="93"/>
      <c r="SB1128" s="93"/>
      <c r="SC1128" s="93"/>
      <c r="SD1128" s="93"/>
      <c r="SE1128" s="93"/>
      <c r="SF1128" s="93"/>
      <c r="SG1128" s="93"/>
      <c r="SH1128" s="93"/>
      <c r="SI1128" s="93"/>
      <c r="SJ1128" s="93"/>
      <c r="SK1128" s="93"/>
      <c r="SL1128" s="93"/>
      <c r="SM1128" s="93"/>
      <c r="SN1128" s="93"/>
      <c r="SO1128" s="93"/>
      <c r="SP1128" s="93"/>
      <c r="SQ1128" s="93"/>
      <c r="SR1128" s="93"/>
      <c r="SS1128" s="93"/>
      <c r="ST1128" s="93"/>
      <c r="SU1128" s="93"/>
      <c r="SV1128" s="93"/>
      <c r="SW1128" s="93"/>
      <c r="SX1128" s="93"/>
      <c r="SY1128" s="93"/>
      <c r="SZ1128" s="93"/>
      <c r="TA1128" s="93"/>
      <c r="TB1128" s="93"/>
      <c r="TC1128" s="93"/>
      <c r="TD1128" s="93"/>
      <c r="TE1128" s="93"/>
      <c r="TF1128" s="93"/>
      <c r="TG1128" s="93"/>
      <c r="TH1128" s="93"/>
      <c r="TI1128" s="93"/>
      <c r="TJ1128" s="93"/>
      <c r="TK1128" s="93"/>
      <c r="TL1128" s="93"/>
      <c r="TM1128" s="93"/>
      <c r="TN1128" s="93"/>
      <c r="TO1128" s="93"/>
      <c r="TP1128" s="93"/>
      <c r="TQ1128" s="93"/>
      <c r="TR1128" s="93"/>
      <c r="TS1128" s="93"/>
      <c r="TT1128" s="93"/>
      <c r="TU1128" s="93"/>
      <c r="TV1128" s="93"/>
      <c r="TW1128" s="93"/>
      <c r="TX1128" s="93"/>
      <c r="TY1128" s="93"/>
      <c r="TZ1128" s="93"/>
      <c r="UA1128" s="93"/>
      <c r="UB1128" s="93"/>
      <c r="UC1128" s="93"/>
      <c r="UD1128" s="93"/>
      <c r="UE1128" s="93"/>
      <c r="UF1128" s="93"/>
      <c r="UG1128" s="93"/>
      <c r="UH1128" s="93"/>
      <c r="UI1128" s="93"/>
      <c r="UJ1128" s="93"/>
      <c r="UK1128" s="93"/>
      <c r="UL1128" s="93"/>
      <c r="UM1128" s="93"/>
      <c r="UN1128" s="93"/>
      <c r="UO1128" s="93"/>
      <c r="UP1128" s="93"/>
      <c r="UQ1128" s="93"/>
      <c r="UR1128" s="93"/>
      <c r="US1128" s="93"/>
      <c r="UT1128" s="93"/>
      <c r="UU1128" s="93"/>
      <c r="UV1128" s="93"/>
      <c r="UW1128" s="93"/>
      <c r="UX1128" s="93"/>
      <c r="UY1128" s="93"/>
      <c r="UZ1128" s="93"/>
      <c r="VA1128" s="93"/>
      <c r="VB1128" s="93"/>
      <c r="VC1128" s="93"/>
      <c r="VD1128" s="93"/>
      <c r="VE1128" s="93"/>
      <c r="VF1128" s="93"/>
      <c r="VG1128" s="93"/>
      <c r="VH1128" s="93"/>
      <c r="VI1128" s="93"/>
      <c r="VJ1128" s="93"/>
      <c r="VK1128" s="93"/>
      <c r="VL1128" s="93"/>
      <c r="VM1128" s="93"/>
      <c r="VN1128" s="93"/>
      <c r="VO1128" s="93"/>
      <c r="VP1128" s="93"/>
      <c r="VQ1128" s="93"/>
      <c r="VR1128" s="93"/>
      <c r="VS1128" s="93"/>
      <c r="VT1128" s="93"/>
      <c r="VU1128" s="93"/>
      <c r="VV1128" s="93"/>
      <c r="VW1128" s="93"/>
      <c r="VX1128" s="93"/>
      <c r="VY1128" s="93"/>
      <c r="VZ1128" s="93"/>
      <c r="WA1128" s="93"/>
      <c r="WB1128" s="93"/>
      <c r="WC1128" s="93"/>
      <c r="WD1128" s="93"/>
      <c r="WE1128" s="93"/>
      <c r="WF1128" s="93"/>
      <c r="WG1128" s="93"/>
      <c r="WH1128" s="93"/>
      <c r="WI1128" s="93"/>
      <c r="WJ1128" s="93"/>
      <c r="WK1128" s="93"/>
      <c r="WL1128" s="93"/>
      <c r="WM1128" s="93"/>
      <c r="WN1128" s="93"/>
      <c r="WO1128" s="93"/>
      <c r="WP1128" s="93"/>
      <c r="WQ1128" s="93"/>
      <c r="WR1128" s="93"/>
      <c r="WS1128" s="93"/>
      <c r="WT1128" s="93"/>
      <c r="WU1128" s="93"/>
      <c r="WV1128" s="93"/>
      <c r="WW1128" s="93"/>
      <c r="WX1128" s="93"/>
      <c r="WY1128" s="93"/>
      <c r="WZ1128" s="93"/>
      <c r="XA1128" s="93"/>
      <c r="XB1128" s="93"/>
      <c r="XC1128" s="93"/>
      <c r="XD1128" s="93"/>
      <c r="XE1128" s="93"/>
      <c r="XF1128" s="93"/>
      <c r="XG1128" s="93"/>
      <c r="XH1128" s="93"/>
      <c r="XI1128" s="93"/>
      <c r="XJ1128" s="93"/>
      <c r="XK1128" s="93"/>
      <c r="XL1128" s="93"/>
      <c r="XM1128" s="93"/>
      <c r="XN1128" s="93"/>
      <c r="XO1128" s="93"/>
      <c r="XP1128" s="93"/>
      <c r="XQ1128" s="93"/>
      <c r="XR1128" s="93"/>
      <c r="XS1128" s="93"/>
      <c r="XT1128" s="93"/>
      <c r="XU1128" s="93"/>
      <c r="XV1128" s="93"/>
      <c r="XW1128" s="93"/>
      <c r="XX1128" s="93"/>
      <c r="XY1128" s="93"/>
      <c r="XZ1128" s="93"/>
      <c r="YA1128" s="93"/>
      <c r="YB1128" s="93"/>
      <c r="YC1128" s="93"/>
      <c r="YD1128" s="93"/>
      <c r="YE1128" s="93"/>
      <c r="YF1128" s="93"/>
      <c r="YG1128" s="93"/>
      <c r="YH1128" s="93"/>
      <c r="YI1128" s="93"/>
      <c r="YJ1128" s="93"/>
      <c r="YK1128" s="93"/>
      <c r="YL1128" s="93"/>
      <c r="YM1128" s="93"/>
      <c r="YN1128" s="93"/>
      <c r="YO1128" s="93"/>
      <c r="YP1128" s="93"/>
      <c r="YQ1128" s="93"/>
      <c r="YR1128" s="93"/>
      <c r="YS1128" s="93"/>
      <c r="YT1128" s="93"/>
      <c r="YU1128" s="93"/>
      <c r="YV1128" s="93"/>
      <c r="YW1128" s="93"/>
      <c r="YX1128" s="93"/>
      <c r="YY1128" s="93"/>
      <c r="YZ1128" s="93"/>
      <c r="ZA1128" s="93"/>
      <c r="ZB1128" s="93"/>
      <c r="ZC1128" s="93"/>
      <c r="ZD1128" s="93"/>
      <c r="ZE1128" s="93"/>
      <c r="ZF1128" s="93"/>
      <c r="ZG1128" s="93"/>
      <c r="ZH1128" s="93"/>
      <c r="ZI1128" s="93"/>
      <c r="ZJ1128" s="93"/>
      <c r="ZK1128" s="93"/>
      <c r="ZL1128" s="93"/>
      <c r="ZM1128" s="93"/>
      <c r="ZN1128" s="93"/>
      <c r="ZO1128" s="93"/>
      <c r="ZP1128" s="93"/>
      <c r="ZQ1128" s="93"/>
      <c r="ZR1128" s="93"/>
      <c r="ZS1128" s="93"/>
      <c r="ZT1128" s="93"/>
      <c r="ZU1128" s="93"/>
      <c r="ZV1128" s="93"/>
      <c r="ZW1128" s="93"/>
      <c r="ZX1128" s="93"/>
      <c r="ZY1128" s="93"/>
      <c r="ZZ1128" s="93"/>
      <c r="AAA1128" s="93"/>
      <c r="AAB1128" s="93"/>
      <c r="AAC1128" s="93"/>
      <c r="AAD1128" s="93"/>
      <c r="AAE1128" s="93"/>
      <c r="AAF1128" s="93"/>
      <c r="AAG1128" s="93"/>
      <c r="AAH1128" s="93"/>
      <c r="AAI1128" s="93"/>
      <c r="AAJ1128" s="93"/>
      <c r="AAK1128" s="93"/>
      <c r="AAL1128" s="93"/>
      <c r="AAM1128" s="93"/>
      <c r="AAN1128" s="93"/>
      <c r="AAO1128" s="93"/>
      <c r="AAP1128" s="93"/>
      <c r="AAQ1128" s="93"/>
      <c r="AAR1128" s="93"/>
      <c r="AAS1128" s="93"/>
      <c r="AAT1128" s="93"/>
      <c r="AAU1128" s="93"/>
      <c r="AAV1128" s="93"/>
      <c r="AAW1128" s="93"/>
      <c r="AAX1128" s="93"/>
      <c r="AAY1128" s="93"/>
      <c r="AAZ1128" s="93"/>
      <c r="ABA1128" s="93"/>
      <c r="ABB1128" s="93"/>
      <c r="ABC1128" s="93"/>
      <c r="ABD1128" s="93"/>
      <c r="ABE1128" s="93"/>
      <c r="ABF1128" s="93"/>
      <c r="ABG1128" s="93"/>
      <c r="ABH1128" s="93"/>
      <c r="ABI1128" s="93"/>
      <c r="ABJ1128" s="93"/>
      <c r="ABK1128" s="93"/>
      <c r="ABL1128" s="93"/>
      <c r="ABM1128" s="93"/>
      <c r="ABN1128" s="93"/>
      <c r="ABO1128" s="93"/>
      <c r="ABP1128" s="93"/>
      <c r="ABQ1128" s="93"/>
      <c r="ABR1128" s="93"/>
      <c r="ABS1128" s="93"/>
      <c r="ABT1128" s="93"/>
      <c r="ABU1128" s="93"/>
      <c r="ABV1128" s="93"/>
      <c r="ABW1128" s="93"/>
      <c r="ABX1128" s="93"/>
      <c r="ABY1128" s="93"/>
      <c r="ABZ1128" s="93"/>
      <c r="ACA1128" s="93"/>
      <c r="ACB1128" s="93"/>
      <c r="ACC1128" s="93"/>
      <c r="ACD1128" s="93"/>
      <c r="ACE1128" s="93"/>
      <c r="ACF1128" s="93"/>
      <c r="ACG1128" s="93"/>
      <c r="ACH1128" s="93"/>
      <c r="ACI1128" s="93"/>
      <c r="ACJ1128" s="93"/>
      <c r="ACK1128" s="93"/>
      <c r="ACL1128" s="93"/>
      <c r="ACM1128" s="93"/>
      <c r="ACN1128" s="93"/>
      <c r="ACO1128" s="93"/>
      <c r="ACP1128" s="93"/>
      <c r="ACQ1128" s="89"/>
      <c r="ACR1128" s="285" t="s">
        <v>142</v>
      </c>
      <c r="ACS1128" s="286" t="s">
        <v>558</v>
      </c>
    </row>
    <row r="1129" spans="1:773" ht="45" customHeight="1">
      <c r="A1129" s="89"/>
      <c r="B1129" s="283"/>
      <c r="C1129" s="284"/>
      <c r="D1129" s="284"/>
      <c r="E1129" s="284"/>
      <c r="F1129" s="284"/>
      <c r="G1129" s="284"/>
      <c r="H1129" s="283"/>
      <c r="I1129" s="283"/>
      <c r="J1129" s="283"/>
      <c r="K1129" s="283"/>
      <c r="L1129" s="283"/>
      <c r="M1129" s="283"/>
      <c r="N1129" s="283"/>
      <c r="O1129" s="283"/>
      <c r="P1129" s="283"/>
      <c r="Q1129" s="283"/>
      <c r="R1129" s="283"/>
      <c r="S1129" s="283"/>
      <c r="T1129" s="283"/>
      <c r="U1129" s="283"/>
      <c r="V1129" s="283"/>
      <c r="W1129" s="283"/>
      <c r="X1129" s="283"/>
      <c r="Y1129" s="283"/>
      <c r="Z1129" s="283"/>
      <c r="AA1129" s="283"/>
      <c r="AB1129" s="93"/>
      <c r="AC1129" s="93"/>
      <c r="AD1129" s="93"/>
      <c r="AE1129" s="93"/>
      <c r="AF1129" s="93"/>
      <c r="AG1129" s="93"/>
      <c r="AH1129" s="93"/>
      <c r="AI1129" s="93"/>
      <c r="AJ1129" s="93"/>
      <c r="AK1129" s="93"/>
      <c r="AL1129" s="93"/>
      <c r="AM1129" s="93"/>
      <c r="AN1129" s="93"/>
      <c r="AO1129" s="93"/>
      <c r="AP1129" s="93"/>
      <c r="AQ1129" s="93"/>
      <c r="AR1129" s="93"/>
      <c r="AS1129" s="93"/>
      <c r="AT1129" s="93"/>
      <c r="AU1129" s="93"/>
      <c r="AV1129" s="283"/>
      <c r="AW1129" s="283"/>
      <c r="AX1129" s="283"/>
      <c r="AY1129" s="283"/>
      <c r="AZ1129" s="283"/>
      <c r="BA1129" s="283"/>
      <c r="BB1129" s="283"/>
      <c r="BC1129" s="283"/>
      <c r="BD1129" s="283"/>
      <c r="BE1129" s="283"/>
      <c r="BF1129" s="283"/>
      <c r="BG1129" s="283"/>
      <c r="BH1129" s="283"/>
      <c r="BI1129" s="283"/>
      <c r="BJ1129" s="283"/>
      <c r="BK1129" s="284"/>
      <c r="BL1129" s="284"/>
      <c r="BM1129" s="284"/>
      <c r="BN1129" s="284"/>
      <c r="BO1129" s="284"/>
      <c r="BP1129" s="284"/>
      <c r="BQ1129" s="284"/>
      <c r="BR1129" s="284"/>
      <c r="BS1129" s="284"/>
      <c r="BT1129" s="284"/>
      <c r="BU1129" s="284"/>
      <c r="BV1129" s="284"/>
      <c r="BW1129" s="284"/>
      <c r="BX1129" s="284"/>
      <c r="BY1129" s="284"/>
      <c r="BZ1129" s="284"/>
      <c r="CA1129" s="284"/>
      <c r="CB1129" s="283"/>
      <c r="CC1129" s="93"/>
      <c r="CD1129" s="282"/>
      <c r="CE1129" s="93"/>
      <c r="CF1129" s="93"/>
      <c r="CG1129" s="93"/>
      <c r="CH1129" s="93"/>
      <c r="CI1129" s="93"/>
      <c r="CJ1129" s="93"/>
      <c r="CK1129" s="93"/>
      <c r="CL1129" s="93"/>
      <c r="CM1129" s="93"/>
      <c r="CN1129" s="93"/>
      <c r="CO1129" s="93"/>
      <c r="CP1129" s="93"/>
      <c r="CQ1129" s="93"/>
      <c r="CR1129" s="93"/>
      <c r="CS1129" s="93"/>
      <c r="CT1129" s="93"/>
      <c r="CU1129" s="93"/>
      <c r="CV1129" s="93"/>
      <c r="CW1129" s="93"/>
      <c r="CX1129" s="93"/>
      <c r="CY1129" s="93"/>
      <c r="CZ1129" s="93"/>
      <c r="DA1129" s="93"/>
      <c r="DB1129" s="93"/>
      <c r="DC1129" s="93"/>
      <c r="DD1129" s="93"/>
      <c r="DE1129" s="93"/>
      <c r="DF1129" s="93"/>
      <c r="DG1129" s="93"/>
      <c r="DH1129" s="93"/>
      <c r="DI1129" s="93"/>
      <c r="DJ1129" s="93"/>
      <c r="DK1129" s="93"/>
      <c r="DL1129" s="93"/>
      <c r="DM1129" s="93"/>
      <c r="DN1129" s="93"/>
      <c r="DO1129" s="93"/>
      <c r="DP1129" s="93"/>
      <c r="DQ1129" s="93"/>
      <c r="DR1129" s="93"/>
      <c r="DS1129" s="93"/>
      <c r="DT1129" s="93"/>
      <c r="DU1129" s="93"/>
      <c r="DV1129" s="93"/>
      <c r="DW1129" s="93"/>
      <c r="DX1129" s="93"/>
      <c r="DY1129" s="93"/>
      <c r="DZ1129" s="93"/>
      <c r="EA1129" s="93"/>
      <c r="EB1129" s="93"/>
      <c r="EC1129" s="93"/>
      <c r="ED1129" s="93"/>
      <c r="EE1129" s="93"/>
      <c r="EF1129" s="93"/>
      <c r="EG1129" s="93"/>
      <c r="EH1129" s="93"/>
      <c r="EI1129" s="93"/>
      <c r="EJ1129" s="93"/>
      <c r="EK1129" s="93"/>
      <c r="EL1129" s="93"/>
      <c r="EM1129" s="93"/>
      <c r="EN1129" s="93"/>
      <c r="EO1129" s="93"/>
      <c r="EP1129" s="93"/>
      <c r="EQ1129" s="93"/>
      <c r="ER1129" s="93"/>
      <c r="ES1129" s="93"/>
      <c r="ET1129" s="93"/>
      <c r="EU1129" s="93"/>
      <c r="EV1129" s="93"/>
      <c r="EW1129" s="93"/>
      <c r="EX1129" s="93"/>
      <c r="EY1129" s="93"/>
      <c r="EZ1129" s="93"/>
      <c r="FA1129" s="93"/>
      <c r="FB1129" s="93"/>
      <c r="FC1129" s="93"/>
      <c r="FD1129" s="93"/>
      <c r="FE1129" s="93"/>
      <c r="FF1129" s="93"/>
      <c r="FG1129" s="93"/>
      <c r="FH1129" s="93"/>
      <c r="FI1129" s="93"/>
      <c r="FJ1129" s="93"/>
      <c r="FK1129" s="93"/>
      <c r="FL1129" s="93"/>
      <c r="FM1129" s="93"/>
      <c r="FN1129" s="93"/>
      <c r="FO1129" s="93"/>
      <c r="FP1129" s="93"/>
      <c r="FQ1129" s="93"/>
      <c r="FR1129" s="93"/>
      <c r="FS1129" s="93"/>
      <c r="FT1129" s="93"/>
      <c r="FU1129" s="93"/>
      <c r="FV1129" s="93"/>
      <c r="FW1129" s="93"/>
      <c r="FX1129" s="93"/>
      <c r="FY1129" s="93"/>
      <c r="FZ1129" s="93"/>
      <c r="GA1129" s="93"/>
      <c r="GB1129" s="93"/>
      <c r="GC1129" s="93"/>
      <c r="GD1129" s="93"/>
      <c r="GE1129" s="93"/>
      <c r="GF1129" s="93"/>
      <c r="GG1129" s="93"/>
      <c r="GH1129" s="93"/>
      <c r="GI1129" s="93"/>
      <c r="GJ1129" s="93"/>
      <c r="GK1129" s="93"/>
      <c r="GL1129" s="93"/>
      <c r="GM1129" s="93"/>
      <c r="GN1129" s="93"/>
      <c r="GO1129" s="93"/>
      <c r="GP1129" s="93"/>
      <c r="GQ1129" s="93"/>
      <c r="GR1129" s="93"/>
      <c r="GS1129" s="93"/>
      <c r="GT1129" s="93"/>
      <c r="GU1129" s="93"/>
      <c r="GV1129" s="93"/>
      <c r="GW1129" s="93"/>
      <c r="GX1129" s="93"/>
      <c r="GY1129" s="93"/>
      <c r="GZ1129" s="93"/>
      <c r="HA1129" s="93"/>
      <c r="HB1129" s="93"/>
      <c r="HC1129" s="93"/>
      <c r="HD1129" s="93"/>
      <c r="HE1129" s="93"/>
      <c r="HF1129" s="93"/>
      <c r="HG1129" s="93"/>
      <c r="HH1129" s="93"/>
      <c r="HI1129" s="93"/>
      <c r="HJ1129" s="93"/>
      <c r="HK1129" s="93"/>
      <c r="HL1129" s="93"/>
      <c r="HM1129" s="93"/>
      <c r="HN1129" s="93"/>
      <c r="HO1129" s="93"/>
      <c r="HP1129" s="93"/>
      <c r="HQ1129" s="93"/>
      <c r="HR1129" s="93"/>
      <c r="HS1129" s="93"/>
      <c r="HT1129" s="93"/>
      <c r="HU1129" s="93"/>
      <c r="HV1129" s="93"/>
      <c r="HW1129" s="93"/>
      <c r="HX1129" s="93"/>
      <c r="HY1129" s="93"/>
      <c r="HZ1129" s="93"/>
      <c r="IA1129" s="93"/>
      <c r="IB1129" s="93"/>
      <c r="IC1129" s="93"/>
      <c r="ID1129" s="93"/>
      <c r="IE1129" s="93"/>
      <c r="IF1129" s="93"/>
      <c r="IG1129" s="93"/>
      <c r="IH1129" s="93"/>
      <c r="II1129" s="93"/>
      <c r="IJ1129" s="93"/>
      <c r="IK1129" s="93"/>
      <c r="IL1129" s="93"/>
      <c r="IM1129" s="93"/>
      <c r="IN1129" s="93"/>
      <c r="IO1129" s="93"/>
      <c r="IP1129" s="93"/>
      <c r="IQ1129" s="93"/>
      <c r="IR1129" s="93"/>
      <c r="IS1129" s="93"/>
      <c r="IT1129" s="93"/>
      <c r="IU1129" s="93"/>
      <c r="IV1129" s="93"/>
      <c r="IW1129" s="93"/>
      <c r="IX1129" s="93"/>
      <c r="IY1129" s="93"/>
      <c r="IZ1129" s="93"/>
      <c r="JA1129" s="93"/>
      <c r="JB1129" s="93"/>
      <c r="JC1129" s="93"/>
      <c r="JD1129" s="93"/>
      <c r="JE1129" s="93"/>
      <c r="JF1129" s="93"/>
      <c r="JG1129" s="93"/>
      <c r="JH1129" s="93"/>
      <c r="JI1129" s="93"/>
      <c r="JJ1129" s="93"/>
      <c r="JK1129" s="93"/>
      <c r="JL1129" s="93"/>
      <c r="JM1129" s="93"/>
      <c r="JN1129" s="93"/>
      <c r="JO1129" s="93"/>
      <c r="JP1129" s="93"/>
      <c r="JQ1129" s="93"/>
      <c r="JR1129" s="93"/>
      <c r="JS1129" s="93"/>
      <c r="JT1129" s="93"/>
      <c r="JU1129" s="93"/>
      <c r="JV1129" s="93"/>
      <c r="JW1129" s="93"/>
      <c r="JX1129" s="93"/>
      <c r="JY1129" s="93"/>
      <c r="JZ1129" s="93"/>
      <c r="KA1129" s="93"/>
      <c r="KB1129" s="93"/>
      <c r="KC1129" s="93"/>
      <c r="KD1129" s="93"/>
      <c r="KE1129" s="93"/>
      <c r="KF1129" s="93"/>
      <c r="KG1129" s="93"/>
      <c r="KH1129" s="93"/>
      <c r="KI1129" s="93"/>
      <c r="KJ1129" s="93"/>
      <c r="KK1129" s="93"/>
      <c r="KL1129" s="93"/>
      <c r="KM1129" s="93"/>
      <c r="KN1129" s="93"/>
      <c r="KO1129" s="93"/>
      <c r="KP1129" s="93"/>
      <c r="KQ1129" s="93"/>
      <c r="KR1129" s="93"/>
      <c r="KS1129" s="93"/>
      <c r="KT1129" s="93"/>
      <c r="KU1129" s="93"/>
      <c r="KV1129" s="93"/>
      <c r="KW1129" s="93"/>
      <c r="KX1129" s="93"/>
      <c r="KY1129" s="93"/>
      <c r="KZ1129" s="93"/>
      <c r="LA1129" s="93"/>
      <c r="LB1129" s="93"/>
      <c r="LC1129" s="93"/>
      <c r="LD1129" s="93"/>
      <c r="LE1129" s="93"/>
      <c r="LF1129" s="93"/>
      <c r="LG1129" s="93"/>
      <c r="LH1129" s="93"/>
      <c r="LI1129" s="93"/>
      <c r="LJ1129" s="93"/>
      <c r="LK1129" s="93"/>
      <c r="LL1129" s="93"/>
      <c r="LM1129" s="93"/>
      <c r="LN1129" s="93"/>
      <c r="LO1129" s="93"/>
      <c r="LP1129" s="93"/>
      <c r="LQ1129" s="93"/>
      <c r="LR1129" s="93"/>
      <c r="LS1129" s="93"/>
      <c r="LT1129" s="93"/>
      <c r="LU1129" s="93"/>
      <c r="LV1129" s="93"/>
      <c r="LW1129" s="93"/>
      <c r="LX1129" s="93"/>
      <c r="LY1129" s="93"/>
      <c r="LZ1129" s="93"/>
      <c r="MA1129" s="93"/>
      <c r="MB1129" s="93"/>
      <c r="MC1129" s="93"/>
      <c r="MD1129" s="93"/>
      <c r="ME1129" s="93"/>
      <c r="MF1129" s="93"/>
      <c r="MG1129" s="93"/>
      <c r="MH1129" s="93"/>
      <c r="MI1129" s="93"/>
      <c r="MJ1129" s="93"/>
      <c r="MK1129" s="93"/>
      <c r="ML1129" s="93"/>
      <c r="MM1129" s="93"/>
      <c r="MN1129" s="93"/>
      <c r="MO1129" s="93"/>
      <c r="MP1129" s="93"/>
      <c r="MQ1129" s="93"/>
      <c r="MR1129" s="93"/>
      <c r="MS1129" s="93"/>
      <c r="MT1129" s="93"/>
      <c r="MU1129" s="93"/>
      <c r="MV1129" s="93"/>
      <c r="MW1129" s="93"/>
      <c r="MX1129" s="93"/>
      <c r="MY1129" s="93"/>
      <c r="MZ1129" s="93"/>
      <c r="NA1129" s="93"/>
      <c r="NB1129" s="93"/>
      <c r="NC1129" s="93"/>
      <c r="ND1129" s="93"/>
      <c r="NE1129" s="93"/>
      <c r="NF1129" s="93"/>
      <c r="NG1129" s="93"/>
      <c r="NH1129" s="93"/>
      <c r="NI1129" s="93"/>
      <c r="NJ1129" s="93"/>
      <c r="NK1129" s="93"/>
      <c r="NL1129" s="93"/>
      <c r="NM1129" s="93"/>
      <c r="NN1129" s="93"/>
      <c r="NO1129" s="93"/>
      <c r="NP1129" s="93"/>
      <c r="NQ1129" s="93"/>
      <c r="NR1129" s="93"/>
      <c r="NS1129" s="93"/>
      <c r="NT1129" s="93"/>
      <c r="NU1129" s="93"/>
      <c r="NV1129" s="93"/>
      <c r="NW1129" s="93"/>
      <c r="NX1129" s="93"/>
      <c r="NY1129" s="93"/>
      <c r="NZ1129" s="93"/>
      <c r="OA1129" s="93"/>
      <c r="OB1129" s="93"/>
      <c r="OC1129" s="93"/>
      <c r="OD1129" s="93"/>
      <c r="OE1129" s="93"/>
      <c r="OF1129" s="93"/>
      <c r="OG1129" s="93"/>
      <c r="OH1129" s="93"/>
      <c r="OI1129" s="93"/>
      <c r="OJ1129" s="93"/>
      <c r="OK1129" s="93"/>
      <c r="OL1129" s="93"/>
      <c r="OM1129" s="93"/>
      <c r="ON1129" s="93"/>
      <c r="OO1129" s="93"/>
      <c r="OP1129" s="93"/>
      <c r="OQ1129" s="93"/>
      <c r="OR1129" s="93"/>
      <c r="OS1129" s="93"/>
      <c r="OT1129" s="93"/>
      <c r="OU1129" s="93"/>
      <c r="OV1129" s="93"/>
      <c r="OW1129" s="93"/>
      <c r="OX1129" s="93"/>
      <c r="OY1129" s="93"/>
      <c r="OZ1129" s="93"/>
      <c r="PA1129" s="93"/>
      <c r="PB1129" s="93"/>
      <c r="PC1129" s="93"/>
      <c r="PD1129" s="93"/>
      <c r="PE1129" s="93"/>
      <c r="PF1129" s="93"/>
      <c r="PG1129" s="93"/>
      <c r="PH1129" s="93"/>
      <c r="PI1129" s="93"/>
      <c r="PJ1129" s="93"/>
      <c r="PK1129" s="93"/>
      <c r="PL1129" s="93"/>
      <c r="PM1129" s="93"/>
      <c r="PN1129" s="93"/>
      <c r="PO1129" s="93"/>
      <c r="PP1129" s="93"/>
      <c r="PQ1129" s="93"/>
      <c r="PR1129" s="93"/>
      <c r="PS1129" s="93"/>
      <c r="PT1129" s="93"/>
      <c r="PU1129" s="93"/>
      <c r="PV1129" s="93"/>
      <c r="PW1129" s="93"/>
      <c r="PX1129" s="93"/>
      <c r="PY1129" s="93"/>
      <c r="PZ1129" s="93"/>
      <c r="QA1129" s="93"/>
      <c r="QB1129" s="93"/>
      <c r="QC1129" s="93"/>
      <c r="QD1129" s="93"/>
      <c r="QE1129" s="93"/>
      <c r="QF1129" s="93"/>
      <c r="QG1129" s="93"/>
      <c r="QH1129" s="93"/>
      <c r="QI1129" s="93"/>
      <c r="QJ1129" s="93"/>
      <c r="QK1129" s="93"/>
      <c r="QL1129" s="93"/>
      <c r="QM1129" s="93"/>
      <c r="QN1129" s="93"/>
      <c r="QO1129" s="93"/>
      <c r="QP1129" s="93"/>
      <c r="QQ1129" s="93"/>
      <c r="QR1129" s="93"/>
      <c r="QS1129" s="93"/>
      <c r="QT1129" s="93"/>
      <c r="QU1129" s="93"/>
      <c r="QV1129" s="93"/>
      <c r="QW1129" s="93"/>
      <c r="QX1129" s="93"/>
      <c r="QY1129" s="93"/>
      <c r="QZ1129" s="93"/>
      <c r="RA1129" s="93"/>
      <c r="RB1129" s="93"/>
      <c r="RC1129" s="93"/>
      <c r="RD1129" s="93"/>
      <c r="RE1129" s="93"/>
      <c r="RF1129" s="93"/>
      <c r="RG1129" s="93"/>
      <c r="RH1129" s="93"/>
      <c r="RI1129" s="93"/>
      <c r="RJ1129" s="93"/>
      <c r="RK1129" s="93"/>
      <c r="RL1129" s="93"/>
      <c r="RM1129" s="93"/>
      <c r="RN1129" s="93"/>
      <c r="RO1129" s="93"/>
      <c r="RP1129" s="93"/>
      <c r="RQ1129" s="93"/>
      <c r="RR1129" s="93"/>
      <c r="RS1129" s="93"/>
      <c r="RT1129" s="93"/>
      <c r="RU1129" s="93"/>
      <c r="RV1129" s="93"/>
      <c r="RW1129" s="93"/>
      <c r="RX1129" s="93"/>
      <c r="RY1129" s="93"/>
      <c r="RZ1129" s="93"/>
      <c r="SA1129" s="93"/>
      <c r="SB1129" s="93"/>
      <c r="SC1129" s="93"/>
      <c r="SD1129" s="93"/>
      <c r="SE1129" s="93"/>
      <c r="SF1129" s="93"/>
      <c r="SG1129" s="93"/>
      <c r="SH1129" s="93"/>
      <c r="SI1129" s="93"/>
      <c r="SJ1129" s="93"/>
      <c r="SK1129" s="93"/>
      <c r="SL1129" s="93"/>
      <c r="SM1129" s="93"/>
      <c r="SN1129" s="93"/>
      <c r="SO1129" s="93"/>
      <c r="SP1129" s="93"/>
      <c r="SQ1129" s="93"/>
      <c r="SR1129" s="93"/>
      <c r="SS1129" s="93"/>
      <c r="ST1129" s="93"/>
      <c r="SU1129" s="93"/>
      <c r="SV1129" s="93"/>
      <c r="SW1129" s="93"/>
      <c r="SX1129" s="93"/>
      <c r="SY1129" s="93"/>
      <c r="SZ1129" s="93"/>
      <c r="TA1129" s="93"/>
      <c r="TB1129" s="93"/>
      <c r="TC1129" s="93"/>
      <c r="TD1129" s="93"/>
      <c r="TE1129" s="93"/>
      <c r="TF1129" s="93"/>
      <c r="TG1129" s="93"/>
      <c r="TH1129" s="93"/>
      <c r="TI1129" s="93"/>
      <c r="TJ1129" s="93"/>
      <c r="TK1129" s="93"/>
      <c r="TL1129" s="93"/>
      <c r="TM1129" s="93"/>
      <c r="TN1129" s="93"/>
      <c r="TO1129" s="93"/>
      <c r="TP1129" s="93"/>
      <c r="TQ1129" s="93"/>
      <c r="TR1129" s="93"/>
      <c r="TS1129" s="93"/>
      <c r="TT1129" s="93"/>
      <c r="TU1129" s="93"/>
      <c r="TV1129" s="93"/>
      <c r="TW1129" s="93"/>
      <c r="TX1129" s="93"/>
      <c r="TY1129" s="93"/>
      <c r="TZ1129" s="93"/>
      <c r="UA1129" s="93"/>
      <c r="UB1129" s="93"/>
      <c r="UC1129" s="93"/>
      <c r="UD1129" s="93"/>
      <c r="UE1129" s="93"/>
      <c r="UF1129" s="93"/>
      <c r="UG1129" s="93"/>
      <c r="UH1129" s="93"/>
      <c r="UI1129" s="93"/>
      <c r="UJ1129" s="93"/>
      <c r="UK1129" s="93"/>
      <c r="UL1129" s="93"/>
      <c r="UM1129" s="93"/>
      <c r="UN1129" s="93"/>
      <c r="UO1129" s="93"/>
      <c r="UP1129" s="93"/>
      <c r="UQ1129" s="93"/>
      <c r="UR1129" s="93"/>
      <c r="US1129" s="93"/>
      <c r="UT1129" s="93"/>
      <c r="UU1129" s="93"/>
      <c r="UV1129" s="93"/>
      <c r="UW1129" s="93"/>
      <c r="UX1129" s="93"/>
      <c r="UY1129" s="93"/>
      <c r="UZ1129" s="93"/>
      <c r="VA1129" s="93"/>
      <c r="VB1129" s="93"/>
      <c r="VC1129" s="93"/>
      <c r="VD1129" s="93"/>
      <c r="VE1129" s="93"/>
      <c r="VF1129" s="93"/>
      <c r="VG1129" s="93"/>
      <c r="VH1129" s="93"/>
      <c r="VI1129" s="93"/>
      <c r="VJ1129" s="93"/>
      <c r="VK1129" s="93"/>
      <c r="VL1129" s="93"/>
      <c r="VM1129" s="93"/>
      <c r="VN1129" s="93"/>
      <c r="VO1129" s="93"/>
      <c r="VP1129" s="93"/>
      <c r="VQ1129" s="93"/>
      <c r="VR1129" s="93"/>
      <c r="VS1129" s="93"/>
      <c r="VT1129" s="93"/>
      <c r="VU1129" s="93"/>
      <c r="VV1129" s="93"/>
      <c r="VW1129" s="93"/>
      <c r="VX1129" s="93"/>
      <c r="VY1129" s="93"/>
      <c r="VZ1129" s="93"/>
      <c r="WA1129" s="93"/>
      <c r="WB1129" s="93"/>
      <c r="WC1129" s="93"/>
      <c r="WD1129" s="93"/>
      <c r="WE1129" s="93"/>
      <c r="WF1129" s="93"/>
      <c r="WG1129" s="93"/>
      <c r="WH1129" s="93"/>
      <c r="WI1129" s="93"/>
      <c r="WJ1129" s="93"/>
      <c r="WK1129" s="93"/>
      <c r="WL1129" s="93"/>
      <c r="WM1129" s="93"/>
      <c r="WN1129" s="93"/>
      <c r="WO1129" s="93"/>
      <c r="WP1129" s="93"/>
      <c r="WQ1129" s="93"/>
      <c r="WR1129" s="93"/>
      <c r="WS1129" s="93"/>
      <c r="WT1129" s="93"/>
      <c r="WU1129" s="93"/>
      <c r="WV1129" s="93"/>
      <c r="WW1129" s="93"/>
      <c r="WX1129" s="93"/>
      <c r="WY1129" s="93"/>
      <c r="WZ1129" s="93"/>
      <c r="XA1129" s="93"/>
      <c r="XB1129" s="93"/>
      <c r="XC1129" s="93"/>
      <c r="XD1129" s="93"/>
      <c r="XE1129" s="93"/>
      <c r="XF1129" s="93"/>
      <c r="XG1129" s="93"/>
      <c r="XH1129" s="93"/>
      <c r="XI1129" s="93"/>
      <c r="XJ1129" s="93"/>
      <c r="XK1129" s="93"/>
      <c r="XL1129" s="93"/>
      <c r="XM1129" s="93"/>
      <c r="XN1129" s="93"/>
      <c r="XO1129" s="93"/>
      <c r="XP1129" s="93"/>
      <c r="XQ1129" s="93"/>
      <c r="XR1129" s="93"/>
      <c r="XS1129" s="93"/>
      <c r="XT1129" s="93"/>
      <c r="XU1129" s="93"/>
      <c r="XV1129" s="93"/>
      <c r="XW1129" s="93"/>
      <c r="XX1129" s="93"/>
      <c r="XY1129" s="93"/>
      <c r="XZ1129" s="93"/>
      <c r="YA1129" s="93"/>
      <c r="YB1129" s="93"/>
      <c r="YC1129" s="93"/>
      <c r="YD1129" s="93"/>
      <c r="YE1129" s="93"/>
      <c r="YF1129" s="93"/>
      <c r="YG1129" s="93"/>
      <c r="YH1129" s="93"/>
      <c r="YI1129" s="93"/>
      <c r="YJ1129" s="93"/>
      <c r="YK1129" s="93"/>
      <c r="YL1129" s="93"/>
      <c r="YM1129" s="93"/>
      <c r="YN1129" s="93"/>
      <c r="YO1129" s="93"/>
      <c r="YP1129" s="93"/>
      <c r="YQ1129" s="93"/>
      <c r="YR1129" s="93"/>
      <c r="YS1129" s="93"/>
      <c r="YT1129" s="93"/>
      <c r="YU1129" s="93"/>
      <c r="YV1129" s="93"/>
      <c r="YW1129" s="93"/>
      <c r="YX1129" s="93"/>
      <c r="YY1129" s="93"/>
      <c r="YZ1129" s="93"/>
      <c r="ZA1129" s="93"/>
      <c r="ZB1129" s="93"/>
      <c r="ZC1129" s="93"/>
      <c r="ZD1129" s="93"/>
      <c r="ZE1129" s="93"/>
      <c r="ZF1129" s="93"/>
      <c r="ZG1129" s="93"/>
      <c r="ZH1129" s="93"/>
      <c r="ZI1129" s="93"/>
      <c r="ZJ1129" s="93"/>
      <c r="ZK1129" s="93"/>
      <c r="ZL1129" s="93"/>
      <c r="ZM1129" s="93"/>
      <c r="ZN1129" s="93"/>
      <c r="ZO1129" s="93"/>
      <c r="ZP1129" s="93"/>
      <c r="ZQ1129" s="93"/>
      <c r="ZR1129" s="93"/>
      <c r="ZS1129" s="93"/>
      <c r="ZT1129" s="93"/>
      <c r="ZU1129" s="93"/>
      <c r="ZV1129" s="93"/>
      <c r="ZW1129" s="93"/>
      <c r="ZX1129" s="93"/>
      <c r="ZY1129" s="93"/>
      <c r="ZZ1129" s="93"/>
      <c r="AAA1129" s="93"/>
      <c r="AAB1129" s="93"/>
      <c r="AAC1129" s="93"/>
      <c r="AAD1129" s="93"/>
      <c r="AAE1129" s="93"/>
      <c r="AAF1129" s="93"/>
      <c r="AAG1129" s="93"/>
      <c r="AAH1129" s="93"/>
      <c r="AAI1129" s="93"/>
      <c r="AAJ1129" s="93"/>
      <c r="AAK1129" s="93"/>
      <c r="AAL1129" s="93"/>
      <c r="AAM1129" s="93"/>
      <c r="AAN1129" s="93"/>
      <c r="AAO1129" s="93"/>
      <c r="AAP1129" s="93"/>
      <c r="AAQ1129" s="93"/>
      <c r="AAR1129" s="93"/>
      <c r="AAS1129" s="93"/>
      <c r="AAT1129" s="93"/>
      <c r="AAU1129" s="93"/>
      <c r="AAV1129" s="93"/>
      <c r="AAW1129" s="93"/>
      <c r="AAX1129" s="93"/>
      <c r="AAY1129" s="93"/>
      <c r="AAZ1129" s="93"/>
      <c r="ABA1129" s="93"/>
      <c r="ABB1129" s="93"/>
      <c r="ABC1129" s="93"/>
      <c r="ABD1129" s="93"/>
      <c r="ABE1129" s="93"/>
      <c r="ABF1129" s="93"/>
      <c r="ABG1129" s="93"/>
      <c r="ABH1129" s="93"/>
      <c r="ABI1129" s="93"/>
      <c r="ABJ1129" s="93"/>
      <c r="ABK1129" s="93"/>
      <c r="ABL1129" s="93"/>
      <c r="ABM1129" s="93"/>
      <c r="ABN1129" s="93"/>
      <c r="ABO1129" s="93"/>
      <c r="ABP1129" s="93"/>
      <c r="ABQ1129" s="93"/>
      <c r="ABR1129" s="93"/>
      <c r="ABS1129" s="93"/>
      <c r="ABT1129" s="93"/>
      <c r="ABU1129" s="93"/>
      <c r="ABV1129" s="93"/>
      <c r="ABW1129" s="93"/>
      <c r="ABX1129" s="93"/>
      <c r="ABY1129" s="93"/>
      <c r="ABZ1129" s="93"/>
      <c r="ACA1129" s="93"/>
      <c r="ACB1129" s="93"/>
      <c r="ACC1129" s="93"/>
      <c r="ACD1129" s="93"/>
      <c r="ACE1129" s="93"/>
      <c r="ACF1129" s="93"/>
      <c r="ACG1129" s="93"/>
      <c r="ACH1129" s="93"/>
      <c r="ACI1129" s="93"/>
      <c r="ACJ1129" s="93"/>
      <c r="ACK1129" s="93"/>
      <c r="ACL1129" s="93"/>
      <c r="ACM1129" s="93"/>
      <c r="ACN1129" s="93"/>
      <c r="ACO1129" s="93"/>
      <c r="ACP1129" s="93"/>
      <c r="ACQ1129" s="89"/>
      <c r="ACR1129" s="287" t="s">
        <v>143</v>
      </c>
      <c r="ACS1129" s="288" t="s">
        <v>559</v>
      </c>
    </row>
    <row r="1130" spans="1:773" ht="52.5" customHeight="1">
      <c r="A1130" s="89"/>
      <c r="B1130" s="283"/>
      <c r="C1130" s="284"/>
      <c r="D1130" s="284"/>
      <c r="E1130" s="284"/>
      <c r="F1130" s="284"/>
      <c r="G1130" s="284"/>
      <c r="H1130" s="283"/>
      <c r="I1130" s="283"/>
      <c r="J1130" s="283"/>
      <c r="K1130" s="283"/>
      <c r="L1130" s="283"/>
      <c r="M1130" s="283"/>
      <c r="N1130" s="283"/>
      <c r="O1130" s="283"/>
      <c r="P1130" s="283"/>
      <c r="Q1130" s="283"/>
      <c r="R1130" s="283"/>
      <c r="S1130" s="283"/>
      <c r="T1130" s="283"/>
      <c r="U1130" s="283"/>
      <c r="V1130" s="283"/>
      <c r="W1130" s="283"/>
      <c r="X1130" s="283"/>
      <c r="Y1130" s="283"/>
      <c r="Z1130" s="283"/>
      <c r="AA1130" s="283"/>
      <c r="AB1130" s="93"/>
      <c r="AC1130" s="93"/>
      <c r="AD1130" s="93"/>
      <c r="AE1130" s="93"/>
      <c r="AF1130" s="93"/>
      <c r="AG1130" s="93"/>
      <c r="AH1130" s="93"/>
      <c r="AI1130" s="93"/>
      <c r="AJ1130" s="93"/>
      <c r="AK1130" s="93"/>
      <c r="AL1130" s="93"/>
      <c r="AM1130" s="93"/>
      <c r="AN1130" s="93"/>
      <c r="AO1130" s="93"/>
      <c r="AP1130" s="93"/>
      <c r="AQ1130" s="93"/>
      <c r="AR1130" s="93"/>
      <c r="AS1130" s="93"/>
      <c r="AT1130" s="93"/>
      <c r="AU1130" s="93"/>
      <c r="AV1130" s="283"/>
      <c r="AW1130" s="283"/>
      <c r="AX1130" s="283"/>
      <c r="AY1130" s="283"/>
      <c r="AZ1130" s="283"/>
      <c r="BA1130" s="283"/>
      <c r="BB1130" s="283"/>
      <c r="BC1130" s="283"/>
      <c r="BD1130" s="283"/>
      <c r="BE1130" s="283"/>
      <c r="BF1130" s="283"/>
      <c r="BG1130" s="283"/>
      <c r="BH1130" s="283"/>
      <c r="BI1130" s="283"/>
      <c r="BJ1130" s="283"/>
      <c r="BK1130" s="284"/>
      <c r="BL1130" s="284"/>
      <c r="BM1130" s="284"/>
      <c r="BN1130" s="284"/>
      <c r="BO1130" s="284"/>
      <c r="BP1130" s="284"/>
      <c r="BQ1130" s="284"/>
      <c r="BR1130" s="284"/>
      <c r="BS1130" s="284"/>
      <c r="BT1130" s="284"/>
      <c r="BU1130" s="284"/>
      <c r="BV1130" s="284"/>
      <c r="BW1130" s="284"/>
      <c r="BX1130" s="284"/>
      <c r="BY1130" s="284"/>
      <c r="BZ1130" s="284"/>
      <c r="CA1130" s="284"/>
      <c r="CB1130" s="283"/>
      <c r="CC1130" s="93"/>
      <c r="CD1130" s="282"/>
      <c r="CE1130" s="93"/>
      <c r="CF1130" s="93"/>
      <c r="CG1130" s="93"/>
      <c r="CH1130" s="93"/>
      <c r="CI1130" s="93"/>
      <c r="CJ1130" s="93"/>
      <c r="CK1130" s="93"/>
      <c r="CL1130" s="93"/>
      <c r="CM1130" s="93"/>
      <c r="CN1130" s="93"/>
      <c r="CO1130" s="93"/>
      <c r="CP1130" s="93"/>
      <c r="CQ1130" s="93"/>
      <c r="CR1130" s="93"/>
      <c r="CS1130" s="93"/>
      <c r="CT1130" s="93"/>
      <c r="CU1130" s="93"/>
      <c r="CV1130" s="93"/>
      <c r="CW1130" s="93"/>
      <c r="CX1130" s="93"/>
      <c r="CY1130" s="93"/>
      <c r="CZ1130" s="93"/>
      <c r="DA1130" s="93"/>
      <c r="DB1130" s="93"/>
      <c r="DC1130" s="93"/>
      <c r="DD1130" s="93"/>
      <c r="DE1130" s="93"/>
      <c r="DF1130" s="93"/>
      <c r="DG1130" s="93"/>
      <c r="DH1130" s="93"/>
      <c r="DI1130" s="93"/>
      <c r="DJ1130" s="93"/>
      <c r="DK1130" s="93"/>
      <c r="DL1130" s="93"/>
      <c r="DM1130" s="93"/>
      <c r="DN1130" s="93"/>
      <c r="DO1130" s="93"/>
      <c r="DP1130" s="93"/>
      <c r="DQ1130" s="93"/>
      <c r="DR1130" s="93"/>
      <c r="DS1130" s="93"/>
      <c r="DT1130" s="93"/>
      <c r="DU1130" s="93"/>
      <c r="DV1130" s="93"/>
      <c r="DW1130" s="93"/>
      <c r="DX1130" s="93"/>
      <c r="DY1130" s="93"/>
      <c r="DZ1130" s="93"/>
      <c r="EA1130" s="93"/>
      <c r="EB1130" s="93"/>
      <c r="EC1130" s="93"/>
      <c r="ED1130" s="93"/>
      <c r="EE1130" s="93"/>
      <c r="EF1130" s="93"/>
      <c r="EG1130" s="93"/>
      <c r="EH1130" s="93"/>
      <c r="EI1130" s="93"/>
      <c r="EJ1130" s="93"/>
      <c r="EK1130" s="93"/>
      <c r="EL1130" s="93"/>
      <c r="EM1130" s="93"/>
      <c r="EN1130" s="93"/>
      <c r="EO1130" s="93"/>
      <c r="EP1130" s="93"/>
      <c r="EQ1130" s="93"/>
      <c r="ER1130" s="93"/>
      <c r="ES1130" s="93"/>
      <c r="ET1130" s="93"/>
      <c r="EU1130" s="93"/>
      <c r="EV1130" s="93"/>
      <c r="EW1130" s="93"/>
      <c r="EX1130" s="93"/>
      <c r="EY1130" s="93"/>
      <c r="EZ1130" s="93"/>
      <c r="FA1130" s="93"/>
      <c r="FB1130" s="93"/>
      <c r="FC1130" s="93"/>
      <c r="FD1130" s="93"/>
      <c r="FE1130" s="93"/>
      <c r="FF1130" s="93"/>
      <c r="FG1130" s="93"/>
      <c r="FH1130" s="93"/>
      <c r="FI1130" s="93"/>
      <c r="FJ1130" s="93"/>
      <c r="FK1130" s="93"/>
      <c r="FL1130" s="93"/>
      <c r="FM1130" s="93"/>
      <c r="FN1130" s="93"/>
      <c r="FO1130" s="93"/>
      <c r="FP1130" s="93"/>
      <c r="FQ1130" s="93"/>
      <c r="FR1130" s="93"/>
      <c r="FS1130" s="93"/>
      <c r="FT1130" s="93"/>
      <c r="FU1130" s="93"/>
      <c r="FV1130" s="93"/>
      <c r="FW1130" s="93"/>
      <c r="FX1130" s="93"/>
      <c r="FY1130" s="93"/>
      <c r="FZ1130" s="93"/>
      <c r="GA1130" s="93"/>
      <c r="GB1130" s="93"/>
      <c r="GC1130" s="93"/>
      <c r="GD1130" s="93"/>
      <c r="GE1130" s="93"/>
      <c r="GF1130" s="93"/>
      <c r="GG1130" s="93"/>
      <c r="GH1130" s="93"/>
      <c r="GI1130" s="93"/>
      <c r="GJ1130" s="93"/>
      <c r="GK1130" s="93"/>
      <c r="GL1130" s="93"/>
      <c r="GM1130" s="93"/>
      <c r="GN1130" s="93"/>
      <c r="GO1130" s="93"/>
      <c r="GP1130" s="93"/>
      <c r="GQ1130" s="93"/>
      <c r="GR1130" s="93"/>
      <c r="GS1130" s="93"/>
      <c r="GT1130" s="93"/>
      <c r="GU1130" s="93"/>
      <c r="GV1130" s="93"/>
      <c r="GW1130" s="93"/>
      <c r="GX1130" s="93"/>
      <c r="GY1130" s="93"/>
      <c r="GZ1130" s="93"/>
      <c r="HA1130" s="93"/>
      <c r="HB1130" s="93"/>
      <c r="HC1130" s="93"/>
      <c r="HD1130" s="93"/>
      <c r="HE1130" s="93"/>
      <c r="HF1130" s="93"/>
      <c r="HG1130" s="93"/>
      <c r="HH1130" s="93"/>
      <c r="HI1130" s="93"/>
      <c r="HJ1130" s="93"/>
      <c r="HK1130" s="93"/>
      <c r="HL1130" s="93"/>
      <c r="HM1130" s="93"/>
      <c r="HN1130" s="93"/>
      <c r="HO1130" s="93"/>
      <c r="HP1130" s="93"/>
      <c r="HQ1130" s="93"/>
      <c r="HR1130" s="93"/>
      <c r="HS1130" s="93"/>
      <c r="HT1130" s="93"/>
      <c r="HU1130" s="93"/>
      <c r="HV1130" s="93"/>
      <c r="HW1130" s="93"/>
      <c r="HX1130" s="93"/>
      <c r="HY1130" s="93"/>
      <c r="HZ1130" s="93"/>
      <c r="IA1130" s="93"/>
      <c r="IB1130" s="93"/>
      <c r="IC1130" s="93"/>
      <c r="ID1130" s="93"/>
      <c r="IE1130" s="93"/>
      <c r="IF1130" s="93"/>
      <c r="IG1130" s="93"/>
      <c r="IH1130" s="93"/>
      <c r="II1130" s="93"/>
      <c r="IJ1130" s="93"/>
      <c r="IK1130" s="93"/>
      <c r="IL1130" s="93"/>
      <c r="IM1130" s="93"/>
      <c r="IN1130" s="93"/>
      <c r="IO1130" s="93"/>
      <c r="IP1130" s="93"/>
      <c r="IQ1130" s="93"/>
      <c r="IR1130" s="93"/>
      <c r="IS1130" s="93"/>
      <c r="IT1130" s="93"/>
      <c r="IU1130" s="93"/>
      <c r="IV1130" s="93"/>
      <c r="IW1130" s="93"/>
      <c r="IX1130" s="93"/>
      <c r="IY1130" s="93"/>
      <c r="IZ1130" s="93"/>
      <c r="JA1130" s="93"/>
      <c r="JB1130" s="93"/>
      <c r="JC1130" s="93"/>
      <c r="JD1130" s="93"/>
      <c r="JE1130" s="93"/>
      <c r="JF1130" s="93"/>
      <c r="JG1130" s="93"/>
      <c r="JH1130" s="93"/>
      <c r="JI1130" s="93"/>
      <c r="JJ1130" s="93"/>
      <c r="JK1130" s="93"/>
      <c r="JL1130" s="93"/>
      <c r="JM1130" s="93"/>
      <c r="JN1130" s="93"/>
      <c r="JO1130" s="93"/>
      <c r="JP1130" s="93"/>
      <c r="JQ1130" s="93"/>
      <c r="JR1130" s="93"/>
      <c r="JS1130" s="93"/>
      <c r="JT1130" s="93"/>
      <c r="JU1130" s="93"/>
      <c r="JV1130" s="93"/>
      <c r="JW1130" s="93"/>
      <c r="JX1130" s="93"/>
      <c r="JY1130" s="93"/>
      <c r="JZ1130" s="93"/>
      <c r="KA1130" s="93"/>
      <c r="KB1130" s="93"/>
      <c r="KC1130" s="93"/>
      <c r="KD1130" s="93"/>
      <c r="KE1130" s="93"/>
      <c r="KF1130" s="93"/>
      <c r="KG1130" s="93"/>
      <c r="KH1130" s="93"/>
      <c r="KI1130" s="93"/>
      <c r="KJ1130" s="93"/>
      <c r="KK1130" s="93"/>
      <c r="KL1130" s="93"/>
      <c r="KM1130" s="93"/>
      <c r="KN1130" s="93"/>
      <c r="KO1130" s="93"/>
      <c r="KP1130" s="93"/>
      <c r="KQ1130" s="93"/>
      <c r="KR1130" s="93"/>
      <c r="KS1130" s="93"/>
      <c r="KT1130" s="93"/>
      <c r="KU1130" s="93"/>
      <c r="KV1130" s="93"/>
      <c r="KW1130" s="93"/>
      <c r="KX1130" s="93"/>
      <c r="KY1130" s="93"/>
      <c r="KZ1130" s="93"/>
      <c r="LA1130" s="93"/>
      <c r="LB1130" s="93"/>
      <c r="LC1130" s="93"/>
      <c r="LD1130" s="93"/>
      <c r="LE1130" s="93"/>
      <c r="LF1130" s="93"/>
      <c r="LG1130" s="93"/>
      <c r="LH1130" s="93"/>
      <c r="LI1130" s="93"/>
      <c r="LJ1130" s="93"/>
      <c r="LK1130" s="93"/>
      <c r="LL1130" s="93"/>
      <c r="LM1130" s="93"/>
      <c r="LN1130" s="93"/>
      <c r="LO1130" s="93"/>
      <c r="LP1130" s="93"/>
      <c r="LQ1130" s="93"/>
      <c r="LR1130" s="93"/>
      <c r="LS1130" s="93"/>
      <c r="LT1130" s="93"/>
      <c r="LU1130" s="93"/>
      <c r="LV1130" s="93"/>
      <c r="LW1130" s="93"/>
      <c r="LX1130" s="93"/>
      <c r="LY1130" s="93"/>
      <c r="LZ1130" s="93"/>
      <c r="MA1130" s="93"/>
      <c r="MB1130" s="93"/>
      <c r="MC1130" s="93"/>
      <c r="MD1130" s="93"/>
      <c r="ME1130" s="93"/>
      <c r="MF1130" s="93"/>
      <c r="MG1130" s="93"/>
      <c r="MH1130" s="93"/>
      <c r="MI1130" s="93"/>
      <c r="MJ1130" s="93"/>
      <c r="MK1130" s="93"/>
      <c r="ML1130" s="93"/>
      <c r="MM1130" s="93"/>
      <c r="MN1130" s="93"/>
      <c r="MO1130" s="93"/>
      <c r="MP1130" s="93"/>
      <c r="MQ1130" s="93"/>
      <c r="MR1130" s="93"/>
      <c r="MS1130" s="93"/>
      <c r="MT1130" s="93"/>
      <c r="MU1130" s="93"/>
      <c r="MV1130" s="93"/>
      <c r="MW1130" s="93"/>
      <c r="MX1130" s="93"/>
      <c r="MY1130" s="93"/>
      <c r="MZ1130" s="93"/>
      <c r="NA1130" s="93"/>
      <c r="NB1130" s="93"/>
      <c r="NC1130" s="93"/>
      <c r="ND1130" s="93"/>
      <c r="NE1130" s="93"/>
      <c r="NF1130" s="93"/>
      <c r="NG1130" s="93"/>
      <c r="NH1130" s="93"/>
      <c r="NI1130" s="93"/>
      <c r="NJ1130" s="93"/>
      <c r="NK1130" s="93"/>
      <c r="NL1130" s="93"/>
      <c r="NM1130" s="93"/>
      <c r="NN1130" s="93"/>
      <c r="NO1130" s="93"/>
      <c r="NP1130" s="93"/>
      <c r="NQ1130" s="93"/>
      <c r="NR1130" s="93"/>
      <c r="NS1130" s="93"/>
      <c r="NT1130" s="93"/>
      <c r="NU1130" s="93"/>
      <c r="NV1130" s="93"/>
      <c r="NW1130" s="93"/>
      <c r="NX1130" s="93"/>
      <c r="NY1130" s="93"/>
      <c r="NZ1130" s="93"/>
      <c r="OA1130" s="93"/>
      <c r="OB1130" s="93"/>
      <c r="OC1130" s="93"/>
      <c r="OD1130" s="93"/>
      <c r="OE1130" s="93"/>
      <c r="OF1130" s="93"/>
      <c r="OG1130" s="93"/>
      <c r="OH1130" s="93"/>
      <c r="OI1130" s="93"/>
      <c r="OJ1130" s="93"/>
      <c r="OK1130" s="93"/>
      <c r="OL1130" s="93"/>
      <c r="OM1130" s="93"/>
      <c r="ON1130" s="93"/>
      <c r="OO1130" s="93"/>
      <c r="OP1130" s="93"/>
      <c r="OQ1130" s="93"/>
      <c r="OR1130" s="93"/>
      <c r="OS1130" s="93"/>
      <c r="OT1130" s="93"/>
      <c r="OU1130" s="93"/>
      <c r="OV1130" s="93"/>
      <c r="OW1130" s="93"/>
      <c r="OX1130" s="93"/>
      <c r="OY1130" s="93"/>
      <c r="OZ1130" s="93"/>
      <c r="PA1130" s="93"/>
      <c r="PB1130" s="93"/>
      <c r="PC1130" s="93"/>
      <c r="PD1130" s="93"/>
      <c r="PE1130" s="93"/>
      <c r="PF1130" s="93"/>
      <c r="PG1130" s="93"/>
      <c r="PH1130" s="93"/>
      <c r="PI1130" s="93"/>
      <c r="PJ1130" s="93"/>
      <c r="PK1130" s="93"/>
      <c r="PL1130" s="93"/>
      <c r="PM1130" s="93"/>
      <c r="PN1130" s="93"/>
      <c r="PO1130" s="93"/>
      <c r="PP1130" s="93"/>
      <c r="PQ1130" s="93"/>
      <c r="PR1130" s="93"/>
      <c r="PS1130" s="93"/>
      <c r="PT1130" s="93"/>
      <c r="PU1130" s="93"/>
      <c r="PV1130" s="93"/>
      <c r="PW1130" s="93"/>
      <c r="PX1130" s="93"/>
      <c r="PY1130" s="93"/>
      <c r="PZ1130" s="93"/>
      <c r="QA1130" s="93"/>
      <c r="QB1130" s="93"/>
      <c r="QC1130" s="93"/>
      <c r="QD1130" s="93"/>
      <c r="QE1130" s="93"/>
      <c r="QF1130" s="93"/>
      <c r="QG1130" s="93"/>
      <c r="QH1130" s="93"/>
      <c r="QI1130" s="93"/>
      <c r="QJ1130" s="93"/>
      <c r="QK1130" s="93"/>
      <c r="QL1130" s="93"/>
      <c r="QM1130" s="93"/>
      <c r="QN1130" s="93"/>
      <c r="QO1130" s="93"/>
      <c r="QP1130" s="93"/>
      <c r="QQ1130" s="93"/>
      <c r="QR1130" s="93"/>
      <c r="QS1130" s="93"/>
      <c r="QT1130" s="93"/>
      <c r="QU1130" s="93"/>
      <c r="QV1130" s="93"/>
      <c r="QW1130" s="93"/>
      <c r="QX1130" s="93"/>
      <c r="QY1130" s="93"/>
      <c r="QZ1130" s="93"/>
      <c r="RA1130" s="93"/>
      <c r="RB1130" s="93"/>
      <c r="RC1130" s="93"/>
      <c r="RD1130" s="93"/>
      <c r="RE1130" s="93"/>
      <c r="RF1130" s="93"/>
      <c r="RG1130" s="93"/>
      <c r="RH1130" s="93"/>
      <c r="RI1130" s="93"/>
      <c r="RJ1130" s="93"/>
      <c r="RK1130" s="93"/>
      <c r="RL1130" s="93"/>
      <c r="RM1130" s="93"/>
      <c r="RN1130" s="93"/>
      <c r="RO1130" s="93"/>
      <c r="RP1130" s="93"/>
      <c r="RQ1130" s="93"/>
      <c r="RR1130" s="93"/>
      <c r="RS1130" s="93"/>
      <c r="RT1130" s="93"/>
      <c r="RU1130" s="93"/>
      <c r="RV1130" s="93"/>
      <c r="RW1130" s="93"/>
      <c r="RX1130" s="93"/>
      <c r="RY1130" s="93"/>
      <c r="RZ1130" s="93"/>
      <c r="SA1130" s="93"/>
      <c r="SB1130" s="93"/>
      <c r="SC1130" s="93"/>
      <c r="SD1130" s="93"/>
      <c r="SE1130" s="93"/>
      <c r="SF1130" s="93"/>
      <c r="SG1130" s="93"/>
      <c r="SH1130" s="93"/>
      <c r="SI1130" s="93"/>
      <c r="SJ1130" s="93"/>
      <c r="SK1130" s="93"/>
      <c r="SL1130" s="93"/>
      <c r="SM1130" s="93"/>
      <c r="SN1130" s="93"/>
      <c r="SO1130" s="93"/>
      <c r="SP1130" s="93"/>
      <c r="SQ1130" s="93"/>
      <c r="SR1130" s="93"/>
      <c r="SS1130" s="93"/>
      <c r="ST1130" s="93"/>
      <c r="SU1130" s="93"/>
      <c r="SV1130" s="93"/>
      <c r="SW1130" s="93"/>
      <c r="SX1130" s="93"/>
      <c r="SY1130" s="93"/>
      <c r="SZ1130" s="93"/>
      <c r="TA1130" s="93"/>
      <c r="TB1130" s="93"/>
      <c r="TC1130" s="93"/>
      <c r="TD1130" s="93"/>
      <c r="TE1130" s="93"/>
      <c r="TF1130" s="93"/>
      <c r="TG1130" s="93"/>
      <c r="TH1130" s="93"/>
      <c r="TI1130" s="93"/>
      <c r="TJ1130" s="93"/>
      <c r="TK1130" s="93"/>
      <c r="TL1130" s="93"/>
      <c r="TM1130" s="93"/>
      <c r="TN1130" s="93"/>
      <c r="TO1130" s="93"/>
      <c r="TP1130" s="93"/>
      <c r="TQ1130" s="93"/>
      <c r="TR1130" s="93"/>
      <c r="TS1130" s="93"/>
      <c r="TT1130" s="93"/>
      <c r="TU1130" s="93"/>
      <c r="TV1130" s="93"/>
      <c r="TW1130" s="93"/>
      <c r="TX1130" s="93"/>
      <c r="TY1130" s="93"/>
      <c r="TZ1130" s="93"/>
      <c r="UA1130" s="93"/>
      <c r="UB1130" s="93"/>
      <c r="UC1130" s="93"/>
      <c r="UD1130" s="93"/>
      <c r="UE1130" s="93"/>
      <c r="UF1130" s="93"/>
      <c r="UG1130" s="93"/>
      <c r="UH1130" s="93"/>
      <c r="UI1130" s="93"/>
      <c r="UJ1130" s="93"/>
      <c r="UK1130" s="93"/>
      <c r="UL1130" s="93"/>
      <c r="UM1130" s="93"/>
      <c r="UN1130" s="93"/>
      <c r="UO1130" s="93"/>
      <c r="UP1130" s="93"/>
      <c r="UQ1130" s="93"/>
      <c r="UR1130" s="93"/>
      <c r="US1130" s="93"/>
      <c r="UT1130" s="93"/>
      <c r="UU1130" s="93"/>
      <c r="UV1130" s="93"/>
      <c r="UW1130" s="93"/>
      <c r="UX1130" s="93"/>
      <c r="UY1130" s="93"/>
      <c r="UZ1130" s="93"/>
      <c r="VA1130" s="93"/>
      <c r="VB1130" s="93"/>
      <c r="VC1130" s="93"/>
      <c r="VD1130" s="93"/>
      <c r="VE1130" s="93"/>
      <c r="VF1130" s="93"/>
      <c r="VG1130" s="93"/>
      <c r="VH1130" s="93"/>
      <c r="VI1130" s="93"/>
      <c r="VJ1130" s="93"/>
      <c r="VK1130" s="93"/>
      <c r="VL1130" s="93"/>
      <c r="VM1130" s="93"/>
      <c r="VN1130" s="93"/>
      <c r="VO1130" s="93"/>
      <c r="VP1130" s="93"/>
      <c r="VQ1130" s="93"/>
      <c r="VR1130" s="93"/>
      <c r="VS1130" s="93"/>
      <c r="VT1130" s="93"/>
      <c r="VU1130" s="93"/>
      <c r="VV1130" s="93"/>
      <c r="VW1130" s="93"/>
      <c r="VX1130" s="93"/>
      <c r="VY1130" s="93"/>
      <c r="VZ1130" s="93"/>
      <c r="WA1130" s="93"/>
      <c r="WB1130" s="93"/>
      <c r="WC1130" s="93"/>
      <c r="WD1130" s="93"/>
      <c r="WE1130" s="93"/>
      <c r="WF1130" s="93"/>
      <c r="WG1130" s="93"/>
      <c r="WH1130" s="93"/>
      <c r="WI1130" s="93"/>
      <c r="WJ1130" s="93"/>
      <c r="WK1130" s="93"/>
      <c r="WL1130" s="93"/>
      <c r="WM1130" s="93"/>
      <c r="WN1130" s="93"/>
      <c r="WO1130" s="93"/>
      <c r="WP1130" s="93"/>
      <c r="WQ1130" s="93"/>
      <c r="WR1130" s="93"/>
      <c r="WS1130" s="93"/>
      <c r="WT1130" s="93"/>
      <c r="WU1130" s="93"/>
      <c r="WV1130" s="93"/>
      <c r="WW1130" s="93"/>
      <c r="WX1130" s="93"/>
      <c r="WY1130" s="93"/>
      <c r="WZ1130" s="93"/>
      <c r="XA1130" s="93"/>
      <c r="XB1130" s="93"/>
      <c r="XC1130" s="93"/>
      <c r="XD1130" s="93"/>
      <c r="XE1130" s="93"/>
      <c r="XF1130" s="93"/>
      <c r="XG1130" s="93"/>
      <c r="XH1130" s="93"/>
      <c r="XI1130" s="93"/>
      <c r="XJ1130" s="93"/>
      <c r="XK1130" s="93"/>
      <c r="XL1130" s="93"/>
      <c r="XM1130" s="93"/>
      <c r="XN1130" s="93"/>
      <c r="XO1130" s="93"/>
      <c r="XP1130" s="93"/>
      <c r="XQ1130" s="93"/>
      <c r="XR1130" s="93"/>
      <c r="XS1130" s="93"/>
      <c r="XT1130" s="93"/>
      <c r="XU1130" s="93"/>
      <c r="XV1130" s="93"/>
      <c r="XW1130" s="93"/>
      <c r="XX1130" s="93"/>
      <c r="XY1130" s="93"/>
      <c r="XZ1130" s="93"/>
      <c r="YA1130" s="93"/>
      <c r="YB1130" s="93"/>
      <c r="YC1130" s="93"/>
      <c r="YD1130" s="93"/>
      <c r="YE1130" s="93"/>
      <c r="YF1130" s="93"/>
      <c r="YG1130" s="93"/>
      <c r="YH1130" s="93"/>
      <c r="YI1130" s="93"/>
      <c r="YJ1130" s="93"/>
      <c r="YK1130" s="93"/>
      <c r="YL1130" s="93"/>
      <c r="YM1130" s="93"/>
      <c r="YN1130" s="93"/>
      <c r="YO1130" s="93"/>
      <c r="YP1130" s="93"/>
      <c r="YQ1130" s="93"/>
      <c r="YR1130" s="93"/>
      <c r="YS1130" s="93"/>
      <c r="YT1130" s="93"/>
      <c r="YU1130" s="93"/>
      <c r="YV1130" s="93"/>
      <c r="YW1130" s="93"/>
      <c r="YX1130" s="93"/>
      <c r="YY1130" s="93"/>
      <c r="YZ1130" s="93"/>
      <c r="ZA1130" s="93"/>
      <c r="ZB1130" s="93"/>
      <c r="ZC1130" s="93"/>
      <c r="ZD1130" s="93"/>
      <c r="ZE1130" s="93"/>
      <c r="ZF1130" s="93"/>
      <c r="ZG1130" s="93"/>
      <c r="ZH1130" s="93"/>
      <c r="ZI1130" s="93"/>
      <c r="ZJ1130" s="93"/>
      <c r="ZK1130" s="93"/>
      <c r="ZL1130" s="93"/>
      <c r="ZM1130" s="93"/>
      <c r="ZN1130" s="93"/>
      <c r="ZO1130" s="93"/>
      <c r="ZP1130" s="93"/>
      <c r="ZQ1130" s="93"/>
      <c r="ZR1130" s="93"/>
      <c r="ZS1130" s="93"/>
      <c r="ZT1130" s="93"/>
      <c r="ZU1130" s="93"/>
      <c r="ZV1130" s="93"/>
      <c r="ZW1130" s="93"/>
      <c r="ZX1130" s="93"/>
      <c r="ZY1130" s="93"/>
      <c r="ZZ1130" s="93"/>
      <c r="AAA1130" s="93"/>
      <c r="AAB1130" s="93"/>
      <c r="AAC1130" s="93"/>
      <c r="AAD1130" s="93"/>
      <c r="AAE1130" s="93"/>
      <c r="AAF1130" s="93"/>
      <c r="AAG1130" s="93"/>
      <c r="AAH1130" s="93"/>
      <c r="AAI1130" s="93"/>
      <c r="AAJ1130" s="93"/>
      <c r="AAK1130" s="93"/>
      <c r="AAL1130" s="93"/>
      <c r="AAM1130" s="93"/>
      <c r="AAN1130" s="93"/>
      <c r="AAO1130" s="93"/>
      <c r="AAP1130" s="93"/>
      <c r="AAQ1130" s="93"/>
      <c r="AAR1130" s="93"/>
      <c r="AAS1130" s="93"/>
      <c r="AAT1130" s="93"/>
      <c r="AAU1130" s="93"/>
      <c r="AAV1130" s="93"/>
      <c r="AAW1130" s="93"/>
      <c r="AAX1130" s="93"/>
      <c r="AAY1130" s="93"/>
      <c r="AAZ1130" s="93"/>
      <c r="ABA1130" s="93"/>
      <c r="ABB1130" s="93"/>
      <c r="ABC1130" s="93"/>
      <c r="ABD1130" s="93"/>
      <c r="ABE1130" s="93"/>
      <c r="ABF1130" s="93"/>
      <c r="ABG1130" s="93"/>
      <c r="ABH1130" s="93"/>
      <c r="ABI1130" s="93"/>
      <c r="ABJ1130" s="93"/>
      <c r="ABK1130" s="93"/>
      <c r="ABL1130" s="93"/>
      <c r="ABM1130" s="93"/>
      <c r="ABN1130" s="93"/>
      <c r="ABO1130" s="93"/>
      <c r="ABP1130" s="93"/>
      <c r="ABQ1130" s="93"/>
      <c r="ABR1130" s="93"/>
      <c r="ABS1130" s="93"/>
      <c r="ABT1130" s="93"/>
      <c r="ABU1130" s="93"/>
      <c r="ABV1130" s="93"/>
      <c r="ABW1130" s="93"/>
      <c r="ABX1130" s="93"/>
      <c r="ABY1130" s="93"/>
      <c r="ABZ1130" s="93"/>
      <c r="ACA1130" s="93"/>
      <c r="ACB1130" s="93"/>
      <c r="ACC1130" s="93"/>
      <c r="ACD1130" s="93"/>
      <c r="ACE1130" s="93"/>
      <c r="ACF1130" s="93"/>
      <c r="ACG1130" s="93"/>
      <c r="ACH1130" s="93"/>
      <c r="ACI1130" s="93"/>
      <c r="ACJ1130" s="93"/>
      <c r="ACK1130" s="93"/>
      <c r="ACL1130" s="93"/>
      <c r="ACM1130" s="93"/>
      <c r="ACN1130" s="93"/>
      <c r="ACO1130" s="93"/>
      <c r="ACP1130" s="93"/>
      <c r="ACQ1130" s="89"/>
      <c r="ACR1130" s="285" t="s">
        <v>144</v>
      </c>
      <c r="ACS1130" s="286" t="s">
        <v>560</v>
      </c>
    </row>
    <row r="1131" spans="1:773" ht="57.75" customHeight="1">
      <c r="A1131" s="89"/>
      <c r="B1131" s="283"/>
      <c r="C1131" s="284"/>
      <c r="D1131" s="284"/>
      <c r="E1131" s="284"/>
      <c r="F1131" s="284"/>
      <c r="G1131" s="284"/>
      <c r="H1131" s="283"/>
      <c r="I1131" s="283"/>
      <c r="J1131" s="283"/>
      <c r="K1131" s="283"/>
      <c r="L1131" s="283"/>
      <c r="M1131" s="283"/>
      <c r="N1131" s="283"/>
      <c r="O1131" s="283"/>
      <c r="P1131" s="283"/>
      <c r="Q1131" s="283"/>
      <c r="R1131" s="283"/>
      <c r="S1131" s="283"/>
      <c r="T1131" s="283"/>
      <c r="U1131" s="283"/>
      <c r="V1131" s="283"/>
      <c r="W1131" s="283"/>
      <c r="X1131" s="283"/>
      <c r="Y1131" s="283"/>
      <c r="Z1131" s="283"/>
      <c r="AA1131" s="283"/>
      <c r="AB1131" s="93"/>
      <c r="AC1131" s="93"/>
      <c r="AD1131" s="93"/>
      <c r="AE1131" s="93"/>
      <c r="AF1131" s="93"/>
      <c r="AG1131" s="93"/>
      <c r="AH1131" s="93"/>
      <c r="AI1131" s="93"/>
      <c r="AJ1131" s="93"/>
      <c r="AK1131" s="93"/>
      <c r="AL1131" s="93"/>
      <c r="AM1131" s="93"/>
      <c r="AN1131" s="93"/>
      <c r="AO1131" s="93"/>
      <c r="AP1131" s="93"/>
      <c r="AQ1131" s="93"/>
      <c r="AR1131" s="93"/>
      <c r="AS1131" s="93"/>
      <c r="AT1131" s="93"/>
      <c r="AU1131" s="93"/>
      <c r="AV1131" s="283"/>
      <c r="AW1131" s="283"/>
      <c r="AX1131" s="283"/>
      <c r="AY1131" s="283"/>
      <c r="AZ1131" s="283"/>
      <c r="BA1131" s="283"/>
      <c r="BB1131" s="283"/>
      <c r="BC1131" s="283"/>
      <c r="BD1131" s="283"/>
      <c r="BE1131" s="283"/>
      <c r="BF1131" s="283"/>
      <c r="BG1131" s="283"/>
      <c r="BH1131" s="283"/>
      <c r="BI1131" s="283"/>
      <c r="BJ1131" s="283"/>
      <c r="BK1131" s="284"/>
      <c r="BL1131" s="284"/>
      <c r="BM1131" s="284"/>
      <c r="BN1131" s="284"/>
      <c r="BO1131" s="284"/>
      <c r="BP1131" s="284"/>
      <c r="BQ1131" s="284"/>
      <c r="BR1131" s="284"/>
      <c r="BS1131" s="284"/>
      <c r="BT1131" s="284"/>
      <c r="BU1131" s="284"/>
      <c r="BV1131" s="284"/>
      <c r="BW1131" s="284"/>
      <c r="BX1131" s="284"/>
      <c r="BY1131" s="284"/>
      <c r="BZ1131" s="284"/>
      <c r="CA1131" s="284"/>
      <c r="CB1131" s="283"/>
      <c r="CC1131" s="93"/>
      <c r="CD1131" s="282"/>
      <c r="CE1131" s="93"/>
      <c r="CF1131" s="93"/>
      <c r="CG1131" s="93"/>
      <c r="CH1131" s="93"/>
      <c r="CI1131" s="93"/>
      <c r="CJ1131" s="93"/>
      <c r="CK1131" s="93"/>
      <c r="CL1131" s="93"/>
      <c r="CM1131" s="93"/>
      <c r="CN1131" s="93"/>
      <c r="CO1131" s="93"/>
      <c r="CP1131" s="93"/>
      <c r="CQ1131" s="93"/>
      <c r="CR1131" s="93"/>
      <c r="CS1131" s="93"/>
      <c r="CT1131" s="93"/>
      <c r="CU1131" s="93"/>
      <c r="CV1131" s="93"/>
      <c r="CW1131" s="93"/>
      <c r="CX1131" s="93"/>
      <c r="CY1131" s="93"/>
      <c r="CZ1131" s="93"/>
      <c r="DA1131" s="93"/>
      <c r="DB1131" s="93"/>
      <c r="DC1131" s="93"/>
      <c r="DD1131" s="93"/>
      <c r="DE1131" s="93"/>
      <c r="DF1131" s="93"/>
      <c r="DG1131" s="93"/>
      <c r="DH1131" s="93"/>
      <c r="DI1131" s="93"/>
      <c r="DJ1131" s="93"/>
      <c r="DK1131" s="93"/>
      <c r="DL1131" s="93"/>
      <c r="DM1131" s="93"/>
      <c r="DN1131" s="93"/>
      <c r="DO1131" s="93"/>
      <c r="DP1131" s="93"/>
      <c r="DQ1131" s="93"/>
      <c r="DR1131" s="93"/>
      <c r="DS1131" s="93"/>
      <c r="DT1131" s="93"/>
      <c r="DU1131" s="93"/>
      <c r="DV1131" s="93"/>
      <c r="DW1131" s="93"/>
      <c r="DX1131" s="93"/>
      <c r="DY1131" s="93"/>
      <c r="DZ1131" s="93"/>
      <c r="EA1131" s="93"/>
      <c r="EB1131" s="93"/>
      <c r="EC1131" s="93"/>
      <c r="ED1131" s="93"/>
      <c r="EE1131" s="93"/>
      <c r="EF1131" s="93"/>
      <c r="EG1131" s="93"/>
      <c r="EH1131" s="93"/>
      <c r="EI1131" s="93"/>
      <c r="EJ1131" s="93"/>
      <c r="EK1131" s="93"/>
      <c r="EL1131" s="93"/>
      <c r="EM1131" s="93"/>
      <c r="EN1131" s="93"/>
      <c r="EO1131" s="93"/>
      <c r="EP1131" s="93"/>
      <c r="EQ1131" s="93"/>
      <c r="ER1131" s="93"/>
      <c r="ES1131" s="93"/>
      <c r="ET1131" s="93"/>
      <c r="EU1131" s="93"/>
      <c r="EV1131" s="93"/>
      <c r="EW1131" s="93"/>
      <c r="EX1131" s="93"/>
      <c r="EY1131" s="93"/>
      <c r="EZ1131" s="93"/>
      <c r="FA1131" s="93"/>
      <c r="FB1131" s="93"/>
      <c r="FC1131" s="93"/>
      <c r="FD1131" s="93"/>
      <c r="FE1131" s="93"/>
      <c r="FF1131" s="93"/>
      <c r="FG1131" s="93"/>
      <c r="FH1131" s="93"/>
      <c r="FI1131" s="93"/>
      <c r="FJ1131" s="93"/>
      <c r="FK1131" s="93"/>
      <c r="FL1131" s="93"/>
      <c r="FM1131" s="93"/>
      <c r="FN1131" s="93"/>
      <c r="FO1131" s="93"/>
      <c r="FP1131" s="93"/>
      <c r="FQ1131" s="93"/>
      <c r="FR1131" s="93"/>
      <c r="FS1131" s="93"/>
      <c r="FT1131" s="93"/>
      <c r="FU1131" s="93"/>
      <c r="FV1131" s="93"/>
      <c r="FW1131" s="93"/>
      <c r="FX1131" s="93"/>
      <c r="FY1131" s="93"/>
      <c r="FZ1131" s="93"/>
      <c r="GA1131" s="93"/>
      <c r="GB1131" s="93"/>
      <c r="GC1131" s="93"/>
      <c r="GD1131" s="93"/>
      <c r="GE1131" s="93"/>
      <c r="GF1131" s="93"/>
      <c r="GG1131" s="93"/>
      <c r="GH1131" s="93"/>
      <c r="GI1131" s="93"/>
      <c r="GJ1131" s="93"/>
      <c r="GK1131" s="93"/>
      <c r="GL1131" s="93"/>
      <c r="GM1131" s="93"/>
      <c r="GN1131" s="93"/>
      <c r="GO1131" s="93"/>
      <c r="GP1131" s="93"/>
      <c r="GQ1131" s="93"/>
      <c r="GR1131" s="93"/>
      <c r="GS1131" s="93"/>
      <c r="GT1131" s="93"/>
      <c r="GU1131" s="93"/>
      <c r="GV1131" s="93"/>
      <c r="GW1131" s="93"/>
      <c r="GX1131" s="93"/>
      <c r="GY1131" s="93"/>
      <c r="GZ1131" s="93"/>
      <c r="HA1131" s="93"/>
      <c r="HB1131" s="93"/>
      <c r="HC1131" s="93"/>
      <c r="HD1131" s="93"/>
      <c r="HE1131" s="93"/>
      <c r="HF1131" s="93"/>
      <c r="HG1131" s="93"/>
      <c r="HH1131" s="93"/>
      <c r="HI1131" s="93"/>
      <c r="HJ1131" s="93"/>
      <c r="HK1131" s="93"/>
      <c r="HL1131" s="93"/>
      <c r="HM1131" s="93"/>
      <c r="HN1131" s="93"/>
      <c r="HO1131" s="93"/>
      <c r="HP1131" s="93"/>
      <c r="HQ1131" s="93"/>
      <c r="HR1131" s="93"/>
      <c r="HS1131" s="93"/>
      <c r="HT1131" s="93"/>
      <c r="HU1131" s="93"/>
      <c r="HV1131" s="93"/>
      <c r="HW1131" s="93"/>
      <c r="HX1131" s="93"/>
      <c r="HY1131" s="93"/>
      <c r="HZ1131" s="93"/>
      <c r="IA1131" s="93"/>
      <c r="IB1131" s="93"/>
      <c r="IC1131" s="93"/>
      <c r="ID1131" s="93"/>
      <c r="IE1131" s="93"/>
      <c r="IF1131" s="93"/>
      <c r="IG1131" s="93"/>
      <c r="IH1131" s="93"/>
      <c r="II1131" s="93"/>
      <c r="IJ1131" s="93"/>
      <c r="IK1131" s="93"/>
      <c r="IL1131" s="93"/>
      <c r="IM1131" s="93"/>
      <c r="IN1131" s="93"/>
      <c r="IO1131" s="93"/>
      <c r="IP1131" s="93"/>
      <c r="IQ1131" s="93"/>
      <c r="IR1131" s="93"/>
      <c r="IS1131" s="93"/>
      <c r="IT1131" s="93"/>
      <c r="IU1131" s="93"/>
      <c r="IV1131" s="93"/>
      <c r="IW1131" s="93"/>
      <c r="IX1131" s="93"/>
      <c r="IY1131" s="93"/>
      <c r="IZ1131" s="93"/>
      <c r="JA1131" s="93"/>
      <c r="JB1131" s="93"/>
      <c r="JC1131" s="93"/>
      <c r="JD1131" s="93"/>
      <c r="JE1131" s="93"/>
      <c r="JF1131" s="93"/>
      <c r="JG1131" s="93"/>
      <c r="JH1131" s="93"/>
      <c r="JI1131" s="93"/>
      <c r="JJ1131" s="93"/>
      <c r="JK1131" s="93"/>
      <c r="JL1131" s="93"/>
      <c r="JM1131" s="93"/>
      <c r="JN1131" s="93"/>
      <c r="JO1131" s="93"/>
      <c r="JP1131" s="93"/>
      <c r="JQ1131" s="93"/>
      <c r="JR1131" s="93"/>
      <c r="JS1131" s="93"/>
      <c r="JT1131" s="93"/>
      <c r="JU1131" s="93"/>
      <c r="JV1131" s="93"/>
      <c r="JW1131" s="93"/>
      <c r="JX1131" s="93"/>
      <c r="JY1131" s="93"/>
      <c r="JZ1131" s="93"/>
      <c r="KA1131" s="93"/>
      <c r="KB1131" s="93"/>
      <c r="KC1131" s="93"/>
      <c r="KD1131" s="93"/>
      <c r="KE1131" s="93"/>
      <c r="KF1131" s="93"/>
      <c r="KG1131" s="93"/>
      <c r="KH1131" s="93"/>
      <c r="KI1131" s="93"/>
      <c r="KJ1131" s="93"/>
      <c r="KK1131" s="93"/>
      <c r="KL1131" s="93"/>
      <c r="KM1131" s="93"/>
      <c r="KN1131" s="93"/>
      <c r="KO1131" s="93"/>
      <c r="KP1131" s="93"/>
      <c r="KQ1131" s="93"/>
      <c r="KR1131" s="93"/>
      <c r="KS1131" s="93"/>
      <c r="KT1131" s="93"/>
      <c r="KU1131" s="93"/>
      <c r="KV1131" s="93"/>
      <c r="KW1131" s="93"/>
      <c r="KX1131" s="93"/>
      <c r="KY1131" s="93"/>
      <c r="KZ1131" s="93"/>
      <c r="LA1131" s="93"/>
      <c r="LB1131" s="93"/>
      <c r="LC1131" s="93"/>
      <c r="LD1131" s="93"/>
      <c r="LE1131" s="93"/>
      <c r="LF1131" s="93"/>
      <c r="LG1131" s="93"/>
      <c r="LH1131" s="93"/>
      <c r="LI1131" s="93"/>
      <c r="LJ1131" s="93"/>
      <c r="LK1131" s="93"/>
      <c r="LL1131" s="93"/>
      <c r="LM1131" s="93"/>
      <c r="LN1131" s="93"/>
      <c r="LO1131" s="93"/>
      <c r="LP1131" s="93"/>
      <c r="LQ1131" s="93"/>
      <c r="LR1131" s="93"/>
      <c r="LS1131" s="93"/>
      <c r="LT1131" s="93"/>
      <c r="LU1131" s="93"/>
      <c r="LV1131" s="93"/>
      <c r="LW1131" s="93"/>
      <c r="LX1131" s="93"/>
      <c r="LY1131" s="93"/>
      <c r="LZ1131" s="93"/>
      <c r="MA1131" s="93"/>
      <c r="MB1131" s="93"/>
      <c r="MC1131" s="93"/>
      <c r="MD1131" s="93"/>
      <c r="ME1131" s="93"/>
      <c r="MF1131" s="93"/>
      <c r="MG1131" s="93"/>
      <c r="MH1131" s="93"/>
      <c r="MI1131" s="93"/>
      <c r="MJ1131" s="93"/>
      <c r="MK1131" s="93"/>
      <c r="ML1131" s="93"/>
      <c r="MM1131" s="93"/>
      <c r="MN1131" s="93"/>
      <c r="MO1131" s="93"/>
      <c r="MP1131" s="93"/>
      <c r="MQ1131" s="93"/>
      <c r="MR1131" s="93"/>
      <c r="MS1131" s="93"/>
      <c r="MT1131" s="93"/>
      <c r="MU1131" s="93"/>
      <c r="MV1131" s="93"/>
      <c r="MW1131" s="93"/>
      <c r="MX1131" s="93"/>
      <c r="MY1131" s="93"/>
      <c r="MZ1131" s="93"/>
      <c r="NA1131" s="93"/>
      <c r="NB1131" s="93"/>
      <c r="NC1131" s="93"/>
      <c r="ND1131" s="93"/>
      <c r="NE1131" s="93"/>
      <c r="NF1131" s="93"/>
      <c r="NG1131" s="93"/>
      <c r="NH1131" s="93"/>
      <c r="NI1131" s="93"/>
      <c r="NJ1131" s="93"/>
      <c r="NK1131" s="93"/>
      <c r="NL1131" s="93"/>
      <c r="NM1131" s="93"/>
      <c r="NN1131" s="93"/>
      <c r="NO1131" s="93"/>
      <c r="NP1131" s="93"/>
      <c r="NQ1131" s="93"/>
      <c r="NR1131" s="93"/>
      <c r="NS1131" s="93"/>
      <c r="NT1131" s="93"/>
      <c r="NU1131" s="93"/>
      <c r="NV1131" s="93"/>
      <c r="NW1131" s="93"/>
      <c r="NX1131" s="93"/>
      <c r="NY1131" s="93"/>
      <c r="NZ1131" s="93"/>
      <c r="OA1131" s="93"/>
      <c r="OB1131" s="93"/>
      <c r="OC1131" s="93"/>
      <c r="OD1131" s="93"/>
      <c r="OE1131" s="93"/>
      <c r="OF1131" s="93"/>
      <c r="OG1131" s="93"/>
      <c r="OH1131" s="93"/>
      <c r="OI1131" s="93"/>
      <c r="OJ1131" s="93"/>
      <c r="OK1131" s="93"/>
      <c r="OL1131" s="93"/>
      <c r="OM1131" s="93"/>
      <c r="ON1131" s="93"/>
      <c r="OO1131" s="93"/>
      <c r="OP1131" s="93"/>
      <c r="OQ1131" s="93"/>
      <c r="OR1131" s="93"/>
      <c r="OS1131" s="93"/>
      <c r="OT1131" s="93"/>
      <c r="OU1131" s="93"/>
      <c r="OV1131" s="93"/>
      <c r="OW1131" s="93"/>
      <c r="OX1131" s="93"/>
      <c r="OY1131" s="93"/>
      <c r="OZ1131" s="93"/>
      <c r="PA1131" s="93"/>
      <c r="PB1131" s="93"/>
      <c r="PC1131" s="93"/>
      <c r="PD1131" s="93"/>
      <c r="PE1131" s="93"/>
      <c r="PF1131" s="93"/>
      <c r="PG1131" s="93"/>
      <c r="PH1131" s="93"/>
      <c r="PI1131" s="93"/>
      <c r="PJ1131" s="93"/>
      <c r="PK1131" s="93"/>
      <c r="PL1131" s="93"/>
      <c r="PM1131" s="93"/>
      <c r="PN1131" s="93"/>
      <c r="PO1131" s="93"/>
      <c r="PP1131" s="93"/>
      <c r="PQ1131" s="93"/>
      <c r="PR1131" s="93"/>
      <c r="PS1131" s="93"/>
      <c r="PT1131" s="93"/>
      <c r="PU1131" s="93"/>
      <c r="PV1131" s="93"/>
      <c r="PW1131" s="93"/>
      <c r="PX1131" s="93"/>
      <c r="PY1131" s="93"/>
      <c r="PZ1131" s="93"/>
      <c r="QA1131" s="93"/>
      <c r="QB1131" s="93"/>
      <c r="QC1131" s="93"/>
      <c r="QD1131" s="93"/>
      <c r="QE1131" s="93"/>
      <c r="QF1131" s="93"/>
      <c r="QG1131" s="93"/>
      <c r="QH1131" s="93"/>
      <c r="QI1131" s="93"/>
      <c r="QJ1131" s="93"/>
      <c r="QK1131" s="93"/>
      <c r="QL1131" s="93"/>
      <c r="QM1131" s="93"/>
      <c r="QN1131" s="93"/>
      <c r="QO1131" s="93"/>
      <c r="QP1131" s="93"/>
      <c r="QQ1131" s="93"/>
      <c r="QR1131" s="93"/>
      <c r="QS1131" s="93"/>
      <c r="QT1131" s="93"/>
      <c r="QU1131" s="93"/>
      <c r="QV1131" s="93"/>
      <c r="QW1131" s="93"/>
      <c r="QX1131" s="93"/>
      <c r="QY1131" s="93"/>
      <c r="QZ1131" s="93"/>
      <c r="RA1131" s="93"/>
      <c r="RB1131" s="93"/>
      <c r="RC1131" s="93"/>
      <c r="RD1131" s="93"/>
      <c r="RE1131" s="93"/>
      <c r="RF1131" s="93"/>
      <c r="RG1131" s="93"/>
      <c r="RH1131" s="93"/>
      <c r="RI1131" s="93"/>
      <c r="RJ1131" s="93"/>
      <c r="RK1131" s="93"/>
      <c r="RL1131" s="93"/>
      <c r="RM1131" s="93"/>
      <c r="RN1131" s="93"/>
      <c r="RO1131" s="93"/>
      <c r="RP1131" s="93"/>
      <c r="RQ1131" s="93"/>
      <c r="RR1131" s="93"/>
      <c r="RS1131" s="93"/>
      <c r="RT1131" s="93"/>
      <c r="RU1131" s="93"/>
      <c r="RV1131" s="93"/>
      <c r="RW1131" s="93"/>
      <c r="RX1131" s="93"/>
      <c r="RY1131" s="93"/>
      <c r="RZ1131" s="93"/>
      <c r="SA1131" s="93"/>
      <c r="SB1131" s="93"/>
      <c r="SC1131" s="93"/>
      <c r="SD1131" s="93"/>
      <c r="SE1131" s="93"/>
      <c r="SF1131" s="93"/>
      <c r="SG1131" s="93"/>
      <c r="SH1131" s="93"/>
      <c r="SI1131" s="93"/>
      <c r="SJ1131" s="93"/>
      <c r="SK1131" s="93"/>
      <c r="SL1131" s="93"/>
      <c r="SM1131" s="93"/>
      <c r="SN1131" s="93"/>
      <c r="SO1131" s="93"/>
      <c r="SP1131" s="93"/>
      <c r="SQ1131" s="93"/>
      <c r="SR1131" s="93"/>
      <c r="SS1131" s="93"/>
      <c r="ST1131" s="93"/>
      <c r="SU1131" s="93"/>
      <c r="SV1131" s="93"/>
      <c r="SW1131" s="93"/>
      <c r="SX1131" s="93"/>
      <c r="SY1131" s="93"/>
      <c r="SZ1131" s="93"/>
      <c r="TA1131" s="93"/>
      <c r="TB1131" s="93"/>
      <c r="TC1131" s="93"/>
      <c r="TD1131" s="93"/>
      <c r="TE1131" s="93"/>
      <c r="TF1131" s="93"/>
      <c r="TG1131" s="93"/>
      <c r="TH1131" s="93"/>
      <c r="TI1131" s="93"/>
      <c r="TJ1131" s="93"/>
      <c r="TK1131" s="93"/>
      <c r="TL1131" s="93"/>
      <c r="TM1131" s="93"/>
      <c r="TN1131" s="93"/>
      <c r="TO1131" s="93"/>
      <c r="TP1131" s="93"/>
      <c r="TQ1131" s="93"/>
      <c r="TR1131" s="93"/>
      <c r="TS1131" s="93"/>
      <c r="TT1131" s="93"/>
      <c r="TU1131" s="93"/>
      <c r="TV1131" s="93"/>
      <c r="TW1131" s="93"/>
      <c r="TX1131" s="93"/>
      <c r="TY1131" s="93"/>
      <c r="TZ1131" s="93"/>
      <c r="UA1131" s="93"/>
      <c r="UB1131" s="93"/>
      <c r="UC1131" s="93"/>
      <c r="UD1131" s="93"/>
      <c r="UE1131" s="93"/>
      <c r="UF1131" s="93"/>
      <c r="UG1131" s="93"/>
      <c r="UH1131" s="93"/>
      <c r="UI1131" s="93"/>
      <c r="UJ1131" s="93"/>
      <c r="UK1131" s="93"/>
      <c r="UL1131" s="93"/>
      <c r="UM1131" s="93"/>
      <c r="UN1131" s="93"/>
      <c r="UO1131" s="93"/>
      <c r="UP1131" s="93"/>
      <c r="UQ1131" s="93"/>
      <c r="UR1131" s="93"/>
      <c r="US1131" s="93"/>
      <c r="UT1131" s="93"/>
      <c r="UU1131" s="93"/>
      <c r="UV1131" s="93"/>
      <c r="UW1131" s="93"/>
      <c r="UX1131" s="93"/>
      <c r="UY1131" s="93"/>
      <c r="UZ1131" s="93"/>
      <c r="VA1131" s="93"/>
      <c r="VB1131" s="93"/>
      <c r="VC1131" s="93"/>
      <c r="VD1131" s="93"/>
      <c r="VE1131" s="93"/>
      <c r="VF1131" s="93"/>
      <c r="VG1131" s="93"/>
      <c r="VH1131" s="93"/>
      <c r="VI1131" s="93"/>
      <c r="VJ1131" s="93"/>
      <c r="VK1131" s="93"/>
      <c r="VL1131" s="93"/>
      <c r="VM1131" s="93"/>
      <c r="VN1131" s="93"/>
      <c r="VO1131" s="93"/>
      <c r="VP1131" s="93"/>
      <c r="VQ1131" s="93"/>
      <c r="VR1131" s="93"/>
      <c r="VS1131" s="93"/>
      <c r="VT1131" s="93"/>
      <c r="VU1131" s="93"/>
      <c r="VV1131" s="93"/>
      <c r="VW1131" s="93"/>
      <c r="VX1131" s="93"/>
      <c r="VY1131" s="93"/>
      <c r="VZ1131" s="93"/>
      <c r="WA1131" s="93"/>
      <c r="WB1131" s="93"/>
      <c r="WC1131" s="93"/>
      <c r="WD1131" s="93"/>
      <c r="WE1131" s="93"/>
      <c r="WF1131" s="93"/>
      <c r="WG1131" s="93"/>
      <c r="WH1131" s="93"/>
      <c r="WI1131" s="93"/>
      <c r="WJ1131" s="93"/>
      <c r="WK1131" s="93"/>
      <c r="WL1131" s="93"/>
      <c r="WM1131" s="93"/>
      <c r="WN1131" s="93"/>
      <c r="WO1131" s="93"/>
      <c r="WP1131" s="93"/>
      <c r="WQ1131" s="93"/>
      <c r="WR1131" s="93"/>
      <c r="WS1131" s="93"/>
      <c r="WT1131" s="93"/>
      <c r="WU1131" s="93"/>
      <c r="WV1131" s="93"/>
      <c r="WW1131" s="93"/>
      <c r="WX1131" s="93"/>
      <c r="WY1131" s="93"/>
      <c r="WZ1131" s="93"/>
      <c r="XA1131" s="93"/>
      <c r="XB1131" s="93"/>
      <c r="XC1131" s="93"/>
      <c r="XD1131" s="93"/>
      <c r="XE1131" s="93"/>
      <c r="XF1131" s="93"/>
      <c r="XG1131" s="93"/>
      <c r="XH1131" s="93"/>
      <c r="XI1131" s="93"/>
      <c r="XJ1131" s="93"/>
      <c r="XK1131" s="93"/>
      <c r="XL1131" s="93"/>
      <c r="XM1131" s="93"/>
      <c r="XN1131" s="93"/>
      <c r="XO1131" s="93"/>
      <c r="XP1131" s="93"/>
      <c r="XQ1131" s="93"/>
      <c r="XR1131" s="93"/>
      <c r="XS1131" s="93"/>
      <c r="XT1131" s="93"/>
      <c r="XU1131" s="93"/>
      <c r="XV1131" s="93"/>
      <c r="XW1131" s="93"/>
      <c r="XX1131" s="93"/>
      <c r="XY1131" s="93"/>
      <c r="XZ1131" s="93"/>
      <c r="YA1131" s="93"/>
      <c r="YB1131" s="93"/>
      <c r="YC1131" s="93"/>
      <c r="YD1131" s="93"/>
      <c r="YE1131" s="93"/>
      <c r="YF1131" s="93"/>
      <c r="YG1131" s="93"/>
      <c r="YH1131" s="93"/>
      <c r="YI1131" s="93"/>
      <c r="YJ1131" s="93"/>
      <c r="YK1131" s="93"/>
      <c r="YL1131" s="93"/>
      <c r="YM1131" s="93"/>
      <c r="YN1131" s="93"/>
      <c r="YO1131" s="93"/>
      <c r="YP1131" s="93"/>
      <c r="YQ1131" s="93"/>
      <c r="YR1131" s="93"/>
      <c r="YS1131" s="93"/>
      <c r="YT1131" s="93"/>
      <c r="YU1131" s="93"/>
      <c r="YV1131" s="93"/>
      <c r="YW1131" s="93"/>
      <c r="YX1131" s="93"/>
      <c r="YY1131" s="93"/>
      <c r="YZ1131" s="93"/>
      <c r="ZA1131" s="93"/>
      <c r="ZB1131" s="93"/>
      <c r="ZC1131" s="93"/>
      <c r="ZD1131" s="93"/>
      <c r="ZE1131" s="93"/>
      <c r="ZF1131" s="93"/>
      <c r="ZG1131" s="93"/>
      <c r="ZH1131" s="93"/>
      <c r="ZI1131" s="93"/>
      <c r="ZJ1131" s="93"/>
      <c r="ZK1131" s="93"/>
      <c r="ZL1131" s="93"/>
      <c r="ZM1131" s="93"/>
      <c r="ZN1131" s="93"/>
      <c r="ZO1131" s="93"/>
      <c r="ZP1131" s="93"/>
      <c r="ZQ1131" s="93"/>
      <c r="ZR1131" s="93"/>
      <c r="ZS1131" s="93"/>
      <c r="ZT1131" s="93"/>
      <c r="ZU1131" s="93"/>
      <c r="ZV1131" s="93"/>
      <c r="ZW1131" s="93"/>
      <c r="ZX1131" s="93"/>
      <c r="ZY1131" s="93"/>
      <c r="ZZ1131" s="93"/>
      <c r="AAA1131" s="93"/>
      <c r="AAB1131" s="93"/>
      <c r="AAC1131" s="93"/>
      <c r="AAD1131" s="93"/>
      <c r="AAE1131" s="93"/>
      <c r="AAF1131" s="93"/>
      <c r="AAG1131" s="93"/>
      <c r="AAH1131" s="93"/>
      <c r="AAI1131" s="93"/>
      <c r="AAJ1131" s="93"/>
      <c r="AAK1131" s="93"/>
      <c r="AAL1131" s="93"/>
      <c r="AAM1131" s="93"/>
      <c r="AAN1131" s="93"/>
      <c r="AAO1131" s="93"/>
      <c r="AAP1131" s="93"/>
      <c r="AAQ1131" s="93"/>
      <c r="AAR1131" s="93"/>
      <c r="AAS1131" s="93"/>
      <c r="AAT1131" s="93"/>
      <c r="AAU1131" s="93"/>
      <c r="AAV1131" s="93"/>
      <c r="AAW1131" s="93"/>
      <c r="AAX1131" s="93"/>
      <c r="AAY1131" s="93"/>
      <c r="AAZ1131" s="93"/>
      <c r="ABA1131" s="93"/>
      <c r="ABB1131" s="93"/>
      <c r="ABC1131" s="93"/>
      <c r="ABD1131" s="93"/>
      <c r="ABE1131" s="93"/>
      <c r="ABF1131" s="93"/>
      <c r="ABG1131" s="93"/>
      <c r="ABH1131" s="93"/>
      <c r="ABI1131" s="93"/>
      <c r="ABJ1131" s="93"/>
      <c r="ABK1131" s="93"/>
      <c r="ABL1131" s="93"/>
      <c r="ABM1131" s="93"/>
      <c r="ABN1131" s="93"/>
      <c r="ABO1131" s="93"/>
      <c r="ABP1131" s="93"/>
      <c r="ABQ1131" s="93"/>
      <c r="ABR1131" s="93"/>
      <c r="ABS1131" s="93"/>
      <c r="ABT1131" s="93"/>
      <c r="ABU1131" s="93"/>
      <c r="ABV1131" s="93"/>
      <c r="ABW1131" s="93"/>
      <c r="ABX1131" s="93"/>
      <c r="ABY1131" s="93"/>
      <c r="ABZ1131" s="93"/>
      <c r="ACA1131" s="93"/>
      <c r="ACB1131" s="93"/>
      <c r="ACC1131" s="93"/>
      <c r="ACD1131" s="93"/>
      <c r="ACE1131" s="93"/>
      <c r="ACF1131" s="93"/>
      <c r="ACG1131" s="93"/>
      <c r="ACH1131" s="93"/>
      <c r="ACI1131" s="93"/>
      <c r="ACJ1131" s="93"/>
      <c r="ACK1131" s="93"/>
      <c r="ACL1131" s="93"/>
      <c r="ACM1131" s="93"/>
      <c r="ACN1131" s="93"/>
      <c r="ACO1131" s="93"/>
      <c r="ACP1131" s="93"/>
      <c r="ACQ1131" s="89"/>
      <c r="ACR1131" s="285" t="s">
        <v>145</v>
      </c>
      <c r="ACS1131" s="286" t="s">
        <v>561</v>
      </c>
    </row>
    <row r="1132" spans="1:773" ht="60.75" customHeight="1">
      <c r="A1132" s="89"/>
      <c r="B1132" s="283"/>
      <c r="C1132" s="284"/>
      <c r="D1132" s="284"/>
      <c r="E1132" s="284"/>
      <c r="F1132" s="284"/>
      <c r="G1132" s="284"/>
      <c r="H1132" s="283"/>
      <c r="I1132" s="283"/>
      <c r="J1132" s="283"/>
      <c r="K1132" s="283"/>
      <c r="L1132" s="283"/>
      <c r="M1132" s="283"/>
      <c r="N1132" s="283"/>
      <c r="O1132" s="283"/>
      <c r="P1132" s="283"/>
      <c r="Q1132" s="283"/>
      <c r="R1132" s="283"/>
      <c r="S1132" s="283"/>
      <c r="T1132" s="283"/>
      <c r="U1132" s="283"/>
      <c r="V1132" s="283"/>
      <c r="W1132" s="283"/>
      <c r="X1132" s="283"/>
      <c r="Y1132" s="283"/>
      <c r="Z1132" s="283"/>
      <c r="AA1132" s="283"/>
      <c r="AB1132" s="93"/>
      <c r="AC1132" s="93"/>
      <c r="AD1132" s="93"/>
      <c r="AE1132" s="93"/>
      <c r="AF1132" s="93"/>
      <c r="AG1132" s="93"/>
      <c r="AH1132" s="93"/>
      <c r="AI1132" s="93"/>
      <c r="AJ1132" s="93"/>
      <c r="AK1132" s="93"/>
      <c r="AL1132" s="93"/>
      <c r="AM1132" s="93"/>
      <c r="AN1132" s="93"/>
      <c r="AO1132" s="93"/>
      <c r="AP1132" s="93"/>
      <c r="AQ1132" s="93"/>
      <c r="AR1132" s="93"/>
      <c r="AS1132" s="93"/>
      <c r="AT1132" s="93"/>
      <c r="AU1132" s="93"/>
      <c r="AV1132" s="283"/>
      <c r="AW1132" s="283"/>
      <c r="AX1132" s="283"/>
      <c r="AY1132" s="283"/>
      <c r="AZ1132" s="283"/>
      <c r="BA1132" s="283"/>
      <c r="BB1132" s="283"/>
      <c r="BC1132" s="283"/>
      <c r="BD1132" s="283"/>
      <c r="BE1132" s="283"/>
      <c r="BF1132" s="283"/>
      <c r="BG1132" s="283"/>
      <c r="BH1132" s="283"/>
      <c r="BI1132" s="283"/>
      <c r="BJ1132" s="283"/>
      <c r="BK1132" s="284"/>
      <c r="BL1132" s="284"/>
      <c r="BM1132" s="284"/>
      <c r="BN1132" s="284"/>
      <c r="BO1132" s="284"/>
      <c r="BP1132" s="284"/>
      <c r="BQ1132" s="284"/>
      <c r="BR1132" s="284"/>
      <c r="BS1132" s="284"/>
      <c r="BT1132" s="284"/>
      <c r="BU1132" s="284"/>
      <c r="BV1132" s="284"/>
      <c r="BW1132" s="284"/>
      <c r="BX1132" s="284"/>
      <c r="BY1132" s="284"/>
      <c r="BZ1132" s="284"/>
      <c r="CA1132" s="284"/>
      <c r="CB1132" s="283"/>
      <c r="CC1132" s="93"/>
      <c r="CD1132" s="282"/>
      <c r="CE1132" s="93"/>
      <c r="CF1132" s="93"/>
      <c r="CG1132" s="93"/>
      <c r="CH1132" s="93"/>
      <c r="CI1132" s="93"/>
      <c r="CJ1132" s="93"/>
      <c r="CK1132" s="93"/>
      <c r="CL1132" s="93"/>
      <c r="CM1132" s="93"/>
      <c r="CN1132" s="93"/>
      <c r="CO1132" s="93"/>
      <c r="CP1132" s="93"/>
      <c r="CQ1132" s="93"/>
      <c r="CR1132" s="93"/>
      <c r="CS1132" s="93"/>
      <c r="CT1132" s="93"/>
      <c r="CU1132" s="93"/>
      <c r="CV1132" s="93"/>
      <c r="CW1132" s="93"/>
      <c r="CX1132" s="93"/>
      <c r="CY1132" s="93"/>
      <c r="CZ1132" s="93"/>
      <c r="DA1132" s="93"/>
      <c r="DB1132" s="93"/>
      <c r="DC1132" s="93"/>
      <c r="DD1132" s="93"/>
      <c r="DE1132" s="93"/>
      <c r="DF1132" s="93"/>
      <c r="DG1132" s="93"/>
      <c r="DH1132" s="93"/>
      <c r="DI1132" s="93"/>
      <c r="DJ1132" s="93"/>
      <c r="DK1132" s="93"/>
      <c r="DL1132" s="93"/>
      <c r="DM1132" s="93"/>
      <c r="DN1132" s="93"/>
      <c r="DO1132" s="93"/>
      <c r="DP1132" s="93"/>
      <c r="DQ1132" s="93"/>
      <c r="DR1132" s="93"/>
      <c r="DS1132" s="93"/>
      <c r="DT1132" s="93"/>
      <c r="DU1132" s="93"/>
      <c r="DV1132" s="93"/>
      <c r="DW1132" s="93"/>
      <c r="DX1132" s="93"/>
      <c r="DY1132" s="93"/>
      <c r="DZ1132" s="93"/>
      <c r="EA1132" s="93"/>
      <c r="EB1132" s="93"/>
      <c r="EC1132" s="93"/>
      <c r="ED1132" s="93"/>
      <c r="EE1132" s="93"/>
      <c r="EF1132" s="93"/>
      <c r="EG1132" s="93"/>
      <c r="EH1132" s="93"/>
      <c r="EI1132" s="93"/>
      <c r="EJ1132" s="93"/>
      <c r="EK1132" s="93"/>
      <c r="EL1132" s="93"/>
      <c r="EM1132" s="93"/>
      <c r="EN1132" s="93"/>
      <c r="EO1132" s="93"/>
      <c r="EP1132" s="93"/>
      <c r="EQ1132" s="93"/>
      <c r="ER1132" s="93"/>
      <c r="ES1132" s="93"/>
      <c r="ET1132" s="93"/>
      <c r="EU1132" s="93"/>
      <c r="EV1132" s="93"/>
      <c r="EW1132" s="93"/>
      <c r="EX1132" s="93"/>
      <c r="EY1132" s="93"/>
      <c r="EZ1132" s="93"/>
      <c r="FA1132" s="93"/>
      <c r="FB1132" s="93"/>
      <c r="FC1132" s="93"/>
      <c r="FD1132" s="93"/>
      <c r="FE1132" s="93"/>
      <c r="FF1132" s="93"/>
      <c r="FG1132" s="93"/>
      <c r="FH1132" s="93"/>
      <c r="FI1132" s="93"/>
      <c r="FJ1132" s="93"/>
      <c r="FK1132" s="93"/>
      <c r="FL1132" s="93"/>
      <c r="FM1132" s="93"/>
      <c r="FN1132" s="93"/>
      <c r="FO1132" s="93"/>
      <c r="FP1132" s="93"/>
      <c r="FQ1132" s="93"/>
      <c r="FR1132" s="93"/>
      <c r="FS1132" s="93"/>
      <c r="FT1132" s="93"/>
      <c r="FU1132" s="93"/>
      <c r="FV1132" s="93"/>
      <c r="FW1132" s="93"/>
      <c r="FX1132" s="93"/>
      <c r="FY1132" s="93"/>
      <c r="FZ1132" s="93"/>
      <c r="GA1132" s="93"/>
      <c r="GB1132" s="93"/>
      <c r="GC1132" s="93"/>
      <c r="GD1132" s="93"/>
      <c r="GE1132" s="93"/>
      <c r="GF1132" s="93"/>
      <c r="GG1132" s="93"/>
      <c r="GH1132" s="93"/>
      <c r="GI1132" s="93"/>
      <c r="GJ1132" s="93"/>
      <c r="GK1132" s="93"/>
      <c r="GL1132" s="93"/>
      <c r="GM1132" s="93"/>
      <c r="GN1132" s="93"/>
      <c r="GO1132" s="93"/>
      <c r="GP1132" s="93"/>
      <c r="GQ1132" s="93"/>
      <c r="GR1132" s="93"/>
      <c r="GS1132" s="93"/>
      <c r="GT1132" s="93"/>
      <c r="GU1132" s="93"/>
      <c r="GV1132" s="93"/>
      <c r="GW1132" s="93"/>
      <c r="GX1132" s="93"/>
      <c r="GY1132" s="93"/>
      <c r="GZ1132" s="93"/>
      <c r="HA1132" s="93"/>
      <c r="HB1132" s="93"/>
      <c r="HC1132" s="93"/>
      <c r="HD1132" s="93"/>
      <c r="HE1132" s="93"/>
      <c r="HF1132" s="93"/>
      <c r="HG1132" s="93"/>
      <c r="HH1132" s="93"/>
      <c r="HI1132" s="93"/>
      <c r="HJ1132" s="93"/>
      <c r="HK1132" s="93"/>
      <c r="HL1132" s="93"/>
      <c r="HM1132" s="93"/>
      <c r="HN1132" s="93"/>
      <c r="HO1132" s="93"/>
      <c r="HP1132" s="93"/>
      <c r="HQ1132" s="93"/>
      <c r="HR1132" s="93"/>
      <c r="HS1132" s="93"/>
      <c r="HT1132" s="93"/>
      <c r="HU1132" s="93"/>
      <c r="HV1132" s="93"/>
      <c r="HW1132" s="93"/>
      <c r="HX1132" s="93"/>
      <c r="HY1132" s="93"/>
      <c r="HZ1132" s="93"/>
      <c r="IA1132" s="93"/>
      <c r="IB1132" s="93"/>
      <c r="IC1132" s="93"/>
      <c r="ID1132" s="93"/>
      <c r="IE1132" s="93"/>
      <c r="IF1132" s="93"/>
      <c r="IG1132" s="93"/>
      <c r="IH1132" s="93"/>
      <c r="II1132" s="93"/>
      <c r="IJ1132" s="93"/>
      <c r="IK1132" s="93"/>
      <c r="IL1132" s="93"/>
      <c r="IM1132" s="93"/>
      <c r="IN1132" s="93"/>
      <c r="IO1132" s="93"/>
      <c r="IP1132" s="93"/>
      <c r="IQ1132" s="93"/>
      <c r="IR1132" s="93"/>
      <c r="IS1132" s="93"/>
      <c r="IT1132" s="93"/>
      <c r="IU1132" s="93"/>
      <c r="IV1132" s="93"/>
      <c r="IW1132" s="93"/>
      <c r="IX1132" s="93"/>
      <c r="IY1132" s="93"/>
      <c r="IZ1132" s="93"/>
      <c r="JA1132" s="93"/>
      <c r="JB1132" s="93"/>
      <c r="JC1132" s="93"/>
      <c r="JD1132" s="93"/>
      <c r="JE1132" s="93"/>
      <c r="JF1132" s="93"/>
      <c r="JG1132" s="93"/>
      <c r="JH1132" s="93"/>
      <c r="JI1132" s="93"/>
      <c r="JJ1132" s="93"/>
      <c r="JK1132" s="93"/>
      <c r="JL1132" s="93"/>
      <c r="JM1132" s="93"/>
      <c r="JN1132" s="93"/>
      <c r="JO1132" s="93"/>
      <c r="JP1132" s="93"/>
      <c r="JQ1132" s="93"/>
      <c r="JR1132" s="93"/>
      <c r="JS1132" s="93"/>
      <c r="JT1132" s="93"/>
      <c r="JU1132" s="93"/>
      <c r="JV1132" s="93"/>
      <c r="JW1132" s="93"/>
      <c r="JX1132" s="93"/>
      <c r="JY1132" s="93"/>
      <c r="JZ1132" s="93"/>
      <c r="KA1132" s="93"/>
      <c r="KB1132" s="93"/>
      <c r="KC1132" s="93"/>
      <c r="KD1132" s="93"/>
      <c r="KE1132" s="93"/>
      <c r="KF1132" s="93"/>
      <c r="KG1132" s="93"/>
      <c r="KH1132" s="93"/>
      <c r="KI1132" s="93"/>
      <c r="KJ1132" s="93"/>
      <c r="KK1132" s="93"/>
      <c r="KL1132" s="93"/>
      <c r="KM1132" s="93"/>
      <c r="KN1132" s="93"/>
      <c r="KO1132" s="93"/>
      <c r="KP1132" s="93"/>
      <c r="KQ1132" s="93"/>
      <c r="KR1132" s="93"/>
      <c r="KS1132" s="93"/>
      <c r="KT1132" s="93"/>
      <c r="KU1132" s="93"/>
      <c r="KV1132" s="93"/>
      <c r="KW1132" s="93"/>
      <c r="KX1132" s="93"/>
      <c r="KY1132" s="93"/>
      <c r="KZ1132" s="93"/>
      <c r="LA1132" s="93"/>
      <c r="LB1132" s="93"/>
      <c r="LC1132" s="93"/>
      <c r="LD1132" s="93"/>
      <c r="LE1132" s="93"/>
      <c r="LF1132" s="93"/>
      <c r="LG1132" s="93"/>
      <c r="LH1132" s="93"/>
      <c r="LI1132" s="93"/>
      <c r="LJ1132" s="93"/>
      <c r="LK1132" s="93"/>
      <c r="LL1132" s="93"/>
      <c r="LM1132" s="93"/>
      <c r="LN1132" s="93"/>
      <c r="LO1132" s="93"/>
      <c r="LP1132" s="93"/>
      <c r="LQ1132" s="93"/>
      <c r="LR1132" s="93"/>
      <c r="LS1132" s="93"/>
      <c r="LT1132" s="93"/>
      <c r="LU1132" s="93"/>
      <c r="LV1132" s="93"/>
      <c r="LW1132" s="93"/>
      <c r="LX1132" s="93"/>
      <c r="LY1132" s="93"/>
      <c r="LZ1132" s="93"/>
      <c r="MA1132" s="93"/>
      <c r="MB1132" s="93"/>
      <c r="MC1132" s="93"/>
      <c r="MD1132" s="93"/>
      <c r="ME1132" s="93"/>
      <c r="MF1132" s="93"/>
      <c r="MG1132" s="93"/>
      <c r="MH1132" s="93"/>
      <c r="MI1132" s="93"/>
      <c r="MJ1132" s="93"/>
      <c r="MK1132" s="93"/>
      <c r="ML1132" s="93"/>
      <c r="MM1132" s="93"/>
      <c r="MN1132" s="93"/>
      <c r="MO1132" s="93"/>
      <c r="MP1132" s="93"/>
      <c r="MQ1132" s="93"/>
      <c r="MR1132" s="93"/>
      <c r="MS1132" s="93"/>
      <c r="MT1132" s="93"/>
      <c r="MU1132" s="93"/>
      <c r="MV1132" s="93"/>
      <c r="MW1132" s="93"/>
      <c r="MX1132" s="93"/>
      <c r="MY1132" s="93"/>
      <c r="MZ1132" s="93"/>
      <c r="NA1132" s="93"/>
      <c r="NB1132" s="93"/>
      <c r="NC1132" s="93"/>
      <c r="ND1132" s="93"/>
      <c r="NE1132" s="93"/>
      <c r="NF1132" s="93"/>
      <c r="NG1132" s="93"/>
      <c r="NH1132" s="93"/>
      <c r="NI1132" s="93"/>
      <c r="NJ1132" s="93"/>
      <c r="NK1132" s="93"/>
      <c r="NL1132" s="93"/>
      <c r="NM1132" s="93"/>
      <c r="NN1132" s="93"/>
      <c r="NO1132" s="93"/>
      <c r="NP1132" s="93"/>
      <c r="NQ1132" s="93"/>
      <c r="NR1132" s="93"/>
      <c r="NS1132" s="93"/>
      <c r="NT1132" s="93"/>
      <c r="NU1132" s="93"/>
      <c r="NV1132" s="93"/>
      <c r="NW1132" s="93"/>
      <c r="NX1132" s="93"/>
      <c r="NY1132" s="93"/>
      <c r="NZ1132" s="93"/>
      <c r="OA1132" s="93"/>
      <c r="OB1132" s="93"/>
      <c r="OC1132" s="93"/>
      <c r="OD1132" s="93"/>
      <c r="OE1132" s="93"/>
      <c r="OF1132" s="93"/>
      <c r="OG1132" s="93"/>
      <c r="OH1132" s="93"/>
      <c r="OI1132" s="93"/>
      <c r="OJ1132" s="93"/>
      <c r="OK1132" s="93"/>
      <c r="OL1132" s="93"/>
      <c r="OM1132" s="93"/>
      <c r="ON1132" s="93"/>
      <c r="OO1132" s="93"/>
      <c r="OP1132" s="93"/>
      <c r="OQ1132" s="93"/>
      <c r="OR1132" s="93"/>
      <c r="OS1132" s="93"/>
      <c r="OT1132" s="93"/>
      <c r="OU1132" s="93"/>
      <c r="OV1132" s="93"/>
      <c r="OW1132" s="93"/>
      <c r="OX1132" s="93"/>
      <c r="OY1132" s="93"/>
      <c r="OZ1132" s="93"/>
      <c r="PA1132" s="93"/>
      <c r="PB1132" s="93"/>
      <c r="PC1132" s="93"/>
      <c r="PD1132" s="93"/>
      <c r="PE1132" s="93"/>
      <c r="PF1132" s="93"/>
      <c r="PG1132" s="93"/>
      <c r="PH1132" s="93"/>
      <c r="PI1132" s="93"/>
      <c r="PJ1132" s="93"/>
      <c r="PK1132" s="93"/>
      <c r="PL1132" s="93"/>
      <c r="PM1132" s="93"/>
      <c r="PN1132" s="93"/>
      <c r="PO1132" s="93"/>
      <c r="PP1132" s="93"/>
      <c r="PQ1132" s="93"/>
      <c r="PR1132" s="93"/>
      <c r="PS1132" s="93"/>
      <c r="PT1132" s="93"/>
      <c r="PU1132" s="93"/>
      <c r="PV1132" s="93"/>
      <c r="PW1132" s="93"/>
      <c r="PX1132" s="93"/>
      <c r="PY1132" s="93"/>
      <c r="PZ1132" s="93"/>
      <c r="QA1132" s="93"/>
      <c r="QB1132" s="93"/>
      <c r="QC1132" s="93"/>
      <c r="QD1132" s="93"/>
      <c r="QE1132" s="93"/>
      <c r="QF1132" s="93"/>
      <c r="QG1132" s="93"/>
      <c r="QH1132" s="93"/>
      <c r="QI1132" s="93"/>
      <c r="QJ1132" s="93"/>
      <c r="QK1132" s="93"/>
      <c r="QL1132" s="93"/>
      <c r="QM1132" s="93"/>
      <c r="QN1132" s="93"/>
      <c r="QO1132" s="93"/>
      <c r="QP1132" s="93"/>
      <c r="QQ1132" s="93"/>
      <c r="QR1132" s="93"/>
      <c r="QS1132" s="93"/>
      <c r="QT1132" s="93"/>
      <c r="QU1132" s="93"/>
      <c r="QV1132" s="93"/>
      <c r="QW1132" s="93"/>
      <c r="QX1132" s="93"/>
      <c r="QY1132" s="93"/>
      <c r="QZ1132" s="93"/>
      <c r="RA1132" s="93"/>
      <c r="RB1132" s="93"/>
      <c r="RC1132" s="93"/>
      <c r="RD1132" s="93"/>
      <c r="RE1132" s="93"/>
      <c r="RF1132" s="93"/>
      <c r="RG1132" s="93"/>
      <c r="RH1132" s="93"/>
      <c r="RI1132" s="93"/>
      <c r="RJ1132" s="93"/>
      <c r="RK1132" s="93"/>
      <c r="RL1132" s="93"/>
      <c r="RM1132" s="93"/>
      <c r="RN1132" s="93"/>
      <c r="RO1132" s="93"/>
      <c r="RP1132" s="93"/>
      <c r="RQ1132" s="93"/>
      <c r="RR1132" s="93"/>
      <c r="RS1132" s="93"/>
      <c r="RT1132" s="93"/>
      <c r="RU1132" s="93"/>
      <c r="RV1132" s="93"/>
      <c r="RW1132" s="93"/>
      <c r="RX1132" s="93"/>
      <c r="RY1132" s="93"/>
      <c r="RZ1132" s="93"/>
      <c r="SA1132" s="93"/>
      <c r="SB1132" s="93"/>
      <c r="SC1132" s="93"/>
      <c r="SD1132" s="93"/>
      <c r="SE1132" s="93"/>
      <c r="SF1132" s="93"/>
      <c r="SG1132" s="93"/>
      <c r="SH1132" s="93"/>
      <c r="SI1132" s="93"/>
      <c r="SJ1132" s="93"/>
      <c r="SK1132" s="93"/>
      <c r="SL1132" s="93"/>
      <c r="SM1132" s="93"/>
      <c r="SN1132" s="93"/>
      <c r="SO1132" s="93"/>
      <c r="SP1132" s="93"/>
      <c r="SQ1132" s="93"/>
      <c r="SR1132" s="93"/>
      <c r="SS1132" s="93"/>
      <c r="ST1132" s="93"/>
      <c r="SU1132" s="93"/>
      <c r="SV1132" s="93"/>
      <c r="SW1132" s="93"/>
      <c r="SX1132" s="93"/>
      <c r="SY1132" s="93"/>
      <c r="SZ1132" s="93"/>
      <c r="TA1132" s="93"/>
      <c r="TB1132" s="93"/>
      <c r="TC1132" s="93"/>
      <c r="TD1132" s="93"/>
      <c r="TE1132" s="93"/>
      <c r="TF1132" s="93"/>
      <c r="TG1132" s="93"/>
      <c r="TH1132" s="93"/>
      <c r="TI1132" s="93"/>
      <c r="TJ1132" s="93"/>
      <c r="TK1132" s="93"/>
      <c r="TL1132" s="93"/>
      <c r="TM1132" s="93"/>
      <c r="TN1132" s="93"/>
      <c r="TO1132" s="93"/>
      <c r="TP1132" s="93"/>
      <c r="TQ1132" s="93"/>
      <c r="TR1132" s="93"/>
      <c r="TS1132" s="93"/>
      <c r="TT1132" s="93"/>
      <c r="TU1132" s="93"/>
      <c r="TV1132" s="93"/>
      <c r="TW1132" s="93"/>
      <c r="TX1132" s="93"/>
      <c r="TY1132" s="93"/>
      <c r="TZ1132" s="93"/>
      <c r="UA1132" s="93"/>
      <c r="UB1132" s="93"/>
      <c r="UC1132" s="93"/>
      <c r="UD1132" s="93"/>
      <c r="UE1132" s="93"/>
      <c r="UF1132" s="93"/>
      <c r="UG1132" s="93"/>
      <c r="UH1132" s="93"/>
      <c r="UI1132" s="93"/>
      <c r="UJ1132" s="93"/>
      <c r="UK1132" s="93"/>
      <c r="UL1132" s="93"/>
      <c r="UM1132" s="93"/>
      <c r="UN1132" s="93"/>
      <c r="UO1132" s="93"/>
      <c r="UP1132" s="93"/>
      <c r="UQ1132" s="93"/>
      <c r="UR1132" s="93"/>
      <c r="US1132" s="93"/>
      <c r="UT1132" s="93"/>
      <c r="UU1132" s="93"/>
      <c r="UV1132" s="93"/>
      <c r="UW1132" s="93"/>
      <c r="UX1132" s="93"/>
      <c r="UY1132" s="93"/>
      <c r="UZ1132" s="93"/>
      <c r="VA1132" s="93"/>
      <c r="VB1132" s="93"/>
      <c r="VC1132" s="93"/>
      <c r="VD1132" s="93"/>
      <c r="VE1132" s="93"/>
      <c r="VF1132" s="93"/>
      <c r="VG1132" s="93"/>
      <c r="VH1132" s="93"/>
      <c r="VI1132" s="93"/>
      <c r="VJ1132" s="93"/>
      <c r="VK1132" s="93"/>
      <c r="VL1132" s="93"/>
      <c r="VM1132" s="93"/>
      <c r="VN1132" s="93"/>
      <c r="VO1132" s="93"/>
      <c r="VP1132" s="93"/>
      <c r="VQ1132" s="93"/>
      <c r="VR1132" s="93"/>
      <c r="VS1132" s="93"/>
      <c r="VT1132" s="93"/>
      <c r="VU1132" s="93"/>
      <c r="VV1132" s="93"/>
      <c r="VW1132" s="93"/>
      <c r="VX1132" s="93"/>
      <c r="VY1132" s="93"/>
      <c r="VZ1132" s="93"/>
      <c r="WA1132" s="93"/>
      <c r="WB1132" s="93"/>
      <c r="WC1132" s="93"/>
      <c r="WD1132" s="93"/>
      <c r="WE1132" s="93"/>
      <c r="WF1132" s="93"/>
      <c r="WG1132" s="93"/>
      <c r="WH1132" s="93"/>
      <c r="WI1132" s="93"/>
      <c r="WJ1132" s="93"/>
      <c r="WK1132" s="93"/>
      <c r="WL1132" s="93"/>
      <c r="WM1132" s="93"/>
      <c r="WN1132" s="93"/>
      <c r="WO1132" s="93"/>
      <c r="WP1132" s="93"/>
      <c r="WQ1132" s="93"/>
      <c r="WR1132" s="93"/>
      <c r="WS1132" s="93"/>
      <c r="WT1132" s="93"/>
      <c r="WU1132" s="93"/>
      <c r="WV1132" s="93"/>
      <c r="WW1132" s="93"/>
      <c r="WX1132" s="93"/>
      <c r="WY1132" s="93"/>
      <c r="WZ1132" s="93"/>
      <c r="XA1132" s="93"/>
      <c r="XB1132" s="93"/>
      <c r="XC1132" s="93"/>
      <c r="XD1132" s="93"/>
      <c r="XE1132" s="93"/>
      <c r="XF1132" s="93"/>
      <c r="XG1132" s="93"/>
      <c r="XH1132" s="93"/>
      <c r="XI1132" s="93"/>
      <c r="XJ1132" s="93"/>
      <c r="XK1132" s="93"/>
      <c r="XL1132" s="93"/>
      <c r="XM1132" s="93"/>
      <c r="XN1132" s="93"/>
      <c r="XO1132" s="93"/>
      <c r="XP1132" s="93"/>
      <c r="XQ1132" s="93"/>
      <c r="XR1132" s="93"/>
      <c r="XS1132" s="93"/>
      <c r="XT1132" s="93"/>
      <c r="XU1132" s="93"/>
      <c r="XV1132" s="93"/>
      <c r="XW1132" s="93"/>
      <c r="XX1132" s="93"/>
      <c r="XY1132" s="93"/>
      <c r="XZ1132" s="93"/>
      <c r="YA1132" s="93"/>
      <c r="YB1132" s="93"/>
      <c r="YC1132" s="93"/>
      <c r="YD1132" s="93"/>
      <c r="YE1132" s="93"/>
      <c r="YF1132" s="93"/>
      <c r="YG1132" s="93"/>
      <c r="YH1132" s="93"/>
      <c r="YI1132" s="93"/>
      <c r="YJ1132" s="93"/>
      <c r="YK1132" s="93"/>
      <c r="YL1132" s="93"/>
      <c r="YM1132" s="93"/>
      <c r="YN1132" s="93"/>
      <c r="YO1132" s="93"/>
      <c r="YP1132" s="93"/>
      <c r="YQ1132" s="93"/>
      <c r="YR1132" s="93"/>
      <c r="YS1132" s="93"/>
      <c r="YT1132" s="93"/>
      <c r="YU1132" s="93"/>
      <c r="YV1132" s="93"/>
      <c r="YW1132" s="93"/>
      <c r="YX1132" s="93"/>
      <c r="YY1132" s="93"/>
      <c r="YZ1132" s="93"/>
      <c r="ZA1132" s="93"/>
      <c r="ZB1132" s="93"/>
      <c r="ZC1132" s="93"/>
      <c r="ZD1132" s="93"/>
      <c r="ZE1132" s="93"/>
      <c r="ZF1132" s="93"/>
      <c r="ZG1132" s="93"/>
      <c r="ZH1132" s="93"/>
      <c r="ZI1132" s="93"/>
      <c r="ZJ1132" s="93"/>
      <c r="ZK1132" s="93"/>
      <c r="ZL1132" s="93"/>
      <c r="ZM1132" s="93"/>
      <c r="ZN1132" s="93"/>
      <c r="ZO1132" s="93"/>
      <c r="ZP1132" s="93"/>
      <c r="ZQ1132" s="93"/>
      <c r="ZR1132" s="93"/>
      <c r="ZS1132" s="93"/>
      <c r="ZT1132" s="93"/>
      <c r="ZU1132" s="93"/>
      <c r="ZV1132" s="93"/>
      <c r="ZW1132" s="93"/>
      <c r="ZX1132" s="93"/>
      <c r="ZY1132" s="93"/>
      <c r="ZZ1132" s="93"/>
      <c r="AAA1132" s="93"/>
      <c r="AAB1132" s="93"/>
      <c r="AAC1132" s="93"/>
      <c r="AAD1132" s="93"/>
      <c r="AAE1132" s="93"/>
      <c r="AAF1132" s="93"/>
      <c r="AAG1132" s="93"/>
      <c r="AAH1132" s="93"/>
      <c r="AAI1132" s="93"/>
      <c r="AAJ1132" s="93"/>
      <c r="AAK1132" s="93"/>
      <c r="AAL1132" s="93"/>
      <c r="AAM1132" s="93"/>
      <c r="AAN1132" s="93"/>
      <c r="AAO1132" s="93"/>
      <c r="AAP1132" s="93"/>
      <c r="AAQ1132" s="93"/>
      <c r="AAR1132" s="93"/>
      <c r="AAS1132" s="93"/>
      <c r="AAT1132" s="93"/>
      <c r="AAU1132" s="93"/>
      <c r="AAV1132" s="93"/>
      <c r="AAW1132" s="93"/>
      <c r="AAX1132" s="93"/>
      <c r="AAY1132" s="93"/>
      <c r="AAZ1132" s="93"/>
      <c r="ABA1132" s="93"/>
      <c r="ABB1132" s="93"/>
      <c r="ABC1132" s="93"/>
      <c r="ABD1132" s="93"/>
      <c r="ABE1132" s="93"/>
      <c r="ABF1132" s="93"/>
      <c r="ABG1132" s="93"/>
      <c r="ABH1132" s="93"/>
      <c r="ABI1132" s="93"/>
      <c r="ABJ1132" s="93"/>
      <c r="ABK1132" s="93"/>
      <c r="ABL1132" s="93"/>
      <c r="ABM1132" s="93"/>
      <c r="ABN1132" s="93"/>
      <c r="ABO1132" s="93"/>
      <c r="ABP1132" s="93"/>
      <c r="ABQ1132" s="93"/>
      <c r="ABR1132" s="93"/>
      <c r="ABS1132" s="93"/>
      <c r="ABT1132" s="93"/>
      <c r="ABU1132" s="93"/>
      <c r="ABV1132" s="93"/>
      <c r="ABW1132" s="93"/>
      <c r="ABX1132" s="93"/>
      <c r="ABY1132" s="93"/>
      <c r="ABZ1132" s="93"/>
      <c r="ACA1132" s="93"/>
      <c r="ACB1132" s="93"/>
      <c r="ACC1132" s="93"/>
      <c r="ACD1132" s="93"/>
      <c r="ACE1132" s="93"/>
      <c r="ACF1132" s="93"/>
      <c r="ACG1132" s="93"/>
      <c r="ACH1132" s="93"/>
      <c r="ACI1132" s="93"/>
      <c r="ACJ1132" s="93"/>
      <c r="ACK1132" s="93"/>
      <c r="ACL1132" s="93"/>
      <c r="ACM1132" s="93"/>
      <c r="ACN1132" s="93"/>
      <c r="ACO1132" s="93"/>
      <c r="ACP1132" s="93"/>
      <c r="ACQ1132" s="89"/>
      <c r="ACR1132" s="287" t="s">
        <v>146</v>
      </c>
      <c r="ACS1132" s="288" t="s">
        <v>562</v>
      </c>
    </row>
    <row r="1133" spans="1:773" ht="58.5" customHeight="1">
      <c r="ACQ1133" s="89"/>
      <c r="ACR1133" s="285" t="s">
        <v>147</v>
      </c>
      <c r="ACS1133" s="286" t="s">
        <v>563</v>
      </c>
    </row>
    <row r="1134" spans="1:773" ht="96.75" customHeight="1">
      <c r="ACQ1134" s="89"/>
      <c r="ACR1134" s="287" t="s">
        <v>564</v>
      </c>
      <c r="ACS1134" s="288" t="s">
        <v>565</v>
      </c>
    </row>
    <row r="1135" spans="1:773" ht="73.5" customHeight="1">
      <c r="ACQ1135" s="89"/>
      <c r="ACR1135" s="285" t="s">
        <v>149</v>
      </c>
      <c r="ACS1135" s="286" t="s">
        <v>566</v>
      </c>
    </row>
    <row r="1136" spans="1:773" ht="63.75" customHeight="1">
      <c r="ACQ1136" s="89"/>
      <c r="ACR1136" s="287" t="s">
        <v>150</v>
      </c>
      <c r="ACS1136" s="288" t="s">
        <v>567</v>
      </c>
    </row>
    <row r="1137" spans="771:777" ht="11.25" customHeight="1">
      <c r="ACQ1137" s="89"/>
      <c r="ACR1137" s="89"/>
      <c r="ACS1137" s="89"/>
    </row>
    <row r="1138" spans="771:777" ht="11.25" customHeight="1">
      <c r="ACQ1138" s="89"/>
      <c r="ACR1138" s="89"/>
      <c r="ACS1138" s="89"/>
    </row>
    <row r="1140" spans="771:777" ht="11.25" customHeight="1">
      <c r="ACU1140" s="5" t="s">
        <v>568</v>
      </c>
      <c r="ACV1140" s="89"/>
      <c r="ACW1140" s="89"/>
    </row>
    <row r="1141" spans="771:777" ht="11.25" customHeight="1">
      <c r="ACU1141" s="5" t="s">
        <v>569</v>
      </c>
      <c r="ACV1141" s="89"/>
      <c r="ACW1141" s="89"/>
    </row>
    <row r="1142" spans="771:777" ht="11.25" customHeight="1">
      <c r="ACU1142" s="5" t="s">
        <v>570</v>
      </c>
      <c r="ACV1142" s="89"/>
      <c r="ACW1142" s="89"/>
    </row>
    <row r="1143" spans="771:777" ht="11.25" customHeight="1">
      <c r="ACU1143" s="5" t="s">
        <v>571</v>
      </c>
      <c r="ACV1143" s="89"/>
      <c r="ACW1143" s="89"/>
    </row>
    <row r="1144" spans="771:777" ht="11.25" customHeight="1">
      <c r="ACU1144" s="5"/>
      <c r="ACV1144" s="89"/>
      <c r="ACW1144" s="89"/>
    </row>
    <row r="1145" spans="771:777" ht="11.25" customHeight="1">
      <c r="ACU1145" s="5" t="s">
        <v>153</v>
      </c>
      <c r="ACV1145" s="89"/>
      <c r="ACW1145" s="89"/>
    </row>
    <row r="1146" spans="771:777" ht="11.25" customHeight="1">
      <c r="ACU1146" s="89"/>
      <c r="ACV1146" s="89"/>
      <c r="ACW1146" s="68" t="s">
        <v>160</v>
      </c>
    </row>
    <row r="1147" spans="771:777" ht="11.25" customHeight="1">
      <c r="ACU1147" s="89"/>
      <c r="ACV1147" s="89"/>
      <c r="ACW1147" s="57" t="s">
        <v>572</v>
      </c>
    </row>
    <row r="1148" spans="771:777" ht="11.25" customHeight="1">
      <c r="ACU1148" s="89"/>
      <c r="ACV1148" s="89"/>
      <c r="ACW1148" s="57" t="s">
        <v>162</v>
      </c>
    </row>
    <row r="1149" spans="771:777" ht="11.25" customHeight="1">
      <c r="ACU1149" s="89"/>
      <c r="ACV1149" s="89"/>
      <c r="ACW1149" s="57" t="s">
        <v>163</v>
      </c>
    </row>
    <row r="1150" spans="771:777" ht="11.25" customHeight="1">
      <c r="ACU1150" s="89"/>
      <c r="ACV1150" s="89"/>
      <c r="ACW1150" s="57" t="s">
        <v>165</v>
      </c>
    </row>
    <row r="1151" spans="771:777" ht="11.25" customHeight="1">
      <c r="ACU1151" s="89"/>
      <c r="ACV1151" s="89"/>
      <c r="ACW1151" s="57" t="s">
        <v>167</v>
      </c>
    </row>
    <row r="1152" spans="771:777" ht="11.25" customHeight="1">
      <c r="ACU1152" s="89"/>
      <c r="ACV1152" s="89"/>
      <c r="ACW1152" s="57" t="s">
        <v>573</v>
      </c>
    </row>
    <row r="1153" spans="775:781" ht="11.25" customHeight="1">
      <c r="ACU1153" s="89"/>
      <c r="ACV1153" s="89"/>
      <c r="ACW1153" s="57" t="s">
        <v>574</v>
      </c>
    </row>
    <row r="1154" spans="775:781" ht="11.25" customHeight="1">
      <c r="ACU1154" s="89"/>
      <c r="ACV1154" s="89"/>
      <c r="ACW1154" s="57" t="s">
        <v>575</v>
      </c>
    </row>
    <row r="1155" spans="775:781" ht="11.25" customHeight="1">
      <c r="ACW1155" s="57" t="s">
        <v>576</v>
      </c>
      <c r="ACX1155" s="89"/>
      <c r="ACY1155" s="89"/>
      <c r="ACZ1155" s="89"/>
      <c r="ADA1155" s="89"/>
    </row>
    <row r="1156" spans="775:781" ht="11.25" customHeight="1">
      <c r="ACW1156" s="57" t="s">
        <v>577</v>
      </c>
      <c r="ACX1156" s="89"/>
      <c r="ACY1156" s="89"/>
      <c r="ACZ1156" s="89"/>
      <c r="ADA1156" s="89"/>
    </row>
    <row r="1157" spans="775:781" ht="11.25" customHeight="1">
      <c r="ACW1157" s="57" t="s">
        <v>168</v>
      </c>
      <c r="ACX1157" s="89"/>
      <c r="ACY1157" s="89" t="s">
        <v>578</v>
      </c>
      <c r="ACZ1157" s="89"/>
      <c r="ADA1157" s="89"/>
    </row>
    <row r="1158" spans="775:781" ht="11.25" customHeight="1">
      <c r="ACW1158" s="89"/>
      <c r="ACX1158" s="89"/>
      <c r="ACY1158" s="57" t="s">
        <v>212</v>
      </c>
      <c r="ACZ1158" s="89"/>
      <c r="ADA1158" s="89"/>
    </row>
    <row r="1159" spans="775:781" ht="11.25" customHeight="1">
      <c r="ACW1159" s="89"/>
      <c r="ACX1159" s="89"/>
      <c r="ACY1159" s="57" t="s">
        <v>213</v>
      </c>
      <c r="ACZ1159" s="89"/>
      <c r="ADA1159" s="89"/>
    </row>
    <row r="1160" spans="775:781" ht="11.25" customHeight="1">
      <c r="ACW1160" s="89"/>
      <c r="ACX1160" s="89"/>
      <c r="ACY1160" s="57" t="s">
        <v>214</v>
      </c>
      <c r="ACZ1160" s="89"/>
      <c r="ADA1160" s="89"/>
    </row>
    <row r="1161" spans="775:781" ht="11.25" customHeight="1">
      <c r="ACW1161" s="89"/>
      <c r="ACX1161" s="89"/>
      <c r="ACY1161" s="57" t="s">
        <v>215</v>
      </c>
      <c r="ACZ1161" s="89"/>
      <c r="ADA1161" s="89"/>
    </row>
    <row r="1162" spans="775:781" ht="11.25" customHeight="1">
      <c r="ACW1162" s="89"/>
      <c r="ACX1162" s="89"/>
      <c r="ACY1162" s="89"/>
      <c r="ACZ1162" s="89"/>
      <c r="ADA1162" s="89"/>
    </row>
    <row r="1163" spans="775:781" ht="11.25" customHeight="1">
      <c r="ACW1163" s="89"/>
      <c r="ACX1163" s="89"/>
      <c r="ACY1163" s="89"/>
      <c r="ACZ1163" s="89"/>
      <c r="ADA1163" s="89" t="s">
        <v>100</v>
      </c>
    </row>
    <row r="1164" spans="775:781" ht="11.25" customHeight="1">
      <c r="ACW1164" s="89"/>
      <c r="ACX1164" s="89"/>
      <c r="ACY1164" s="89"/>
      <c r="ACZ1164" s="89"/>
      <c r="ADA1164" s="289" t="s">
        <v>579</v>
      </c>
    </row>
    <row r="1165" spans="775:781" ht="11.25" customHeight="1">
      <c r="ACW1165" s="89"/>
      <c r="ACX1165" s="89"/>
      <c r="ACY1165" s="89"/>
      <c r="ACZ1165" s="89"/>
      <c r="ADA1165" s="60" t="s">
        <v>580</v>
      </c>
    </row>
    <row r="1166" spans="775:781" ht="11.25" customHeight="1">
      <c r="ACW1166" s="89"/>
      <c r="ACX1166" s="89"/>
      <c r="ACY1166" s="89"/>
      <c r="ACZ1166" s="89"/>
      <c r="ADA1166" s="60" t="s">
        <v>581</v>
      </c>
    </row>
    <row r="1167" spans="775:781" ht="11.25" customHeight="1">
      <c r="ACW1167" s="89"/>
      <c r="ACX1167" s="89"/>
      <c r="ACY1167" s="89"/>
      <c r="ACZ1167" s="89"/>
      <c r="ADA1167" s="60" t="s">
        <v>582</v>
      </c>
    </row>
    <row r="1168" spans="775:781" ht="11.25" customHeight="1">
      <c r="ACW1168" s="89"/>
      <c r="ACX1168" s="89"/>
      <c r="ACY1168" s="89"/>
      <c r="ACZ1168" s="89"/>
      <c r="ADA1168" s="60" t="s">
        <v>583</v>
      </c>
    </row>
    <row r="1169" spans="777:786" ht="11.25" customHeight="1">
      <c r="ACW1169" s="89"/>
      <c r="ACX1169" s="89"/>
      <c r="ACY1169" s="89"/>
      <c r="ACZ1169" s="89"/>
      <c r="ADA1169" s="289" t="s">
        <v>584</v>
      </c>
    </row>
    <row r="1170" spans="777:786" ht="11.25" customHeight="1">
      <c r="ACW1170" s="89"/>
      <c r="ACX1170" s="89"/>
      <c r="ACY1170" s="89"/>
      <c r="ACZ1170" s="89"/>
      <c r="ADA1170" s="60" t="s">
        <v>585</v>
      </c>
    </row>
    <row r="1171" spans="777:786" ht="11.25" customHeight="1">
      <c r="ADA1171" s="289" t="s">
        <v>168</v>
      </c>
      <c r="ADB1171" s="89"/>
      <c r="ADC1171" s="5"/>
      <c r="ADD1171" s="5"/>
      <c r="ADE1171" s="56"/>
      <c r="ADF1171" s="56"/>
    </row>
    <row r="1172" spans="777:786" ht="11.25" customHeight="1">
      <c r="ADA1172" s="60" t="s">
        <v>153</v>
      </c>
      <c r="ADB1172" s="5"/>
      <c r="ADC1172" s="5"/>
      <c r="ADD1172" s="5"/>
      <c r="ADE1172" s="5"/>
      <c r="ADF1172" s="5"/>
    </row>
    <row r="1173" spans="777:786" ht="11.25" customHeight="1">
      <c r="ADA1173" s="60"/>
      <c r="ADB1173" s="5"/>
      <c r="ADC1173" s="5"/>
      <c r="ADD1173" s="5"/>
      <c r="ADE1173" s="5"/>
      <c r="ADF1173" s="5"/>
    </row>
    <row r="1174" spans="777:786" ht="11.25" customHeight="1">
      <c r="ADA1174" s="5"/>
      <c r="ADB1174" s="5"/>
      <c r="ADC1174" s="57" t="s">
        <v>210</v>
      </c>
      <c r="ADD1174" s="57"/>
      <c r="ADE1174" s="57"/>
      <c r="ADF1174" s="57"/>
    </row>
    <row r="1175" spans="777:786" ht="11.25" customHeight="1">
      <c r="ADA1175" s="5"/>
      <c r="ADB1175" s="5"/>
      <c r="ADC1175" s="57" t="s">
        <v>211</v>
      </c>
      <c r="ADD1175" s="57"/>
      <c r="ADE1175" s="57"/>
      <c r="ADF1175" s="57"/>
    </row>
    <row r="1176" spans="777:786" ht="11.25" customHeight="1">
      <c r="ADA1176" s="5"/>
      <c r="ADB1176" s="5"/>
      <c r="ADC1176" s="57"/>
      <c r="ADD1176" s="57"/>
      <c r="ADE1176" s="57"/>
      <c r="ADF1176" s="57"/>
    </row>
    <row r="1177" spans="777:786" ht="11.25" customHeight="1">
      <c r="ADA1177" s="5"/>
      <c r="ADB1177" s="5"/>
      <c r="ADC1177" s="57"/>
      <c r="ADD1177" s="57" t="s">
        <v>169</v>
      </c>
      <c r="ADE1177" s="57"/>
      <c r="ADF1177" s="57"/>
    </row>
    <row r="1178" spans="777:786" ht="11.25" customHeight="1">
      <c r="ADA1178" s="5"/>
      <c r="ADB1178" s="5"/>
      <c r="ADC1178" s="57"/>
      <c r="ADD1178" s="57" t="s">
        <v>170</v>
      </c>
      <c r="ADE1178" s="57"/>
      <c r="ADF1178" s="57"/>
    </row>
    <row r="1179" spans="777:786" ht="11.25" customHeight="1">
      <c r="ADA1179" s="5"/>
      <c r="ADB1179" s="5"/>
      <c r="ADC1179" s="57"/>
      <c r="ADD1179" s="57" t="s">
        <v>194</v>
      </c>
      <c r="ADE1179" s="57"/>
      <c r="ADF1179" s="57"/>
    </row>
    <row r="1180" spans="777:786" ht="11.25" customHeight="1">
      <c r="ADA1180" s="5"/>
      <c r="ADB1180" s="5"/>
      <c r="ADC1180" s="57"/>
      <c r="ADD1180" s="57" t="s">
        <v>196</v>
      </c>
      <c r="ADE1180" s="57"/>
      <c r="ADF1180" s="57"/>
    </row>
    <row r="1181" spans="777:786" ht="11.25" customHeight="1">
      <c r="ADA1181" s="5"/>
      <c r="ADB1181" s="5"/>
      <c r="ADC1181" s="57"/>
      <c r="ADD1181" s="57"/>
      <c r="ADE1181" s="57"/>
      <c r="ADF1181" s="57"/>
    </row>
    <row r="1182" spans="777:786" ht="11.25" customHeight="1">
      <c r="ADA1182" s="5"/>
      <c r="ADB1182" s="5"/>
      <c r="ADC1182" s="57"/>
      <c r="ADD1182" s="57"/>
      <c r="ADE1182" s="57"/>
      <c r="ADF1182" s="57"/>
    </row>
    <row r="1183" spans="777:786" ht="11.25" customHeight="1">
      <c r="ADA1183" s="5"/>
      <c r="ADB1183" s="5"/>
      <c r="ADC1183" s="57"/>
      <c r="ADD1183" s="57"/>
      <c r="ADE1183" s="57"/>
      <c r="ADF1183" s="57"/>
    </row>
    <row r="1184" spans="777:786" ht="11.25" customHeight="1">
      <c r="ADA1184" s="5"/>
      <c r="ADB1184" s="5"/>
      <c r="ADC1184" s="57"/>
      <c r="ADD1184" s="57"/>
      <c r="ADE1184" s="57"/>
      <c r="ADF1184" s="57" t="s">
        <v>204</v>
      </c>
    </row>
    <row r="1185" spans="781:791" ht="11.25" customHeight="1">
      <c r="ADA1185" s="5"/>
      <c r="ADB1185" s="5"/>
      <c r="ADC1185" s="57"/>
      <c r="ADD1185" s="57"/>
      <c r="ADE1185" s="57"/>
      <c r="ADF1185" s="57" t="s">
        <v>205</v>
      </c>
    </row>
    <row r="1186" spans="781:791" ht="11.25" customHeight="1">
      <c r="ADA1186" s="5"/>
      <c r="ADB1186" s="5"/>
      <c r="ADC1186" s="57"/>
      <c r="ADD1186" s="57"/>
      <c r="ADE1186" s="57"/>
      <c r="ADF1186" s="57" t="s">
        <v>206</v>
      </c>
    </row>
    <row r="1187" spans="781:791" ht="11.25" customHeight="1">
      <c r="ADF1187" s="57"/>
      <c r="ADG1187" s="57"/>
      <c r="ADH1187" s="57"/>
      <c r="ADI1187" s="57"/>
      <c r="ADJ1187" s="57"/>
      <c r="ADK1187" s="57"/>
    </row>
    <row r="1188" spans="781:791" ht="11.25" customHeight="1">
      <c r="ADF1188" s="57"/>
      <c r="ADG1188" s="57"/>
      <c r="ADH1188" s="57"/>
      <c r="ADI1188" s="57"/>
      <c r="ADJ1188" s="57"/>
      <c r="ADK1188" s="57"/>
    </row>
    <row r="1189" spans="781:791" ht="11.25" customHeight="1">
      <c r="ADF1189" s="57"/>
      <c r="ADG1189" s="57" t="s">
        <v>586</v>
      </c>
      <c r="ADH1189" s="57"/>
      <c r="ADI1189" s="57"/>
      <c r="ADJ1189" s="57"/>
      <c r="ADK1189" s="57"/>
    </row>
    <row r="1190" spans="781:791" ht="11.25" customHeight="1">
      <c r="ADF1190" s="57"/>
      <c r="ADG1190" s="57" t="s">
        <v>208</v>
      </c>
      <c r="ADH1190" s="57"/>
      <c r="ADI1190" s="57"/>
      <c r="ADJ1190" s="57"/>
      <c r="ADK1190" s="57"/>
    </row>
    <row r="1191" spans="781:791" ht="11.25" customHeight="1">
      <c r="ADF1191" s="57"/>
      <c r="ADG1191" s="57" t="s">
        <v>209</v>
      </c>
      <c r="ADH1191" s="57"/>
      <c r="ADI1191" s="57"/>
      <c r="ADJ1191" s="57"/>
      <c r="ADK1191" s="57"/>
    </row>
    <row r="1192" spans="781:791" ht="11.25" customHeight="1">
      <c r="ADF1192" s="57"/>
      <c r="ADG1192" s="57"/>
      <c r="ADH1192" s="57"/>
      <c r="ADI1192" s="57"/>
      <c r="ADJ1192" s="57"/>
      <c r="ADK1192" s="57"/>
    </row>
    <row r="1193" spans="781:791" ht="11.25" customHeight="1">
      <c r="ADF1193" s="57"/>
      <c r="ADG1193" s="57"/>
      <c r="ADH1193" s="57"/>
      <c r="ADI1193" s="57"/>
      <c r="ADJ1193" s="57"/>
      <c r="ADK1193" s="57"/>
    </row>
    <row r="1194" spans="781:791" ht="11.25" customHeight="1">
      <c r="ADF1194" s="57"/>
      <c r="ADG1194" s="57"/>
      <c r="ADH1194" s="57"/>
      <c r="ADI1194" s="57" t="s">
        <v>587</v>
      </c>
      <c r="ADJ1194" s="57"/>
      <c r="ADK1194" s="57"/>
    </row>
    <row r="1195" spans="781:791" ht="11.25" customHeight="1">
      <c r="ADF1195" s="57"/>
      <c r="ADG1195" s="57"/>
      <c r="ADH1195" s="57"/>
      <c r="ADI1195" s="57" t="s">
        <v>588</v>
      </c>
      <c r="ADJ1195" s="57"/>
      <c r="ADK1195" s="57"/>
    </row>
    <row r="1196" spans="781:791" ht="11.25" customHeight="1">
      <c r="ADF1196" s="57"/>
      <c r="ADG1196" s="57"/>
      <c r="ADH1196" s="57"/>
      <c r="ADI1196" s="57" t="s">
        <v>589</v>
      </c>
      <c r="ADJ1196" s="57"/>
      <c r="ADK1196" s="57"/>
    </row>
    <row r="1197" spans="781:791" ht="11.25" customHeight="1">
      <c r="ADF1197" s="57"/>
      <c r="ADG1197" s="57"/>
      <c r="ADH1197" s="57"/>
      <c r="ADI1197" s="57"/>
      <c r="ADJ1197" s="57"/>
      <c r="ADK1197" s="57"/>
    </row>
    <row r="1198" spans="781:791" ht="11.25" customHeight="1">
      <c r="ADF1198" s="57"/>
      <c r="ADG1198" s="57"/>
      <c r="ADH1198" s="57"/>
      <c r="ADI1198" s="57"/>
      <c r="ADJ1198" s="57" t="s">
        <v>193</v>
      </c>
      <c r="ADK1198" s="57"/>
    </row>
    <row r="1199" spans="781:791" ht="11.25" customHeight="1">
      <c r="ADF1199" s="57"/>
      <c r="ADG1199" s="57"/>
      <c r="ADH1199" s="57"/>
      <c r="ADI1199" s="57"/>
      <c r="ADJ1199" s="57" t="s">
        <v>191</v>
      </c>
      <c r="ADK1199" s="57"/>
    </row>
    <row r="1200" spans="781:791" ht="11.25" customHeight="1">
      <c r="ADF1200" s="57"/>
      <c r="ADG1200" s="57"/>
      <c r="ADH1200" s="57"/>
      <c r="ADI1200" s="57"/>
      <c r="ADJ1200" s="57" t="s">
        <v>590</v>
      </c>
      <c r="ADK1200" s="57"/>
    </row>
    <row r="1201" spans="786:805" ht="11.25" customHeight="1">
      <c r="ADF1201" s="57"/>
      <c r="ADG1201" s="57"/>
      <c r="ADH1201" s="57"/>
      <c r="ADI1201" s="57"/>
      <c r="ADJ1201" s="57"/>
      <c r="ADK1201" s="57"/>
    </row>
    <row r="1202" spans="786:805" ht="11.25" customHeight="1">
      <c r="ADF1202" s="57"/>
      <c r="ADG1202" s="57"/>
      <c r="ADH1202" s="57"/>
      <c r="ADI1202" s="57"/>
      <c r="ADJ1202" s="57"/>
      <c r="ADK1202" s="57" t="s">
        <v>591</v>
      </c>
    </row>
    <row r="1203" spans="786:805" ht="11.25" customHeight="1">
      <c r="ADK1203" s="57" t="s">
        <v>592</v>
      </c>
      <c r="ADL1203" s="57"/>
      <c r="ADM1203" s="5"/>
      <c r="ADN1203" s="5"/>
      <c r="ADO1203" s="5"/>
      <c r="ADP1203" s="5"/>
      <c r="ADQ1203" s="5"/>
      <c r="ADR1203" s="5"/>
      <c r="ADS1203" s="5"/>
      <c r="ADT1203" s="5"/>
      <c r="ADU1203" s="5"/>
      <c r="ADV1203" s="5"/>
      <c r="ADW1203" s="5"/>
      <c r="ADX1203" s="5"/>
      <c r="ADY1203" s="5"/>
    </row>
    <row r="1204" spans="786:805" ht="11.25" customHeight="1">
      <c r="ADK1204" s="57" t="s">
        <v>593</v>
      </c>
      <c r="ADL1204" s="57"/>
      <c r="ADM1204" s="5"/>
      <c r="ADN1204" s="5"/>
      <c r="ADO1204" s="5"/>
      <c r="ADP1204" s="5"/>
      <c r="ADQ1204" s="5"/>
      <c r="ADR1204" s="5"/>
      <c r="ADS1204" s="5"/>
      <c r="ADT1204" s="5"/>
      <c r="ADU1204" s="5"/>
      <c r="ADV1204" s="5"/>
      <c r="ADW1204" s="5"/>
      <c r="ADX1204" s="5"/>
      <c r="ADY1204" s="5"/>
    </row>
    <row r="1205" spans="786:805" ht="11.25" customHeight="1">
      <c r="ADK1205" s="57"/>
      <c r="ADL1205" s="57"/>
      <c r="ADM1205" s="5"/>
      <c r="ADN1205" s="5"/>
      <c r="ADO1205" s="5"/>
      <c r="ADP1205" s="5"/>
      <c r="ADQ1205" s="5"/>
      <c r="ADR1205" s="5"/>
      <c r="ADS1205" s="5"/>
      <c r="ADT1205" s="5"/>
      <c r="ADU1205" s="5"/>
      <c r="ADV1205" s="5"/>
      <c r="ADW1205" s="5"/>
      <c r="ADX1205" s="5"/>
      <c r="ADY1205" s="5"/>
    </row>
    <row r="1206" spans="786:805" ht="11.25" customHeight="1">
      <c r="ADK1206" s="57"/>
      <c r="ADL1206" s="60" t="s">
        <v>228</v>
      </c>
      <c r="ADM1206" s="5"/>
      <c r="ADN1206" s="5"/>
      <c r="ADO1206" s="5"/>
      <c r="ADP1206" s="5"/>
      <c r="ADQ1206" s="5"/>
      <c r="ADR1206" s="5"/>
      <c r="ADS1206" s="5"/>
      <c r="ADT1206" s="5"/>
      <c r="ADU1206" s="5"/>
      <c r="ADV1206" s="5"/>
      <c r="ADW1206" s="5"/>
      <c r="ADX1206" s="5"/>
      <c r="ADY1206" s="5"/>
    </row>
    <row r="1207" spans="786:805" ht="11.25" customHeight="1">
      <c r="ADK1207" s="57"/>
      <c r="ADL1207" s="60" t="s">
        <v>225</v>
      </c>
      <c r="ADM1207" s="5"/>
      <c r="ADN1207" s="5"/>
      <c r="ADO1207" s="5"/>
      <c r="ADP1207" s="5"/>
      <c r="ADQ1207" s="5"/>
      <c r="ADR1207" s="5"/>
      <c r="ADS1207" s="5"/>
      <c r="ADT1207" s="5"/>
      <c r="ADU1207" s="5"/>
      <c r="ADV1207" s="5"/>
      <c r="ADW1207" s="5"/>
      <c r="ADX1207" s="5"/>
      <c r="ADY1207" s="5"/>
    </row>
    <row r="1208" spans="786:805" ht="11.25" customHeight="1">
      <c r="ADK1208" s="57"/>
      <c r="ADL1208" s="60"/>
      <c r="ADM1208" s="5"/>
      <c r="ADN1208" s="5"/>
      <c r="ADO1208" s="5"/>
      <c r="ADP1208" s="5"/>
      <c r="ADQ1208" s="5"/>
      <c r="ADR1208" s="5"/>
      <c r="ADS1208" s="5"/>
      <c r="ADT1208" s="5"/>
      <c r="ADU1208" s="5"/>
      <c r="ADV1208" s="5"/>
      <c r="ADW1208" s="5"/>
      <c r="ADX1208" s="5"/>
      <c r="ADY1208" s="5"/>
    </row>
    <row r="1209" spans="786:805" ht="11.25" customHeight="1">
      <c r="ADK1209" s="5"/>
      <c r="ADL1209" s="5"/>
      <c r="ADM1209" s="5"/>
      <c r="ADN1209" s="5"/>
      <c r="ADO1209" s="5"/>
      <c r="ADP1209" s="5"/>
      <c r="ADQ1209" s="5"/>
      <c r="ADR1209" s="5"/>
      <c r="ADS1209" s="5"/>
      <c r="ADT1209" s="5"/>
      <c r="ADU1209" s="5"/>
      <c r="ADV1209" s="5"/>
      <c r="ADW1209" s="5"/>
      <c r="ADX1209" s="5"/>
      <c r="ADY1209" s="5"/>
    </row>
    <row r="1210" spans="786:805" ht="11.25" customHeight="1">
      <c r="ADK1210" s="5"/>
      <c r="ADL1210" s="5"/>
      <c r="ADM1210" s="5"/>
      <c r="ADN1210" s="5" t="s">
        <v>210</v>
      </c>
      <c r="ADO1210" s="5"/>
      <c r="ADP1210" s="5"/>
      <c r="ADQ1210" s="5"/>
      <c r="ADR1210" s="5"/>
      <c r="ADS1210" s="5"/>
      <c r="ADT1210" s="5"/>
      <c r="ADU1210" s="5"/>
      <c r="ADV1210" s="5"/>
      <c r="ADW1210" s="5"/>
      <c r="ADX1210" s="5"/>
      <c r="ADY1210" s="5"/>
    </row>
    <row r="1211" spans="786:805" ht="11.25" customHeight="1">
      <c r="ADK1211" s="5"/>
      <c r="ADL1211" s="5"/>
      <c r="ADM1211" s="5"/>
      <c r="ADN1211" s="5" t="s">
        <v>211</v>
      </c>
      <c r="ADO1211" s="5"/>
      <c r="ADP1211" s="5"/>
      <c r="ADQ1211" s="5"/>
      <c r="ADR1211" s="5"/>
      <c r="ADS1211" s="5"/>
      <c r="ADT1211" s="5"/>
      <c r="ADU1211" s="5"/>
      <c r="ADV1211" s="5"/>
      <c r="ADW1211" s="5"/>
      <c r="ADX1211" s="5"/>
      <c r="ADY1211" s="5"/>
    </row>
    <row r="1212" spans="786:805" ht="11.25" customHeight="1">
      <c r="ADK1212" s="5"/>
      <c r="ADL1212" s="5"/>
      <c r="ADM1212" s="5"/>
      <c r="ADN1212" s="5" t="s">
        <v>594</v>
      </c>
      <c r="ADO1212" s="5"/>
      <c r="ADP1212" s="5"/>
      <c r="ADQ1212" s="5"/>
      <c r="ADR1212" s="5"/>
      <c r="ADS1212" s="5"/>
      <c r="ADT1212" s="5"/>
      <c r="ADU1212" s="5"/>
      <c r="ADV1212" s="5"/>
      <c r="ADW1212" s="5"/>
      <c r="ADX1212" s="5"/>
      <c r="ADY1212" s="5"/>
    </row>
    <row r="1213" spans="786:805" ht="11.25" customHeight="1">
      <c r="ADK1213" s="5"/>
      <c r="ADL1213" s="5"/>
      <c r="ADM1213" s="5"/>
      <c r="ADN1213" s="5"/>
      <c r="ADO1213" s="57"/>
      <c r="ADP1213" s="57"/>
      <c r="ADQ1213" s="57"/>
      <c r="ADR1213" s="57"/>
      <c r="ADS1213" s="57"/>
      <c r="ADT1213" s="57"/>
      <c r="ADU1213" s="57"/>
      <c r="ADV1213" s="57"/>
      <c r="ADW1213" s="334" t="s">
        <v>122</v>
      </c>
      <c r="ADX1213" s="334"/>
      <c r="ADY1213" s="334"/>
    </row>
    <row r="1214" spans="786:805" ht="11.25" customHeight="1">
      <c r="ADK1214" s="5"/>
      <c r="ADL1214" s="5"/>
      <c r="ADM1214" s="5"/>
      <c r="ADN1214" s="5"/>
      <c r="ADO1214" s="57"/>
      <c r="ADP1214" s="57"/>
      <c r="ADQ1214" s="57"/>
      <c r="ADR1214" s="57"/>
      <c r="ADS1214" s="57"/>
      <c r="ADT1214" s="57"/>
      <c r="ADU1214" s="113">
        <v>1</v>
      </c>
      <c r="ADV1214" s="113">
        <v>2</v>
      </c>
      <c r="ADW1214" s="113">
        <v>3</v>
      </c>
      <c r="ADX1214" s="192">
        <v>4</v>
      </c>
      <c r="ADY1214" s="192">
        <v>5</v>
      </c>
    </row>
    <row r="1215" spans="786:805" ht="11.25" customHeight="1">
      <c r="ADK1215" s="5"/>
      <c r="ADL1215" s="5"/>
      <c r="ADM1215" s="5"/>
      <c r="ADN1215" s="5"/>
      <c r="ADO1215" s="57"/>
      <c r="ADP1215" s="57"/>
      <c r="ADQ1215" s="57"/>
      <c r="ADR1215" s="57"/>
      <c r="ADS1215" s="57"/>
      <c r="ADT1215" s="57"/>
      <c r="ADU1215" s="60" t="s">
        <v>123</v>
      </c>
      <c r="ADV1215" s="60" t="s">
        <v>124</v>
      </c>
      <c r="ADW1215" s="60" t="s">
        <v>125</v>
      </c>
      <c r="ADX1215" s="60" t="s">
        <v>126</v>
      </c>
      <c r="ADY1215" s="60" t="s">
        <v>127</v>
      </c>
    </row>
    <row r="1216" spans="786:805" ht="11.25" customHeight="1">
      <c r="ADK1216" s="5"/>
      <c r="ADL1216" s="5"/>
      <c r="ADM1216" s="5"/>
      <c r="ADN1216" s="5"/>
      <c r="ADO1216" s="57"/>
      <c r="ADP1216" s="57"/>
      <c r="ADQ1216" s="57"/>
      <c r="ADR1216" s="57"/>
      <c r="ADS1216" s="57"/>
      <c r="ADT1216" s="57"/>
      <c r="ADU1216" s="61">
        <v>0.2</v>
      </c>
      <c r="ADV1216" s="61">
        <v>0.4</v>
      </c>
      <c r="ADW1216" s="61">
        <v>0.6</v>
      </c>
      <c r="ADX1216" s="61">
        <v>0.8</v>
      </c>
      <c r="ADY1216" s="61">
        <v>1</v>
      </c>
    </row>
    <row r="1217" spans="791:811" ht="11.25" customHeight="1">
      <c r="ADK1217" s="5"/>
      <c r="ADL1217" s="5"/>
      <c r="ADM1217" s="5"/>
      <c r="ADN1217" s="5"/>
      <c r="ADO1217" s="57"/>
      <c r="ADP1217" s="57"/>
      <c r="ADQ1217" s="57"/>
      <c r="ADR1217" s="57"/>
      <c r="ADS1217" s="57"/>
      <c r="ADT1217" s="57"/>
      <c r="ADU1217" s="113"/>
      <c r="ADV1217" s="113"/>
      <c r="ADW1217" s="113"/>
      <c r="ADX1217" s="192"/>
      <c r="ADY1217" s="192"/>
    </row>
    <row r="1218" spans="791:811" ht="11.25" customHeight="1">
      <c r="ADK1218" s="5"/>
      <c r="ADL1218" s="5"/>
      <c r="ADM1218" s="5"/>
      <c r="ADN1218" s="5"/>
      <c r="ADO1218" s="335" t="s">
        <v>38</v>
      </c>
      <c r="ADP1218" s="62">
        <v>5</v>
      </c>
      <c r="ADQ1218" s="60" t="s">
        <v>128</v>
      </c>
      <c r="ADR1218" s="61">
        <v>1</v>
      </c>
      <c r="ADS1218" s="57" t="s">
        <v>129</v>
      </c>
      <c r="ADT1218" s="63">
        <v>1</v>
      </c>
      <c r="ADU1218" s="113" t="s">
        <v>134</v>
      </c>
      <c r="ADV1218" s="113" t="s">
        <v>130</v>
      </c>
      <c r="ADW1218" s="113" t="s">
        <v>130</v>
      </c>
      <c r="ADX1218" s="113" t="s">
        <v>131</v>
      </c>
      <c r="ADY1218" s="113" t="s">
        <v>131</v>
      </c>
    </row>
    <row r="1219" spans="791:811" ht="11.25" customHeight="1">
      <c r="ADO1219" s="335"/>
      <c r="ADP1219" s="62">
        <v>4</v>
      </c>
      <c r="ADQ1219" s="60" t="s">
        <v>132</v>
      </c>
      <c r="ADR1219" s="61">
        <v>0.8</v>
      </c>
      <c r="ADS1219" s="57" t="s">
        <v>133</v>
      </c>
      <c r="ADT1219" s="63">
        <v>0.8</v>
      </c>
      <c r="ADU1219" s="113" t="s">
        <v>134</v>
      </c>
      <c r="ADV1219" s="113" t="s">
        <v>134</v>
      </c>
      <c r="ADW1219" s="113" t="s">
        <v>130</v>
      </c>
      <c r="ADX1219" s="113" t="s">
        <v>131</v>
      </c>
      <c r="ADY1219" s="113" t="s">
        <v>131</v>
      </c>
      <c r="ADZ1219" s="5"/>
      <c r="AEA1219" s="5"/>
      <c r="AEB1219" s="5"/>
      <c r="AEC1219" s="5"/>
      <c r="AED1219" s="5"/>
      <c r="AEE1219" s="5"/>
    </row>
    <row r="1220" spans="791:811" ht="11.25" customHeight="1">
      <c r="ADO1220" s="335"/>
      <c r="ADP1220" s="62">
        <v>3</v>
      </c>
      <c r="ADQ1220" s="60" t="s">
        <v>135</v>
      </c>
      <c r="ADR1220" s="61">
        <v>0.6</v>
      </c>
      <c r="ADS1220" s="57" t="s">
        <v>136</v>
      </c>
      <c r="ADT1220" s="63">
        <v>0.6</v>
      </c>
      <c r="ADU1220" s="113" t="s">
        <v>134</v>
      </c>
      <c r="ADV1220" s="113" t="s">
        <v>134</v>
      </c>
      <c r="ADW1220" s="113" t="s">
        <v>130</v>
      </c>
      <c r="ADX1220" s="113" t="s">
        <v>130</v>
      </c>
      <c r="ADY1220" s="113" t="s">
        <v>130</v>
      </c>
      <c r="ADZ1220" s="5"/>
      <c r="AEA1220" s="5"/>
      <c r="AEB1220" s="5"/>
      <c r="AEC1220" s="5"/>
      <c r="AED1220" s="5"/>
      <c r="AEE1220" s="5"/>
    </row>
    <row r="1221" spans="791:811" ht="11.25" customHeight="1">
      <c r="ADO1221" s="335"/>
      <c r="ADP1221" s="62">
        <v>2</v>
      </c>
      <c r="ADQ1221" s="60" t="s">
        <v>137</v>
      </c>
      <c r="ADR1221" s="61">
        <v>0.4</v>
      </c>
      <c r="ADS1221" s="57" t="s">
        <v>138</v>
      </c>
      <c r="ADT1221" s="63">
        <v>0.4</v>
      </c>
      <c r="ADU1221" s="113" t="s">
        <v>139</v>
      </c>
      <c r="ADV1221" s="113" t="s">
        <v>134</v>
      </c>
      <c r="ADW1221" s="113" t="s">
        <v>134</v>
      </c>
      <c r="ADX1221" s="113" t="s">
        <v>130</v>
      </c>
      <c r="ADY1221" s="113" t="s">
        <v>130</v>
      </c>
      <c r="ADZ1221" s="5"/>
      <c r="AEA1221" s="5"/>
      <c r="AEB1221" s="5"/>
      <c r="AEC1221" s="5"/>
      <c r="AED1221" s="5"/>
      <c r="AEE1221" s="5"/>
    </row>
    <row r="1222" spans="791:811" ht="11.25" customHeight="1">
      <c r="ADO1222" s="335"/>
      <c r="ADP1222" s="62">
        <v>1</v>
      </c>
      <c r="ADQ1222" s="60" t="s">
        <v>140</v>
      </c>
      <c r="ADR1222" s="61">
        <v>0.2</v>
      </c>
      <c r="ADS1222" s="57" t="s">
        <v>141</v>
      </c>
      <c r="ADT1222" s="63">
        <v>0.2</v>
      </c>
      <c r="ADU1222" s="113" t="s">
        <v>139</v>
      </c>
      <c r="ADV1222" s="113" t="s">
        <v>139</v>
      </c>
      <c r="ADW1222" s="113" t="s">
        <v>134</v>
      </c>
      <c r="ADX1222" s="113" t="s">
        <v>134</v>
      </c>
      <c r="ADY1222" s="113" t="s">
        <v>134</v>
      </c>
      <c r="ADZ1222" s="5"/>
      <c r="AEA1222" s="5"/>
      <c r="AEB1222" s="5"/>
      <c r="AEC1222" s="5"/>
      <c r="AED1222" s="5"/>
      <c r="AEE1222" s="5"/>
    </row>
    <row r="1223" spans="791:811" ht="11.25" customHeight="1">
      <c r="ADO1223" s="5"/>
      <c r="ADP1223" s="5"/>
      <c r="ADQ1223" s="5"/>
      <c r="ADR1223" s="5"/>
      <c r="ADS1223" s="5"/>
      <c r="ADT1223" s="5"/>
      <c r="ADU1223" s="5"/>
      <c r="ADV1223" s="5"/>
      <c r="ADW1223" s="5"/>
      <c r="ADX1223" s="5"/>
      <c r="ADY1223" s="5"/>
      <c r="ADZ1223" s="5"/>
      <c r="AEA1223" s="5"/>
      <c r="AEB1223" s="5"/>
      <c r="AEC1223" s="5"/>
      <c r="AED1223" s="5"/>
      <c r="AEE1223" s="5"/>
    </row>
    <row r="1224" spans="791:811" ht="11.25" customHeight="1">
      <c r="ADO1224" s="5"/>
      <c r="ADP1224" s="5"/>
      <c r="ADQ1224" s="5"/>
      <c r="ADR1224" s="5"/>
      <c r="ADS1224" s="5"/>
      <c r="ADT1224" s="5"/>
      <c r="ADU1224" s="5"/>
      <c r="ADV1224" s="5"/>
      <c r="ADW1224" s="5"/>
      <c r="ADX1224" s="5"/>
      <c r="ADY1224" s="5"/>
      <c r="ADZ1224" s="5"/>
      <c r="AEA1224" s="5"/>
      <c r="AEB1224" s="5"/>
      <c r="AEC1224" s="5"/>
      <c r="AED1224" s="5"/>
      <c r="AEE1224" s="5"/>
    </row>
    <row r="1225" spans="791:811" ht="11.25" customHeight="1">
      <c r="ADO1225" s="5"/>
      <c r="ADP1225" s="5"/>
      <c r="ADQ1225" s="5"/>
      <c r="ADR1225" s="5"/>
      <c r="ADS1225" s="5"/>
      <c r="ADT1225" s="5"/>
      <c r="ADU1225" s="5"/>
      <c r="ADV1225" s="5"/>
      <c r="ADW1225" s="5"/>
      <c r="ADX1225" s="5"/>
      <c r="ADY1225" s="5"/>
      <c r="ADZ1225" s="5"/>
      <c r="AEA1225" s="5" t="s">
        <v>262</v>
      </c>
      <c r="AEB1225" s="5"/>
      <c r="AEC1225" s="5"/>
      <c r="AED1225" s="5"/>
      <c r="AEE1225" s="5"/>
    </row>
    <row r="1226" spans="791:811" ht="11.25" customHeight="1">
      <c r="ADO1226" s="5"/>
      <c r="ADP1226" s="5"/>
      <c r="ADQ1226" s="5"/>
      <c r="ADR1226" s="5"/>
      <c r="ADS1226" s="5"/>
      <c r="ADT1226" s="5"/>
      <c r="ADU1226" s="5"/>
      <c r="ADV1226" s="5"/>
      <c r="ADW1226" s="5"/>
      <c r="ADX1226" s="5"/>
      <c r="ADY1226" s="5"/>
      <c r="ADZ1226" s="5"/>
      <c r="AEA1226" s="5" t="s">
        <v>269</v>
      </c>
      <c r="AEB1226" s="5"/>
      <c r="AEC1226" s="5"/>
      <c r="AED1226" s="5"/>
      <c r="AEE1226" s="5"/>
    </row>
    <row r="1227" spans="791:811" ht="11.25" customHeight="1">
      <c r="ADO1227" s="5"/>
      <c r="ADP1227" s="5"/>
      <c r="ADQ1227" s="5"/>
      <c r="ADR1227" s="5"/>
      <c r="ADS1227" s="5"/>
      <c r="ADT1227" s="5"/>
      <c r="ADU1227" s="5"/>
      <c r="ADV1227" s="5"/>
      <c r="ADW1227" s="5"/>
      <c r="ADX1227" s="5"/>
      <c r="ADY1227" s="5"/>
      <c r="ADZ1227" s="5"/>
      <c r="AEA1227" s="5" t="s">
        <v>264</v>
      </c>
      <c r="AEB1227" s="5"/>
      <c r="AEC1227" s="5"/>
      <c r="AED1227" s="5"/>
      <c r="AEE1227" s="5"/>
    </row>
    <row r="1228" spans="791:811" ht="11.25" customHeight="1">
      <c r="ADO1228" s="5"/>
      <c r="ADP1228" s="5"/>
      <c r="ADQ1228" s="5"/>
      <c r="ADR1228" s="5"/>
      <c r="ADS1228" s="5"/>
      <c r="ADT1228" s="5"/>
      <c r="ADU1228" s="5"/>
      <c r="ADV1228" s="5"/>
      <c r="ADW1228" s="5"/>
      <c r="ADX1228" s="5"/>
      <c r="ADY1228" s="5"/>
      <c r="ADZ1228" s="5"/>
      <c r="AEA1228" s="5" t="s">
        <v>266</v>
      </c>
      <c r="AEB1228" s="5"/>
      <c r="AEC1228" s="5"/>
      <c r="AED1228" s="5"/>
      <c r="AEE1228" s="5"/>
    </row>
    <row r="1229" spans="791:811" ht="11.25" customHeight="1">
      <c r="ADO1229" s="5"/>
      <c r="ADP1229" s="5"/>
      <c r="ADQ1229" s="5"/>
      <c r="ADR1229" s="5"/>
      <c r="ADS1229" s="5"/>
      <c r="ADT1229" s="5"/>
      <c r="ADU1229" s="5"/>
      <c r="ADV1229" s="5"/>
      <c r="ADW1229" s="5"/>
      <c r="ADX1229" s="5"/>
      <c r="ADY1229" s="5"/>
      <c r="ADZ1229" s="5"/>
      <c r="AEA1229" s="5" t="s">
        <v>268</v>
      </c>
      <c r="AEB1229" s="5"/>
      <c r="AEC1229" s="5"/>
      <c r="AED1229" s="5"/>
      <c r="AEE1229" s="5"/>
    </row>
    <row r="1230" spans="791:811" ht="11.25" customHeight="1">
      <c r="ADO1230" s="5"/>
      <c r="ADP1230" s="5"/>
      <c r="ADQ1230" s="5"/>
      <c r="ADR1230" s="5"/>
      <c r="ADS1230" s="5"/>
      <c r="ADT1230" s="5"/>
      <c r="ADU1230" s="5"/>
      <c r="ADV1230" s="5"/>
      <c r="ADW1230" s="5"/>
      <c r="ADX1230" s="5"/>
      <c r="ADY1230" s="5"/>
      <c r="ADZ1230" s="5"/>
      <c r="AEA1230" s="5" t="s">
        <v>270</v>
      </c>
      <c r="AEB1230" s="5"/>
      <c r="AEC1230" s="5"/>
      <c r="AED1230" s="5"/>
      <c r="AEE1230" s="5"/>
    </row>
    <row r="1231" spans="791:811" ht="11.25" customHeight="1">
      <c r="ADO1231" s="5"/>
      <c r="ADP1231" s="5"/>
      <c r="ADQ1231" s="5"/>
      <c r="ADR1231" s="5"/>
      <c r="ADS1231" s="5"/>
      <c r="ADT1231" s="5"/>
      <c r="ADU1231" s="5"/>
      <c r="ADV1231" s="5"/>
      <c r="ADW1231" s="5"/>
      <c r="ADX1231" s="5"/>
      <c r="ADY1231" s="5"/>
      <c r="ADZ1231" s="5"/>
      <c r="AEA1231" s="5" t="s">
        <v>271</v>
      </c>
      <c r="AEB1231" s="5"/>
      <c r="AEC1231" s="5"/>
      <c r="AED1231" s="5"/>
      <c r="AEE1231" s="5"/>
    </row>
    <row r="1232" spans="791:811" ht="11.25" customHeight="1">
      <c r="ADO1232" s="5"/>
      <c r="ADP1232" s="5"/>
      <c r="ADQ1232" s="5"/>
      <c r="ADR1232" s="5"/>
      <c r="ADS1232" s="5"/>
      <c r="ADT1232" s="5"/>
      <c r="ADU1232" s="5"/>
      <c r="ADV1232" s="5"/>
      <c r="ADW1232" s="5"/>
      <c r="ADX1232" s="5"/>
      <c r="ADY1232" s="5"/>
      <c r="ADZ1232" s="5"/>
      <c r="AEA1232" s="5" t="s">
        <v>153</v>
      </c>
      <c r="AEB1232" s="5"/>
      <c r="AEC1232" s="5"/>
      <c r="AED1232" s="5"/>
      <c r="AEE1232" s="5"/>
    </row>
    <row r="1233" spans="795:811" ht="11.25" customHeight="1">
      <c r="ADO1233" s="5"/>
      <c r="ADP1233" s="5"/>
      <c r="ADQ1233" s="5"/>
      <c r="ADR1233" s="5"/>
      <c r="ADS1233" s="5"/>
      <c r="ADT1233" s="5"/>
      <c r="ADU1233" s="5"/>
      <c r="ADV1233" s="5"/>
      <c r="ADW1233" s="5"/>
      <c r="ADX1233" s="5"/>
      <c r="ADY1233" s="5"/>
      <c r="ADZ1233" s="5"/>
      <c r="AEA1233" s="5"/>
      <c r="AEB1233" s="5"/>
      <c r="AEC1233" s="356" t="s">
        <v>595</v>
      </c>
      <c r="AED1233" s="356"/>
      <c r="AEE1233" s="356"/>
    </row>
    <row r="1235" spans="795:811" ht="11.25" customHeight="1">
      <c r="AEC1235" s="57">
        <v>1</v>
      </c>
      <c r="AED1235" s="57" t="s">
        <v>308</v>
      </c>
      <c r="AEE1235" s="290" t="s">
        <v>596</v>
      </c>
    </row>
    <row r="1236" spans="795:811" ht="11.25" customHeight="1">
      <c r="AEC1236" s="57">
        <v>2</v>
      </c>
      <c r="AED1236" s="57" t="s">
        <v>308</v>
      </c>
      <c r="AEE1236" s="290" t="s">
        <v>597</v>
      </c>
    </row>
    <row r="1237" spans="795:811" ht="11.25" customHeight="1">
      <c r="AEC1237" s="57">
        <v>3</v>
      </c>
      <c r="AED1237" s="57" t="s">
        <v>308</v>
      </c>
      <c r="AEE1237" s="290" t="s">
        <v>598</v>
      </c>
    </row>
    <row r="1238" spans="795:811" ht="11.25" customHeight="1">
      <c r="AEC1238" s="57">
        <v>4</v>
      </c>
      <c r="AED1238" s="57" t="s">
        <v>308</v>
      </c>
      <c r="AEE1238" s="290" t="s">
        <v>599</v>
      </c>
    </row>
    <row r="1239" spans="795:811" ht="11.25" customHeight="1">
      <c r="AEC1239" s="57">
        <v>5</v>
      </c>
      <c r="AED1239" s="57" t="s">
        <v>308</v>
      </c>
      <c r="AEE1239" s="290" t="s">
        <v>600</v>
      </c>
    </row>
    <row r="1240" spans="795:811" ht="11.25" customHeight="1">
      <c r="AEC1240" s="57">
        <v>6</v>
      </c>
      <c r="AED1240" s="57" t="s">
        <v>308</v>
      </c>
      <c r="AEE1240" s="290" t="s">
        <v>601</v>
      </c>
    </row>
    <row r="1241" spans="795:811" ht="11.25" customHeight="1">
      <c r="AEE1241" s="290" t="s">
        <v>602</v>
      </c>
    </row>
    <row r="1242" spans="795:811" ht="11.25" customHeight="1">
      <c r="AEE1242" s="290"/>
    </row>
    <row r="1243" spans="795:811" ht="11.25" customHeight="1">
      <c r="AEC1243" s="57">
        <v>1</v>
      </c>
      <c r="AED1243" s="57" t="s">
        <v>309</v>
      </c>
      <c r="AEE1243" s="290" t="s">
        <v>603</v>
      </c>
    </row>
    <row r="1244" spans="795:811" ht="11.25" customHeight="1">
      <c r="AEC1244" s="57">
        <v>2</v>
      </c>
      <c r="AED1244" s="57" t="s">
        <v>309</v>
      </c>
      <c r="AEE1244" s="290" t="s">
        <v>604</v>
      </c>
    </row>
    <row r="1245" spans="795:811" ht="11.25" customHeight="1">
      <c r="AEC1245" s="57">
        <v>3</v>
      </c>
      <c r="AED1245" s="57" t="s">
        <v>309</v>
      </c>
      <c r="AEE1245" s="290" t="s">
        <v>605</v>
      </c>
    </row>
    <row r="1246" spans="795:811" ht="11.25" customHeight="1">
      <c r="AEC1246" s="57">
        <v>4</v>
      </c>
      <c r="AED1246" s="57" t="s">
        <v>309</v>
      </c>
      <c r="AEE1246" s="290" t="s">
        <v>606</v>
      </c>
    </row>
    <row r="1247" spans="795:811" ht="11.25" customHeight="1">
      <c r="AEC1247" s="57">
        <v>5</v>
      </c>
      <c r="AED1247" s="57" t="s">
        <v>309</v>
      </c>
      <c r="AEE1247" s="290" t="s">
        <v>607</v>
      </c>
    </row>
    <row r="1248" spans="795:811" ht="11.25" customHeight="1">
      <c r="AEE1248" s="290" t="s">
        <v>602</v>
      </c>
    </row>
    <row r="1249" spans="809:811" ht="11.25" customHeight="1">
      <c r="AEE1249" s="290"/>
    </row>
    <row r="1250" spans="809:811" ht="11.25" customHeight="1">
      <c r="AEC1250" s="57">
        <v>1</v>
      </c>
      <c r="AED1250" s="57" t="s">
        <v>608</v>
      </c>
      <c r="AEE1250" s="290" t="s">
        <v>609</v>
      </c>
    </row>
    <row r="1251" spans="809:811" ht="11.25" customHeight="1">
      <c r="AEC1251" s="57">
        <v>2</v>
      </c>
      <c r="AED1251" s="57" t="s">
        <v>608</v>
      </c>
      <c r="AEE1251" s="290" t="s">
        <v>610</v>
      </c>
    </row>
    <row r="1252" spans="809:811" ht="11.25" customHeight="1">
      <c r="AEC1252" s="57">
        <v>3</v>
      </c>
      <c r="AED1252" s="57" t="s">
        <v>608</v>
      </c>
      <c r="AEE1252" s="290" t="s">
        <v>611</v>
      </c>
    </row>
    <row r="1253" spans="809:811" ht="11.25" customHeight="1">
      <c r="AEC1253" s="57">
        <v>4</v>
      </c>
      <c r="AED1253" s="57" t="s">
        <v>608</v>
      </c>
      <c r="AEE1253" s="290" t="s">
        <v>612</v>
      </c>
    </row>
    <row r="1254" spans="809:811" ht="11.25" customHeight="1">
      <c r="AEC1254" s="5"/>
      <c r="AED1254" s="5"/>
      <c r="AEE1254" s="5" t="s">
        <v>602</v>
      </c>
    </row>
  </sheetData>
  <sheetProtection algorithmName="SHA-512" hashValue="39MIkjne8PVZc6MzAB/UxonTaTk9P92aqCL5MeU0ee3bjMcn6Z4uY5mbLUtfI6jSxnNj6OaGEqkxJLjaDOjuJQ==" saltValue="8aHistAodqsxvqKQvMoaMQ==" spinCount="100000" sheet="1" objects="1" scenarios="1" formatCells="0" formatColumns="0" formatRows="0" insertHyperlinks="0" sort="0" autoFilter="0" pivotTables="0"/>
  <mergeCells count="1356">
    <mergeCell ref="A1:G1"/>
    <mergeCell ref="M1:U1"/>
    <mergeCell ref="W1:AA1"/>
    <mergeCell ref="A2:G2"/>
    <mergeCell ref="M2:U2"/>
    <mergeCell ref="W2:AA2"/>
    <mergeCell ref="A8:AA8"/>
    <mergeCell ref="A10:AA10"/>
    <mergeCell ref="C11:H11"/>
    <mergeCell ref="I11:W11"/>
    <mergeCell ref="X11:AA11"/>
    <mergeCell ref="AB11:AD11"/>
    <mergeCell ref="A5:K5"/>
    <mergeCell ref="A6:B6"/>
    <mergeCell ref="E6:W6"/>
    <mergeCell ref="X6:AA6"/>
    <mergeCell ref="A7:B7"/>
    <mergeCell ref="E7:W7"/>
    <mergeCell ref="X7:AA7"/>
    <mergeCell ref="A3:B3"/>
    <mergeCell ref="C3:E3"/>
    <mergeCell ref="F3:G3"/>
    <mergeCell ref="M3:U3"/>
    <mergeCell ref="W3:AA3"/>
    <mergeCell ref="A4:B4"/>
    <mergeCell ref="C4:E4"/>
    <mergeCell ref="F4:G4"/>
    <mergeCell ref="M4:U4"/>
    <mergeCell ref="W4:AA4"/>
    <mergeCell ref="C14:H14"/>
    <mergeCell ref="I14:W14"/>
    <mergeCell ref="X14:AA14"/>
    <mergeCell ref="AB14:AC14"/>
    <mergeCell ref="AD14:AT14"/>
    <mergeCell ref="C15:H15"/>
    <mergeCell ref="I15:W15"/>
    <mergeCell ref="X15:AA15"/>
    <mergeCell ref="AB15:AC15"/>
    <mergeCell ref="AD15:AT15"/>
    <mergeCell ref="C12:H12"/>
    <mergeCell ref="I12:W12"/>
    <mergeCell ref="X12:AA12"/>
    <mergeCell ref="AB12:AC12"/>
    <mergeCell ref="AD12:AT12"/>
    <mergeCell ref="C13:H13"/>
    <mergeCell ref="I13:W13"/>
    <mergeCell ref="X13:AA13"/>
    <mergeCell ref="AB13:AC13"/>
    <mergeCell ref="AD13:AT13"/>
    <mergeCell ref="C18:H18"/>
    <mergeCell ref="I18:W18"/>
    <mergeCell ref="X18:AA18"/>
    <mergeCell ref="AB18:AC18"/>
    <mergeCell ref="AD18:AT18"/>
    <mergeCell ref="C19:H19"/>
    <mergeCell ref="I19:W19"/>
    <mergeCell ref="X19:AA19"/>
    <mergeCell ref="AB19:AC19"/>
    <mergeCell ref="AD19:AT19"/>
    <mergeCell ref="C16:H16"/>
    <mergeCell ref="I16:W16"/>
    <mergeCell ref="X16:AA16"/>
    <mergeCell ref="AB16:AC16"/>
    <mergeCell ref="AD16:AT16"/>
    <mergeCell ref="C17:H17"/>
    <mergeCell ref="I17:W17"/>
    <mergeCell ref="X17:AA17"/>
    <mergeCell ref="AB17:AC17"/>
    <mergeCell ref="AD17:AT17"/>
    <mergeCell ref="C22:H22"/>
    <mergeCell ref="I22:W22"/>
    <mergeCell ref="X22:AA22"/>
    <mergeCell ref="AB22:AC22"/>
    <mergeCell ref="AD22:AT22"/>
    <mergeCell ref="C23:H23"/>
    <mergeCell ref="I23:W23"/>
    <mergeCell ref="X23:AA23"/>
    <mergeCell ref="AB23:AC23"/>
    <mergeCell ref="AD23:AT23"/>
    <mergeCell ref="C20:H20"/>
    <mergeCell ref="I20:W20"/>
    <mergeCell ref="X20:AA20"/>
    <mergeCell ref="AB20:AC20"/>
    <mergeCell ref="AD20:AT20"/>
    <mergeCell ref="C21:H21"/>
    <mergeCell ref="I21:W21"/>
    <mergeCell ref="X21:AA21"/>
    <mergeCell ref="AB21:AC21"/>
    <mergeCell ref="AD21:AT21"/>
    <mergeCell ref="C26:H26"/>
    <mergeCell ref="I26:W26"/>
    <mergeCell ref="X26:AA26"/>
    <mergeCell ref="AB26:AC26"/>
    <mergeCell ref="AD26:AT26"/>
    <mergeCell ref="C27:H27"/>
    <mergeCell ref="I27:W27"/>
    <mergeCell ref="X27:AA27"/>
    <mergeCell ref="AB27:AC27"/>
    <mergeCell ref="AD27:AT27"/>
    <mergeCell ref="C24:H24"/>
    <mergeCell ref="I24:W24"/>
    <mergeCell ref="X24:AA24"/>
    <mergeCell ref="AB24:AC24"/>
    <mergeCell ref="AD24:AT24"/>
    <mergeCell ref="C25:H25"/>
    <mergeCell ref="I25:W25"/>
    <mergeCell ref="X25:AA25"/>
    <mergeCell ref="AB25:AC25"/>
    <mergeCell ref="AD25:AT25"/>
    <mergeCell ref="B33:AA33"/>
    <mergeCell ref="C34:AA34"/>
    <mergeCell ref="C35:AA35"/>
    <mergeCell ref="C36:AA36"/>
    <mergeCell ref="C37:AA37"/>
    <mergeCell ref="C38:AA38"/>
    <mergeCell ref="C30:H30"/>
    <mergeCell ref="I30:W30"/>
    <mergeCell ref="X30:AA30"/>
    <mergeCell ref="AB30:AC30"/>
    <mergeCell ref="AD30:AT30"/>
    <mergeCell ref="C31:H31"/>
    <mergeCell ref="I31:W31"/>
    <mergeCell ref="X31:AA31"/>
    <mergeCell ref="AB31:AC31"/>
    <mergeCell ref="AD31:AT31"/>
    <mergeCell ref="C28:H28"/>
    <mergeCell ref="I28:W28"/>
    <mergeCell ref="X28:AA28"/>
    <mergeCell ref="AB28:AC28"/>
    <mergeCell ref="AD28:AT28"/>
    <mergeCell ref="C29:H29"/>
    <mergeCell ref="I29:W29"/>
    <mergeCell ref="X29:AA29"/>
    <mergeCell ref="AB29:AC29"/>
    <mergeCell ref="AD29:AT29"/>
    <mergeCell ref="X46:AA46"/>
    <mergeCell ref="C47:D47"/>
    <mergeCell ref="F47:H47"/>
    <mergeCell ref="I47:J47"/>
    <mergeCell ref="K47:O47"/>
    <mergeCell ref="P47:Q47"/>
    <mergeCell ref="R47:V47"/>
    <mergeCell ref="X47:AA47"/>
    <mergeCell ref="C46:D46"/>
    <mergeCell ref="F46:H46"/>
    <mergeCell ref="I46:J46"/>
    <mergeCell ref="K46:O46"/>
    <mergeCell ref="P46:Q46"/>
    <mergeCell ref="R46:V46"/>
    <mergeCell ref="C39:AA39"/>
    <mergeCell ref="C40:AA40"/>
    <mergeCell ref="C41:AA41"/>
    <mergeCell ref="B43:AA43"/>
    <mergeCell ref="A44:AA44"/>
    <mergeCell ref="B45:E45"/>
    <mergeCell ref="X50:AA50"/>
    <mergeCell ref="C51:D51"/>
    <mergeCell ref="F51:H51"/>
    <mergeCell ref="I51:J51"/>
    <mergeCell ref="K51:O51"/>
    <mergeCell ref="P51:Q51"/>
    <mergeCell ref="R51:V51"/>
    <mergeCell ref="X51:AA51"/>
    <mergeCell ref="C50:D50"/>
    <mergeCell ref="F50:H50"/>
    <mergeCell ref="I50:J50"/>
    <mergeCell ref="K50:O50"/>
    <mergeCell ref="P50:Q50"/>
    <mergeCell ref="R50:V50"/>
    <mergeCell ref="X48:AA48"/>
    <mergeCell ref="C49:D49"/>
    <mergeCell ref="F49:H49"/>
    <mergeCell ref="I49:J49"/>
    <mergeCell ref="K49:O49"/>
    <mergeCell ref="P49:Q49"/>
    <mergeCell ref="R49:V49"/>
    <mergeCell ref="X49:AA49"/>
    <mergeCell ref="C48:D48"/>
    <mergeCell ref="F48:H48"/>
    <mergeCell ref="I48:J48"/>
    <mergeCell ref="K48:O48"/>
    <mergeCell ref="P48:Q48"/>
    <mergeCell ref="R48:V48"/>
    <mergeCell ref="C58:D58"/>
    <mergeCell ref="F58:K58"/>
    <mergeCell ref="L58:M58"/>
    <mergeCell ref="N58:S58"/>
    <mergeCell ref="T58:U58"/>
    <mergeCell ref="V58:AA58"/>
    <mergeCell ref="V56:AA56"/>
    <mergeCell ref="C57:D57"/>
    <mergeCell ref="F57:K57"/>
    <mergeCell ref="L57:M57"/>
    <mergeCell ref="N57:S57"/>
    <mergeCell ref="T57:U57"/>
    <mergeCell ref="V57:AA57"/>
    <mergeCell ref="X52:AA52"/>
    <mergeCell ref="A54:AA54"/>
    <mergeCell ref="B55:O55"/>
    <mergeCell ref="V55:W55"/>
    <mergeCell ref="X55:AA55"/>
    <mergeCell ref="C56:D56"/>
    <mergeCell ref="F56:K56"/>
    <mergeCell ref="L56:M56"/>
    <mergeCell ref="N56:S56"/>
    <mergeCell ref="T56:U56"/>
    <mergeCell ref="C52:D52"/>
    <mergeCell ref="F52:H52"/>
    <mergeCell ref="I52:J52"/>
    <mergeCell ref="K52:O52"/>
    <mergeCell ref="P52:Q52"/>
    <mergeCell ref="R52:V52"/>
    <mergeCell ref="C61:D61"/>
    <mergeCell ref="F61:K61"/>
    <mergeCell ref="L61:M61"/>
    <mergeCell ref="N61:S61"/>
    <mergeCell ref="T61:U61"/>
    <mergeCell ref="V61:AA61"/>
    <mergeCell ref="C60:D60"/>
    <mergeCell ref="F60:K60"/>
    <mergeCell ref="L60:M60"/>
    <mergeCell ref="N60:S60"/>
    <mergeCell ref="T60:U60"/>
    <mergeCell ref="V60:AA60"/>
    <mergeCell ref="C59:D59"/>
    <mergeCell ref="F59:K59"/>
    <mergeCell ref="L59:M59"/>
    <mergeCell ref="N59:S59"/>
    <mergeCell ref="T59:U59"/>
    <mergeCell ref="V59:AA59"/>
    <mergeCell ref="D70:AA70"/>
    <mergeCell ref="D71:AA71"/>
    <mergeCell ref="D72:AA72"/>
    <mergeCell ref="D73:AA73"/>
    <mergeCell ref="D74:AA74"/>
    <mergeCell ref="D75:AA75"/>
    <mergeCell ref="A64:AA64"/>
    <mergeCell ref="C65:E65"/>
    <mergeCell ref="D66:AA66"/>
    <mergeCell ref="D67:AA67"/>
    <mergeCell ref="D68:AA68"/>
    <mergeCell ref="D69:AA69"/>
    <mergeCell ref="C62:D62"/>
    <mergeCell ref="F62:K62"/>
    <mergeCell ref="L62:M62"/>
    <mergeCell ref="N62:S62"/>
    <mergeCell ref="T62:U62"/>
    <mergeCell ref="V62:AA62"/>
    <mergeCell ref="D85:H85"/>
    <mergeCell ref="I85:P85"/>
    <mergeCell ref="Q85:AA85"/>
    <mergeCell ref="D86:H86"/>
    <mergeCell ref="I86:P86"/>
    <mergeCell ref="Q86:AA86"/>
    <mergeCell ref="D83:H83"/>
    <mergeCell ref="I83:P83"/>
    <mergeCell ref="Q83:AA83"/>
    <mergeCell ref="D84:H84"/>
    <mergeCell ref="I84:P84"/>
    <mergeCell ref="Q84:AA84"/>
    <mergeCell ref="A78:AA78"/>
    <mergeCell ref="A79:AA79"/>
    <mergeCell ref="A81:AA81"/>
    <mergeCell ref="A82:C82"/>
    <mergeCell ref="D82:H82"/>
    <mergeCell ref="I82:P82"/>
    <mergeCell ref="Q82:AA82"/>
    <mergeCell ref="A93:AA93"/>
    <mergeCell ref="A94:B94"/>
    <mergeCell ref="Z94:AA94"/>
    <mergeCell ref="C95:F99"/>
    <mergeCell ref="AA95:AA99"/>
    <mergeCell ref="A101:F101"/>
    <mergeCell ref="G101:N101"/>
    <mergeCell ref="O101:Q101"/>
    <mergeCell ref="R101:U101"/>
    <mergeCell ref="V101:X101"/>
    <mergeCell ref="B91:F91"/>
    <mergeCell ref="G91:R91"/>
    <mergeCell ref="S91:X91"/>
    <mergeCell ref="Y91:AA91"/>
    <mergeCell ref="N92:U92"/>
    <mergeCell ref="V92:AA92"/>
    <mergeCell ref="D87:H87"/>
    <mergeCell ref="I87:P87"/>
    <mergeCell ref="Q87:AA87"/>
    <mergeCell ref="B90:F90"/>
    <mergeCell ref="G90:R90"/>
    <mergeCell ref="S90:X90"/>
    <mergeCell ref="Y90:AA90"/>
    <mergeCell ref="D107:E107"/>
    <mergeCell ref="F107:M107"/>
    <mergeCell ref="N107:AA107"/>
    <mergeCell ref="CP107:CY107"/>
    <mergeCell ref="DG107:DP107"/>
    <mergeCell ref="DX107:EG107"/>
    <mergeCell ref="CK105:CY106"/>
    <mergeCell ref="DD105:DP106"/>
    <mergeCell ref="DU105:EG106"/>
    <mergeCell ref="D106:E106"/>
    <mergeCell ref="F106:M106"/>
    <mergeCell ref="N106:AA106"/>
    <mergeCell ref="A103:AA103"/>
    <mergeCell ref="A104:AA104"/>
    <mergeCell ref="A105:C105"/>
    <mergeCell ref="D105:E105"/>
    <mergeCell ref="F105:M105"/>
    <mergeCell ref="N105:AA105"/>
    <mergeCell ref="DO108:DP108"/>
    <mergeCell ref="DX108:DY108"/>
    <mergeCell ref="DZ108:EA108"/>
    <mergeCell ref="EB108:EC108"/>
    <mergeCell ref="ED108:EE108"/>
    <mergeCell ref="EF108:EG108"/>
    <mergeCell ref="CV108:CW108"/>
    <mergeCell ref="CX108:CY108"/>
    <mergeCell ref="DG108:DH108"/>
    <mergeCell ref="DI108:DJ108"/>
    <mergeCell ref="DK108:DL108"/>
    <mergeCell ref="DM108:DN108"/>
    <mergeCell ref="D108:E108"/>
    <mergeCell ref="F108:M108"/>
    <mergeCell ref="N108:AA108"/>
    <mergeCell ref="CP108:CQ108"/>
    <mergeCell ref="CR108:CS108"/>
    <mergeCell ref="CT108:CU108"/>
    <mergeCell ref="DX109:DY109"/>
    <mergeCell ref="DZ109:EA109"/>
    <mergeCell ref="EB109:EC109"/>
    <mergeCell ref="ED109:EE109"/>
    <mergeCell ref="EF109:EG109"/>
    <mergeCell ref="CV109:CW109"/>
    <mergeCell ref="CX109:CY109"/>
    <mergeCell ref="DG109:DH109"/>
    <mergeCell ref="DI109:DJ109"/>
    <mergeCell ref="DK109:DL109"/>
    <mergeCell ref="DM109:DN109"/>
    <mergeCell ref="D109:E109"/>
    <mergeCell ref="F109:M109"/>
    <mergeCell ref="N109:AA109"/>
    <mergeCell ref="CP109:CQ109"/>
    <mergeCell ref="CR109:CS109"/>
    <mergeCell ref="CT109:CU109"/>
    <mergeCell ref="CT110:CU110"/>
    <mergeCell ref="CV110:CW110"/>
    <mergeCell ref="CX110:CY110"/>
    <mergeCell ref="DD110:DE111"/>
    <mergeCell ref="DU110:DV111"/>
    <mergeCell ref="CP112:CQ112"/>
    <mergeCell ref="CR112:CS112"/>
    <mergeCell ref="CT112:CU112"/>
    <mergeCell ref="CV112:CW112"/>
    <mergeCell ref="CX112:CY112"/>
    <mergeCell ref="D110:E110"/>
    <mergeCell ref="F110:M110"/>
    <mergeCell ref="N110:AA110"/>
    <mergeCell ref="CK110:CN111"/>
    <mergeCell ref="CP110:CQ110"/>
    <mergeCell ref="CR110:CS110"/>
    <mergeCell ref="DO109:DP109"/>
    <mergeCell ref="CR113:CR114"/>
    <mergeCell ref="CS113:CS114"/>
    <mergeCell ref="CT113:CT114"/>
    <mergeCell ref="CU113:CU114"/>
    <mergeCell ref="CV113:CV114"/>
    <mergeCell ref="CJ113:CJ114"/>
    <mergeCell ref="CK113:CK114"/>
    <mergeCell ref="CL113:CM114"/>
    <mergeCell ref="CN113:CN114"/>
    <mergeCell ref="CO113:CO114"/>
    <mergeCell ref="CP113:CP114"/>
    <mergeCell ref="DZ112:EA112"/>
    <mergeCell ref="EB112:EC112"/>
    <mergeCell ref="ED112:EE112"/>
    <mergeCell ref="EF112:EG112"/>
    <mergeCell ref="B113:I113"/>
    <mergeCell ref="J113:M113"/>
    <mergeCell ref="N113:Q113"/>
    <mergeCell ref="R113:U113"/>
    <mergeCell ref="V113:AA113"/>
    <mergeCell ref="CI113:CI123"/>
    <mergeCell ref="DG112:DH112"/>
    <mergeCell ref="DI112:DJ112"/>
    <mergeCell ref="DK112:DL112"/>
    <mergeCell ref="DM112:DN112"/>
    <mergeCell ref="DO112:DP112"/>
    <mergeCell ref="DX112:DY112"/>
    <mergeCell ref="DX117:DX118"/>
    <mergeCell ref="DT119:DT120"/>
    <mergeCell ref="DU119:DU120"/>
    <mergeCell ref="DV119:DV120"/>
    <mergeCell ref="EF113:EF114"/>
    <mergeCell ref="EG113:EG114"/>
    <mergeCell ref="B114:I114"/>
    <mergeCell ref="J114:M114"/>
    <mergeCell ref="N114:Q114"/>
    <mergeCell ref="R114:U114"/>
    <mergeCell ref="V114:AA114"/>
    <mergeCell ref="DY113:DY114"/>
    <mergeCell ref="DZ113:DZ114"/>
    <mergeCell ref="EA113:EA114"/>
    <mergeCell ref="EB113:EB114"/>
    <mergeCell ref="EC113:EC114"/>
    <mergeCell ref="ED113:ED114"/>
    <mergeCell ref="DS113:DS122"/>
    <mergeCell ref="DT113:DT114"/>
    <mergeCell ref="DU113:DU114"/>
    <mergeCell ref="DV113:DV114"/>
    <mergeCell ref="DW113:DW114"/>
    <mergeCell ref="DX113:DX114"/>
    <mergeCell ref="DK113:DK114"/>
    <mergeCell ref="DL113:DL114"/>
    <mergeCell ref="DM113:DM114"/>
    <mergeCell ref="DN113:DN114"/>
    <mergeCell ref="DO113:DO114"/>
    <mergeCell ref="DP113:DP114"/>
    <mergeCell ref="DE113:DE114"/>
    <mergeCell ref="DF113:DF114"/>
    <mergeCell ref="DG113:DG114"/>
    <mergeCell ref="DH113:DH114"/>
    <mergeCell ref="DI113:DI114"/>
    <mergeCell ref="DJ113:DJ114"/>
    <mergeCell ref="CW113:CW114"/>
    <mergeCell ref="CX117:CX118"/>
    <mergeCell ref="CY117:CY118"/>
    <mergeCell ref="DC117:DC118"/>
    <mergeCell ref="DD117:DD118"/>
    <mergeCell ref="CN115:CN116"/>
    <mergeCell ref="CO115:CO116"/>
    <mergeCell ref="CP115:CP116"/>
    <mergeCell ref="CQ115:CQ116"/>
    <mergeCell ref="CR115:CR116"/>
    <mergeCell ref="CS115:CS116"/>
    <mergeCell ref="B115:I116"/>
    <mergeCell ref="M115:U115"/>
    <mergeCell ref="V115:AA115"/>
    <mergeCell ref="CJ115:CJ116"/>
    <mergeCell ref="CK115:CK116"/>
    <mergeCell ref="CL115:CM116"/>
    <mergeCell ref="EE113:EE114"/>
    <mergeCell ref="CX113:CX114"/>
    <mergeCell ref="CY113:CY114"/>
    <mergeCell ref="DB113:DB122"/>
    <mergeCell ref="DC113:DC114"/>
    <mergeCell ref="DD113:DD114"/>
    <mergeCell ref="DA115:DA120"/>
    <mergeCell ref="DC115:DC116"/>
    <mergeCell ref="DD115:DD116"/>
    <mergeCell ref="DD119:DD120"/>
    <mergeCell ref="DF121:DF122"/>
    <mergeCell ref="DG121:DG122"/>
    <mergeCell ref="DH121:DH122"/>
    <mergeCell ref="DI121:DI122"/>
    <mergeCell ref="DJ121:DJ122"/>
    <mergeCell ref="CQ113:CQ114"/>
    <mergeCell ref="DK115:DK116"/>
    <mergeCell ref="DL115:DL116"/>
    <mergeCell ref="DM115:DM116"/>
    <mergeCell ref="DN115:DN116"/>
    <mergeCell ref="DO115:DO116"/>
    <mergeCell ref="DP115:DP116"/>
    <mergeCell ref="DE115:DE116"/>
    <mergeCell ref="DF115:DF116"/>
    <mergeCell ref="DG115:DG116"/>
    <mergeCell ref="DH115:DH116"/>
    <mergeCell ref="DI115:DI116"/>
    <mergeCell ref="DJ115:DJ116"/>
    <mergeCell ref="CT115:CT116"/>
    <mergeCell ref="CU115:CU116"/>
    <mergeCell ref="CV115:CV116"/>
    <mergeCell ref="CW115:CW116"/>
    <mergeCell ref="CX115:CX116"/>
    <mergeCell ref="CY115:CY116"/>
    <mergeCell ref="CT117:CT118"/>
    <mergeCell ref="CU117:CU118"/>
    <mergeCell ref="EE115:EE116"/>
    <mergeCell ref="EF115:EF116"/>
    <mergeCell ref="EG115:EG116"/>
    <mergeCell ref="V116:AA116"/>
    <mergeCell ref="A117:AA117"/>
    <mergeCell ref="CJ117:CJ118"/>
    <mergeCell ref="CK117:CK118"/>
    <mergeCell ref="CL117:CM118"/>
    <mergeCell ref="CN117:CN118"/>
    <mergeCell ref="CO117:CO118"/>
    <mergeCell ref="DY115:DY116"/>
    <mergeCell ref="DZ115:DZ116"/>
    <mergeCell ref="EA115:EA116"/>
    <mergeCell ref="EB115:EB116"/>
    <mergeCell ref="EC115:EC116"/>
    <mergeCell ref="ED115:ED116"/>
    <mergeCell ref="DR115:DR120"/>
    <mergeCell ref="DT115:DT116"/>
    <mergeCell ref="DU115:DU116"/>
    <mergeCell ref="DV115:DV116"/>
    <mergeCell ref="DW115:DW116"/>
    <mergeCell ref="DX115:DX116"/>
    <mergeCell ref="C119:F123"/>
    <mergeCell ref="AA119:AA123"/>
    <mergeCell ref="CJ119:CJ120"/>
    <mergeCell ref="CK119:CK120"/>
    <mergeCell ref="DT117:DT118"/>
    <mergeCell ref="DU117:DU118"/>
    <mergeCell ref="DV117:DV118"/>
    <mergeCell ref="DW117:DW118"/>
    <mergeCell ref="CL119:CM120"/>
    <mergeCell ref="CN119:CN120"/>
    <mergeCell ref="EE117:EE118"/>
    <mergeCell ref="EF117:EF118"/>
    <mergeCell ref="EG117:EG118"/>
    <mergeCell ref="A118:B118"/>
    <mergeCell ref="C118:F118"/>
    <mergeCell ref="Z118:AA118"/>
    <mergeCell ref="DY117:DY118"/>
    <mergeCell ref="DZ117:DZ118"/>
    <mergeCell ref="EA117:EA118"/>
    <mergeCell ref="EB117:EB118"/>
    <mergeCell ref="EC117:EC118"/>
    <mergeCell ref="ED117:ED118"/>
    <mergeCell ref="DK117:DK118"/>
    <mergeCell ref="DL117:DL118"/>
    <mergeCell ref="DM117:DM118"/>
    <mergeCell ref="DN117:DN118"/>
    <mergeCell ref="DO117:DO118"/>
    <mergeCell ref="DP117:DP118"/>
    <mergeCell ref="DE117:DE118"/>
    <mergeCell ref="DF117:DF118"/>
    <mergeCell ref="DG117:DG118"/>
    <mergeCell ref="DH117:DH118"/>
    <mergeCell ref="DI117:DI118"/>
    <mergeCell ref="DJ117:DJ118"/>
    <mergeCell ref="CV117:CV118"/>
    <mergeCell ref="CW117:CW118"/>
    <mergeCell ref="CP117:CP118"/>
    <mergeCell ref="CQ117:CQ118"/>
    <mergeCell ref="CR117:CR118"/>
    <mergeCell ref="CS117:CS118"/>
    <mergeCell ref="CJ121:CJ122"/>
    <mergeCell ref="CK121:CK122"/>
    <mergeCell ref="CL121:CM122"/>
    <mergeCell ref="CN121:CN122"/>
    <mergeCell ref="CO121:CO122"/>
    <mergeCell ref="DW119:DW120"/>
    <mergeCell ref="DX119:DX120"/>
    <mergeCell ref="DY119:DY120"/>
    <mergeCell ref="DZ119:DZ120"/>
    <mergeCell ref="EA119:EA120"/>
    <mergeCell ref="EB119:EB120"/>
    <mergeCell ref="DK119:DK120"/>
    <mergeCell ref="DL119:DL120"/>
    <mergeCell ref="DM119:DM120"/>
    <mergeCell ref="DN119:DN120"/>
    <mergeCell ref="DO119:DO120"/>
    <mergeCell ref="DP119:DP120"/>
    <mergeCell ref="DE119:DE120"/>
    <mergeCell ref="DF119:DF120"/>
    <mergeCell ref="DG119:DG120"/>
    <mergeCell ref="DH119:DH120"/>
    <mergeCell ref="DI119:DI120"/>
    <mergeCell ref="DJ119:DJ120"/>
    <mergeCell ref="CU119:CU120"/>
    <mergeCell ref="CV119:CV120"/>
    <mergeCell ref="CW119:CW120"/>
    <mergeCell ref="CX119:CX120"/>
    <mergeCell ref="CY119:CY120"/>
    <mergeCell ref="DC119:DC120"/>
    <mergeCell ref="CO119:CO120"/>
    <mergeCell ref="CP119:CP120"/>
    <mergeCell ref="CQ119:CQ120"/>
    <mergeCell ref="CV121:CV122"/>
    <mergeCell ref="CW121:CW122"/>
    <mergeCell ref="CX121:CX122"/>
    <mergeCell ref="CY121:CY122"/>
    <mergeCell ref="DC121:DC122"/>
    <mergeCell ref="DD121:DD122"/>
    <mergeCell ref="CP121:CP122"/>
    <mergeCell ref="CQ121:CQ122"/>
    <mergeCell ref="CR121:CR122"/>
    <mergeCell ref="CS121:CS122"/>
    <mergeCell ref="CT121:CT122"/>
    <mergeCell ref="CU121:CU122"/>
    <mergeCell ref="EC119:EC120"/>
    <mergeCell ref="ED119:ED120"/>
    <mergeCell ref="EE119:EE120"/>
    <mergeCell ref="EF119:EF120"/>
    <mergeCell ref="EG119:EG120"/>
    <mergeCell ref="CR119:CR120"/>
    <mergeCell ref="CS119:CS120"/>
    <mergeCell ref="CT119:CT120"/>
    <mergeCell ref="DU121:DU122"/>
    <mergeCell ref="DV121:DV122"/>
    <mergeCell ref="DW121:DW122"/>
    <mergeCell ref="DX121:DX122"/>
    <mergeCell ref="DY121:DY122"/>
    <mergeCell ref="DK121:DK122"/>
    <mergeCell ref="DL121:DL122"/>
    <mergeCell ref="DM121:DM122"/>
    <mergeCell ref="DN121:DN122"/>
    <mergeCell ref="DO121:DO122"/>
    <mergeCell ref="DP121:DP122"/>
    <mergeCell ref="DE121:DE122"/>
    <mergeCell ref="DZ125:EG125"/>
    <mergeCell ref="G127:N127"/>
    <mergeCell ref="O127:T127"/>
    <mergeCell ref="U127:X127"/>
    <mergeCell ref="Z127:AB127"/>
    <mergeCell ref="DZ124:EA124"/>
    <mergeCell ref="EB124:EC124"/>
    <mergeCell ref="ED124:EE124"/>
    <mergeCell ref="EF124:EG124"/>
    <mergeCell ref="A125:F125"/>
    <mergeCell ref="G125:N125"/>
    <mergeCell ref="O125:Q125"/>
    <mergeCell ref="R125:U125"/>
    <mergeCell ref="V125:X125"/>
    <mergeCell ref="CR125:CY125"/>
    <mergeCell ref="EF121:EF122"/>
    <mergeCell ref="EG121:EG122"/>
    <mergeCell ref="CR124:CS124"/>
    <mergeCell ref="CT124:CU124"/>
    <mergeCell ref="CV124:CW124"/>
    <mergeCell ref="CX124:CY124"/>
    <mergeCell ref="DI124:DJ124"/>
    <mergeCell ref="DK124:DL124"/>
    <mergeCell ref="DM124:DN124"/>
    <mergeCell ref="DO124:DP124"/>
    <mergeCell ref="DZ121:DZ122"/>
    <mergeCell ref="EA121:EA122"/>
    <mergeCell ref="EB121:EB122"/>
    <mergeCell ref="EC121:EC122"/>
    <mergeCell ref="ED121:ED122"/>
    <mergeCell ref="EE121:EE122"/>
    <mergeCell ref="DT121:DT122"/>
    <mergeCell ref="V132:W132"/>
    <mergeCell ref="X132:Y132"/>
    <mergeCell ref="Z132:AA132"/>
    <mergeCell ref="AB132:AG132"/>
    <mergeCell ref="AH132:AM132"/>
    <mergeCell ref="AN132:AS132"/>
    <mergeCell ref="B129:AA130"/>
    <mergeCell ref="B131:AA131"/>
    <mergeCell ref="AB131:AS131"/>
    <mergeCell ref="B132:D132"/>
    <mergeCell ref="E132:F132"/>
    <mergeCell ref="G132:J132"/>
    <mergeCell ref="K132:O132"/>
    <mergeCell ref="P132:Q132"/>
    <mergeCell ref="R132:S132"/>
    <mergeCell ref="T132:U132"/>
    <mergeCell ref="DI125:DP125"/>
    <mergeCell ref="R134:S134"/>
    <mergeCell ref="T134:U134"/>
    <mergeCell ref="V134:W134"/>
    <mergeCell ref="AB134:AG134"/>
    <mergeCell ref="AH134:AM134"/>
    <mergeCell ref="AN134:AS134"/>
    <mergeCell ref="T133:U133"/>
    <mergeCell ref="V133:W133"/>
    <mergeCell ref="AB133:AG133"/>
    <mergeCell ref="AH133:AM133"/>
    <mergeCell ref="AN133:AS133"/>
    <mergeCell ref="B134:D134"/>
    <mergeCell ref="E134:F134"/>
    <mergeCell ref="G134:J134"/>
    <mergeCell ref="K134:O134"/>
    <mergeCell ref="P134:Q134"/>
    <mergeCell ref="B133:D133"/>
    <mergeCell ref="E133:F133"/>
    <mergeCell ref="G133:J133"/>
    <mergeCell ref="K133:O133"/>
    <mergeCell ref="P133:Q133"/>
    <mergeCell ref="R133:S133"/>
    <mergeCell ref="R136:S136"/>
    <mergeCell ref="T136:U136"/>
    <mergeCell ref="V136:W136"/>
    <mergeCell ref="AB136:AG136"/>
    <mergeCell ref="AH136:AM136"/>
    <mergeCell ref="AN136:AS136"/>
    <mergeCell ref="T135:U135"/>
    <mergeCell ref="V135:W135"/>
    <mergeCell ref="AB135:AG135"/>
    <mergeCell ref="AH135:AM135"/>
    <mergeCell ref="AN135:AS135"/>
    <mergeCell ref="B136:D136"/>
    <mergeCell ref="E136:F136"/>
    <mergeCell ref="G136:J136"/>
    <mergeCell ref="K136:O136"/>
    <mergeCell ref="P136:Q136"/>
    <mergeCell ref="B135:D135"/>
    <mergeCell ref="E135:F135"/>
    <mergeCell ref="G135:J135"/>
    <mergeCell ref="K135:O135"/>
    <mergeCell ref="P135:Q135"/>
    <mergeCell ref="R135:S135"/>
    <mergeCell ref="R138:S138"/>
    <mergeCell ref="T138:U138"/>
    <mergeCell ref="V138:W138"/>
    <mergeCell ref="AB138:AG138"/>
    <mergeCell ref="AH138:AM138"/>
    <mergeCell ref="AN138:AS138"/>
    <mergeCell ref="T137:U137"/>
    <mergeCell ref="V137:W137"/>
    <mergeCell ref="AB137:AG137"/>
    <mergeCell ref="AH137:AM137"/>
    <mergeCell ref="AN137:AS137"/>
    <mergeCell ref="B138:D138"/>
    <mergeCell ref="E138:F138"/>
    <mergeCell ref="G138:J138"/>
    <mergeCell ref="K138:O138"/>
    <mergeCell ref="P138:Q138"/>
    <mergeCell ref="B137:D137"/>
    <mergeCell ref="E137:F137"/>
    <mergeCell ref="G137:J137"/>
    <mergeCell ref="K137:O137"/>
    <mergeCell ref="P137:Q137"/>
    <mergeCell ref="R137:S137"/>
    <mergeCell ref="R140:S140"/>
    <mergeCell ref="T140:U140"/>
    <mergeCell ref="V140:W140"/>
    <mergeCell ref="AB140:AG140"/>
    <mergeCell ref="AH140:AM140"/>
    <mergeCell ref="AN140:AS140"/>
    <mergeCell ref="T139:U139"/>
    <mergeCell ref="V139:W139"/>
    <mergeCell ref="AB139:AG139"/>
    <mergeCell ref="AH139:AM139"/>
    <mergeCell ref="AN139:AS139"/>
    <mergeCell ref="B140:D140"/>
    <mergeCell ref="E140:F140"/>
    <mergeCell ref="G140:J140"/>
    <mergeCell ref="K140:O140"/>
    <mergeCell ref="P140:Q140"/>
    <mergeCell ref="B139:D139"/>
    <mergeCell ref="E139:F139"/>
    <mergeCell ref="G139:J139"/>
    <mergeCell ref="K139:O139"/>
    <mergeCell ref="P139:Q139"/>
    <mergeCell ref="R139:S139"/>
    <mergeCell ref="R142:S142"/>
    <mergeCell ref="T142:U142"/>
    <mergeCell ref="V142:W142"/>
    <mergeCell ref="AB142:AG142"/>
    <mergeCell ref="AH142:AM142"/>
    <mergeCell ref="AN142:AS142"/>
    <mergeCell ref="T141:U141"/>
    <mergeCell ref="V141:W141"/>
    <mergeCell ref="AB141:AG141"/>
    <mergeCell ref="AH141:AM141"/>
    <mergeCell ref="AN141:AS141"/>
    <mergeCell ref="B142:D142"/>
    <mergeCell ref="E142:F142"/>
    <mergeCell ref="G142:J142"/>
    <mergeCell ref="K142:O142"/>
    <mergeCell ref="P142:Q142"/>
    <mergeCell ref="B141:D141"/>
    <mergeCell ref="E141:F141"/>
    <mergeCell ref="G141:J141"/>
    <mergeCell ref="K141:O141"/>
    <mergeCell ref="P141:Q141"/>
    <mergeCell ref="R141:S141"/>
    <mergeCell ref="R144:S144"/>
    <mergeCell ref="T144:U144"/>
    <mergeCell ref="V144:W144"/>
    <mergeCell ref="AB144:AG144"/>
    <mergeCell ref="AH144:AM144"/>
    <mergeCell ref="AN144:AS144"/>
    <mergeCell ref="T143:U143"/>
    <mergeCell ref="V143:W143"/>
    <mergeCell ref="AB143:AG143"/>
    <mergeCell ref="AH143:AM143"/>
    <mergeCell ref="AN143:AS143"/>
    <mergeCell ref="B144:D144"/>
    <mergeCell ref="E144:F144"/>
    <mergeCell ref="G144:J144"/>
    <mergeCell ref="K144:O144"/>
    <mergeCell ref="P144:Q144"/>
    <mergeCell ref="B143:D143"/>
    <mergeCell ref="E143:F143"/>
    <mergeCell ref="G143:J143"/>
    <mergeCell ref="K143:O143"/>
    <mergeCell ref="P143:Q143"/>
    <mergeCell ref="R143:S143"/>
    <mergeCell ref="R146:S146"/>
    <mergeCell ref="T146:U146"/>
    <mergeCell ref="V146:W146"/>
    <mergeCell ref="AB146:AG146"/>
    <mergeCell ref="AH146:AM146"/>
    <mergeCell ref="AN146:AS146"/>
    <mergeCell ref="T145:U145"/>
    <mergeCell ref="V145:W145"/>
    <mergeCell ref="AB145:AG145"/>
    <mergeCell ref="AH145:AM145"/>
    <mergeCell ref="AN145:AS145"/>
    <mergeCell ref="B146:D146"/>
    <mergeCell ref="E146:F146"/>
    <mergeCell ref="G146:J146"/>
    <mergeCell ref="K146:O146"/>
    <mergeCell ref="P146:Q146"/>
    <mergeCell ref="B145:D145"/>
    <mergeCell ref="E145:F145"/>
    <mergeCell ref="G145:J145"/>
    <mergeCell ref="K145:O145"/>
    <mergeCell ref="P145:Q145"/>
    <mergeCell ref="R145:S145"/>
    <mergeCell ref="R148:S148"/>
    <mergeCell ref="T148:U148"/>
    <mergeCell ref="V148:W148"/>
    <mergeCell ref="AB148:AG148"/>
    <mergeCell ref="AH148:AM148"/>
    <mergeCell ref="AN148:AS148"/>
    <mergeCell ref="T147:U147"/>
    <mergeCell ref="V147:W147"/>
    <mergeCell ref="AB147:AG147"/>
    <mergeCell ref="AH147:AM147"/>
    <mergeCell ref="AN147:AS147"/>
    <mergeCell ref="B148:D148"/>
    <mergeCell ref="E148:F148"/>
    <mergeCell ref="G148:J148"/>
    <mergeCell ref="K148:O148"/>
    <mergeCell ref="P148:Q148"/>
    <mergeCell ref="B147:D147"/>
    <mergeCell ref="E147:F147"/>
    <mergeCell ref="G147:J147"/>
    <mergeCell ref="K147:O147"/>
    <mergeCell ref="P147:Q147"/>
    <mergeCell ref="R147:S147"/>
    <mergeCell ref="R150:S150"/>
    <mergeCell ref="T150:U150"/>
    <mergeCell ref="V150:W150"/>
    <mergeCell ref="AB150:AG150"/>
    <mergeCell ref="AH150:AM150"/>
    <mergeCell ref="AN150:AS150"/>
    <mergeCell ref="T149:U149"/>
    <mergeCell ref="V149:W149"/>
    <mergeCell ref="AB149:AG149"/>
    <mergeCell ref="AH149:AM149"/>
    <mergeCell ref="AN149:AS149"/>
    <mergeCell ref="B150:D150"/>
    <mergeCell ref="E150:F150"/>
    <mergeCell ref="G150:J150"/>
    <mergeCell ref="K150:O150"/>
    <mergeCell ref="P150:Q150"/>
    <mergeCell ref="B149:D149"/>
    <mergeCell ref="E149:F149"/>
    <mergeCell ref="G149:J149"/>
    <mergeCell ref="K149:O149"/>
    <mergeCell ref="P149:Q149"/>
    <mergeCell ref="R149:S149"/>
    <mergeCell ref="R152:S152"/>
    <mergeCell ref="T152:U152"/>
    <mergeCell ref="V152:W152"/>
    <mergeCell ref="AB152:AG152"/>
    <mergeCell ref="AH152:AM152"/>
    <mergeCell ref="AN152:AS152"/>
    <mergeCell ref="T151:U151"/>
    <mergeCell ref="V151:W151"/>
    <mergeCell ref="AB151:AG151"/>
    <mergeCell ref="AH151:AM151"/>
    <mergeCell ref="AN151:AS151"/>
    <mergeCell ref="B152:D152"/>
    <mergeCell ref="E152:F152"/>
    <mergeCell ref="G152:J152"/>
    <mergeCell ref="K152:O152"/>
    <mergeCell ref="P152:Q152"/>
    <mergeCell ref="B151:D151"/>
    <mergeCell ref="E151:F151"/>
    <mergeCell ref="G151:J151"/>
    <mergeCell ref="K151:O151"/>
    <mergeCell ref="P151:Q151"/>
    <mergeCell ref="R151:S151"/>
    <mergeCell ref="R154:S154"/>
    <mergeCell ref="T154:U154"/>
    <mergeCell ref="V154:W154"/>
    <mergeCell ref="AB154:AG154"/>
    <mergeCell ref="AH154:AM154"/>
    <mergeCell ref="AN154:AS154"/>
    <mergeCell ref="T153:U153"/>
    <mergeCell ref="V153:W153"/>
    <mergeCell ref="AB153:AG153"/>
    <mergeCell ref="AH153:AM153"/>
    <mergeCell ref="AN153:AS153"/>
    <mergeCell ref="B154:D154"/>
    <mergeCell ref="E154:F154"/>
    <mergeCell ref="G154:J154"/>
    <mergeCell ref="K154:O154"/>
    <mergeCell ref="P154:Q154"/>
    <mergeCell ref="B153:D153"/>
    <mergeCell ref="E153:F153"/>
    <mergeCell ref="G153:J153"/>
    <mergeCell ref="K153:O153"/>
    <mergeCell ref="P153:Q153"/>
    <mergeCell ref="R153:S153"/>
    <mergeCell ref="R156:S156"/>
    <mergeCell ref="T156:U156"/>
    <mergeCell ref="V156:W156"/>
    <mergeCell ref="AB156:AG156"/>
    <mergeCell ref="AH156:AM156"/>
    <mergeCell ref="AN156:AS156"/>
    <mergeCell ref="T155:U155"/>
    <mergeCell ref="V155:W155"/>
    <mergeCell ref="AB155:AG155"/>
    <mergeCell ref="AH155:AM155"/>
    <mergeCell ref="AN155:AS155"/>
    <mergeCell ref="B156:D156"/>
    <mergeCell ref="E156:F156"/>
    <mergeCell ref="G156:J156"/>
    <mergeCell ref="K156:O156"/>
    <mergeCell ref="P156:Q156"/>
    <mergeCell ref="B155:D155"/>
    <mergeCell ref="E155:F155"/>
    <mergeCell ref="G155:J155"/>
    <mergeCell ref="K155:O155"/>
    <mergeCell ref="P155:Q155"/>
    <mergeCell ref="R155:S155"/>
    <mergeCell ref="R158:S158"/>
    <mergeCell ref="T158:U158"/>
    <mergeCell ref="V158:W158"/>
    <mergeCell ref="AB158:AG158"/>
    <mergeCell ref="AH158:AM158"/>
    <mergeCell ref="AN158:AS158"/>
    <mergeCell ref="T157:U157"/>
    <mergeCell ref="V157:W157"/>
    <mergeCell ref="AB157:AG157"/>
    <mergeCell ref="AH157:AM157"/>
    <mergeCell ref="AN157:AS157"/>
    <mergeCell ref="B158:D158"/>
    <mergeCell ref="E158:F158"/>
    <mergeCell ref="G158:J158"/>
    <mergeCell ref="K158:O158"/>
    <mergeCell ref="P158:Q158"/>
    <mergeCell ref="B157:D157"/>
    <mergeCell ref="E157:F157"/>
    <mergeCell ref="G157:J157"/>
    <mergeCell ref="K157:O157"/>
    <mergeCell ref="P157:Q157"/>
    <mergeCell ref="R157:S157"/>
    <mergeCell ref="R160:S160"/>
    <mergeCell ref="T160:U160"/>
    <mergeCell ref="V160:W160"/>
    <mergeCell ref="AB160:AG160"/>
    <mergeCell ref="AH160:AM160"/>
    <mergeCell ref="AN160:AS160"/>
    <mergeCell ref="T159:U159"/>
    <mergeCell ref="V159:W159"/>
    <mergeCell ref="AB159:AG159"/>
    <mergeCell ref="AH159:AM159"/>
    <mergeCell ref="AN159:AS159"/>
    <mergeCell ref="B160:D160"/>
    <mergeCell ref="E160:F160"/>
    <mergeCell ref="G160:J160"/>
    <mergeCell ref="K160:O160"/>
    <mergeCell ref="P160:Q160"/>
    <mergeCell ref="B159:D159"/>
    <mergeCell ref="E159:F159"/>
    <mergeCell ref="G159:J159"/>
    <mergeCell ref="K159:O159"/>
    <mergeCell ref="P159:Q159"/>
    <mergeCell ref="R159:S159"/>
    <mergeCell ref="R162:S162"/>
    <mergeCell ref="T162:U162"/>
    <mergeCell ref="V162:W162"/>
    <mergeCell ref="AB162:AG162"/>
    <mergeCell ref="AH162:AM162"/>
    <mergeCell ref="AN162:AS162"/>
    <mergeCell ref="T161:U161"/>
    <mergeCell ref="V161:W161"/>
    <mergeCell ref="AB161:AG161"/>
    <mergeCell ref="AH161:AM161"/>
    <mergeCell ref="AN161:AS161"/>
    <mergeCell ref="B162:D162"/>
    <mergeCell ref="E162:F162"/>
    <mergeCell ref="G162:J162"/>
    <mergeCell ref="K162:O162"/>
    <mergeCell ref="P162:Q162"/>
    <mergeCell ref="B161:D161"/>
    <mergeCell ref="E161:F161"/>
    <mergeCell ref="G161:J161"/>
    <mergeCell ref="K161:O161"/>
    <mergeCell ref="P161:Q161"/>
    <mergeCell ref="R161:S161"/>
    <mergeCell ref="B170:AA170"/>
    <mergeCell ref="AB170:AS170"/>
    <mergeCell ref="B171:D171"/>
    <mergeCell ref="E171:F171"/>
    <mergeCell ref="G171:I171"/>
    <mergeCell ref="J171:K171"/>
    <mergeCell ref="L171:M171"/>
    <mergeCell ref="N171:O171"/>
    <mergeCell ref="P171:Q171"/>
    <mergeCell ref="R171:S171"/>
    <mergeCell ref="F166:M166"/>
    <mergeCell ref="N166:S166"/>
    <mergeCell ref="T166:W166"/>
    <mergeCell ref="Y166:AA166"/>
    <mergeCell ref="B168:F168"/>
    <mergeCell ref="G168:N168"/>
    <mergeCell ref="B164:D164"/>
    <mergeCell ref="F164:H164"/>
    <mergeCell ref="I164:J164"/>
    <mergeCell ref="K164:P164"/>
    <mergeCell ref="R164:U164"/>
    <mergeCell ref="V164:W164"/>
    <mergeCell ref="V172:W172"/>
    <mergeCell ref="AB172:AG172"/>
    <mergeCell ref="AH172:AM172"/>
    <mergeCell ref="AN172:AS172"/>
    <mergeCell ref="B173:D173"/>
    <mergeCell ref="E173:F173"/>
    <mergeCell ref="G173:I173"/>
    <mergeCell ref="J173:K173"/>
    <mergeCell ref="L173:M173"/>
    <mergeCell ref="N173:O173"/>
    <mergeCell ref="AN171:AS171"/>
    <mergeCell ref="B172:D172"/>
    <mergeCell ref="E172:F172"/>
    <mergeCell ref="G172:I172"/>
    <mergeCell ref="J172:K172"/>
    <mergeCell ref="L172:M172"/>
    <mergeCell ref="N172:O172"/>
    <mergeCell ref="P172:Q172"/>
    <mergeCell ref="R172:S172"/>
    <mergeCell ref="T172:U172"/>
    <mergeCell ref="T171:U171"/>
    <mergeCell ref="V171:W171"/>
    <mergeCell ref="X171:Y171"/>
    <mergeCell ref="Z171:AA171"/>
    <mergeCell ref="AB171:AG171"/>
    <mergeCell ref="AH171:AM171"/>
    <mergeCell ref="V174:W174"/>
    <mergeCell ref="AB174:AG174"/>
    <mergeCell ref="AH174:AM174"/>
    <mergeCell ref="AN174:AS174"/>
    <mergeCell ref="B176:D176"/>
    <mergeCell ref="F176:H176"/>
    <mergeCell ref="I176:J176"/>
    <mergeCell ref="K176:P176"/>
    <mergeCell ref="R176:U176"/>
    <mergeCell ref="AN173:AS173"/>
    <mergeCell ref="B174:D174"/>
    <mergeCell ref="E174:F174"/>
    <mergeCell ref="G174:I174"/>
    <mergeCell ref="J174:K174"/>
    <mergeCell ref="L174:M174"/>
    <mergeCell ref="N174:O174"/>
    <mergeCell ref="P174:Q174"/>
    <mergeCell ref="R174:S174"/>
    <mergeCell ref="T174:U174"/>
    <mergeCell ref="P173:Q173"/>
    <mergeCell ref="R173:S173"/>
    <mergeCell ref="T173:U173"/>
    <mergeCell ref="V173:W173"/>
    <mergeCell ref="AB173:AG173"/>
    <mergeCell ref="AH173:AM173"/>
    <mergeCell ref="T181:U182"/>
    <mergeCell ref="V181:AC182"/>
    <mergeCell ref="AD181:AK182"/>
    <mergeCell ref="AL181:AS182"/>
    <mergeCell ref="H182:I182"/>
    <mergeCell ref="J182:K182"/>
    <mergeCell ref="L182:M182"/>
    <mergeCell ref="N182:O182"/>
    <mergeCell ref="P182:Q182"/>
    <mergeCell ref="R182:S182"/>
    <mergeCell ref="B181:B182"/>
    <mergeCell ref="C181:F182"/>
    <mergeCell ref="G181:G182"/>
    <mergeCell ref="H181:K181"/>
    <mergeCell ref="L181:O181"/>
    <mergeCell ref="P181:S181"/>
    <mergeCell ref="F178:M178"/>
    <mergeCell ref="N178:S178"/>
    <mergeCell ref="T178:W178"/>
    <mergeCell ref="Y178:AA178"/>
    <mergeCell ref="B180:U180"/>
    <mergeCell ref="V180:AS180"/>
    <mergeCell ref="AL183:AS184"/>
    <mergeCell ref="H184:I184"/>
    <mergeCell ref="L184:M184"/>
    <mergeCell ref="P184:Q184"/>
    <mergeCell ref="A185:A186"/>
    <mergeCell ref="B185:B186"/>
    <mergeCell ref="C185:F186"/>
    <mergeCell ref="H185:I185"/>
    <mergeCell ref="J185:K186"/>
    <mergeCell ref="L185:M185"/>
    <mergeCell ref="N183:O184"/>
    <mergeCell ref="P183:Q183"/>
    <mergeCell ref="R183:S184"/>
    <mergeCell ref="T183:U184"/>
    <mergeCell ref="V183:AC184"/>
    <mergeCell ref="AD183:AK184"/>
    <mergeCell ref="A183:A184"/>
    <mergeCell ref="B183:B184"/>
    <mergeCell ref="C183:F184"/>
    <mergeCell ref="H183:I183"/>
    <mergeCell ref="J183:K184"/>
    <mergeCell ref="L183:M183"/>
    <mergeCell ref="AL187:AS188"/>
    <mergeCell ref="H188:I188"/>
    <mergeCell ref="L188:M188"/>
    <mergeCell ref="P188:Q188"/>
    <mergeCell ref="A189:A190"/>
    <mergeCell ref="B189:B190"/>
    <mergeCell ref="C189:F190"/>
    <mergeCell ref="H189:I189"/>
    <mergeCell ref="J189:K190"/>
    <mergeCell ref="L189:M189"/>
    <mergeCell ref="N187:O188"/>
    <mergeCell ref="P187:Q187"/>
    <mergeCell ref="R187:S188"/>
    <mergeCell ref="T187:U188"/>
    <mergeCell ref="V187:AC188"/>
    <mergeCell ref="AD187:AK188"/>
    <mergeCell ref="AL185:AS186"/>
    <mergeCell ref="H186:I186"/>
    <mergeCell ref="L186:M186"/>
    <mergeCell ref="P186:Q186"/>
    <mergeCell ref="A187:A188"/>
    <mergeCell ref="B187:B188"/>
    <mergeCell ref="C187:F188"/>
    <mergeCell ref="H187:I187"/>
    <mergeCell ref="J187:K188"/>
    <mergeCell ref="L187:M187"/>
    <mergeCell ref="N185:O186"/>
    <mergeCell ref="P185:Q185"/>
    <mergeCell ref="R185:S186"/>
    <mergeCell ref="T185:U186"/>
    <mergeCell ref="V185:AC186"/>
    <mergeCell ref="AD185:AK186"/>
    <mergeCell ref="B195:N195"/>
    <mergeCell ref="O195:S195"/>
    <mergeCell ref="V195:AA195"/>
    <mergeCell ref="B197:X197"/>
    <mergeCell ref="Y197:AS197"/>
    <mergeCell ref="B198:E198"/>
    <mergeCell ref="F198:G198"/>
    <mergeCell ref="H198:J198"/>
    <mergeCell ref="K198:N198"/>
    <mergeCell ref="O198:S198"/>
    <mergeCell ref="AL189:AS190"/>
    <mergeCell ref="H190:I190"/>
    <mergeCell ref="L190:M190"/>
    <mergeCell ref="P190:Q190"/>
    <mergeCell ref="B192:AS192"/>
    <mergeCell ref="B193:F193"/>
    <mergeCell ref="G193:AS193"/>
    <mergeCell ref="N189:O190"/>
    <mergeCell ref="P189:Q189"/>
    <mergeCell ref="R189:S190"/>
    <mergeCell ref="T189:U190"/>
    <mergeCell ref="V189:AC190"/>
    <mergeCell ref="AD189:AK190"/>
    <mergeCell ref="Y199:AE199"/>
    <mergeCell ref="AF199:AH199"/>
    <mergeCell ref="AI199:AK199"/>
    <mergeCell ref="AL199:AM199"/>
    <mergeCell ref="AN199:AS199"/>
    <mergeCell ref="B200:E200"/>
    <mergeCell ref="F200:G200"/>
    <mergeCell ref="H200:J200"/>
    <mergeCell ref="K200:N200"/>
    <mergeCell ref="O200:S200"/>
    <mergeCell ref="B199:E199"/>
    <mergeCell ref="F199:G199"/>
    <mergeCell ref="H199:J199"/>
    <mergeCell ref="K199:N199"/>
    <mergeCell ref="O199:S199"/>
    <mergeCell ref="T199:X199"/>
    <mergeCell ref="T198:X198"/>
    <mergeCell ref="Y198:AE198"/>
    <mergeCell ref="AF198:AH198"/>
    <mergeCell ref="AI198:AK198"/>
    <mergeCell ref="AL198:AM198"/>
    <mergeCell ref="AN198:AS198"/>
    <mergeCell ref="Y201:AE201"/>
    <mergeCell ref="AF201:AH201"/>
    <mergeCell ref="AI201:AK201"/>
    <mergeCell ref="AL201:AM201"/>
    <mergeCell ref="AN201:AS201"/>
    <mergeCell ref="B202:E202"/>
    <mergeCell ref="F202:G202"/>
    <mergeCell ref="H202:J202"/>
    <mergeCell ref="K202:N202"/>
    <mergeCell ref="O202:S202"/>
    <mergeCell ref="B201:E201"/>
    <mergeCell ref="F201:G201"/>
    <mergeCell ref="H201:J201"/>
    <mergeCell ref="K201:N201"/>
    <mergeCell ref="O201:S201"/>
    <mergeCell ref="T201:X201"/>
    <mergeCell ref="T200:X200"/>
    <mergeCell ref="Y200:AE200"/>
    <mergeCell ref="AF200:AH200"/>
    <mergeCell ref="AI200:AK200"/>
    <mergeCell ref="AL200:AM200"/>
    <mergeCell ref="AN200:AS200"/>
    <mergeCell ref="Y203:AE203"/>
    <mergeCell ref="AF203:AH203"/>
    <mergeCell ref="AI203:AK203"/>
    <mergeCell ref="AL203:AM203"/>
    <mergeCell ref="AN203:AS203"/>
    <mergeCell ref="B204:E204"/>
    <mergeCell ref="F204:G204"/>
    <mergeCell ref="H204:J204"/>
    <mergeCell ref="K204:N204"/>
    <mergeCell ref="O204:S204"/>
    <mergeCell ref="B203:E203"/>
    <mergeCell ref="F203:G203"/>
    <mergeCell ref="H203:J203"/>
    <mergeCell ref="K203:N203"/>
    <mergeCell ref="O203:S203"/>
    <mergeCell ref="T203:X203"/>
    <mergeCell ref="T202:X202"/>
    <mergeCell ref="Y202:AE202"/>
    <mergeCell ref="AF202:AH202"/>
    <mergeCell ref="AI202:AK202"/>
    <mergeCell ref="AL202:AM202"/>
    <mergeCell ref="AN202:AS202"/>
    <mergeCell ref="Y205:AE205"/>
    <mergeCell ref="AF205:AH205"/>
    <mergeCell ref="AI205:AK205"/>
    <mergeCell ref="AL205:AM205"/>
    <mergeCell ref="AN205:AS205"/>
    <mergeCell ref="B207:AS207"/>
    <mergeCell ref="B205:E205"/>
    <mergeCell ref="F205:G205"/>
    <mergeCell ref="H205:J205"/>
    <mergeCell ref="K205:N205"/>
    <mergeCell ref="O205:S205"/>
    <mergeCell ref="T205:X205"/>
    <mergeCell ref="T204:X204"/>
    <mergeCell ref="Y204:AE204"/>
    <mergeCell ref="AF204:AH204"/>
    <mergeCell ref="AI204:AK204"/>
    <mergeCell ref="AL204:AM204"/>
    <mergeCell ref="AN204:AS204"/>
    <mergeCell ref="B212:C212"/>
    <mergeCell ref="D212:T212"/>
    <mergeCell ref="U212:Y212"/>
    <mergeCell ref="Z212:AS212"/>
    <mergeCell ref="B213:C213"/>
    <mergeCell ref="D213:T213"/>
    <mergeCell ref="U213:Y213"/>
    <mergeCell ref="Z213:AS213"/>
    <mergeCell ref="B210:C210"/>
    <mergeCell ref="D210:T210"/>
    <mergeCell ref="U210:Y210"/>
    <mergeCell ref="Z210:AS210"/>
    <mergeCell ref="B211:C211"/>
    <mergeCell ref="D211:T211"/>
    <mergeCell ref="U211:Y211"/>
    <mergeCell ref="Z211:AS211"/>
    <mergeCell ref="B208:C208"/>
    <mergeCell ref="D208:T208"/>
    <mergeCell ref="U208:Y208"/>
    <mergeCell ref="Z208:AS208"/>
    <mergeCell ref="B209:C209"/>
    <mergeCell ref="D209:T209"/>
    <mergeCell ref="U209:Y209"/>
    <mergeCell ref="Z209:AS209"/>
    <mergeCell ref="E218:T218"/>
    <mergeCell ref="U218:W218"/>
    <mergeCell ref="X218:Y218"/>
    <mergeCell ref="Z218:AB218"/>
    <mergeCell ref="AC218:AS218"/>
    <mergeCell ref="E219:T219"/>
    <mergeCell ref="U219:W219"/>
    <mergeCell ref="X219:Y219"/>
    <mergeCell ref="Z219:AB219"/>
    <mergeCell ref="AC219:AS219"/>
    <mergeCell ref="B215:AS215"/>
    <mergeCell ref="B216:T216"/>
    <mergeCell ref="U216:AS216"/>
    <mergeCell ref="E217:T217"/>
    <mergeCell ref="U217:W217"/>
    <mergeCell ref="X217:Y217"/>
    <mergeCell ref="Z217:AB217"/>
    <mergeCell ref="AC217:AS217"/>
    <mergeCell ref="E222:T222"/>
    <mergeCell ref="U222:W222"/>
    <mergeCell ref="X222:Y222"/>
    <mergeCell ref="Z222:AB222"/>
    <mergeCell ref="AC222:AS222"/>
    <mergeCell ref="E223:T223"/>
    <mergeCell ref="U223:W223"/>
    <mergeCell ref="X223:Y223"/>
    <mergeCell ref="Z223:AB223"/>
    <mergeCell ref="AC223:AS223"/>
    <mergeCell ref="E220:T220"/>
    <mergeCell ref="U220:W220"/>
    <mergeCell ref="X220:Y220"/>
    <mergeCell ref="Z220:AB220"/>
    <mergeCell ref="AC220:AS220"/>
    <mergeCell ref="E221:T221"/>
    <mergeCell ref="U221:W221"/>
    <mergeCell ref="X221:Y221"/>
    <mergeCell ref="Z221:AB221"/>
    <mergeCell ref="AC221:AS221"/>
    <mergeCell ref="C227:E227"/>
    <mergeCell ref="F227:H227"/>
    <mergeCell ref="J227:L227"/>
    <mergeCell ref="M227:V227"/>
    <mergeCell ref="W227:AA227"/>
    <mergeCell ref="C228:E228"/>
    <mergeCell ref="F228:H228"/>
    <mergeCell ref="J228:L228"/>
    <mergeCell ref="M228:V228"/>
    <mergeCell ref="W228:AA228"/>
    <mergeCell ref="E224:T224"/>
    <mergeCell ref="U224:W224"/>
    <mergeCell ref="X224:Y224"/>
    <mergeCell ref="Z224:AB224"/>
    <mergeCell ref="AC224:AS224"/>
    <mergeCell ref="C226:E226"/>
    <mergeCell ref="F226:H226"/>
    <mergeCell ref="J226:L226"/>
    <mergeCell ref="M226:V226"/>
    <mergeCell ref="W226:AA226"/>
    <mergeCell ref="C231:E231"/>
    <mergeCell ref="F231:H231"/>
    <mergeCell ref="J231:L231"/>
    <mergeCell ref="M231:V231"/>
    <mergeCell ref="W231:AA231"/>
    <mergeCell ref="C232:E232"/>
    <mergeCell ref="F232:H232"/>
    <mergeCell ref="J232:L232"/>
    <mergeCell ref="M232:V232"/>
    <mergeCell ref="W232:AA232"/>
    <mergeCell ref="C229:E229"/>
    <mergeCell ref="F229:H229"/>
    <mergeCell ref="J229:L229"/>
    <mergeCell ref="M229:V229"/>
    <mergeCell ref="W229:AA229"/>
    <mergeCell ref="C230:E230"/>
    <mergeCell ref="F230:H230"/>
    <mergeCell ref="J230:L230"/>
    <mergeCell ref="M230:V230"/>
    <mergeCell ref="W230:AA230"/>
    <mergeCell ref="ADO1218:ADO1222"/>
    <mergeCell ref="AEC1233:AEE1233"/>
    <mergeCell ref="C235:E235"/>
    <mergeCell ref="F235:H235"/>
    <mergeCell ref="J235:L235"/>
    <mergeCell ref="M235:V235"/>
    <mergeCell ref="W235:AA235"/>
    <mergeCell ref="ADW1213:ADY1213"/>
    <mergeCell ref="C233:E233"/>
    <mergeCell ref="F233:H233"/>
    <mergeCell ref="J233:L233"/>
    <mergeCell ref="M233:V233"/>
    <mergeCell ref="W233:AA233"/>
    <mergeCell ref="C234:E234"/>
    <mergeCell ref="F234:H234"/>
    <mergeCell ref="J234:L234"/>
    <mergeCell ref="M234:V234"/>
    <mergeCell ref="W234:AA234"/>
  </mergeCells>
  <conditionalFormatting sqref="N166:S166 O167:T167 N178:S178">
    <cfRule type="containsText" dxfId="83" priority="39" operator="containsText" text="EXTREMO">
      <formula>NOT(ISERROR(SEARCH("EXTREMO",N166)))</formula>
    </cfRule>
    <cfRule type="containsText" dxfId="82" priority="40" operator="containsText" text="ALTO">
      <formula>NOT(ISERROR(SEARCH("ALTO",N166)))</formula>
    </cfRule>
    <cfRule type="containsText" dxfId="81" priority="41" operator="containsText" text="MODERADO">
      <formula>NOT(ISERROR(SEARCH("MODERADO",N166)))</formula>
    </cfRule>
    <cfRule type="containsText" dxfId="80" priority="42" operator="containsText" text="bajo">
      <formula>NOT(ISERROR(SEARCH("bajo",N166)))</formula>
    </cfRule>
  </conditionalFormatting>
  <conditionalFormatting sqref="O168 O169:T169">
    <cfRule type="containsText" dxfId="79" priority="21" operator="containsText" text="EXTREMO">
      <formula>NOT(ISERROR(SEARCH("EXTREMO",O168)))</formula>
    </cfRule>
    <cfRule type="containsText" dxfId="78" priority="22" operator="containsText" text="ALTO">
      <formula>NOT(ISERROR(SEARCH("ALTO",O168)))</formula>
    </cfRule>
    <cfRule type="containsText" dxfId="77" priority="23" operator="containsText" text="MODERADO">
      <formula>NOT(ISERROR(SEARCH("MODERADO",O168)))</formula>
    </cfRule>
    <cfRule type="containsText" dxfId="76" priority="24" operator="containsText" text="bajo">
      <formula>NOT(ISERROR(SEARCH("bajo",O168)))</formula>
    </cfRule>
  </conditionalFormatting>
  <conditionalFormatting sqref="O127:T127 O175:T175 O179:T179 O191:T191 O194:T194 O196:T196 O206:T206 O214:T214">
    <cfRule type="containsText" dxfId="75" priority="17" operator="containsText" text="EXTREMO">
      <formula>NOT(ISERROR(SEARCH("EXTREMO",O127)))</formula>
    </cfRule>
    <cfRule type="containsText" dxfId="74" priority="18" operator="containsText" text="ALTO">
      <formula>NOT(ISERROR(SEARCH("ALTO",O127)))</formula>
    </cfRule>
    <cfRule type="containsText" dxfId="73" priority="19" operator="containsText" text="MODERADO">
      <formula>NOT(ISERROR(SEARCH("MODERADO",O127)))</formula>
    </cfRule>
    <cfRule type="containsText" dxfId="72" priority="20" operator="containsText" text="bajo">
      <formula>NOT(ISERROR(SEARCH("bajo",O127)))</formula>
    </cfRule>
  </conditionalFormatting>
  <conditionalFormatting sqref="V181">
    <cfRule type="containsText" dxfId="71" priority="25" operator="containsText" text="EXTREMO">
      <formula>NOT(ISERROR(SEARCH("EXTREMO",V181)))</formula>
    </cfRule>
    <cfRule type="containsText" dxfId="70" priority="26" operator="containsText" text="ALTO">
      <formula>NOT(ISERROR(SEARCH("ALTO",V181)))</formula>
    </cfRule>
    <cfRule type="containsText" dxfId="69" priority="27" operator="containsText" text="MODERADO">
      <formula>NOT(ISERROR(SEARCH("MODERADO",V181)))</formula>
    </cfRule>
    <cfRule type="containsText" dxfId="68" priority="28" operator="containsText" text="bajo">
      <formula>NOT(ISERROR(SEARCH("bajo",V181)))</formula>
    </cfRule>
  </conditionalFormatting>
  <conditionalFormatting sqref="V92:AT92">
    <cfRule type="containsText" dxfId="67" priority="29" operator="containsText" text="Muy Baja">
      <formula>NOT(ISERROR(SEARCH("Muy Baja",V92)))</formula>
    </cfRule>
    <cfRule type="containsText" dxfId="66" priority="30" operator="containsText" text="Muy Alta">
      <formula>NOT(ISERROR(SEARCH("Muy Alta",V92)))</formula>
    </cfRule>
    <cfRule type="containsText" dxfId="65" priority="31" operator="containsText" text="Alta">
      <formula>NOT(ISERROR(SEARCH("Alta",V92)))</formula>
    </cfRule>
    <cfRule type="containsText" dxfId="64" priority="32" operator="containsText" text="Media">
      <formula>NOT(ISERROR(SEARCH("Media",V92)))</formula>
    </cfRule>
    <cfRule type="containsText" dxfId="63" priority="33" operator="containsText" text="Baja">
      <formula>NOT(ISERROR(SEARCH("Baja",V92)))</formula>
    </cfRule>
  </conditionalFormatting>
  <conditionalFormatting sqref="V115:AT115">
    <cfRule type="containsText" dxfId="62" priority="34" operator="containsText" text="Leve">
      <formula>NOT(ISERROR(SEARCH("Leve",V115)))</formula>
    </cfRule>
    <cfRule type="containsText" dxfId="61" priority="35" operator="containsText" text="Catastrófico">
      <formula>NOT(ISERROR(SEARCH("Catastrófico",V115)))</formula>
    </cfRule>
    <cfRule type="containsText" dxfId="60" priority="36" operator="containsText" text="Mayor">
      <formula>NOT(ISERROR(SEARCH("Mayor",V115)))</formula>
    </cfRule>
    <cfRule type="containsText" dxfId="59" priority="37" operator="containsText" text="Moderado">
      <formula>NOT(ISERROR(SEARCH("Moderado",V115)))</formula>
    </cfRule>
    <cfRule type="containsText" dxfId="58" priority="38" operator="containsText" text="Menor">
      <formula>NOT(ISERROR(SEARCH("Menor",V115)))</formula>
    </cfRule>
  </conditionalFormatting>
  <conditionalFormatting sqref="Y197">
    <cfRule type="containsText" dxfId="57" priority="5" operator="containsText" text="EXTREMO">
      <formula>NOT(ISERROR(SEARCH("EXTREMO",Y197)))</formula>
    </cfRule>
    <cfRule type="containsText" dxfId="56" priority="6" operator="containsText" text="ALTO">
      <formula>NOT(ISERROR(SEARCH("ALTO",Y197)))</formula>
    </cfRule>
    <cfRule type="containsText" dxfId="55" priority="7" operator="containsText" text="MODERADO">
      <formula>NOT(ISERROR(SEARCH("MODERADO",Y197)))</formula>
    </cfRule>
    <cfRule type="containsText" dxfId="54" priority="8" operator="containsText" text="bajo">
      <formula>NOT(ISERROR(SEARCH("bajo",Y197)))</formula>
    </cfRule>
  </conditionalFormatting>
  <conditionalFormatting sqref="AD181">
    <cfRule type="containsText" dxfId="53" priority="13" operator="containsText" text="EXTREMO">
      <formula>NOT(ISERROR(SEARCH("EXTREMO",AD181)))</formula>
    </cfRule>
    <cfRule type="containsText" dxfId="52" priority="14" operator="containsText" text="ALTO">
      <formula>NOT(ISERROR(SEARCH("ALTO",AD181)))</formula>
    </cfRule>
    <cfRule type="containsText" dxfId="51" priority="15" operator="containsText" text="MODERADO">
      <formula>NOT(ISERROR(SEARCH("MODERADO",AD181)))</formula>
    </cfRule>
    <cfRule type="containsText" dxfId="50" priority="16" operator="containsText" text="bajo">
      <formula>NOT(ISERROR(SEARCH("bajo",AD181)))</formula>
    </cfRule>
  </conditionalFormatting>
  <conditionalFormatting sqref="AL181">
    <cfRule type="containsText" dxfId="49" priority="9" operator="containsText" text="EXTREMO">
      <formula>NOT(ISERROR(SEARCH("EXTREMO",AL181)))</formula>
    </cfRule>
    <cfRule type="containsText" dxfId="48" priority="10" operator="containsText" text="ALTO">
      <formula>NOT(ISERROR(SEARCH("ALTO",AL181)))</formula>
    </cfRule>
    <cfRule type="containsText" dxfId="47" priority="11" operator="containsText" text="MODERADO">
      <formula>NOT(ISERROR(SEARCH("MODERADO",AL181)))</formula>
    </cfRule>
    <cfRule type="containsText" dxfId="46" priority="12" operator="containsText" text="bajo">
      <formula>NOT(ISERROR(SEARCH("bajo",AL181)))</formula>
    </cfRule>
  </conditionalFormatting>
  <conditionalFormatting sqref="BB180:BD180">
    <cfRule type="containsText" dxfId="45" priority="1" operator="containsText" text="EXTREMO">
      <formula>NOT(ISERROR(SEARCH("EXTREMO",BB180)))</formula>
    </cfRule>
    <cfRule type="containsText" dxfId="44" priority="2" operator="containsText" text="ALTO">
      <formula>NOT(ISERROR(SEARCH("ALTO",BB180)))</formula>
    </cfRule>
    <cfRule type="containsText" dxfId="43" priority="3" operator="containsText" text="MODERADO">
      <formula>NOT(ISERROR(SEARCH("MODERADO",BB180)))</formula>
    </cfRule>
    <cfRule type="containsText" dxfId="42" priority="4" operator="containsText" text="bajo">
      <formula>NOT(ISERROR(SEARCH("bajo",BB180)))</formula>
    </cfRule>
  </conditionalFormatting>
  <dataValidations count="11">
    <dataValidation type="list" allowBlank="1" showErrorMessage="1" sqref="B12:B31">
      <formula1>'R (3)'!Fact_causa</formula1>
      <formula2>0</formula2>
    </dataValidation>
    <dataValidation type="list" allowBlank="1" showErrorMessage="1" sqref="B35:B42">
      <formula1>Consecuencia</formula1>
      <formula2>0</formula2>
    </dataValidation>
    <dataValidation type="list" allowBlank="1" showErrorMessage="1" sqref="V133:V162 V172:V174">
      <formula1>'R (3)'!Efectos</formula1>
      <formula2>0</formula2>
    </dataValidation>
    <dataValidation type="list" allowBlank="1" showErrorMessage="1" sqref="G168">
      <formula1>'R (3)'!Politica_tto</formula1>
      <formula2>0</formula2>
    </dataValidation>
    <dataValidation type="list" allowBlank="1" showErrorMessage="1" sqref="T133:T162 T172:T174">
      <formula1>'R (3)'!Proposito</formula1>
      <formula2>0</formula2>
    </dataValidation>
    <dataValidation type="list" allowBlank="1" showErrorMessage="1" sqref="D7">
      <formula1>'R (3)'!tipo_riesg</formula1>
      <formula2>0</formula2>
    </dataValidation>
    <dataValidation type="list" allowBlank="1" showErrorMessage="1" sqref="R133:R162 R172:R174">
      <formula1>'R (3)'!Contr_implement</formula1>
      <formula2>0</formula2>
    </dataValidation>
    <dataValidation type="list" allowBlank="1" showErrorMessage="1" sqref="P133:P162 P172:P174">
      <formula1>'R (3)'!frecuencias</formula1>
      <formula2>0</formula2>
    </dataValidation>
    <dataValidation type="list" allowBlank="1" showInputMessage="1" showErrorMessage="1" sqref="N172:N174">
      <formula1>$ADC$1174:$ADC$1176</formula1>
      <formula2>0</formula2>
    </dataValidation>
    <dataValidation type="list" allowBlank="1" showErrorMessage="1" sqref="K199:K205">
      <formula1>CLASIFICACION</formula1>
      <formula2>0</formula2>
    </dataValidation>
    <dataValidation type="list" allowBlank="1" showInputMessage="1" showErrorMessage="1" promptTitle="SELECCIONE" sqref="O195:S195">
      <formula1>SINO</formula1>
      <formula2>0</formula2>
    </dataValidation>
  </dataValidations>
  <hyperlinks>
    <hyperlink ref="Z127" location="MAPAINHERENTE" display="VER MAPA"/>
    <hyperlink ref="Y166" location="MAPARES" display="VER MAPA"/>
    <hyperlink ref="Y178" location="MAPARTTO" display="VER MAPA"/>
  </hyperlinks>
  <printOptions horizontalCentered="1" verticalCentered="1"/>
  <pageMargins left="0.59027777777777801" right="0.59027777777777801" top="0.59027777777777801" bottom="0.59027777777777801" header="0.511811023622047" footer="0"/>
  <pageSetup scale="78" orientation="landscape" horizontalDpi="300" verticalDpi="300"/>
  <headerFooter>
    <oddFooter>&amp;LFormato: FO-AC-07 Versión: 2&amp;CPágina &amp;P&amp;RVo.Bo:</oddFooter>
  </headerFooter>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E1254"/>
  <sheetViews>
    <sheetView showGridLines="0" topLeftCell="A78" zoomScaleNormal="100" workbookViewId="0">
      <selection activeCell="A14" sqref="A14"/>
    </sheetView>
  </sheetViews>
  <sheetFormatPr baseColWidth="10" defaultColWidth="12.5703125" defaultRowHeight="12.75" outlineLevelRow="1"/>
  <cols>
    <col min="1" max="1" width="9.28515625" customWidth="1"/>
    <col min="2" max="2" width="13.7109375" customWidth="1"/>
    <col min="3" max="4" width="13.28515625" customWidth="1"/>
    <col min="5" max="6" width="9.7109375" customWidth="1"/>
    <col min="7" max="27" width="5" customWidth="1"/>
    <col min="28" max="46" width="4.7109375" customWidth="1"/>
    <col min="47" max="47" width="4.42578125" hidden="1" customWidth="1"/>
    <col min="48" max="48" width="25.28515625" hidden="1" customWidth="1"/>
    <col min="49" max="49" width="19" hidden="1" customWidth="1"/>
    <col min="50" max="50" width="11" hidden="1" customWidth="1"/>
    <col min="51" max="51" width="13.28515625" hidden="1" customWidth="1"/>
    <col min="52" max="52" width="12.7109375" hidden="1" customWidth="1"/>
    <col min="53" max="53" width="15.28515625" hidden="1" customWidth="1"/>
    <col min="54" max="54" width="13.42578125" hidden="1" customWidth="1"/>
    <col min="55" max="55" width="13" hidden="1" customWidth="1"/>
    <col min="56" max="56" width="13.7109375" hidden="1" customWidth="1"/>
    <col min="57" max="57" width="13.28515625" hidden="1" customWidth="1"/>
    <col min="58" max="58" width="16.5703125" hidden="1" customWidth="1"/>
    <col min="59" max="59" width="8.5703125" hidden="1" customWidth="1"/>
    <col min="60" max="62" width="16.5703125" hidden="1" customWidth="1"/>
    <col min="63" max="79" width="16.5703125" style="82" hidden="1" customWidth="1"/>
    <col min="80" max="80" width="16.5703125" hidden="1" customWidth="1"/>
    <col min="81" max="81" width="2.28515625" hidden="1" customWidth="1"/>
    <col min="82" max="82" width="8.28515625" customWidth="1"/>
    <col min="83" max="83" width="3.7109375" customWidth="1"/>
    <col min="84" max="84" width="4" customWidth="1"/>
    <col min="85" max="85" width="4.28515625" customWidth="1"/>
    <col min="86" max="88" width="4.42578125" customWidth="1"/>
    <col min="89" max="89" width="5.28515625" customWidth="1"/>
    <col min="90" max="91" width="4.42578125" customWidth="1"/>
    <col min="92" max="92" width="5.7109375" customWidth="1"/>
    <col min="93" max="93" width="2.42578125" customWidth="1"/>
    <col min="94" max="94" width="2.7109375" customWidth="1"/>
    <col min="95" max="95" width="5.7109375" customWidth="1"/>
    <col min="96" max="96" width="2.7109375" customWidth="1"/>
    <col min="97" max="97" width="5.7109375" customWidth="1"/>
    <col min="98" max="98" width="2.7109375" customWidth="1"/>
    <col min="99" max="99" width="5.7109375" customWidth="1"/>
    <col min="100" max="100" width="2.7109375" customWidth="1"/>
    <col min="101" max="101" width="5.7109375" customWidth="1"/>
    <col min="102" max="102" width="2.7109375" customWidth="1"/>
    <col min="103" max="103" width="5.7109375" customWidth="1"/>
    <col min="104" max="104" width="4.28515625" customWidth="1"/>
    <col min="105" max="105" width="4.42578125" customWidth="1"/>
    <col min="106" max="106" width="7.28515625" customWidth="1"/>
    <col min="107" max="107" width="3.5703125" customWidth="1"/>
    <col min="108" max="108" width="5.28515625" customWidth="1"/>
    <col min="109" max="109" width="5.7109375" customWidth="1"/>
    <col min="110" max="110" width="2.42578125" customWidth="1"/>
    <col min="111" max="111" width="2.7109375" customWidth="1"/>
    <col min="112" max="112" width="5.7109375" customWidth="1"/>
    <col min="113" max="113" width="2.7109375" customWidth="1"/>
    <col min="114" max="114" width="5.7109375" customWidth="1"/>
    <col min="115" max="115" width="2.7109375" customWidth="1"/>
    <col min="116" max="116" width="5.7109375" customWidth="1"/>
    <col min="117" max="117" width="2.7109375" customWidth="1"/>
    <col min="118" max="118" width="5.7109375" customWidth="1"/>
    <col min="119" max="119" width="2.7109375" customWidth="1"/>
    <col min="120" max="120" width="5.7109375" customWidth="1"/>
    <col min="121" max="121" width="4.28515625" customWidth="1"/>
    <col min="122" max="122" width="4.42578125" customWidth="1"/>
    <col min="123" max="123" width="7.28515625" customWidth="1"/>
    <col min="124" max="124" width="3.5703125" customWidth="1"/>
    <col min="125" max="125" width="5.28515625" customWidth="1"/>
    <col min="126" max="126" width="5.7109375" customWidth="1"/>
    <col min="127" max="127" width="2.42578125" customWidth="1"/>
    <col min="128" max="128" width="2.7109375" customWidth="1"/>
    <col min="129" max="129" width="5.7109375" customWidth="1"/>
    <col min="130" max="130" width="2.7109375" customWidth="1"/>
    <col min="131" max="131" width="5.7109375" customWidth="1"/>
    <col min="132" max="132" width="2.7109375" customWidth="1"/>
    <col min="133" max="133" width="5.7109375" customWidth="1"/>
    <col min="134" max="134" width="2.7109375" customWidth="1"/>
    <col min="135" max="135" width="5.7109375" customWidth="1"/>
    <col min="136" max="136" width="2.7109375" customWidth="1"/>
    <col min="137" max="137" width="5.7109375" customWidth="1"/>
    <col min="138" max="138" width="10.5703125" customWidth="1"/>
    <col min="139" max="139" width="9.5703125" customWidth="1"/>
    <col min="140" max="771" width="11.42578125" customWidth="1"/>
    <col min="772" max="772" width="24.7109375" customWidth="1"/>
    <col min="773" max="774" width="58.7109375" customWidth="1"/>
    <col min="775" max="775" width="13" customWidth="1"/>
    <col min="776" max="809" width="11.42578125" customWidth="1"/>
    <col min="810" max="810" width="21.7109375" customWidth="1"/>
    <col min="811" max="811" width="11.42578125" customWidth="1"/>
  </cols>
  <sheetData>
    <row r="1" spans="1:771" ht="11.25" customHeight="1">
      <c r="A1" s="561" t="s">
        <v>1</v>
      </c>
      <c r="B1" s="561"/>
      <c r="C1" s="561"/>
      <c r="D1" s="561"/>
      <c r="E1" s="561"/>
      <c r="F1" s="561"/>
      <c r="G1" s="561"/>
      <c r="H1" s="83"/>
      <c r="I1" s="84"/>
      <c r="J1" s="84"/>
      <c r="K1" s="84"/>
      <c r="L1" s="85"/>
      <c r="M1" s="562" t="s">
        <v>247</v>
      </c>
      <c r="N1" s="562"/>
      <c r="O1" s="562"/>
      <c r="P1" s="562"/>
      <c r="Q1" s="562"/>
      <c r="R1" s="562"/>
      <c r="S1" s="562"/>
      <c r="T1" s="562"/>
      <c r="U1" s="562"/>
      <c r="V1" s="25"/>
      <c r="W1" s="563" t="s">
        <v>4</v>
      </c>
      <c r="X1" s="563"/>
      <c r="Y1" s="563"/>
      <c r="Z1" s="563"/>
      <c r="AA1" s="563"/>
      <c r="AB1" s="86"/>
      <c r="AC1" s="86"/>
      <c r="AD1" s="86"/>
      <c r="AE1" s="86"/>
      <c r="AF1" s="86"/>
      <c r="AG1" s="86"/>
      <c r="AH1" s="86"/>
      <c r="AI1" s="86"/>
      <c r="AJ1" s="86"/>
      <c r="AK1" s="86"/>
      <c r="AL1" s="86"/>
      <c r="AM1" s="86"/>
      <c r="AN1" s="86"/>
      <c r="AO1" s="86"/>
      <c r="AP1" s="86"/>
      <c r="AQ1" s="86"/>
      <c r="AR1" s="86"/>
      <c r="AS1" s="86"/>
      <c r="AT1" s="86"/>
      <c r="AU1" s="87">
        <v>1</v>
      </c>
      <c r="AV1" s="87">
        <v>1</v>
      </c>
      <c r="AW1" s="87">
        <v>1</v>
      </c>
      <c r="AX1" s="87">
        <v>1</v>
      </c>
      <c r="AY1" s="87">
        <v>1</v>
      </c>
      <c r="AZ1" s="87">
        <v>1</v>
      </c>
      <c r="BA1" s="87">
        <v>1</v>
      </c>
      <c r="BB1" s="87">
        <v>1</v>
      </c>
      <c r="BC1" s="87">
        <v>1</v>
      </c>
      <c r="BD1" s="87">
        <v>1</v>
      </c>
      <c r="BE1" s="87">
        <v>1</v>
      </c>
      <c r="BF1" s="87">
        <v>1</v>
      </c>
      <c r="BG1" s="87">
        <v>1</v>
      </c>
      <c r="BH1" s="87">
        <v>1</v>
      </c>
      <c r="BI1" s="87">
        <v>1</v>
      </c>
      <c r="BJ1" s="87">
        <v>1</v>
      </c>
      <c r="BK1" s="87">
        <v>1</v>
      </c>
      <c r="BL1" s="87">
        <v>1</v>
      </c>
      <c r="BM1" s="87">
        <v>1</v>
      </c>
      <c r="BN1" s="87">
        <v>1</v>
      </c>
      <c r="BO1" s="87">
        <v>1</v>
      </c>
      <c r="BP1" s="87">
        <v>1</v>
      </c>
      <c r="BQ1" s="87">
        <v>1</v>
      </c>
      <c r="BR1" s="87">
        <v>1</v>
      </c>
      <c r="BS1" s="87">
        <v>1</v>
      </c>
      <c r="BT1" s="87">
        <v>1</v>
      </c>
      <c r="BU1" s="87">
        <v>1</v>
      </c>
      <c r="BV1" s="87">
        <v>1</v>
      </c>
      <c r="BW1" s="87">
        <v>1</v>
      </c>
      <c r="BX1" s="87">
        <v>1</v>
      </c>
      <c r="BY1" s="87">
        <v>1</v>
      </c>
      <c r="BZ1" s="87">
        <v>1</v>
      </c>
      <c r="CA1" s="87">
        <v>1</v>
      </c>
      <c r="CB1" s="87">
        <v>1</v>
      </c>
      <c r="CC1" s="88">
        <v>1</v>
      </c>
      <c r="CD1" s="56"/>
      <c r="CE1" s="5"/>
      <c r="CF1" s="5"/>
      <c r="CG1" s="5"/>
      <c r="CH1" s="5"/>
      <c r="CI1" s="5" t="s">
        <v>248</v>
      </c>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89" t="s">
        <v>115</v>
      </c>
    </row>
    <row r="2" spans="1:771" ht="11.25" customHeight="1">
      <c r="A2" s="564" t="s">
        <v>249</v>
      </c>
      <c r="B2" s="564"/>
      <c r="C2" s="564"/>
      <c r="D2" s="564"/>
      <c r="E2" s="564"/>
      <c r="F2" s="564"/>
      <c r="G2" s="564"/>
      <c r="H2" s="84"/>
      <c r="K2" s="84"/>
      <c r="L2" s="85"/>
      <c r="M2" s="565" t="str">
        <f>Matriz!D1</f>
        <v>EFR</v>
      </c>
      <c r="N2" s="565"/>
      <c r="O2" s="565"/>
      <c r="P2" s="565"/>
      <c r="Q2" s="565"/>
      <c r="R2" s="565"/>
      <c r="S2" s="565"/>
      <c r="T2" s="565"/>
      <c r="U2" s="565"/>
      <c r="V2" s="25"/>
      <c r="W2" s="566" t="str">
        <f>Matriz!B4</f>
        <v>2024 - 2025</v>
      </c>
      <c r="X2" s="566"/>
      <c r="Y2" s="566"/>
      <c r="Z2" s="566"/>
      <c r="AA2" s="566"/>
      <c r="AB2" s="86"/>
      <c r="AC2" s="86"/>
      <c r="AD2" s="86"/>
      <c r="AE2" s="86"/>
      <c r="AF2" s="86"/>
      <c r="AG2" s="86"/>
      <c r="AH2" s="86"/>
      <c r="AI2" s="86"/>
      <c r="AJ2" s="86"/>
      <c r="AK2" s="86"/>
      <c r="AL2" s="86"/>
      <c r="AM2" s="86"/>
      <c r="AN2" s="86"/>
      <c r="AO2" s="86"/>
      <c r="AP2" s="86"/>
      <c r="AQ2" s="86"/>
      <c r="AR2" s="86"/>
      <c r="AS2" s="86"/>
      <c r="AT2" s="86"/>
      <c r="AU2" s="87">
        <v>1</v>
      </c>
      <c r="AV2" s="5"/>
      <c r="AW2" s="90"/>
      <c r="AX2" s="90"/>
      <c r="AY2" s="90"/>
      <c r="AZ2" s="90"/>
      <c r="BA2" s="90"/>
      <c r="BB2" s="90"/>
      <c r="BC2" s="90"/>
      <c r="BD2" s="90"/>
      <c r="BE2" s="90"/>
      <c r="BF2" s="90"/>
      <c r="BG2" s="90"/>
      <c r="BH2" s="90"/>
      <c r="BI2" s="90"/>
      <c r="BJ2" s="90"/>
      <c r="BK2" s="91"/>
      <c r="BL2" s="91"/>
      <c r="BM2" s="91"/>
      <c r="BN2" s="91"/>
      <c r="BO2" s="91"/>
      <c r="BP2" s="91"/>
      <c r="BQ2" s="91"/>
      <c r="BR2" s="91"/>
      <c r="BS2" s="91"/>
      <c r="BT2" s="91"/>
      <c r="BU2" s="91"/>
      <c r="BV2" s="91"/>
      <c r="BW2" s="91"/>
      <c r="BX2" s="91"/>
      <c r="BY2" s="91"/>
      <c r="BZ2" s="91"/>
      <c r="CA2" s="91"/>
      <c r="CB2" s="90"/>
      <c r="CC2" s="92">
        <v>1</v>
      </c>
      <c r="CD2" s="90"/>
      <c r="CE2" s="90"/>
      <c r="CF2" s="90"/>
      <c r="CG2" s="90"/>
      <c r="CH2" s="90"/>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93"/>
    </row>
    <row r="3" spans="1:771" ht="11.25" customHeight="1">
      <c r="A3" s="567" t="s">
        <v>7</v>
      </c>
      <c r="B3" s="567"/>
      <c r="C3" s="568" t="s">
        <v>8</v>
      </c>
      <c r="D3" s="568"/>
      <c r="E3" s="568"/>
      <c r="F3" s="569" t="s">
        <v>9</v>
      </c>
      <c r="G3" s="569"/>
      <c r="H3" s="84"/>
      <c r="K3" s="84"/>
      <c r="L3" s="85"/>
      <c r="M3" s="570" t="s">
        <v>6</v>
      </c>
      <c r="N3" s="570"/>
      <c r="O3" s="570"/>
      <c r="P3" s="570"/>
      <c r="Q3" s="570"/>
      <c r="R3" s="570"/>
      <c r="S3" s="570"/>
      <c r="T3" s="570"/>
      <c r="U3" s="570"/>
      <c r="V3" s="25"/>
      <c r="W3" s="563" t="s">
        <v>5</v>
      </c>
      <c r="X3" s="563"/>
      <c r="Y3" s="563"/>
      <c r="Z3" s="563"/>
      <c r="AA3" s="563"/>
      <c r="AB3" s="86"/>
      <c r="AC3" s="86"/>
      <c r="AD3" s="86"/>
      <c r="AE3" s="86"/>
      <c r="AF3" s="86"/>
      <c r="AG3" s="86"/>
      <c r="AH3" s="86"/>
      <c r="AI3" s="86"/>
      <c r="AJ3" s="86"/>
      <c r="AK3" s="86"/>
      <c r="AL3" s="86"/>
      <c r="AM3" s="86"/>
      <c r="AN3" s="86"/>
      <c r="AO3" s="86"/>
      <c r="AP3" s="86"/>
      <c r="AQ3" s="86"/>
      <c r="AR3" s="86"/>
      <c r="AS3" s="86"/>
      <c r="AT3" s="86"/>
      <c r="AU3" s="87">
        <v>1</v>
      </c>
      <c r="AV3" s="5"/>
      <c r="AW3" s="25"/>
      <c r="AX3" s="25"/>
      <c r="AY3" s="25"/>
      <c r="AZ3" s="25"/>
      <c r="BA3" s="25"/>
      <c r="BB3" s="25"/>
      <c r="BC3" s="25"/>
      <c r="BD3" s="25"/>
      <c r="BE3" s="25"/>
      <c r="BF3" s="25"/>
      <c r="BG3" s="25"/>
      <c r="BH3" s="25"/>
      <c r="BI3" s="25"/>
      <c r="BJ3" s="25"/>
      <c r="BK3" s="94"/>
      <c r="BL3" s="94"/>
      <c r="BM3" s="94"/>
      <c r="BN3" s="94"/>
      <c r="BO3" s="94"/>
      <c r="BP3" s="94"/>
      <c r="BQ3" s="94"/>
      <c r="BR3" s="94"/>
      <c r="BS3" s="94"/>
      <c r="BT3" s="94"/>
      <c r="BU3" s="94"/>
      <c r="BV3" s="94"/>
      <c r="BW3" s="94"/>
      <c r="BX3" s="94"/>
      <c r="BY3" s="94"/>
      <c r="BZ3" s="94"/>
      <c r="CA3" s="94"/>
      <c r="CB3" s="25"/>
      <c r="CC3" s="92">
        <v>1</v>
      </c>
      <c r="CD3" s="56"/>
      <c r="CE3" s="2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93"/>
    </row>
    <row r="4" spans="1:771" ht="11.25" customHeight="1">
      <c r="A4" s="571" t="s">
        <v>250</v>
      </c>
      <c r="B4" s="571"/>
      <c r="C4" s="572" t="s">
        <v>11</v>
      </c>
      <c r="D4" s="572"/>
      <c r="E4" s="572"/>
      <c r="F4" s="573">
        <v>10</v>
      </c>
      <c r="G4" s="573"/>
      <c r="H4" s="84"/>
      <c r="I4" s="84"/>
      <c r="J4" s="84"/>
      <c r="K4" s="84"/>
      <c r="L4" s="85"/>
      <c r="M4" s="565" t="str">
        <f>Matriz!D4</f>
        <v xml:space="preserve">Versión Inicial </v>
      </c>
      <c r="N4" s="565"/>
      <c r="O4" s="565"/>
      <c r="P4" s="565"/>
      <c r="Q4" s="565"/>
      <c r="R4" s="565"/>
      <c r="S4" s="565"/>
      <c r="T4" s="565"/>
      <c r="U4" s="565"/>
      <c r="V4" s="25"/>
      <c r="W4" s="574">
        <f>Matriz!C4</f>
        <v>45726</v>
      </c>
      <c r="X4" s="574"/>
      <c r="Y4" s="574"/>
      <c r="Z4" s="574"/>
      <c r="AA4" s="574"/>
      <c r="AB4" s="56"/>
      <c r="AC4" s="56"/>
      <c r="AD4" s="56"/>
      <c r="AE4" s="56"/>
      <c r="AF4" s="56"/>
      <c r="AG4" s="56"/>
      <c r="AH4" s="56"/>
      <c r="AI4" s="56"/>
      <c r="AJ4" s="56"/>
      <c r="AK4" s="56"/>
      <c r="AL4" s="56"/>
      <c r="AM4" s="56"/>
      <c r="AN4" s="56"/>
      <c r="AO4" s="56"/>
      <c r="AP4" s="56"/>
      <c r="AQ4" s="56"/>
      <c r="AR4" s="56"/>
      <c r="AS4" s="56"/>
      <c r="AT4" s="56"/>
      <c r="AU4" s="87">
        <v>1</v>
      </c>
      <c r="AV4" s="5"/>
      <c r="AW4" s="25"/>
      <c r="AX4" s="25"/>
      <c r="AY4" s="25"/>
      <c r="AZ4" s="25"/>
      <c r="BA4" s="25"/>
      <c r="BB4" s="25"/>
      <c r="BC4" s="25"/>
      <c r="BD4" s="25"/>
      <c r="BE4" s="25"/>
      <c r="BF4" s="25"/>
      <c r="BG4" s="25"/>
      <c r="BH4" s="25"/>
      <c r="BI4" s="25"/>
      <c r="BJ4" s="25"/>
      <c r="BK4" s="94"/>
      <c r="BL4" s="94"/>
      <c r="BM4" s="94"/>
      <c r="BN4" s="94"/>
      <c r="BO4" s="94"/>
      <c r="BP4" s="94"/>
      <c r="BQ4" s="94"/>
      <c r="BR4" s="94"/>
      <c r="BS4" s="94"/>
      <c r="BT4" s="94"/>
      <c r="BU4" s="94"/>
      <c r="BV4" s="94"/>
      <c r="BW4" s="94"/>
      <c r="BX4" s="94"/>
      <c r="BY4" s="94"/>
      <c r="BZ4" s="94"/>
      <c r="CA4" s="94"/>
      <c r="CB4" s="25"/>
      <c r="CC4" s="92">
        <v>1</v>
      </c>
      <c r="CD4" s="56"/>
      <c r="CE4" s="2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93"/>
    </row>
    <row r="5" spans="1:771" ht="4.5" customHeight="1" thickBot="1">
      <c r="A5" s="575"/>
      <c r="B5" s="575"/>
      <c r="C5" s="575"/>
      <c r="D5" s="575"/>
      <c r="E5" s="575"/>
      <c r="F5" s="575"/>
      <c r="G5" s="575"/>
      <c r="H5" s="575"/>
      <c r="I5" s="575"/>
      <c r="J5" s="575"/>
      <c r="K5" s="575"/>
      <c r="L5" s="25"/>
      <c r="M5" s="25"/>
      <c r="N5" s="25"/>
      <c r="O5" s="25"/>
      <c r="P5" s="25"/>
      <c r="Q5" s="25"/>
      <c r="R5" s="25"/>
      <c r="S5" s="25"/>
      <c r="T5" s="25"/>
      <c r="U5" s="25"/>
      <c r="V5" s="25"/>
      <c r="W5" s="25"/>
      <c r="X5" s="25"/>
      <c r="Y5" s="25"/>
      <c r="Z5" s="25"/>
      <c r="AA5" s="25"/>
      <c r="AB5" s="5"/>
      <c r="AC5" s="5"/>
      <c r="AD5" s="5"/>
      <c r="AE5" s="5"/>
      <c r="AF5" s="5"/>
      <c r="AG5" s="5"/>
      <c r="AH5" s="5"/>
      <c r="AI5" s="5"/>
      <c r="AJ5" s="5"/>
      <c r="AK5" s="5"/>
      <c r="AL5" s="5"/>
      <c r="AM5" s="5"/>
      <c r="AN5" s="5"/>
      <c r="AO5" s="5"/>
      <c r="AP5" s="5"/>
      <c r="AQ5" s="5"/>
      <c r="AR5" s="5"/>
      <c r="AS5" s="5"/>
      <c r="AT5" s="5"/>
      <c r="AU5" s="87">
        <v>1</v>
      </c>
      <c r="AV5" s="5"/>
      <c r="AW5" s="25"/>
      <c r="AX5" s="25"/>
      <c r="AY5" s="25"/>
      <c r="AZ5" s="25"/>
      <c r="BA5" s="25"/>
      <c r="BB5" s="25"/>
      <c r="BC5" s="25"/>
      <c r="BD5" s="25"/>
      <c r="BE5" s="25"/>
      <c r="BF5" s="25"/>
      <c r="BG5" s="25"/>
      <c r="BH5" s="25"/>
      <c r="BI5" s="25"/>
      <c r="BJ5" s="25"/>
      <c r="BK5" s="94"/>
      <c r="BL5" s="94"/>
      <c r="BM5" s="94"/>
      <c r="BN5" s="94"/>
      <c r="BO5" s="94"/>
      <c r="BP5" s="94"/>
      <c r="BQ5" s="94"/>
      <c r="BR5" s="94"/>
      <c r="BS5" s="94"/>
      <c r="BT5" s="94"/>
      <c r="BU5" s="94"/>
      <c r="BV5" s="94"/>
      <c r="BW5" s="94"/>
      <c r="BX5" s="94"/>
      <c r="BY5" s="94"/>
      <c r="BZ5" s="94"/>
      <c r="CA5" s="94"/>
      <c r="CB5" s="25"/>
      <c r="CC5" s="92">
        <v>1</v>
      </c>
      <c r="CD5" s="56"/>
      <c r="CE5" s="2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93"/>
    </row>
    <row r="6" spans="1:771" ht="30" customHeight="1">
      <c r="A6" s="553" t="s">
        <v>251</v>
      </c>
      <c r="B6" s="553"/>
      <c r="C6" s="95" t="s">
        <v>7</v>
      </c>
      <c r="D6" s="95" t="s">
        <v>252</v>
      </c>
      <c r="E6" s="554" t="s">
        <v>253</v>
      </c>
      <c r="F6" s="554"/>
      <c r="G6" s="554"/>
      <c r="H6" s="554"/>
      <c r="I6" s="554"/>
      <c r="J6" s="554"/>
      <c r="K6" s="554"/>
      <c r="L6" s="554"/>
      <c r="M6" s="554"/>
      <c r="N6" s="554"/>
      <c r="O6" s="554"/>
      <c r="P6" s="554"/>
      <c r="Q6" s="554"/>
      <c r="R6" s="554"/>
      <c r="S6" s="554"/>
      <c r="T6" s="554"/>
      <c r="U6" s="554"/>
      <c r="V6" s="554"/>
      <c r="W6" s="554"/>
      <c r="X6" s="555" t="s">
        <v>30</v>
      </c>
      <c r="Y6" s="555"/>
      <c r="Z6" s="555"/>
      <c r="AA6" s="555"/>
      <c r="AB6" s="96"/>
      <c r="AC6" s="96"/>
      <c r="AD6" s="96"/>
      <c r="AE6" s="96"/>
      <c r="AF6" s="96"/>
      <c r="AG6" s="96"/>
      <c r="AH6" s="96"/>
      <c r="AI6" s="96"/>
      <c r="AJ6" s="96"/>
      <c r="AK6" s="96"/>
      <c r="AL6" s="96"/>
      <c r="AM6" s="96"/>
      <c r="AN6" s="96"/>
      <c r="AO6" s="96"/>
      <c r="AP6" s="96"/>
      <c r="AQ6" s="96"/>
      <c r="AR6" s="96"/>
      <c r="AS6" s="96"/>
      <c r="AT6" s="96"/>
      <c r="AU6" s="87">
        <v>1</v>
      </c>
      <c r="AV6" s="5"/>
      <c r="AW6" s="25"/>
      <c r="AX6" s="25"/>
      <c r="AY6" s="25"/>
      <c r="AZ6" s="25"/>
      <c r="BA6" s="25"/>
      <c r="BB6" s="25"/>
      <c r="BC6" s="25"/>
      <c r="BD6" s="25"/>
      <c r="BE6" s="25"/>
      <c r="BF6" s="25"/>
      <c r="BG6" s="25"/>
      <c r="BH6" s="25"/>
      <c r="BI6" s="25"/>
      <c r="BJ6" s="25"/>
      <c r="BK6" s="94"/>
      <c r="BL6" s="94"/>
      <c r="BM6" s="94"/>
      <c r="BN6" s="94"/>
      <c r="BO6" s="94"/>
      <c r="BP6" s="94"/>
      <c r="BQ6" s="94"/>
      <c r="BR6" s="94"/>
      <c r="BS6" s="94"/>
      <c r="BT6" s="94"/>
      <c r="BU6" s="94"/>
      <c r="BV6" s="94"/>
      <c r="BW6" s="94"/>
      <c r="BX6" s="94"/>
      <c r="BY6" s="94"/>
      <c r="BZ6" s="94"/>
      <c r="CA6" s="94"/>
      <c r="CB6" s="25"/>
      <c r="CC6" s="92">
        <v>1</v>
      </c>
      <c r="CD6" s="56"/>
      <c r="CE6" s="25"/>
      <c r="CF6" s="5"/>
      <c r="CG6" s="25"/>
      <c r="CH6" s="5"/>
      <c r="CI6" s="25"/>
      <c r="CJ6" s="5"/>
      <c r="CK6" s="25"/>
      <c r="CL6" s="5"/>
      <c r="CM6" s="25"/>
      <c r="CN6" s="5"/>
      <c r="CO6" s="25"/>
      <c r="CP6" s="5"/>
      <c r="CQ6" s="25"/>
      <c r="CR6" s="5"/>
      <c r="CS6" s="2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93"/>
    </row>
    <row r="7" spans="1:771" ht="48.75" customHeight="1" thickBot="1">
      <c r="A7" s="556"/>
      <c r="B7" s="556"/>
      <c r="C7" s="97"/>
      <c r="D7" s="98"/>
      <c r="E7" s="557"/>
      <c r="F7" s="557"/>
      <c r="G7" s="557"/>
      <c r="H7" s="557"/>
      <c r="I7" s="557"/>
      <c r="J7" s="557"/>
      <c r="K7" s="557"/>
      <c r="L7" s="557"/>
      <c r="M7" s="557"/>
      <c r="N7" s="557"/>
      <c r="O7" s="557"/>
      <c r="P7" s="557"/>
      <c r="Q7" s="557"/>
      <c r="R7" s="557"/>
      <c r="S7" s="557"/>
      <c r="T7" s="557"/>
      <c r="U7" s="557"/>
      <c r="V7" s="557"/>
      <c r="W7" s="557"/>
      <c r="X7" s="558"/>
      <c r="Y7" s="558"/>
      <c r="Z7" s="558"/>
      <c r="AA7" s="558"/>
      <c r="AB7" s="71"/>
      <c r="AC7" s="71"/>
      <c r="AD7" s="71"/>
      <c r="AE7" s="71"/>
      <c r="AF7" s="71"/>
      <c r="AG7" s="71"/>
      <c r="AH7" s="71"/>
      <c r="AI7" s="71"/>
      <c r="AJ7" s="71"/>
      <c r="AK7" s="71"/>
      <c r="AL7" s="71"/>
      <c r="AM7" s="71"/>
      <c r="AN7" s="71"/>
      <c r="AO7" s="71"/>
      <c r="AP7" s="71"/>
      <c r="AQ7" s="71"/>
      <c r="AR7" s="71"/>
      <c r="AS7" s="71"/>
      <c r="AT7" s="71"/>
      <c r="AU7" s="87">
        <v>1</v>
      </c>
      <c r="AV7" s="5"/>
      <c r="AW7" s="99"/>
      <c r="AX7" s="99"/>
      <c r="AY7" s="99"/>
      <c r="AZ7" s="99"/>
      <c r="BA7" s="99"/>
      <c r="BB7" s="99"/>
      <c r="BC7" s="99"/>
      <c r="BD7" s="99"/>
      <c r="BE7" s="99"/>
      <c r="BF7" s="99"/>
      <c r="BG7" s="99"/>
      <c r="BH7" s="99"/>
      <c r="BI7" s="99"/>
      <c r="BJ7" s="99"/>
      <c r="BK7" s="100"/>
      <c r="BL7" s="100"/>
      <c r="BM7" s="100"/>
      <c r="BN7" s="100"/>
      <c r="BO7" s="100"/>
      <c r="BP7" s="100"/>
      <c r="BQ7" s="100"/>
      <c r="BR7" s="100"/>
      <c r="BS7" s="100"/>
      <c r="BT7" s="100"/>
      <c r="BU7" s="100"/>
      <c r="BV7" s="100"/>
      <c r="BW7" s="100"/>
      <c r="BX7" s="100"/>
      <c r="BY7" s="100"/>
      <c r="BZ7" s="100"/>
      <c r="CA7" s="100"/>
      <c r="CB7" s="99"/>
      <c r="CC7" s="92">
        <v>1</v>
      </c>
      <c r="CD7" s="99"/>
      <c r="CE7" s="25"/>
      <c r="CF7" s="5"/>
      <c r="CG7" s="25"/>
      <c r="CH7" s="5"/>
      <c r="CI7" s="25"/>
      <c r="CJ7" s="5"/>
      <c r="CK7" s="25"/>
      <c r="CL7" s="5"/>
      <c r="CM7" s="25"/>
      <c r="CN7" s="5"/>
      <c r="CO7" s="25"/>
      <c r="CP7" s="5"/>
      <c r="CQ7" s="25"/>
      <c r="CR7" s="5"/>
      <c r="CS7" s="25"/>
      <c r="CT7" s="5"/>
      <c r="CU7" s="101"/>
      <c r="CV7" s="101"/>
      <c r="CW7" s="101"/>
      <c r="CX7" s="101"/>
      <c r="CY7" s="101"/>
      <c r="CZ7" s="101"/>
      <c r="DA7" s="101"/>
      <c r="DB7" s="101"/>
      <c r="DC7" s="101"/>
      <c r="DD7" s="101"/>
      <c r="DE7" s="5"/>
      <c r="DF7" s="5"/>
      <c r="DG7" s="5"/>
      <c r="DH7" s="5"/>
      <c r="DI7" s="5"/>
      <c r="DJ7" s="5"/>
      <c r="DK7" s="5"/>
      <c r="DL7" s="5"/>
      <c r="DM7" s="5"/>
      <c r="DN7" s="5"/>
      <c r="DO7" s="5"/>
      <c r="DP7" s="5"/>
      <c r="DQ7" s="101"/>
      <c r="DR7" s="101"/>
      <c r="DS7" s="101"/>
      <c r="DT7" s="101"/>
      <c r="DU7" s="101"/>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93"/>
    </row>
    <row r="8" spans="1:771" ht="58.5" customHeight="1">
      <c r="A8" s="559" t="b">
        <f>IF(D7="AMBIENTAL",ACS1128,IF(D7="CONOCIMIENTO",ACS1129,IF(D7="CONTINUIDAD",ACS1130,IF(D7="CORRUPCIÓN",#REF!,IF(D7="ESTRATÉGICO",ACS1131,IF(D7="FINANCIERO",ACS1132,IF(D7="FISCAL",ACS1133,IF(D7="FRAUDE",ACS1137,IF(D7="LEGAL",ACS1134,IF(D7="OPERATIVO",ACS1135,IF(D7="REPUTACIONAL",ACS1136,IF(D7="SEG. INFORMACIÓN",#REF!))))))))))))</f>
        <v>0</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
      <c r="AC8" s="5"/>
      <c r="AD8" s="5"/>
      <c r="AE8" s="5"/>
      <c r="AF8" s="5"/>
      <c r="AG8" s="5"/>
      <c r="AH8" s="5"/>
      <c r="AI8" s="5"/>
      <c r="AJ8" s="5"/>
      <c r="AK8" s="5"/>
      <c r="AL8" s="5"/>
      <c r="AM8" s="5"/>
      <c r="AN8" s="5"/>
      <c r="AO8" s="5"/>
      <c r="AP8" s="5"/>
      <c r="AQ8" s="5"/>
      <c r="AR8" s="5"/>
      <c r="AS8" s="5"/>
      <c r="AT8" s="5"/>
      <c r="AU8" s="87">
        <v>1</v>
      </c>
      <c r="AV8" s="25"/>
      <c r="AW8" s="25"/>
      <c r="AX8" s="25"/>
      <c r="AY8" s="25"/>
      <c r="AZ8" s="25"/>
      <c r="BA8" s="25"/>
      <c r="BB8" s="25"/>
      <c r="BC8" s="25"/>
      <c r="BD8" s="25"/>
      <c r="BE8" s="25"/>
      <c r="BF8" s="25"/>
      <c r="BG8" s="25"/>
      <c r="BH8" s="25"/>
      <c r="BI8" s="25"/>
      <c r="BJ8" s="25"/>
      <c r="BK8" s="94"/>
      <c r="BL8" s="94"/>
      <c r="BM8" s="94"/>
      <c r="BN8" s="94"/>
      <c r="BO8" s="94"/>
      <c r="BP8" s="94"/>
      <c r="BQ8" s="94"/>
      <c r="BR8" s="94"/>
      <c r="BS8" s="94"/>
      <c r="BT8" s="94"/>
      <c r="BU8" s="94"/>
      <c r="BV8" s="94"/>
      <c r="BW8" s="94"/>
      <c r="BX8" s="94"/>
      <c r="BY8" s="94"/>
      <c r="BZ8" s="94"/>
      <c r="CA8" s="94"/>
      <c r="CB8" s="25"/>
      <c r="CC8" s="92">
        <v>1</v>
      </c>
      <c r="CD8" s="56"/>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93"/>
    </row>
    <row r="9" spans="1:771" ht="6" customHeight="1">
      <c r="A9" s="102"/>
      <c r="B9" s="4"/>
      <c r="C9" s="4"/>
      <c r="D9" s="4"/>
      <c r="E9" s="4"/>
      <c r="F9" s="4"/>
      <c r="G9" s="4"/>
      <c r="H9" s="4"/>
      <c r="I9" s="4"/>
      <c r="J9" s="4"/>
      <c r="K9" s="4"/>
      <c r="L9" s="4"/>
      <c r="M9" s="4"/>
      <c r="N9" s="4"/>
      <c r="O9" s="4"/>
      <c r="P9" s="4"/>
      <c r="Q9" s="4"/>
      <c r="R9" s="4"/>
      <c r="S9" s="4"/>
      <c r="T9" s="4"/>
      <c r="U9" s="4"/>
      <c r="V9" s="4"/>
      <c r="W9" s="4"/>
      <c r="X9" s="4"/>
      <c r="Y9" s="4"/>
      <c r="Z9" s="4"/>
      <c r="AA9" s="4"/>
      <c r="AB9" s="5"/>
      <c r="AC9" s="5"/>
      <c r="AD9" s="5"/>
      <c r="AE9" s="5"/>
      <c r="AF9" s="5"/>
      <c r="AG9" s="5"/>
      <c r="AH9" s="5"/>
      <c r="AI9" s="5"/>
      <c r="AJ9" s="5"/>
      <c r="AK9" s="5"/>
      <c r="AL9" s="5"/>
      <c r="AM9" s="5"/>
      <c r="AN9" s="5"/>
      <c r="AO9" s="5"/>
      <c r="AP9" s="5"/>
      <c r="AQ9" s="5"/>
      <c r="AR9" s="5"/>
      <c r="AS9" s="5"/>
      <c r="AT9" s="5"/>
      <c r="AU9" s="87">
        <v>1</v>
      </c>
      <c r="AV9" s="25"/>
      <c r="AW9" s="25"/>
      <c r="AX9" s="25"/>
      <c r="AY9" s="25"/>
      <c r="AZ9" s="25"/>
      <c r="BA9" s="25"/>
      <c r="BB9" s="25"/>
      <c r="BC9" s="25"/>
      <c r="BD9" s="25"/>
      <c r="BE9" s="25"/>
      <c r="BF9" s="25"/>
      <c r="BG9" s="25"/>
      <c r="BH9" s="25"/>
      <c r="BI9" s="25"/>
      <c r="BJ9" s="25"/>
      <c r="BK9" s="94"/>
      <c r="BL9" s="94"/>
      <c r="BM9" s="94"/>
      <c r="BN9" s="94"/>
      <c r="BO9" s="94"/>
      <c r="BP9" s="94"/>
      <c r="BQ9" s="94"/>
      <c r="BR9" s="94"/>
      <c r="BS9" s="94"/>
      <c r="BT9" s="94"/>
      <c r="BU9" s="94"/>
      <c r="BV9" s="94"/>
      <c r="BW9" s="94"/>
      <c r="BX9" s="94"/>
      <c r="BY9" s="94"/>
      <c r="BZ9" s="94"/>
      <c r="CA9" s="94"/>
      <c r="CB9" s="25"/>
      <c r="CC9" s="92">
        <v>1</v>
      </c>
      <c r="CD9" s="56"/>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93"/>
    </row>
    <row r="10" spans="1:771" ht="30" customHeight="1">
      <c r="A10" s="384" t="s">
        <v>254</v>
      </c>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5"/>
      <c r="AC10" s="5"/>
      <c r="AD10" s="5"/>
      <c r="AE10" s="5"/>
      <c r="AF10" s="5"/>
      <c r="AG10" s="5"/>
      <c r="AH10" s="5"/>
      <c r="AI10" s="5"/>
      <c r="AJ10" s="5"/>
      <c r="AK10" s="5"/>
      <c r="AL10" s="5"/>
      <c r="AM10" s="5"/>
      <c r="AN10" s="5"/>
      <c r="AO10" s="5"/>
      <c r="AP10" s="5"/>
      <c r="AQ10" s="5"/>
      <c r="AR10" s="5"/>
      <c r="AS10" s="5"/>
      <c r="AT10" s="5"/>
      <c r="AU10" s="87">
        <v>1</v>
      </c>
      <c r="AV10" s="25"/>
      <c r="AW10" s="25"/>
      <c r="AX10" s="25"/>
      <c r="AY10" s="25"/>
      <c r="AZ10" s="25"/>
      <c r="BA10" s="25"/>
      <c r="BB10" s="25"/>
      <c r="BC10" s="25"/>
      <c r="BD10" s="25"/>
      <c r="BE10" s="25"/>
      <c r="BF10" s="25"/>
      <c r="BG10" s="25"/>
      <c r="BH10" s="25"/>
      <c r="BI10" s="25"/>
      <c r="BJ10" s="25"/>
      <c r="BK10" s="94"/>
      <c r="BL10" s="94"/>
      <c r="BM10" s="94"/>
      <c r="BN10" s="94"/>
      <c r="BO10" s="94"/>
      <c r="BP10" s="94"/>
      <c r="BQ10" s="94"/>
      <c r="BR10" s="94"/>
      <c r="BS10" s="94"/>
      <c r="BT10" s="94"/>
      <c r="BU10" s="94"/>
      <c r="BV10" s="94"/>
      <c r="BW10" s="94"/>
      <c r="BX10" s="94"/>
      <c r="BY10" s="94"/>
      <c r="BZ10" s="94"/>
      <c r="CA10" s="94"/>
      <c r="CB10" s="25"/>
      <c r="CC10" s="92">
        <v>1</v>
      </c>
      <c r="CD10" s="56"/>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93"/>
    </row>
    <row r="11" spans="1:771" ht="27.75" customHeight="1">
      <c r="A11" s="71" t="s">
        <v>255</v>
      </c>
      <c r="B11" s="103" t="s">
        <v>31</v>
      </c>
      <c r="C11" s="372" t="s">
        <v>256</v>
      </c>
      <c r="D11" s="372"/>
      <c r="E11" s="372"/>
      <c r="F11" s="372"/>
      <c r="G11" s="372"/>
      <c r="H11" s="372"/>
      <c r="I11" s="372" t="s">
        <v>33</v>
      </c>
      <c r="J11" s="372"/>
      <c r="K11" s="372"/>
      <c r="L11" s="372"/>
      <c r="M11" s="372"/>
      <c r="N11" s="372"/>
      <c r="O11" s="372"/>
      <c r="P11" s="372"/>
      <c r="Q11" s="372"/>
      <c r="R11" s="372"/>
      <c r="S11" s="372"/>
      <c r="T11" s="372"/>
      <c r="U11" s="372"/>
      <c r="V11" s="372"/>
      <c r="W11" s="372"/>
      <c r="X11" s="372" t="s">
        <v>257</v>
      </c>
      <c r="Y11" s="372"/>
      <c r="Z11" s="372"/>
      <c r="AA11" s="372"/>
      <c r="AB11" s="560" t="s">
        <v>258</v>
      </c>
      <c r="AC11" s="560"/>
      <c r="AD11" s="560"/>
      <c r="AE11" s="104"/>
      <c r="AF11" s="104"/>
      <c r="AG11" s="104"/>
      <c r="AH11" s="104"/>
      <c r="AI11" s="104"/>
      <c r="AJ11" s="104"/>
      <c r="AK11" s="104"/>
      <c r="AL11" s="104"/>
      <c r="AM11" s="104"/>
      <c r="AN11" s="104"/>
      <c r="AO11" s="104"/>
      <c r="AP11" s="104"/>
      <c r="AQ11" s="104"/>
      <c r="AR11" s="104"/>
      <c r="AS11" s="104"/>
      <c r="AT11" s="104"/>
      <c r="AU11" s="87">
        <v>1</v>
      </c>
      <c r="AV11" s="105" t="s">
        <v>259</v>
      </c>
      <c r="AW11" s="105"/>
      <c r="AX11" s="25"/>
      <c r="AY11" s="25"/>
      <c r="AZ11" s="25"/>
      <c r="BA11" s="25"/>
      <c r="BB11" s="25"/>
      <c r="BC11" s="25"/>
      <c r="BD11" s="25"/>
      <c r="BE11" s="25"/>
      <c r="BF11" s="25"/>
      <c r="BG11" s="25"/>
      <c r="BH11" s="25"/>
      <c r="BI11" s="25"/>
      <c r="BJ11" s="25"/>
      <c r="BK11" s="94"/>
      <c r="BL11" s="94"/>
      <c r="BM11" s="94"/>
      <c r="BN11" s="94"/>
      <c r="BO11" s="94"/>
      <c r="BP11" s="94"/>
      <c r="BQ11" s="94"/>
      <c r="BR11" s="94"/>
      <c r="BS11" s="94"/>
      <c r="BT11" s="94"/>
      <c r="BU11" s="94"/>
      <c r="BV11" s="94"/>
      <c r="BW11" s="94"/>
      <c r="BX11" s="94"/>
      <c r="BY11" s="94"/>
      <c r="BZ11" s="94"/>
      <c r="CA11" s="94"/>
      <c r="CB11" s="25"/>
      <c r="CC11" s="92">
        <v>1</v>
      </c>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93"/>
    </row>
    <row r="12" spans="1:771" ht="31.5" customHeight="1">
      <c r="A12" s="106" t="s">
        <v>260</v>
      </c>
      <c r="B12" s="107"/>
      <c r="C12" s="360"/>
      <c r="D12" s="360"/>
      <c r="E12" s="360"/>
      <c r="F12" s="360"/>
      <c r="G12" s="360"/>
      <c r="H12" s="360"/>
      <c r="I12" s="552"/>
      <c r="J12" s="552"/>
      <c r="K12" s="552"/>
      <c r="L12" s="552"/>
      <c r="M12" s="552"/>
      <c r="N12" s="552"/>
      <c r="O12" s="552"/>
      <c r="P12" s="552"/>
      <c r="Q12" s="552"/>
      <c r="R12" s="552"/>
      <c r="S12" s="552"/>
      <c r="T12" s="552"/>
      <c r="U12" s="552"/>
      <c r="V12" s="552"/>
      <c r="W12" s="552"/>
      <c r="X12" s="360"/>
      <c r="Y12" s="360"/>
      <c r="Z12" s="360"/>
      <c r="AA12" s="360"/>
      <c r="AB12" s="550" t="str">
        <f t="shared" ref="AB12:AB31" si="0">A133</f>
        <v>Control 1</v>
      </c>
      <c r="AC12" s="550"/>
      <c r="AD12" s="551" t="str">
        <f t="shared" ref="AD12:AD31" si="1">IF(B133="","",B133)</f>
        <v/>
      </c>
      <c r="AE12" s="551"/>
      <c r="AF12" s="551"/>
      <c r="AG12" s="551"/>
      <c r="AH12" s="551"/>
      <c r="AI12" s="551"/>
      <c r="AJ12" s="551"/>
      <c r="AK12" s="551"/>
      <c r="AL12" s="551"/>
      <c r="AM12" s="551"/>
      <c r="AN12" s="551"/>
      <c r="AO12" s="551"/>
      <c r="AP12" s="551"/>
      <c r="AQ12" s="551"/>
      <c r="AR12" s="551"/>
      <c r="AS12" s="551"/>
      <c r="AT12" s="551"/>
      <c r="AU12" s="87">
        <v>1</v>
      </c>
      <c r="AV12" s="108" t="str">
        <f>CONCATENATE(A12,". ",C12," 
",A13,". ",C13," 
",A14,". ",C14," 
",A15,". ",C15," 
",A16,". ",C16," 
",A17,". ",C17," 
",A18,". ",C18," 
",A19,". ",C19," 
",A20,". ",C20," 
",A21,". ",C21," 
",A22,". ",C22," 
",A23,". ",C23," 
",A24,". ",C24," 
",A25,". ",C25," 
",A26,". ",C26," 
",A27,". ",C27," 
",A28,". ",C28," 
",A29,". ",C29," 
",A30,". ",C30," 
",A31,". ",C31,)</f>
        <v xml:space="preserve">Causa 1.  
.  
.  
.  
.  
.  
.  
.  
.  
.  
.  
.  
.  
.  
.  
.  
.  
.  
.  
. </v>
      </c>
      <c r="AW12" s="108" t="str">
        <f>CONCATENATE(A12,". ",I12," 
",A13,". ",I13," 
",A14,". ",I14," 
",A15,". ",I15," 
",A16,". ",I16," 
",A17,". ",I17," 
",A18,". ",I18," 
",A19,". ",I19," 
",A20,". ",I20," 
",A21,". ",I21," 
",A22,". ",I22," 
",A23,". ",I23," 
",A24,". ",I24," 
",A25,". ",I25," 
",A26,". ",I26," 
",A27,". ",I27," 
",A28,". ",I28," 
",A29,". ",I29," 
",A30,". ",I30," 
",A31,". ",I31,)</f>
        <v xml:space="preserve">Causa 1.  
.  
.  
.  
.  
.  
.  
.  
.  
.  
.  
.  
.  
.  
.  
.  
.  
.  
.  
. </v>
      </c>
      <c r="AX12" s="108" t="str">
        <f>CONCATENATE(A12,". ",B12," 
",A13,". ",B13," 
",A14,". ",B14," 
",A15,". ",B15," 
",A16,". ",B16," 
",A17,". ",B17," 
",A18,". ",B18," 
",A19,". ",B19," 
",A20,". ",B20," 
",A21,". ",B21," 
",A22,". ",B22," 
",A23,". ",B23," 
",A24,". ",B24," 
",A25,". ",B25," 
",A26,". ",B26," 
",A27,". ",B27," 
",A28,". ",B28," 
",A29,". ",B29," 
",A30,". ",B30," 
",A31,". ",B31,)</f>
        <v xml:space="preserve">Causa 1.  
.  
.  
.  
.  
.  
.  
.  
.  
.  
.  
.  
.  
.  
.  
.  
.  
.  
.  
. </v>
      </c>
      <c r="AY12" s="25"/>
      <c r="AZ12" s="25"/>
      <c r="BA12" s="25"/>
      <c r="BB12" s="25"/>
      <c r="BC12" s="25"/>
      <c r="BD12" s="25"/>
      <c r="BE12" s="25"/>
      <c r="BF12" s="25"/>
      <c r="BG12" s="25"/>
      <c r="BH12" s="25"/>
      <c r="BI12" s="25"/>
      <c r="BJ12" s="25"/>
      <c r="BK12" s="94"/>
      <c r="BL12" s="94"/>
      <c r="BM12" s="94"/>
      <c r="BN12" s="94"/>
      <c r="BO12" s="94"/>
      <c r="BP12" s="94"/>
      <c r="BQ12" s="94"/>
      <c r="BR12" s="94"/>
      <c r="BS12" s="94"/>
      <c r="BT12" s="94"/>
      <c r="BU12" s="94"/>
      <c r="BV12" s="94"/>
      <c r="BW12" s="94"/>
      <c r="BX12" s="94"/>
      <c r="BY12" s="94"/>
      <c r="BZ12" s="94"/>
      <c r="CA12" s="94"/>
      <c r="CB12" s="25"/>
      <c r="CC12" s="92">
        <v>1</v>
      </c>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93"/>
    </row>
    <row r="13" spans="1:771" ht="31.5" customHeight="1">
      <c r="A13" s="106" t="str">
        <f>IF(C13="","","Causa 2")</f>
        <v/>
      </c>
      <c r="B13" s="107"/>
      <c r="C13" s="585"/>
      <c r="D13" s="585"/>
      <c r="E13" s="585"/>
      <c r="F13" s="585"/>
      <c r="G13" s="585"/>
      <c r="H13" s="585"/>
      <c r="I13" s="552"/>
      <c r="J13" s="552"/>
      <c r="K13" s="552"/>
      <c r="L13" s="552"/>
      <c r="M13" s="552"/>
      <c r="N13" s="552"/>
      <c r="O13" s="552"/>
      <c r="P13" s="552"/>
      <c r="Q13" s="552"/>
      <c r="R13" s="552"/>
      <c r="S13" s="552"/>
      <c r="T13" s="552"/>
      <c r="U13" s="552"/>
      <c r="V13" s="552"/>
      <c r="W13" s="552"/>
      <c r="X13" s="360"/>
      <c r="Y13" s="360"/>
      <c r="Z13" s="360"/>
      <c r="AA13" s="360"/>
      <c r="AB13" s="550" t="str">
        <f t="shared" si="0"/>
        <v/>
      </c>
      <c r="AC13" s="550"/>
      <c r="AD13" s="551" t="str">
        <f t="shared" si="1"/>
        <v/>
      </c>
      <c r="AE13" s="551"/>
      <c r="AF13" s="551"/>
      <c r="AG13" s="551"/>
      <c r="AH13" s="551"/>
      <c r="AI13" s="551"/>
      <c r="AJ13" s="551"/>
      <c r="AK13" s="551"/>
      <c r="AL13" s="551"/>
      <c r="AM13" s="551"/>
      <c r="AN13" s="551"/>
      <c r="AO13" s="551"/>
      <c r="AP13" s="551"/>
      <c r="AQ13" s="551"/>
      <c r="AR13" s="551"/>
      <c r="AS13" s="551"/>
      <c r="AT13" s="551"/>
      <c r="AU13" s="87">
        <v>1</v>
      </c>
      <c r="AV13" s="109"/>
      <c r="AW13" s="109"/>
      <c r="AX13" s="25"/>
      <c r="AY13" s="25"/>
      <c r="AZ13" s="25"/>
      <c r="BA13" s="25"/>
      <c r="BB13" s="25"/>
      <c r="BC13" s="25"/>
      <c r="BD13" s="25"/>
      <c r="BE13" s="25"/>
      <c r="BF13" s="25"/>
      <c r="BG13" s="25"/>
      <c r="BH13" s="25"/>
      <c r="BI13" s="25"/>
      <c r="BJ13" s="25"/>
      <c r="BK13" s="94"/>
      <c r="BL13" s="94"/>
      <c r="BM13" s="94"/>
      <c r="BN13" s="94"/>
      <c r="BO13" s="94"/>
      <c r="BP13" s="94"/>
      <c r="BQ13" s="94"/>
      <c r="BR13" s="94"/>
      <c r="BS13" s="94"/>
      <c r="BT13" s="94"/>
      <c r="BU13" s="94"/>
      <c r="BV13" s="94"/>
      <c r="BW13" s="94"/>
      <c r="BX13" s="94"/>
      <c r="BY13" s="94"/>
      <c r="BZ13" s="94"/>
      <c r="CA13" s="94"/>
      <c r="CB13" s="25"/>
      <c r="CC13" s="92">
        <v>1</v>
      </c>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93"/>
    </row>
    <row r="14" spans="1:771" ht="31.5" customHeight="1">
      <c r="A14" s="106" t="str">
        <f>IF(C14="","","Causa 3")</f>
        <v/>
      </c>
      <c r="B14" s="107"/>
      <c r="C14" s="360"/>
      <c r="D14" s="360"/>
      <c r="E14" s="360"/>
      <c r="F14" s="360"/>
      <c r="G14" s="360"/>
      <c r="H14" s="360"/>
      <c r="I14" s="360"/>
      <c r="J14" s="360"/>
      <c r="K14" s="360"/>
      <c r="L14" s="360"/>
      <c r="M14" s="360"/>
      <c r="N14" s="360"/>
      <c r="O14" s="360"/>
      <c r="P14" s="360"/>
      <c r="Q14" s="360"/>
      <c r="R14" s="360"/>
      <c r="S14" s="360"/>
      <c r="T14" s="360"/>
      <c r="U14" s="360"/>
      <c r="V14" s="360"/>
      <c r="W14" s="360"/>
      <c r="X14" s="360"/>
      <c r="Y14" s="360"/>
      <c r="Z14" s="360"/>
      <c r="AA14" s="360"/>
      <c r="AB14" s="550" t="str">
        <f t="shared" si="0"/>
        <v/>
      </c>
      <c r="AC14" s="550"/>
      <c r="AD14" s="551" t="str">
        <f t="shared" si="1"/>
        <v/>
      </c>
      <c r="AE14" s="551"/>
      <c r="AF14" s="551"/>
      <c r="AG14" s="551"/>
      <c r="AH14" s="551"/>
      <c r="AI14" s="551"/>
      <c r="AJ14" s="551"/>
      <c r="AK14" s="551"/>
      <c r="AL14" s="551"/>
      <c r="AM14" s="551"/>
      <c r="AN14" s="551"/>
      <c r="AO14" s="551"/>
      <c r="AP14" s="551"/>
      <c r="AQ14" s="551"/>
      <c r="AR14" s="551"/>
      <c r="AS14" s="551"/>
      <c r="AT14" s="551"/>
      <c r="AU14" s="87">
        <v>1</v>
      </c>
      <c r="AV14" s="109"/>
      <c r="AW14" s="109"/>
      <c r="AX14" s="25"/>
      <c r="AY14" s="25"/>
      <c r="AZ14" s="25"/>
      <c r="BA14" s="25"/>
      <c r="BB14" s="25"/>
      <c r="BC14" s="25"/>
      <c r="BD14" s="25"/>
      <c r="BE14" s="25"/>
      <c r="BF14" s="25"/>
      <c r="BG14" s="25"/>
      <c r="BH14" s="25"/>
      <c r="BI14" s="25"/>
      <c r="BJ14" s="25"/>
      <c r="BK14" s="94"/>
      <c r="BL14" s="94"/>
      <c r="BM14" s="94"/>
      <c r="BN14" s="94"/>
      <c r="BO14" s="94"/>
      <c r="BP14" s="94"/>
      <c r="BQ14" s="94"/>
      <c r="BR14" s="94"/>
      <c r="BS14" s="94"/>
      <c r="BT14" s="94"/>
      <c r="BU14" s="94"/>
      <c r="BV14" s="94"/>
      <c r="BW14" s="94"/>
      <c r="BX14" s="94"/>
      <c r="BY14" s="94"/>
      <c r="BZ14" s="94"/>
      <c r="CA14" s="94"/>
      <c r="CB14" s="25"/>
      <c r="CC14" s="92">
        <v>1</v>
      </c>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93"/>
    </row>
    <row r="15" spans="1:771" ht="11.25" hidden="1" customHeight="1">
      <c r="A15" s="106" t="str">
        <f>IF(C15="","","Causa 4")</f>
        <v/>
      </c>
      <c r="B15" s="107"/>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550" t="str">
        <f t="shared" si="0"/>
        <v/>
      </c>
      <c r="AC15" s="550"/>
      <c r="AD15" s="551" t="str">
        <f t="shared" si="1"/>
        <v/>
      </c>
      <c r="AE15" s="551"/>
      <c r="AF15" s="551"/>
      <c r="AG15" s="551"/>
      <c r="AH15" s="551"/>
      <c r="AI15" s="551"/>
      <c r="AJ15" s="551"/>
      <c r="AK15" s="551"/>
      <c r="AL15" s="551"/>
      <c r="AM15" s="551"/>
      <c r="AN15" s="551"/>
      <c r="AO15" s="551"/>
      <c r="AP15" s="551"/>
      <c r="AQ15" s="551"/>
      <c r="AR15" s="551"/>
      <c r="AS15" s="551"/>
      <c r="AT15" s="551"/>
      <c r="AU15" s="87">
        <v>1</v>
      </c>
      <c r="AV15" s="109"/>
      <c r="AW15" s="109"/>
      <c r="AX15" s="25"/>
      <c r="AY15" s="25"/>
      <c r="AZ15" s="25"/>
      <c r="BA15" s="25"/>
      <c r="BB15" s="25"/>
      <c r="BC15" s="25"/>
      <c r="BD15" s="25"/>
      <c r="BE15" s="25"/>
      <c r="BF15" s="25"/>
      <c r="BG15" s="25"/>
      <c r="BH15" s="25"/>
      <c r="BI15" s="25"/>
      <c r="BJ15" s="25"/>
      <c r="BK15" s="94"/>
      <c r="BL15" s="94"/>
      <c r="BM15" s="94"/>
      <c r="BN15" s="94"/>
      <c r="BO15" s="94"/>
      <c r="BP15" s="94"/>
      <c r="BQ15" s="94"/>
      <c r="BR15" s="94"/>
      <c r="BS15" s="94"/>
      <c r="BT15" s="94"/>
      <c r="BU15" s="94"/>
      <c r="BV15" s="94"/>
      <c r="BW15" s="94"/>
      <c r="BX15" s="94"/>
      <c r="BY15" s="94"/>
      <c r="BZ15" s="94"/>
      <c r="CA15" s="94"/>
      <c r="CB15" s="25"/>
      <c r="CC15" s="92">
        <v>1</v>
      </c>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93"/>
    </row>
    <row r="16" spans="1:771" ht="11.25" hidden="1" customHeight="1">
      <c r="A16" s="106" t="str">
        <f>IF(C16="","","Causa 5")</f>
        <v/>
      </c>
      <c r="B16" s="107"/>
      <c r="C16" s="360"/>
      <c r="D16" s="360"/>
      <c r="E16" s="360"/>
      <c r="F16" s="360"/>
      <c r="G16" s="360"/>
      <c r="H16" s="360"/>
      <c r="I16" s="360"/>
      <c r="J16" s="360"/>
      <c r="K16" s="360"/>
      <c r="L16" s="360"/>
      <c r="M16" s="360"/>
      <c r="N16" s="360"/>
      <c r="O16" s="360"/>
      <c r="P16" s="360"/>
      <c r="Q16" s="360"/>
      <c r="R16" s="360"/>
      <c r="S16" s="360"/>
      <c r="T16" s="360"/>
      <c r="U16" s="360"/>
      <c r="V16" s="360"/>
      <c r="W16" s="360"/>
      <c r="X16" s="360"/>
      <c r="Y16" s="360"/>
      <c r="Z16" s="360"/>
      <c r="AA16" s="360"/>
      <c r="AB16" s="550" t="str">
        <f t="shared" si="0"/>
        <v/>
      </c>
      <c r="AC16" s="550"/>
      <c r="AD16" s="551" t="str">
        <f t="shared" si="1"/>
        <v/>
      </c>
      <c r="AE16" s="551"/>
      <c r="AF16" s="551"/>
      <c r="AG16" s="551"/>
      <c r="AH16" s="551"/>
      <c r="AI16" s="551"/>
      <c r="AJ16" s="551"/>
      <c r="AK16" s="551"/>
      <c r="AL16" s="551"/>
      <c r="AM16" s="551"/>
      <c r="AN16" s="551"/>
      <c r="AO16" s="551"/>
      <c r="AP16" s="551"/>
      <c r="AQ16" s="551"/>
      <c r="AR16" s="551"/>
      <c r="AS16" s="551"/>
      <c r="AT16" s="551"/>
      <c r="AU16" s="87">
        <v>1</v>
      </c>
      <c r="AV16" s="109"/>
      <c r="AW16" s="109"/>
      <c r="AX16" s="25"/>
      <c r="AY16" s="25"/>
      <c r="AZ16" s="25"/>
      <c r="BA16" s="25"/>
      <c r="BB16" s="25"/>
      <c r="BC16" s="25"/>
      <c r="BD16" s="25"/>
      <c r="BE16" s="25"/>
      <c r="BF16" s="25"/>
      <c r="BG16" s="25"/>
      <c r="BH16" s="25"/>
      <c r="BI16" s="25"/>
      <c r="BJ16" s="25"/>
      <c r="BK16" s="94"/>
      <c r="BL16" s="94"/>
      <c r="BM16" s="94"/>
      <c r="BN16" s="94"/>
      <c r="BO16" s="94"/>
      <c r="BP16" s="94"/>
      <c r="BQ16" s="94"/>
      <c r="BR16" s="94"/>
      <c r="BS16" s="94"/>
      <c r="BT16" s="94"/>
      <c r="BU16" s="94"/>
      <c r="BV16" s="94"/>
      <c r="BW16" s="94"/>
      <c r="BX16" s="94"/>
      <c r="BY16" s="94"/>
      <c r="BZ16" s="94"/>
      <c r="CA16" s="94"/>
      <c r="CB16" s="25"/>
      <c r="CC16" s="92">
        <v>1</v>
      </c>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93"/>
    </row>
    <row r="17" spans="1:81" ht="11.25" hidden="1" customHeight="1">
      <c r="A17" s="106" t="str">
        <f>IF(C17="","","Causa 6")</f>
        <v/>
      </c>
      <c r="B17" s="107"/>
      <c r="C17" s="360"/>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550" t="str">
        <f t="shared" si="0"/>
        <v/>
      </c>
      <c r="AC17" s="550"/>
      <c r="AD17" s="551" t="str">
        <f t="shared" si="1"/>
        <v/>
      </c>
      <c r="AE17" s="551"/>
      <c r="AF17" s="551"/>
      <c r="AG17" s="551"/>
      <c r="AH17" s="551"/>
      <c r="AI17" s="551"/>
      <c r="AJ17" s="551"/>
      <c r="AK17" s="551"/>
      <c r="AL17" s="551"/>
      <c r="AM17" s="551"/>
      <c r="AN17" s="551"/>
      <c r="AO17" s="551"/>
      <c r="AP17" s="551"/>
      <c r="AQ17" s="551"/>
      <c r="AR17" s="551"/>
      <c r="AS17" s="551"/>
      <c r="AT17" s="551"/>
      <c r="AU17" s="87">
        <v>1</v>
      </c>
      <c r="AV17" s="109"/>
      <c r="AW17" s="109"/>
      <c r="AX17" s="25"/>
      <c r="AY17" s="25"/>
      <c r="AZ17" s="25"/>
      <c r="BA17" s="25"/>
      <c r="BB17" s="25"/>
      <c r="BC17" s="25"/>
      <c r="BD17" s="25"/>
      <c r="BE17" s="25"/>
      <c r="BF17" s="25"/>
      <c r="BG17" s="25"/>
      <c r="BH17" s="25"/>
      <c r="BI17" s="25"/>
      <c r="BJ17" s="25"/>
      <c r="BK17" s="94"/>
      <c r="BL17" s="94"/>
      <c r="BM17" s="94"/>
      <c r="BN17" s="94"/>
      <c r="BO17" s="94"/>
      <c r="BP17" s="94"/>
      <c r="BQ17" s="94"/>
      <c r="BR17" s="94"/>
      <c r="BS17" s="94"/>
      <c r="BT17" s="94"/>
      <c r="BU17" s="94"/>
      <c r="BV17" s="94"/>
      <c r="BW17" s="94"/>
      <c r="BX17" s="94"/>
      <c r="BY17" s="94"/>
      <c r="BZ17" s="94"/>
      <c r="CA17" s="94"/>
      <c r="CB17" s="25"/>
      <c r="CC17" s="92">
        <v>1</v>
      </c>
    </row>
    <row r="18" spans="1:81" ht="11.25" hidden="1" customHeight="1">
      <c r="A18" s="106" t="str">
        <f>IF(C18="","","Causa 7")</f>
        <v/>
      </c>
      <c r="B18" s="107"/>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550" t="str">
        <f t="shared" si="0"/>
        <v/>
      </c>
      <c r="AC18" s="550"/>
      <c r="AD18" s="551" t="str">
        <f t="shared" si="1"/>
        <v/>
      </c>
      <c r="AE18" s="551"/>
      <c r="AF18" s="551"/>
      <c r="AG18" s="551"/>
      <c r="AH18" s="551"/>
      <c r="AI18" s="551"/>
      <c r="AJ18" s="551"/>
      <c r="AK18" s="551"/>
      <c r="AL18" s="551"/>
      <c r="AM18" s="551"/>
      <c r="AN18" s="551"/>
      <c r="AO18" s="551"/>
      <c r="AP18" s="551"/>
      <c r="AQ18" s="551"/>
      <c r="AR18" s="551"/>
      <c r="AS18" s="551"/>
      <c r="AT18" s="551"/>
      <c r="AU18" s="87">
        <v>1</v>
      </c>
      <c r="AV18" s="109"/>
      <c r="AW18" s="109"/>
      <c r="AX18" s="25"/>
      <c r="AY18" s="25"/>
      <c r="AZ18" s="25"/>
      <c r="BA18" s="25"/>
      <c r="BB18" s="25"/>
      <c r="BC18" s="25"/>
      <c r="BD18" s="25"/>
      <c r="BE18" s="25"/>
      <c r="BF18" s="25"/>
      <c r="BG18" s="25"/>
      <c r="BH18" s="25"/>
      <c r="BI18" s="25"/>
      <c r="BJ18" s="25"/>
      <c r="BK18" s="94"/>
      <c r="BL18" s="94"/>
      <c r="BM18" s="94"/>
      <c r="BN18" s="94"/>
      <c r="BO18" s="94"/>
      <c r="BP18" s="94"/>
      <c r="BQ18" s="94"/>
      <c r="BR18" s="94"/>
      <c r="BS18" s="94"/>
      <c r="BT18" s="94"/>
      <c r="BU18" s="94"/>
      <c r="BV18" s="94"/>
      <c r="BW18" s="94"/>
      <c r="BX18" s="94"/>
      <c r="BY18" s="94"/>
      <c r="BZ18" s="94"/>
      <c r="CA18" s="94"/>
      <c r="CB18" s="25"/>
      <c r="CC18" s="92">
        <v>1</v>
      </c>
    </row>
    <row r="19" spans="1:81" ht="11.25" hidden="1" customHeight="1">
      <c r="A19" s="106" t="str">
        <f>IF(C19="","","Causa 8")</f>
        <v/>
      </c>
      <c r="B19" s="107"/>
      <c r="C19" s="360"/>
      <c r="D19" s="360"/>
      <c r="E19" s="360"/>
      <c r="F19" s="360"/>
      <c r="G19" s="360"/>
      <c r="H19" s="360"/>
      <c r="I19" s="360"/>
      <c r="J19" s="360"/>
      <c r="K19" s="360"/>
      <c r="L19" s="360"/>
      <c r="M19" s="360"/>
      <c r="N19" s="360"/>
      <c r="O19" s="360"/>
      <c r="P19" s="360"/>
      <c r="Q19" s="360"/>
      <c r="R19" s="360"/>
      <c r="S19" s="360"/>
      <c r="T19" s="360"/>
      <c r="U19" s="360"/>
      <c r="V19" s="360"/>
      <c r="W19" s="360"/>
      <c r="X19" s="360"/>
      <c r="Y19" s="360"/>
      <c r="Z19" s="360"/>
      <c r="AA19" s="360"/>
      <c r="AB19" s="550" t="str">
        <f t="shared" si="0"/>
        <v/>
      </c>
      <c r="AC19" s="550"/>
      <c r="AD19" s="551" t="str">
        <f t="shared" si="1"/>
        <v/>
      </c>
      <c r="AE19" s="551"/>
      <c r="AF19" s="551"/>
      <c r="AG19" s="551"/>
      <c r="AH19" s="551"/>
      <c r="AI19" s="551"/>
      <c r="AJ19" s="551"/>
      <c r="AK19" s="551"/>
      <c r="AL19" s="551"/>
      <c r="AM19" s="551"/>
      <c r="AN19" s="551"/>
      <c r="AO19" s="551"/>
      <c r="AP19" s="551"/>
      <c r="AQ19" s="551"/>
      <c r="AR19" s="551"/>
      <c r="AS19" s="551"/>
      <c r="AT19" s="551"/>
      <c r="AU19" s="87">
        <v>1</v>
      </c>
      <c r="AV19" s="109"/>
      <c r="AW19" s="109"/>
      <c r="AX19" s="25"/>
      <c r="AY19" s="25"/>
      <c r="AZ19" s="25"/>
      <c r="BA19" s="25"/>
      <c r="BB19" s="25"/>
      <c r="BC19" s="25"/>
      <c r="BD19" s="25"/>
      <c r="BE19" s="25"/>
      <c r="BF19" s="25"/>
      <c r="BG19" s="25"/>
      <c r="BH19" s="25"/>
      <c r="BI19" s="25"/>
      <c r="BJ19" s="25"/>
      <c r="BK19" s="94"/>
      <c r="BL19" s="94"/>
      <c r="BM19" s="94"/>
      <c r="BN19" s="94"/>
      <c r="BO19" s="94"/>
      <c r="BP19" s="94"/>
      <c r="BQ19" s="94"/>
      <c r="BR19" s="94"/>
      <c r="BS19" s="94"/>
      <c r="BT19" s="94"/>
      <c r="BU19" s="94"/>
      <c r="BV19" s="94"/>
      <c r="BW19" s="94"/>
      <c r="BX19" s="94"/>
      <c r="BY19" s="94"/>
      <c r="BZ19" s="94"/>
      <c r="CA19" s="94"/>
      <c r="CB19" s="25"/>
      <c r="CC19" s="92">
        <v>1</v>
      </c>
    </row>
    <row r="20" spans="1:81" ht="11.25" hidden="1" customHeight="1">
      <c r="A20" s="106" t="str">
        <f>IF(C20="","","Causa 9")</f>
        <v/>
      </c>
      <c r="B20" s="107"/>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550" t="str">
        <f t="shared" si="0"/>
        <v/>
      </c>
      <c r="AC20" s="550"/>
      <c r="AD20" s="551" t="str">
        <f t="shared" si="1"/>
        <v/>
      </c>
      <c r="AE20" s="551"/>
      <c r="AF20" s="551"/>
      <c r="AG20" s="551"/>
      <c r="AH20" s="551"/>
      <c r="AI20" s="551"/>
      <c r="AJ20" s="551"/>
      <c r="AK20" s="551"/>
      <c r="AL20" s="551"/>
      <c r="AM20" s="551"/>
      <c r="AN20" s="551"/>
      <c r="AO20" s="551"/>
      <c r="AP20" s="551"/>
      <c r="AQ20" s="551"/>
      <c r="AR20" s="551"/>
      <c r="AS20" s="551"/>
      <c r="AT20" s="551"/>
      <c r="AU20" s="87">
        <v>1</v>
      </c>
      <c r="AV20" s="109"/>
      <c r="AW20" s="109"/>
      <c r="AX20" s="25"/>
      <c r="AY20" s="25"/>
      <c r="AZ20" s="25"/>
      <c r="BA20" s="25"/>
      <c r="BB20" s="25"/>
      <c r="BC20" s="25"/>
      <c r="BD20" s="25"/>
      <c r="BE20" s="25"/>
      <c r="BF20" s="25"/>
      <c r="BG20" s="25"/>
      <c r="BH20" s="25"/>
      <c r="BI20" s="25"/>
      <c r="BJ20" s="25"/>
      <c r="BK20" s="94"/>
      <c r="BL20" s="94"/>
      <c r="BM20" s="94"/>
      <c r="BN20" s="94"/>
      <c r="BO20" s="94"/>
      <c r="BP20" s="94"/>
      <c r="BQ20" s="94"/>
      <c r="BR20" s="94"/>
      <c r="BS20" s="94"/>
      <c r="BT20" s="94"/>
      <c r="BU20" s="94"/>
      <c r="BV20" s="94"/>
      <c r="BW20" s="94"/>
      <c r="BX20" s="94"/>
      <c r="BY20" s="94"/>
      <c r="BZ20" s="94"/>
      <c r="CA20" s="94"/>
      <c r="CB20" s="25"/>
      <c r="CC20" s="92">
        <v>1</v>
      </c>
    </row>
    <row r="21" spans="1:81" ht="11.25" hidden="1" customHeight="1">
      <c r="A21" s="106" t="str">
        <f>IF(C21="","","Causa 10")</f>
        <v/>
      </c>
      <c r="B21" s="107"/>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550" t="str">
        <f t="shared" si="0"/>
        <v/>
      </c>
      <c r="AC21" s="550"/>
      <c r="AD21" s="551" t="str">
        <f t="shared" si="1"/>
        <v/>
      </c>
      <c r="AE21" s="551"/>
      <c r="AF21" s="551"/>
      <c r="AG21" s="551"/>
      <c r="AH21" s="551"/>
      <c r="AI21" s="551"/>
      <c r="AJ21" s="551"/>
      <c r="AK21" s="551"/>
      <c r="AL21" s="551"/>
      <c r="AM21" s="551"/>
      <c r="AN21" s="551"/>
      <c r="AO21" s="551"/>
      <c r="AP21" s="551"/>
      <c r="AQ21" s="551"/>
      <c r="AR21" s="551"/>
      <c r="AS21" s="551"/>
      <c r="AT21" s="551"/>
      <c r="AU21" s="87">
        <v>1</v>
      </c>
      <c r="AV21" s="109"/>
      <c r="AW21" s="109"/>
      <c r="AX21" s="25"/>
      <c r="AY21" s="25"/>
      <c r="AZ21" s="25"/>
      <c r="BA21" s="25"/>
      <c r="BB21" s="25"/>
      <c r="BC21" s="25"/>
      <c r="BD21" s="25"/>
      <c r="BE21" s="25"/>
      <c r="BF21" s="25"/>
      <c r="BG21" s="25"/>
      <c r="BH21" s="25"/>
      <c r="BI21" s="25"/>
      <c r="BJ21" s="25"/>
      <c r="BK21" s="94"/>
      <c r="BL21" s="94"/>
      <c r="BM21" s="94"/>
      <c r="BN21" s="94"/>
      <c r="BO21" s="94"/>
      <c r="BP21" s="94"/>
      <c r="BQ21" s="94"/>
      <c r="BR21" s="94"/>
      <c r="BS21" s="94"/>
      <c r="BT21" s="94"/>
      <c r="BU21" s="94"/>
      <c r="BV21" s="94"/>
      <c r="BW21" s="94"/>
      <c r="BX21" s="94"/>
      <c r="BY21" s="94"/>
      <c r="BZ21" s="94"/>
      <c r="CA21" s="94"/>
      <c r="CB21" s="25"/>
      <c r="CC21" s="92">
        <v>1</v>
      </c>
    </row>
    <row r="22" spans="1:81" ht="11.25" hidden="1" customHeight="1">
      <c r="A22" s="106" t="str">
        <f>IF(C22="","","Causa 11")</f>
        <v/>
      </c>
      <c r="B22" s="107"/>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550" t="str">
        <f t="shared" si="0"/>
        <v/>
      </c>
      <c r="AC22" s="550"/>
      <c r="AD22" s="551" t="str">
        <f t="shared" si="1"/>
        <v/>
      </c>
      <c r="AE22" s="551"/>
      <c r="AF22" s="551"/>
      <c r="AG22" s="551"/>
      <c r="AH22" s="551"/>
      <c r="AI22" s="551"/>
      <c r="AJ22" s="551"/>
      <c r="AK22" s="551"/>
      <c r="AL22" s="551"/>
      <c r="AM22" s="551"/>
      <c r="AN22" s="551"/>
      <c r="AO22" s="551"/>
      <c r="AP22" s="551"/>
      <c r="AQ22" s="551"/>
      <c r="AR22" s="551"/>
      <c r="AS22" s="551"/>
      <c r="AT22" s="551"/>
      <c r="AU22" s="87">
        <v>1</v>
      </c>
      <c r="AV22" s="109"/>
      <c r="AW22" s="109"/>
      <c r="AX22" s="25"/>
      <c r="AY22" s="25"/>
      <c r="AZ22" s="25"/>
      <c r="BA22" s="25"/>
      <c r="BB22" s="25"/>
      <c r="BC22" s="25"/>
      <c r="BD22" s="25"/>
      <c r="BE22" s="25"/>
      <c r="BF22" s="25"/>
      <c r="BG22" s="25"/>
      <c r="BH22" s="25"/>
      <c r="BI22" s="25"/>
      <c r="BJ22" s="25"/>
      <c r="BK22" s="94"/>
      <c r="BL22" s="94"/>
      <c r="BM22" s="94"/>
      <c r="BN22" s="94"/>
      <c r="BO22" s="94"/>
      <c r="BP22" s="94"/>
      <c r="BQ22" s="94"/>
      <c r="BR22" s="94"/>
      <c r="BS22" s="94"/>
      <c r="BT22" s="94"/>
      <c r="BU22" s="94"/>
      <c r="BV22" s="94"/>
      <c r="BW22" s="94"/>
      <c r="BX22" s="94"/>
      <c r="BY22" s="94"/>
      <c r="BZ22" s="94"/>
      <c r="CA22" s="94"/>
      <c r="CB22" s="25"/>
      <c r="CC22" s="92">
        <v>1</v>
      </c>
    </row>
    <row r="23" spans="1:81" ht="11.25" hidden="1" customHeight="1">
      <c r="A23" s="106" t="str">
        <f>IF(C23="","","Causa 12")</f>
        <v/>
      </c>
      <c r="B23" s="107"/>
      <c r="C23" s="360"/>
      <c r="D23" s="360"/>
      <c r="E23" s="360"/>
      <c r="F23" s="360"/>
      <c r="G23" s="360"/>
      <c r="H23" s="360"/>
      <c r="I23" s="360"/>
      <c r="J23" s="360"/>
      <c r="K23" s="360"/>
      <c r="L23" s="360"/>
      <c r="M23" s="360"/>
      <c r="N23" s="360"/>
      <c r="O23" s="360"/>
      <c r="P23" s="360"/>
      <c r="Q23" s="360"/>
      <c r="R23" s="360"/>
      <c r="S23" s="360"/>
      <c r="T23" s="360"/>
      <c r="U23" s="360"/>
      <c r="V23" s="360"/>
      <c r="W23" s="360"/>
      <c r="X23" s="360"/>
      <c r="Y23" s="360"/>
      <c r="Z23" s="360"/>
      <c r="AA23" s="360"/>
      <c r="AB23" s="550" t="str">
        <f t="shared" si="0"/>
        <v/>
      </c>
      <c r="AC23" s="550"/>
      <c r="AD23" s="551" t="str">
        <f t="shared" si="1"/>
        <v/>
      </c>
      <c r="AE23" s="551"/>
      <c r="AF23" s="551"/>
      <c r="AG23" s="551"/>
      <c r="AH23" s="551"/>
      <c r="AI23" s="551"/>
      <c r="AJ23" s="551"/>
      <c r="AK23" s="551"/>
      <c r="AL23" s="551"/>
      <c r="AM23" s="551"/>
      <c r="AN23" s="551"/>
      <c r="AO23" s="551"/>
      <c r="AP23" s="551"/>
      <c r="AQ23" s="551"/>
      <c r="AR23" s="551"/>
      <c r="AS23" s="551"/>
      <c r="AT23" s="551"/>
      <c r="AU23" s="87">
        <v>1</v>
      </c>
      <c r="AV23" s="109"/>
      <c r="AW23" s="109"/>
      <c r="AX23" s="25"/>
      <c r="AY23" s="25"/>
      <c r="AZ23" s="25"/>
      <c r="BA23" s="25"/>
      <c r="BB23" s="25"/>
      <c r="BC23" s="25"/>
      <c r="BD23" s="25"/>
      <c r="BE23" s="25"/>
      <c r="BF23" s="25"/>
      <c r="BG23" s="25"/>
      <c r="BH23" s="25"/>
      <c r="BI23" s="25"/>
      <c r="BJ23" s="25"/>
      <c r="BK23" s="94"/>
      <c r="BL23" s="94"/>
      <c r="BM23" s="94"/>
      <c r="BN23" s="94"/>
      <c r="BO23" s="94"/>
      <c r="BP23" s="94"/>
      <c r="BQ23" s="94"/>
      <c r="BR23" s="94"/>
      <c r="BS23" s="94"/>
      <c r="BT23" s="94"/>
      <c r="BU23" s="94"/>
      <c r="BV23" s="94"/>
      <c r="BW23" s="94"/>
      <c r="BX23" s="94"/>
      <c r="BY23" s="94"/>
      <c r="BZ23" s="94"/>
      <c r="CA23" s="94"/>
      <c r="CB23" s="25"/>
      <c r="CC23" s="92">
        <v>1</v>
      </c>
    </row>
    <row r="24" spans="1:81" ht="11.25" hidden="1" customHeight="1">
      <c r="A24" s="106" t="str">
        <f>IF(C24="","","Causa 13")</f>
        <v/>
      </c>
      <c r="B24" s="107"/>
      <c r="C24" s="360"/>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550" t="str">
        <f t="shared" si="0"/>
        <v/>
      </c>
      <c r="AC24" s="550"/>
      <c r="AD24" s="551" t="str">
        <f t="shared" si="1"/>
        <v/>
      </c>
      <c r="AE24" s="551"/>
      <c r="AF24" s="551"/>
      <c r="AG24" s="551"/>
      <c r="AH24" s="551"/>
      <c r="AI24" s="551"/>
      <c r="AJ24" s="551"/>
      <c r="AK24" s="551"/>
      <c r="AL24" s="551"/>
      <c r="AM24" s="551"/>
      <c r="AN24" s="551"/>
      <c r="AO24" s="551"/>
      <c r="AP24" s="551"/>
      <c r="AQ24" s="551"/>
      <c r="AR24" s="551"/>
      <c r="AS24" s="551"/>
      <c r="AT24" s="551"/>
      <c r="AU24" s="87">
        <v>1</v>
      </c>
      <c r="AV24" s="109"/>
      <c r="AW24" s="109"/>
      <c r="AX24" s="25"/>
      <c r="AY24" s="25"/>
      <c r="AZ24" s="25"/>
      <c r="BA24" s="25"/>
      <c r="BB24" s="25"/>
      <c r="BC24" s="25"/>
      <c r="BD24" s="25"/>
      <c r="BE24" s="25"/>
      <c r="BF24" s="25"/>
      <c r="BG24" s="25"/>
      <c r="BH24" s="25"/>
      <c r="BI24" s="25"/>
      <c r="BJ24" s="25"/>
      <c r="BK24" s="94"/>
      <c r="BL24" s="94"/>
      <c r="BM24" s="94"/>
      <c r="BN24" s="94"/>
      <c r="BO24" s="94"/>
      <c r="BP24" s="94"/>
      <c r="BQ24" s="94"/>
      <c r="BR24" s="94"/>
      <c r="BS24" s="94"/>
      <c r="BT24" s="94"/>
      <c r="BU24" s="94"/>
      <c r="BV24" s="94"/>
      <c r="BW24" s="94"/>
      <c r="BX24" s="94"/>
      <c r="BY24" s="94"/>
      <c r="BZ24" s="94"/>
      <c r="CA24" s="94"/>
      <c r="CB24" s="25"/>
      <c r="CC24" s="92">
        <v>1</v>
      </c>
    </row>
    <row r="25" spans="1:81" ht="11.25" hidden="1" customHeight="1">
      <c r="A25" s="106" t="str">
        <f>IF(C25="","","Causa 14")</f>
        <v/>
      </c>
      <c r="B25" s="107"/>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550" t="str">
        <f t="shared" si="0"/>
        <v/>
      </c>
      <c r="AC25" s="550"/>
      <c r="AD25" s="551" t="str">
        <f t="shared" si="1"/>
        <v/>
      </c>
      <c r="AE25" s="551"/>
      <c r="AF25" s="551"/>
      <c r="AG25" s="551"/>
      <c r="AH25" s="551"/>
      <c r="AI25" s="551"/>
      <c r="AJ25" s="551"/>
      <c r="AK25" s="551"/>
      <c r="AL25" s="551"/>
      <c r="AM25" s="551"/>
      <c r="AN25" s="551"/>
      <c r="AO25" s="551"/>
      <c r="AP25" s="551"/>
      <c r="AQ25" s="551"/>
      <c r="AR25" s="551"/>
      <c r="AS25" s="551"/>
      <c r="AT25" s="551"/>
      <c r="AU25" s="87">
        <v>1</v>
      </c>
      <c r="AV25" s="109"/>
      <c r="AW25" s="109"/>
      <c r="AX25" s="25"/>
      <c r="AY25" s="25"/>
      <c r="AZ25" s="25"/>
      <c r="BA25" s="25"/>
      <c r="BB25" s="25"/>
      <c r="BC25" s="25"/>
      <c r="BD25" s="25"/>
      <c r="BE25" s="25"/>
      <c r="BF25" s="25"/>
      <c r="BG25" s="25"/>
      <c r="BH25" s="25"/>
      <c r="BI25" s="25"/>
      <c r="BJ25" s="25"/>
      <c r="BK25" s="94"/>
      <c r="BL25" s="94"/>
      <c r="BM25" s="94"/>
      <c r="BN25" s="94"/>
      <c r="BO25" s="94"/>
      <c r="BP25" s="94"/>
      <c r="BQ25" s="94"/>
      <c r="BR25" s="94"/>
      <c r="BS25" s="94"/>
      <c r="BT25" s="94"/>
      <c r="BU25" s="94"/>
      <c r="BV25" s="94"/>
      <c r="BW25" s="94"/>
      <c r="BX25" s="94"/>
      <c r="BY25" s="94"/>
      <c r="BZ25" s="94"/>
      <c r="CA25" s="94"/>
      <c r="CB25" s="25"/>
      <c r="CC25" s="92">
        <v>1</v>
      </c>
    </row>
    <row r="26" spans="1:81" ht="11.25" hidden="1" customHeight="1">
      <c r="A26" s="106" t="str">
        <f>IF(C26="","","Causa 15")</f>
        <v/>
      </c>
      <c r="B26" s="107"/>
      <c r="C26" s="360"/>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550" t="str">
        <f t="shared" si="0"/>
        <v/>
      </c>
      <c r="AC26" s="550"/>
      <c r="AD26" s="551" t="str">
        <f t="shared" si="1"/>
        <v/>
      </c>
      <c r="AE26" s="551"/>
      <c r="AF26" s="551"/>
      <c r="AG26" s="551"/>
      <c r="AH26" s="551"/>
      <c r="AI26" s="551"/>
      <c r="AJ26" s="551"/>
      <c r="AK26" s="551"/>
      <c r="AL26" s="551"/>
      <c r="AM26" s="551"/>
      <c r="AN26" s="551"/>
      <c r="AO26" s="551"/>
      <c r="AP26" s="551"/>
      <c r="AQ26" s="551"/>
      <c r="AR26" s="551"/>
      <c r="AS26" s="551"/>
      <c r="AT26" s="551"/>
      <c r="AU26" s="87">
        <v>1</v>
      </c>
      <c r="AV26" s="109"/>
      <c r="AW26" s="109"/>
      <c r="AX26" s="25"/>
      <c r="AY26" s="25"/>
      <c r="AZ26" s="25"/>
      <c r="BA26" s="25"/>
      <c r="BB26" s="25"/>
      <c r="BC26" s="25"/>
      <c r="BD26" s="25"/>
      <c r="BE26" s="25"/>
      <c r="BF26" s="25"/>
      <c r="BG26" s="25"/>
      <c r="BH26" s="25"/>
      <c r="BI26" s="25"/>
      <c r="BJ26" s="25"/>
      <c r="BK26" s="94"/>
      <c r="BL26" s="94"/>
      <c r="BM26" s="94"/>
      <c r="BN26" s="94"/>
      <c r="BO26" s="94"/>
      <c r="BP26" s="94"/>
      <c r="BQ26" s="94"/>
      <c r="BR26" s="94"/>
      <c r="BS26" s="94"/>
      <c r="BT26" s="94"/>
      <c r="BU26" s="94"/>
      <c r="BV26" s="94"/>
      <c r="BW26" s="94"/>
      <c r="BX26" s="94"/>
      <c r="BY26" s="94"/>
      <c r="BZ26" s="94"/>
      <c r="CA26" s="94"/>
      <c r="CB26" s="25"/>
      <c r="CC26" s="92">
        <v>1</v>
      </c>
    </row>
    <row r="27" spans="1:81" ht="11.25" hidden="1" customHeight="1">
      <c r="A27" s="106" t="str">
        <f>IF(C27="","","Causa 16")</f>
        <v/>
      </c>
      <c r="B27" s="107"/>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550" t="str">
        <f t="shared" si="0"/>
        <v/>
      </c>
      <c r="AC27" s="550"/>
      <c r="AD27" s="551" t="str">
        <f t="shared" si="1"/>
        <v/>
      </c>
      <c r="AE27" s="551"/>
      <c r="AF27" s="551"/>
      <c r="AG27" s="551"/>
      <c r="AH27" s="551"/>
      <c r="AI27" s="551"/>
      <c r="AJ27" s="551"/>
      <c r="AK27" s="551"/>
      <c r="AL27" s="551"/>
      <c r="AM27" s="551"/>
      <c r="AN27" s="551"/>
      <c r="AO27" s="551"/>
      <c r="AP27" s="551"/>
      <c r="AQ27" s="551"/>
      <c r="AR27" s="551"/>
      <c r="AS27" s="551"/>
      <c r="AT27" s="551"/>
      <c r="AU27" s="87">
        <v>1</v>
      </c>
      <c r="AV27" s="109"/>
      <c r="AW27" s="109"/>
      <c r="AX27" s="25"/>
      <c r="AY27" s="25"/>
      <c r="AZ27" s="25"/>
      <c r="BA27" s="25"/>
      <c r="BB27" s="25"/>
      <c r="BC27" s="25"/>
      <c r="BD27" s="25"/>
      <c r="BE27" s="25"/>
      <c r="BF27" s="25"/>
      <c r="BG27" s="25"/>
      <c r="BH27" s="25"/>
      <c r="BI27" s="25"/>
      <c r="BJ27" s="25"/>
      <c r="BK27" s="94"/>
      <c r="BL27" s="94"/>
      <c r="BM27" s="94"/>
      <c r="BN27" s="94"/>
      <c r="BO27" s="94"/>
      <c r="BP27" s="94"/>
      <c r="BQ27" s="94"/>
      <c r="BR27" s="94"/>
      <c r="BS27" s="94"/>
      <c r="BT27" s="94"/>
      <c r="BU27" s="94"/>
      <c r="BV27" s="94"/>
      <c r="BW27" s="94"/>
      <c r="BX27" s="94"/>
      <c r="BY27" s="94"/>
      <c r="BZ27" s="94"/>
      <c r="CA27" s="94"/>
      <c r="CB27" s="25"/>
      <c r="CC27" s="92">
        <v>1</v>
      </c>
    </row>
    <row r="28" spans="1:81" ht="11.25" hidden="1" customHeight="1">
      <c r="A28" s="106" t="str">
        <f>IF(C28="","","Causa 17")</f>
        <v/>
      </c>
      <c r="B28" s="107"/>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550" t="str">
        <f t="shared" si="0"/>
        <v/>
      </c>
      <c r="AC28" s="550"/>
      <c r="AD28" s="551" t="str">
        <f t="shared" si="1"/>
        <v/>
      </c>
      <c r="AE28" s="551"/>
      <c r="AF28" s="551"/>
      <c r="AG28" s="551"/>
      <c r="AH28" s="551"/>
      <c r="AI28" s="551"/>
      <c r="AJ28" s="551"/>
      <c r="AK28" s="551"/>
      <c r="AL28" s="551"/>
      <c r="AM28" s="551"/>
      <c r="AN28" s="551"/>
      <c r="AO28" s="551"/>
      <c r="AP28" s="551"/>
      <c r="AQ28" s="551"/>
      <c r="AR28" s="551"/>
      <c r="AS28" s="551"/>
      <c r="AT28" s="551"/>
      <c r="AU28" s="87">
        <v>1</v>
      </c>
      <c r="AV28" s="109"/>
      <c r="AW28" s="109"/>
      <c r="AX28" s="25"/>
      <c r="AY28" s="25"/>
      <c r="AZ28" s="25"/>
      <c r="BA28" s="25"/>
      <c r="BB28" s="25"/>
      <c r="BC28" s="25"/>
      <c r="BD28" s="25"/>
      <c r="BE28" s="25"/>
      <c r="BF28" s="25"/>
      <c r="BG28" s="25"/>
      <c r="BH28" s="25"/>
      <c r="BI28" s="25"/>
      <c r="BJ28" s="25"/>
      <c r="BK28" s="94"/>
      <c r="BL28" s="94"/>
      <c r="BM28" s="94"/>
      <c r="BN28" s="94"/>
      <c r="BO28" s="94"/>
      <c r="BP28" s="94"/>
      <c r="BQ28" s="94"/>
      <c r="BR28" s="94"/>
      <c r="BS28" s="94"/>
      <c r="BT28" s="94"/>
      <c r="BU28" s="94"/>
      <c r="BV28" s="94"/>
      <c r="BW28" s="94"/>
      <c r="BX28" s="94"/>
      <c r="BY28" s="94"/>
      <c r="BZ28" s="94"/>
      <c r="CA28" s="94"/>
      <c r="CB28" s="25"/>
      <c r="CC28" s="92">
        <v>1</v>
      </c>
    </row>
    <row r="29" spans="1:81" ht="11.25" hidden="1" customHeight="1">
      <c r="A29" s="106" t="str">
        <f>IF(C29="","","Causa 18")</f>
        <v/>
      </c>
      <c r="B29" s="107"/>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550" t="str">
        <f t="shared" si="0"/>
        <v/>
      </c>
      <c r="AC29" s="550"/>
      <c r="AD29" s="551" t="str">
        <f t="shared" si="1"/>
        <v/>
      </c>
      <c r="AE29" s="551"/>
      <c r="AF29" s="551"/>
      <c r="AG29" s="551"/>
      <c r="AH29" s="551"/>
      <c r="AI29" s="551"/>
      <c r="AJ29" s="551"/>
      <c r="AK29" s="551"/>
      <c r="AL29" s="551"/>
      <c r="AM29" s="551"/>
      <c r="AN29" s="551"/>
      <c r="AO29" s="551"/>
      <c r="AP29" s="551"/>
      <c r="AQ29" s="551"/>
      <c r="AR29" s="551"/>
      <c r="AS29" s="551"/>
      <c r="AT29" s="551"/>
      <c r="AU29" s="87">
        <v>1</v>
      </c>
      <c r="AV29" s="109"/>
      <c r="AW29" s="109"/>
      <c r="AX29" s="25"/>
      <c r="AY29" s="25"/>
      <c r="AZ29" s="25"/>
      <c r="BA29" s="25"/>
      <c r="BB29" s="25"/>
      <c r="BC29" s="25"/>
      <c r="BD29" s="25"/>
      <c r="BE29" s="25"/>
      <c r="BF29" s="25"/>
      <c r="BG29" s="25"/>
      <c r="BH29" s="25"/>
      <c r="BI29" s="25"/>
      <c r="BJ29" s="25"/>
      <c r="BK29" s="94"/>
      <c r="BL29" s="94"/>
      <c r="BM29" s="94"/>
      <c r="BN29" s="94"/>
      <c r="BO29" s="94"/>
      <c r="BP29" s="94"/>
      <c r="BQ29" s="94"/>
      <c r="BR29" s="94"/>
      <c r="BS29" s="94"/>
      <c r="BT29" s="94"/>
      <c r="BU29" s="94"/>
      <c r="BV29" s="94"/>
      <c r="BW29" s="94"/>
      <c r="BX29" s="94"/>
      <c r="BY29" s="94"/>
      <c r="BZ29" s="94"/>
      <c r="CA29" s="94"/>
      <c r="CB29" s="25"/>
      <c r="CC29" s="92">
        <v>1</v>
      </c>
    </row>
    <row r="30" spans="1:81" ht="11.25" hidden="1" customHeight="1">
      <c r="A30" s="106" t="str">
        <f>IF(C30="","","Causa 19")</f>
        <v/>
      </c>
      <c r="B30" s="107"/>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550" t="str">
        <f t="shared" si="0"/>
        <v/>
      </c>
      <c r="AC30" s="550"/>
      <c r="AD30" s="551" t="str">
        <f t="shared" si="1"/>
        <v/>
      </c>
      <c r="AE30" s="551"/>
      <c r="AF30" s="551"/>
      <c r="AG30" s="551"/>
      <c r="AH30" s="551"/>
      <c r="AI30" s="551"/>
      <c r="AJ30" s="551"/>
      <c r="AK30" s="551"/>
      <c r="AL30" s="551"/>
      <c r="AM30" s="551"/>
      <c r="AN30" s="551"/>
      <c r="AO30" s="551"/>
      <c r="AP30" s="551"/>
      <c r="AQ30" s="551"/>
      <c r="AR30" s="551"/>
      <c r="AS30" s="551"/>
      <c r="AT30" s="551"/>
      <c r="AU30" s="87">
        <v>1</v>
      </c>
      <c r="AV30" s="109"/>
      <c r="AW30" s="109"/>
      <c r="AX30" s="25"/>
      <c r="AY30" s="25"/>
      <c r="AZ30" s="25"/>
      <c r="BA30" s="25"/>
      <c r="BB30" s="25"/>
      <c r="BC30" s="25"/>
      <c r="BD30" s="25"/>
      <c r="BE30" s="25"/>
      <c r="BF30" s="25"/>
      <c r="BG30" s="25"/>
      <c r="BH30" s="25"/>
      <c r="BI30" s="25"/>
      <c r="BJ30" s="25"/>
      <c r="BK30" s="94"/>
      <c r="BL30" s="94"/>
      <c r="BM30" s="94"/>
      <c r="BN30" s="94"/>
      <c r="BO30" s="94"/>
      <c r="BP30" s="94"/>
      <c r="BQ30" s="94"/>
      <c r="BR30" s="94"/>
      <c r="BS30" s="94"/>
      <c r="BT30" s="94"/>
      <c r="BU30" s="94"/>
      <c r="BV30" s="94"/>
      <c r="BW30" s="94"/>
      <c r="BX30" s="94"/>
      <c r="BY30" s="94"/>
      <c r="BZ30" s="94"/>
      <c r="CA30" s="94"/>
      <c r="CB30" s="25"/>
      <c r="CC30" s="92">
        <v>1</v>
      </c>
    </row>
    <row r="31" spans="1:81" ht="11.25" hidden="1" customHeight="1">
      <c r="A31" s="106" t="str">
        <f>IF(C31="","","Causa 20")</f>
        <v/>
      </c>
      <c r="B31" s="107"/>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550" t="str">
        <f t="shared" si="0"/>
        <v/>
      </c>
      <c r="AC31" s="550"/>
      <c r="AD31" s="551" t="str">
        <f t="shared" si="1"/>
        <v/>
      </c>
      <c r="AE31" s="551"/>
      <c r="AF31" s="551"/>
      <c r="AG31" s="551"/>
      <c r="AH31" s="551"/>
      <c r="AI31" s="551"/>
      <c r="AJ31" s="551"/>
      <c r="AK31" s="551"/>
      <c r="AL31" s="551"/>
      <c r="AM31" s="551"/>
      <c r="AN31" s="551"/>
      <c r="AO31" s="551"/>
      <c r="AP31" s="551"/>
      <c r="AQ31" s="551"/>
      <c r="AR31" s="551"/>
      <c r="AS31" s="551"/>
      <c r="AT31" s="551"/>
      <c r="AU31" s="87">
        <v>1</v>
      </c>
      <c r="AV31" s="109"/>
      <c r="AW31" s="109"/>
      <c r="AX31" s="25"/>
      <c r="AY31" s="25"/>
      <c r="AZ31" s="25"/>
      <c r="BA31" s="25"/>
      <c r="BB31" s="25"/>
      <c r="BC31" s="25"/>
      <c r="BD31" s="25"/>
      <c r="BE31" s="25"/>
      <c r="BF31" s="25"/>
      <c r="BG31" s="25"/>
      <c r="BH31" s="25"/>
      <c r="BI31" s="25"/>
      <c r="BJ31" s="25"/>
      <c r="BK31" s="94"/>
      <c r="BL31" s="94"/>
      <c r="BM31" s="94"/>
      <c r="BN31" s="94"/>
      <c r="BO31" s="94"/>
      <c r="BP31" s="94"/>
      <c r="BQ31" s="94"/>
      <c r="BR31" s="94"/>
      <c r="BS31" s="94"/>
      <c r="BT31" s="94"/>
      <c r="BU31" s="94"/>
      <c r="BV31" s="94"/>
      <c r="BW31" s="94"/>
      <c r="BX31" s="94"/>
      <c r="BY31" s="94"/>
      <c r="BZ31" s="94"/>
      <c r="CA31" s="94"/>
      <c r="CB31" s="25"/>
      <c r="CC31" s="92">
        <v>1</v>
      </c>
    </row>
    <row r="32" spans="1:81" ht="15" customHeight="1">
      <c r="AU32" s="87">
        <v>1</v>
      </c>
      <c r="CC32" s="92">
        <v>1</v>
      </c>
    </row>
    <row r="33" spans="1:81" ht="30" customHeight="1">
      <c r="A33" s="71"/>
      <c r="B33" s="384" t="s">
        <v>34</v>
      </c>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104"/>
      <c r="AC33" s="104"/>
      <c r="AD33" s="104"/>
      <c r="AE33" s="104"/>
      <c r="AF33" s="104"/>
      <c r="AG33" s="104"/>
      <c r="AH33" s="104"/>
      <c r="AI33" s="104"/>
      <c r="AJ33" s="104"/>
      <c r="AK33" s="104"/>
      <c r="AL33" s="104"/>
      <c r="AM33" s="104"/>
      <c r="AN33" s="104"/>
      <c r="AO33" s="104"/>
      <c r="AP33" s="104"/>
      <c r="AQ33" s="104"/>
      <c r="AR33" s="104"/>
      <c r="AS33" s="104"/>
      <c r="AT33" s="104"/>
      <c r="AU33" s="87">
        <v>1</v>
      </c>
      <c r="AV33" s="5"/>
      <c r="AW33" s="25"/>
      <c r="AX33" s="25"/>
      <c r="AY33" s="25"/>
      <c r="AZ33" s="25"/>
      <c r="BA33" s="25"/>
      <c r="BB33" s="25"/>
      <c r="BC33" s="25"/>
      <c r="BD33" s="25"/>
      <c r="BE33" s="25"/>
      <c r="BF33" s="25"/>
      <c r="CC33" s="92">
        <v>1</v>
      </c>
    </row>
    <row r="34" spans="1:81" ht="17.25" customHeight="1">
      <c r="A34" s="71" t="s">
        <v>255</v>
      </c>
      <c r="B34" s="110" t="s">
        <v>54</v>
      </c>
      <c r="C34" s="516" t="s">
        <v>261</v>
      </c>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111"/>
      <c r="AC34" s="111"/>
      <c r="AD34" s="111"/>
      <c r="AE34" s="111"/>
      <c r="AF34" s="111"/>
      <c r="AG34" s="111"/>
      <c r="AH34" s="111"/>
      <c r="AI34" s="111"/>
      <c r="AJ34" s="111"/>
      <c r="AK34" s="111"/>
      <c r="AL34" s="111"/>
      <c r="AM34" s="111"/>
      <c r="AN34" s="111"/>
      <c r="AO34" s="111"/>
      <c r="AP34" s="111"/>
      <c r="AQ34" s="111"/>
      <c r="AR34" s="111"/>
      <c r="AS34" s="111"/>
      <c r="AT34" s="111"/>
      <c r="AU34" s="87">
        <v>1</v>
      </c>
      <c r="AV34" s="112"/>
      <c r="AW34" s="25"/>
      <c r="AX34" s="25"/>
      <c r="AY34" s="25"/>
      <c r="AZ34" s="25"/>
      <c r="BA34" s="25"/>
      <c r="BB34" s="25"/>
      <c r="BC34" s="25"/>
      <c r="BD34" s="25"/>
      <c r="BE34" s="25"/>
      <c r="BF34" s="25"/>
      <c r="CC34" s="92">
        <v>1</v>
      </c>
    </row>
    <row r="35" spans="1:81" ht="29.25" customHeight="1">
      <c r="A35" s="322">
        <v>1</v>
      </c>
      <c r="B35" s="114" t="s">
        <v>268</v>
      </c>
      <c r="C35" s="547"/>
      <c r="D35" s="547"/>
      <c r="E35" s="547"/>
      <c r="F35" s="547"/>
      <c r="G35" s="547"/>
      <c r="H35" s="547"/>
      <c r="I35" s="547"/>
      <c r="J35" s="547"/>
      <c r="K35" s="547"/>
      <c r="L35" s="547"/>
      <c r="M35" s="547"/>
      <c r="N35" s="547"/>
      <c r="O35" s="547"/>
      <c r="P35" s="547"/>
      <c r="Q35" s="547"/>
      <c r="R35" s="547"/>
      <c r="S35" s="547"/>
      <c r="T35" s="547"/>
      <c r="U35" s="547"/>
      <c r="V35" s="547"/>
      <c r="W35" s="547"/>
      <c r="X35" s="547"/>
      <c r="Y35" s="547"/>
      <c r="Z35" s="547"/>
      <c r="AA35" s="547"/>
      <c r="AB35" s="115"/>
      <c r="AC35" s="115"/>
      <c r="AD35" s="115"/>
      <c r="AE35" s="115"/>
      <c r="AF35" s="115"/>
      <c r="AG35" s="115"/>
      <c r="AH35" s="115"/>
      <c r="AI35" s="115"/>
      <c r="AJ35" s="115"/>
      <c r="AK35" s="115"/>
      <c r="AL35" s="115"/>
      <c r="AM35" s="115"/>
      <c r="AN35" s="115"/>
      <c r="AO35" s="115"/>
      <c r="AP35" s="115"/>
      <c r="AQ35" s="115"/>
      <c r="AR35" s="115"/>
      <c r="AS35" s="115"/>
      <c r="AT35" s="115"/>
      <c r="AU35" s="87">
        <v>1</v>
      </c>
      <c r="AV35" s="112" t="str">
        <f>CONCATENATE(A35,".",B35,"
",C35," 
",A36,". ",B36,"
",C36," 
",A37,". ",B37,"
",C37," 
",A38,". ",B38,"
",C38," 
",A39,". ",B39,"
",C39," 
",A40,". ",B40,"
",C40," 
",A41,". ",B41,"
",C41,"",)</f>
        <v xml:space="preserve">1.Operativa:
2. Reputacional:
3. Legal:
4. Económica:
5. Daño Fiscal:
6. Derechos Fundamentales
7. 
</v>
      </c>
      <c r="AW35" s="25" t="s">
        <v>263</v>
      </c>
      <c r="AX35" s="25"/>
      <c r="AY35" s="25"/>
      <c r="AZ35" s="25"/>
      <c r="BA35" s="25"/>
      <c r="BB35" s="25"/>
      <c r="BC35" s="25"/>
      <c r="BD35" s="25"/>
      <c r="BE35" s="25"/>
      <c r="BF35" s="25"/>
      <c r="CC35" s="92">
        <v>1</v>
      </c>
    </row>
    <row r="36" spans="1:81" ht="29.25" customHeight="1">
      <c r="A36" s="322">
        <v>2</v>
      </c>
      <c r="B36" s="114" t="s">
        <v>266</v>
      </c>
      <c r="C36" s="547"/>
      <c r="D36" s="547"/>
      <c r="E36" s="547"/>
      <c r="F36" s="547"/>
      <c r="G36" s="547"/>
      <c r="H36" s="547"/>
      <c r="I36" s="547"/>
      <c r="J36" s="547"/>
      <c r="K36" s="547"/>
      <c r="L36" s="547"/>
      <c r="M36" s="547"/>
      <c r="N36" s="547"/>
      <c r="O36" s="547"/>
      <c r="P36" s="547"/>
      <c r="Q36" s="547"/>
      <c r="R36" s="547"/>
      <c r="S36" s="547"/>
      <c r="T36" s="547"/>
      <c r="U36" s="547"/>
      <c r="V36" s="547"/>
      <c r="W36" s="547"/>
      <c r="X36" s="547"/>
      <c r="Y36" s="547"/>
      <c r="Z36" s="547"/>
      <c r="AA36" s="547"/>
      <c r="AB36" s="116"/>
      <c r="AC36" s="116"/>
      <c r="AD36" s="116"/>
      <c r="AE36" s="116"/>
      <c r="AF36" s="116"/>
      <c r="AG36" s="116"/>
      <c r="AH36" s="116"/>
      <c r="AI36" s="116"/>
      <c r="AJ36" s="116"/>
      <c r="AK36" s="116"/>
      <c r="AL36" s="116"/>
      <c r="AM36" s="116"/>
      <c r="AN36" s="116"/>
      <c r="AO36" s="116"/>
      <c r="AP36" s="116"/>
      <c r="AQ36" s="116"/>
      <c r="AR36" s="116"/>
      <c r="AS36" s="116"/>
      <c r="AT36" s="116"/>
      <c r="AU36" s="87">
        <v>1</v>
      </c>
      <c r="AV36" s="112"/>
      <c r="AW36" s="25" t="s">
        <v>265</v>
      </c>
      <c r="AX36" s="25"/>
      <c r="AY36" s="25"/>
      <c r="AZ36" s="25"/>
      <c r="BA36" s="5"/>
      <c r="BB36" s="5"/>
      <c r="BC36" s="5"/>
      <c r="BD36" s="5"/>
      <c r="BE36" s="5"/>
      <c r="BF36" s="5"/>
      <c r="CC36" s="92">
        <v>1</v>
      </c>
    </row>
    <row r="37" spans="1:81" ht="29.25" customHeight="1">
      <c r="A37" s="322">
        <v>3</v>
      </c>
      <c r="B37" s="114" t="s">
        <v>262</v>
      </c>
      <c r="C37" s="547"/>
      <c r="D37" s="547"/>
      <c r="E37" s="547"/>
      <c r="F37" s="547"/>
      <c r="G37" s="547"/>
      <c r="H37" s="547"/>
      <c r="I37" s="547"/>
      <c r="J37" s="547"/>
      <c r="K37" s="547"/>
      <c r="L37" s="547"/>
      <c r="M37" s="547"/>
      <c r="N37" s="547"/>
      <c r="O37" s="547"/>
      <c r="P37" s="547"/>
      <c r="Q37" s="547"/>
      <c r="R37" s="547"/>
      <c r="S37" s="547"/>
      <c r="T37" s="547"/>
      <c r="U37" s="547"/>
      <c r="V37" s="547"/>
      <c r="W37" s="547"/>
      <c r="X37" s="547"/>
      <c r="Y37" s="547"/>
      <c r="Z37" s="547"/>
      <c r="AA37" s="547"/>
      <c r="AB37" s="117"/>
      <c r="AC37" s="117"/>
      <c r="AD37" s="117"/>
      <c r="AE37" s="117"/>
      <c r="AF37" s="117"/>
      <c r="AG37" s="117"/>
      <c r="AH37" s="117"/>
      <c r="AI37" s="117"/>
      <c r="AJ37" s="117"/>
      <c r="AK37" s="117"/>
      <c r="AL37" s="117"/>
      <c r="AM37" s="117"/>
      <c r="AN37" s="117"/>
      <c r="AO37" s="117"/>
      <c r="AP37" s="117"/>
      <c r="AQ37" s="117"/>
      <c r="AR37" s="117"/>
      <c r="AS37" s="117"/>
      <c r="AT37" s="117"/>
      <c r="AU37" s="87">
        <v>1</v>
      </c>
      <c r="AV37" s="112"/>
      <c r="AW37" s="25" t="s">
        <v>267</v>
      </c>
      <c r="AX37" s="25"/>
      <c r="AY37" s="5"/>
      <c r="AZ37" s="5"/>
      <c r="BA37" s="5"/>
      <c r="BB37" s="5"/>
      <c r="BC37" s="5"/>
      <c r="BD37" s="5"/>
      <c r="BE37" s="5"/>
      <c r="BF37" s="5"/>
      <c r="CC37" s="92">
        <v>1</v>
      </c>
    </row>
    <row r="38" spans="1:81" ht="49.5" customHeight="1">
      <c r="A38" s="322">
        <v>4</v>
      </c>
      <c r="B38" s="114" t="s">
        <v>264</v>
      </c>
      <c r="C38" s="547"/>
      <c r="D38" s="547"/>
      <c r="E38" s="547"/>
      <c r="F38" s="547"/>
      <c r="G38" s="547"/>
      <c r="H38" s="547"/>
      <c r="I38" s="547"/>
      <c r="J38" s="547"/>
      <c r="K38" s="547"/>
      <c r="L38" s="547"/>
      <c r="M38" s="547"/>
      <c r="N38" s="547"/>
      <c r="O38" s="547"/>
      <c r="P38" s="547"/>
      <c r="Q38" s="547"/>
      <c r="R38" s="547"/>
      <c r="S38" s="547"/>
      <c r="T38" s="547"/>
      <c r="U38" s="547"/>
      <c r="V38" s="547"/>
      <c r="W38" s="547"/>
      <c r="X38" s="547"/>
      <c r="Y38" s="547"/>
      <c r="Z38" s="547"/>
      <c r="AA38" s="547"/>
      <c r="AB38" s="115"/>
      <c r="AC38" s="115"/>
      <c r="AD38" s="115"/>
      <c r="AE38" s="115"/>
      <c r="AF38" s="115"/>
      <c r="AG38" s="115"/>
      <c r="AH38" s="115"/>
      <c r="AI38" s="115"/>
      <c r="AJ38" s="115"/>
      <c r="AK38" s="115"/>
      <c r="AL38" s="115"/>
      <c r="AM38" s="115"/>
      <c r="AN38" s="115"/>
      <c r="AO38" s="115"/>
      <c r="AP38" s="115"/>
      <c r="AQ38" s="115"/>
      <c r="AR38" s="115"/>
      <c r="AS38" s="115"/>
      <c r="AT38" s="115"/>
      <c r="AU38" s="87">
        <v>1</v>
      </c>
      <c r="AV38" s="112"/>
      <c r="AW38" s="25"/>
      <c r="AX38" s="25"/>
      <c r="AY38" s="5"/>
      <c r="AZ38" s="5"/>
      <c r="BA38" s="5"/>
      <c r="BB38" s="5"/>
      <c r="BC38" s="5"/>
      <c r="BD38" s="5"/>
      <c r="BE38" s="5"/>
      <c r="BF38" s="5"/>
      <c r="CC38" s="92">
        <v>1</v>
      </c>
    </row>
    <row r="39" spans="1:81" ht="29.25" customHeight="1">
      <c r="A39" s="322">
        <v>5</v>
      </c>
      <c r="B39" s="114" t="s">
        <v>269</v>
      </c>
      <c r="C39" s="547"/>
      <c r="D39" s="547"/>
      <c r="E39" s="547"/>
      <c r="F39" s="547"/>
      <c r="G39" s="547"/>
      <c r="H39" s="547"/>
      <c r="I39" s="547"/>
      <c r="J39" s="547"/>
      <c r="K39" s="547"/>
      <c r="L39" s="547"/>
      <c r="M39" s="547"/>
      <c r="N39" s="547"/>
      <c r="O39" s="547"/>
      <c r="P39" s="547"/>
      <c r="Q39" s="547"/>
      <c r="R39" s="547"/>
      <c r="S39" s="547"/>
      <c r="T39" s="547"/>
      <c r="U39" s="547"/>
      <c r="V39" s="547"/>
      <c r="W39" s="547"/>
      <c r="X39" s="547"/>
      <c r="Y39" s="547"/>
      <c r="Z39" s="547"/>
      <c r="AA39" s="547"/>
      <c r="AB39" s="115"/>
      <c r="AC39" s="115"/>
      <c r="AD39" s="115"/>
      <c r="AE39" s="115"/>
      <c r="AF39" s="115"/>
      <c r="AG39" s="115"/>
      <c r="AH39" s="115"/>
      <c r="AI39" s="115"/>
      <c r="AJ39" s="115"/>
      <c r="AK39" s="115"/>
      <c r="AL39" s="115"/>
      <c r="AM39" s="115"/>
      <c r="AN39" s="115"/>
      <c r="AO39" s="115"/>
      <c r="AP39" s="115"/>
      <c r="AQ39" s="115"/>
      <c r="AR39" s="115"/>
      <c r="AS39" s="115"/>
      <c r="AT39" s="115"/>
      <c r="AU39" s="87">
        <v>1</v>
      </c>
      <c r="AV39" s="112"/>
      <c r="AW39" s="25"/>
      <c r="AX39" s="25"/>
      <c r="AY39" s="5"/>
      <c r="AZ39" s="5"/>
      <c r="BA39" s="5"/>
      <c r="BB39" s="5"/>
      <c r="BC39" s="5"/>
      <c r="BD39" s="5"/>
      <c r="BE39" s="5"/>
      <c r="BF39" s="5"/>
      <c r="CC39" s="92">
        <v>1</v>
      </c>
    </row>
    <row r="40" spans="1:81" ht="29.25" customHeight="1">
      <c r="A40" s="322">
        <v>6</v>
      </c>
      <c r="B40" s="114" t="s">
        <v>270</v>
      </c>
      <c r="C40" s="547"/>
      <c r="D40" s="547"/>
      <c r="E40" s="547"/>
      <c r="F40" s="547"/>
      <c r="G40" s="547"/>
      <c r="H40" s="547"/>
      <c r="I40" s="547"/>
      <c r="J40" s="547"/>
      <c r="K40" s="547"/>
      <c r="L40" s="547"/>
      <c r="M40" s="547"/>
      <c r="N40" s="547"/>
      <c r="O40" s="547"/>
      <c r="P40" s="547"/>
      <c r="Q40" s="547"/>
      <c r="R40" s="547"/>
      <c r="S40" s="547"/>
      <c r="T40" s="547"/>
      <c r="U40" s="547"/>
      <c r="V40" s="547"/>
      <c r="W40" s="547"/>
      <c r="X40" s="547"/>
      <c r="Y40" s="547"/>
      <c r="Z40" s="547"/>
      <c r="AA40" s="547"/>
      <c r="AB40" s="115"/>
      <c r="AC40" s="115"/>
      <c r="AD40" s="115"/>
      <c r="AE40" s="115"/>
      <c r="AF40" s="115"/>
      <c r="AG40" s="115"/>
      <c r="AH40" s="115"/>
      <c r="AI40" s="115"/>
      <c r="AJ40" s="115"/>
      <c r="AK40" s="115"/>
      <c r="AL40" s="115"/>
      <c r="AM40" s="115"/>
      <c r="AN40" s="115"/>
      <c r="AO40" s="115"/>
      <c r="AP40" s="115"/>
      <c r="AQ40" s="115"/>
      <c r="AR40" s="115"/>
      <c r="AS40" s="115"/>
      <c r="AT40" s="115"/>
      <c r="AU40" s="87">
        <v>1</v>
      </c>
      <c r="AV40" s="112"/>
      <c r="AW40" s="25"/>
      <c r="AX40" s="25"/>
      <c r="AY40" s="5"/>
      <c r="AZ40" s="5"/>
      <c r="BA40" s="5"/>
      <c r="BB40" s="5"/>
      <c r="BC40" s="5"/>
      <c r="BD40" s="5"/>
      <c r="BE40" s="5"/>
      <c r="BF40" s="5"/>
      <c r="CC40" s="92">
        <v>1</v>
      </c>
    </row>
    <row r="41" spans="1:81" ht="29.25" customHeight="1">
      <c r="A41" s="322">
        <v>7</v>
      </c>
      <c r="B41" s="114"/>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115"/>
      <c r="AC41" s="115"/>
      <c r="AD41" s="115"/>
      <c r="AE41" s="115"/>
      <c r="AF41" s="115"/>
      <c r="AG41" s="115"/>
      <c r="AH41" s="115"/>
      <c r="AI41" s="115"/>
      <c r="AJ41" s="115"/>
      <c r="AK41" s="115"/>
      <c r="AL41" s="115"/>
      <c r="AM41" s="115"/>
      <c r="AN41" s="115"/>
      <c r="AO41" s="115"/>
      <c r="AP41" s="115"/>
      <c r="AQ41" s="115"/>
      <c r="AR41" s="115"/>
      <c r="AS41" s="115"/>
      <c r="AT41" s="115"/>
      <c r="AU41" s="87">
        <v>1</v>
      </c>
      <c r="AV41" s="112"/>
      <c r="AW41" s="25"/>
      <c r="AX41" s="25"/>
      <c r="AY41" s="5"/>
      <c r="AZ41" s="5"/>
      <c r="BA41" s="5"/>
      <c r="BB41" s="5"/>
      <c r="BC41" s="5"/>
      <c r="BD41" s="5"/>
      <c r="BE41" s="5"/>
      <c r="BF41" s="5"/>
      <c r="CC41" s="92">
        <v>1</v>
      </c>
    </row>
    <row r="42" spans="1:81" ht="29.25" customHeight="1">
      <c r="A42" s="118"/>
      <c r="B42" s="119"/>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15"/>
      <c r="AC42" s="115"/>
      <c r="AD42" s="115"/>
      <c r="AE42" s="115"/>
      <c r="AF42" s="115"/>
      <c r="AG42" s="115"/>
      <c r="AH42" s="115"/>
      <c r="AI42" s="115"/>
      <c r="AJ42" s="115"/>
      <c r="AK42" s="115"/>
      <c r="AL42" s="115"/>
      <c r="AM42" s="115"/>
      <c r="AN42" s="115"/>
      <c r="AO42" s="115"/>
      <c r="AP42" s="115"/>
      <c r="AQ42" s="115"/>
      <c r="AR42" s="115"/>
      <c r="AS42" s="115"/>
      <c r="AT42" s="115"/>
      <c r="AU42" s="87">
        <v>1</v>
      </c>
      <c r="AV42" s="109"/>
      <c r="AW42" s="25"/>
      <c r="AX42" s="25"/>
      <c r="AY42" s="5"/>
      <c r="AZ42" s="5"/>
      <c r="BA42" s="5"/>
      <c r="BB42" s="5"/>
      <c r="BC42" s="5"/>
      <c r="BD42" s="5"/>
      <c r="BE42" s="5"/>
      <c r="BF42" s="5"/>
      <c r="CC42" s="92">
        <v>1</v>
      </c>
    </row>
    <row r="43" spans="1:81" ht="30" customHeight="1">
      <c r="A43" s="121"/>
      <c r="B43" s="548" t="s">
        <v>272</v>
      </c>
      <c r="C43" s="548"/>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122"/>
      <c r="AC43" s="122"/>
      <c r="AD43" s="122"/>
      <c r="AE43" s="122"/>
      <c r="AF43" s="122"/>
      <c r="AG43" s="122"/>
      <c r="AH43" s="122"/>
      <c r="AI43" s="122"/>
      <c r="AJ43" s="122"/>
      <c r="AK43" s="122"/>
      <c r="AL43" s="122"/>
      <c r="AM43" s="122"/>
      <c r="AN43" s="122"/>
      <c r="AO43" s="122"/>
      <c r="AP43" s="122"/>
      <c r="AQ43" s="122"/>
      <c r="AR43" s="122"/>
      <c r="AS43" s="122"/>
      <c r="AT43" s="122"/>
      <c r="AU43" s="87">
        <v>1</v>
      </c>
      <c r="AV43" s="109"/>
      <c r="AW43" s="25"/>
      <c r="AX43" s="25"/>
      <c r="AY43" s="5"/>
      <c r="AZ43" s="5"/>
      <c r="BA43" s="5"/>
      <c r="BB43" s="5"/>
      <c r="BC43" s="5"/>
      <c r="BD43" s="25"/>
      <c r="BE43" s="25"/>
      <c r="BF43" s="25"/>
      <c r="CC43" s="92">
        <v>1</v>
      </c>
    </row>
    <row r="44" spans="1:81" ht="24.75" customHeight="1" outlineLevel="1">
      <c r="A44" s="526" t="s">
        <v>273</v>
      </c>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123"/>
      <c r="AC44" s="123"/>
      <c r="AD44" s="123"/>
      <c r="AE44" s="123"/>
      <c r="AF44" s="123"/>
      <c r="AG44" s="123"/>
      <c r="AH44" s="123"/>
      <c r="AI44" s="123"/>
      <c r="AJ44" s="123"/>
      <c r="AK44" s="123"/>
      <c r="AL44" s="123"/>
      <c r="AM44" s="123"/>
      <c r="AN44" s="123"/>
      <c r="AO44" s="123"/>
      <c r="AP44" s="123"/>
      <c r="AQ44" s="123"/>
      <c r="AR44" s="123"/>
      <c r="AS44" s="123"/>
      <c r="AT44" s="123"/>
      <c r="AU44" s="87">
        <v>1</v>
      </c>
      <c r="AV44" s="109"/>
      <c r="AW44" s="25"/>
      <c r="AX44" s="25"/>
      <c r="AY44" s="5"/>
      <c r="AZ44" s="5"/>
      <c r="BA44" s="5"/>
      <c r="BB44" s="5"/>
      <c r="BC44" s="5"/>
      <c r="BD44" s="25"/>
      <c r="BE44" s="25"/>
      <c r="BF44" s="25"/>
      <c r="CC44" s="92">
        <v>1</v>
      </c>
    </row>
    <row r="45" spans="1:81" ht="10.5" customHeight="1" outlineLevel="1">
      <c r="A45" s="124"/>
      <c r="B45" s="549" t="s">
        <v>274</v>
      </c>
      <c r="C45" s="549"/>
      <c r="D45" s="549"/>
      <c r="E45" s="549"/>
      <c r="F45" s="56"/>
      <c r="G45" s="56"/>
      <c r="H45" s="5"/>
      <c r="I45" s="5"/>
      <c r="J45" s="122"/>
      <c r="K45" s="122"/>
      <c r="L45" s="122"/>
      <c r="M45" s="122"/>
      <c r="N45" s="122"/>
      <c r="O45" s="122"/>
      <c r="P45" s="122"/>
      <c r="Q45" s="122"/>
      <c r="R45" s="122"/>
      <c r="S45" s="122"/>
      <c r="T45" s="122"/>
      <c r="U45" s="122"/>
      <c r="V45" s="122"/>
      <c r="W45" s="122"/>
      <c r="X45" s="122"/>
      <c r="Y45" s="122"/>
      <c r="Z45" s="122"/>
      <c r="AA45" s="125"/>
      <c r="AB45" s="122"/>
      <c r="AC45" s="122"/>
      <c r="AD45" s="122"/>
      <c r="AE45" s="122"/>
      <c r="AF45" s="122"/>
      <c r="AG45" s="122"/>
      <c r="AH45" s="122"/>
      <c r="AI45" s="122"/>
      <c r="AJ45" s="122"/>
      <c r="AK45" s="122"/>
      <c r="AL45" s="122"/>
      <c r="AM45" s="122"/>
      <c r="AN45" s="122"/>
      <c r="AO45" s="122"/>
      <c r="AP45" s="122"/>
      <c r="AQ45" s="122"/>
      <c r="AR45" s="122"/>
      <c r="AS45" s="122"/>
      <c r="AT45" s="122"/>
      <c r="AU45" s="87">
        <v>1</v>
      </c>
      <c r="AV45" s="109"/>
      <c r="AW45" s="25"/>
      <c r="AX45" s="25"/>
      <c r="AY45" s="25"/>
      <c r="AZ45" s="57"/>
      <c r="BA45" s="25"/>
      <c r="BB45" s="25"/>
      <c r="BC45" s="25"/>
      <c r="BD45" s="25"/>
      <c r="BE45" s="25"/>
      <c r="BF45" s="25"/>
      <c r="CC45" s="92">
        <v>1</v>
      </c>
    </row>
    <row r="46" spans="1:81" ht="15" customHeight="1" outlineLevel="1">
      <c r="A46" s="124"/>
      <c r="B46" s="126" t="s">
        <v>275</v>
      </c>
      <c r="C46" s="539" t="s">
        <v>276</v>
      </c>
      <c r="D46" s="539"/>
      <c r="E46" s="126" t="s">
        <v>275</v>
      </c>
      <c r="F46" s="539" t="s">
        <v>276</v>
      </c>
      <c r="G46" s="539"/>
      <c r="H46" s="539"/>
      <c r="I46" s="540" t="s">
        <v>277</v>
      </c>
      <c r="J46" s="540"/>
      <c r="K46" s="539" t="s">
        <v>276</v>
      </c>
      <c r="L46" s="539"/>
      <c r="M46" s="539"/>
      <c r="N46" s="539"/>
      <c r="O46" s="539"/>
      <c r="P46" s="540" t="s">
        <v>277</v>
      </c>
      <c r="Q46" s="540"/>
      <c r="R46" s="539" t="s">
        <v>276</v>
      </c>
      <c r="S46" s="539"/>
      <c r="T46" s="539"/>
      <c r="U46" s="539"/>
      <c r="V46" s="539"/>
      <c r="W46" s="126" t="s">
        <v>278</v>
      </c>
      <c r="X46" s="539" t="s">
        <v>276</v>
      </c>
      <c r="Y46" s="539"/>
      <c r="Z46" s="539"/>
      <c r="AA46" s="539"/>
      <c r="AB46" s="111"/>
      <c r="AC46" s="111"/>
      <c r="AD46" s="111"/>
      <c r="AE46" s="111"/>
      <c r="AF46" s="111"/>
      <c r="AG46" s="111"/>
      <c r="AH46" s="111"/>
      <c r="AI46" s="111"/>
      <c r="AJ46" s="111"/>
      <c r="AK46" s="111"/>
      <c r="AL46" s="111"/>
      <c r="AM46" s="111"/>
      <c r="AN46" s="111"/>
      <c r="AO46" s="111"/>
      <c r="AP46" s="111"/>
      <c r="AQ46" s="111"/>
      <c r="AR46" s="111"/>
      <c r="AS46" s="111"/>
      <c r="AT46" s="111"/>
      <c r="AU46" s="87">
        <v>1</v>
      </c>
      <c r="AV46" s="109"/>
      <c r="AW46" s="25"/>
      <c r="AX46" s="25"/>
      <c r="AY46" s="25"/>
      <c r="AZ46" s="57"/>
      <c r="BA46" s="25"/>
      <c r="BB46" s="25"/>
      <c r="BC46" s="25"/>
      <c r="BD46" s="25"/>
      <c r="BE46" s="25"/>
      <c r="BF46" s="25"/>
      <c r="CC46" s="92">
        <v>1</v>
      </c>
    </row>
    <row r="47" spans="1:81" ht="23.25" customHeight="1" outlineLevel="1">
      <c r="A47" s="124"/>
      <c r="B47" s="127"/>
      <c r="C47" s="541" t="s">
        <v>279</v>
      </c>
      <c r="D47" s="541"/>
      <c r="E47" s="127"/>
      <c r="F47" s="541" t="s">
        <v>280</v>
      </c>
      <c r="G47" s="541"/>
      <c r="H47" s="541"/>
      <c r="I47" s="533"/>
      <c r="J47" s="533"/>
      <c r="K47" s="541" t="s">
        <v>281</v>
      </c>
      <c r="L47" s="541"/>
      <c r="M47" s="541"/>
      <c r="N47" s="541"/>
      <c r="O47" s="541"/>
      <c r="P47" s="533"/>
      <c r="Q47" s="533"/>
      <c r="R47" s="542"/>
      <c r="S47" s="542"/>
      <c r="T47" s="542"/>
      <c r="U47" s="542"/>
      <c r="V47" s="542"/>
      <c r="W47" s="128"/>
      <c r="X47" s="543"/>
      <c r="Y47" s="543"/>
      <c r="Z47" s="543"/>
      <c r="AA47" s="543"/>
      <c r="AB47" s="71"/>
      <c r="AC47" s="71"/>
      <c r="AD47" s="71"/>
      <c r="AE47" s="71"/>
      <c r="AF47" s="71"/>
      <c r="AG47" s="71"/>
      <c r="AH47" s="71"/>
      <c r="AI47" s="71"/>
      <c r="AJ47" s="71"/>
      <c r="AK47" s="71"/>
      <c r="AL47" s="71"/>
      <c r="AM47" s="71"/>
      <c r="AN47" s="71"/>
      <c r="AO47" s="71"/>
      <c r="AP47" s="71"/>
      <c r="AQ47" s="71"/>
      <c r="AR47" s="71"/>
      <c r="AS47" s="71"/>
      <c r="AT47" s="71"/>
      <c r="AU47" s="87">
        <v>1</v>
      </c>
      <c r="AV47" s="108" t="str">
        <f t="shared" ref="AV47:AV52" si="2">IF(COUNTA(B47)&gt;0,C47,"")</f>
        <v/>
      </c>
      <c r="AW47" s="108" t="str">
        <f t="shared" ref="AW47:AW52" si="3">IF(COUNTA(E47)&gt;0,F47,"")</f>
        <v/>
      </c>
      <c r="AX47" s="108" t="str">
        <f t="shared" ref="AX47:AX52" si="4">IF(COUNTA(I47)&gt;0,K47,"")</f>
        <v/>
      </c>
      <c r="AY47" s="108" t="str">
        <f t="shared" ref="AY47:AY52" si="5">IF(COUNTA(P47)&gt;0,R47,"")</f>
        <v/>
      </c>
      <c r="AZ47" s="108" t="str">
        <f t="shared" ref="AZ47:AZ52" si="6">IF(COUNTA(W47)&gt;0,X47,"")</f>
        <v/>
      </c>
      <c r="BA47" s="108" t="str">
        <f>IF(BA53=0,"",CONCATENATE(AV47,"
",AV48,"
",AV49,"
",AV50,"
",AV51,"
",AV52))</f>
        <v/>
      </c>
      <c r="BB47" s="108" t="str">
        <f>IF(BB53=0,"",CONCATENATE(AW47,"
",AW48,"
",AW49,"
",AW50,"
",AW51,"
",AW52))</f>
        <v/>
      </c>
      <c r="BC47" s="108" t="str">
        <f>IF(BC53=0,"",CONCATENATE(AX47,"
",AX48,"
",AX49,"
",AX50,"
",AX51,"
",AX52))</f>
        <v/>
      </c>
      <c r="BD47" s="108" t="str">
        <f>IF(BD53=0,"",CONCATENATE(AY47,"
",AY48,"
",AY49,"
",AY50,"
",AY51,"
",AY52))</f>
        <v/>
      </c>
      <c r="BE47" s="108" t="str">
        <f>IF(BE53=0,"",CONCATENATE(AZ47,"
",AZ48,"
",AZ49,"
",AZ50,"
",AZ51,"
",AZ52))</f>
        <v/>
      </c>
      <c r="BF47" s="108" t="str">
        <f>CONCATENATE(BA47,"
",BB47,"
",BC47,"
",BD47,"
",BE47)</f>
        <v xml:space="preserve">
</v>
      </c>
      <c r="CC47" s="92">
        <v>1</v>
      </c>
    </row>
    <row r="48" spans="1:81" ht="23.25" customHeight="1" outlineLevel="1">
      <c r="A48" s="124"/>
      <c r="B48" s="127"/>
      <c r="C48" s="541" t="s">
        <v>282</v>
      </c>
      <c r="D48" s="541"/>
      <c r="E48" s="127"/>
      <c r="F48" s="541" t="s">
        <v>283</v>
      </c>
      <c r="G48" s="541"/>
      <c r="H48" s="541"/>
      <c r="I48" s="533"/>
      <c r="J48" s="533"/>
      <c r="K48" s="541" t="s">
        <v>284</v>
      </c>
      <c r="L48" s="541"/>
      <c r="M48" s="541"/>
      <c r="N48" s="541"/>
      <c r="O48" s="541"/>
      <c r="P48" s="533"/>
      <c r="Q48" s="533"/>
      <c r="R48" s="542"/>
      <c r="S48" s="542"/>
      <c r="T48" s="542"/>
      <c r="U48" s="542"/>
      <c r="V48" s="542"/>
      <c r="W48" s="128"/>
      <c r="X48" s="543"/>
      <c r="Y48" s="543"/>
      <c r="Z48" s="543"/>
      <c r="AA48" s="543"/>
      <c r="AB48" s="71"/>
      <c r="AC48" s="71"/>
      <c r="AD48" s="71"/>
      <c r="AE48" s="71"/>
      <c r="AF48" s="71"/>
      <c r="AG48" s="71"/>
      <c r="AH48" s="71"/>
      <c r="AI48" s="71"/>
      <c r="AJ48" s="71"/>
      <c r="AK48" s="71"/>
      <c r="AL48" s="71"/>
      <c r="AM48" s="71"/>
      <c r="AN48" s="71"/>
      <c r="AO48" s="71"/>
      <c r="AP48" s="71"/>
      <c r="AQ48" s="71"/>
      <c r="AR48" s="71"/>
      <c r="AS48" s="71"/>
      <c r="AT48" s="71"/>
      <c r="AU48" s="87">
        <v>1</v>
      </c>
      <c r="AV48" s="108" t="str">
        <f t="shared" si="2"/>
        <v/>
      </c>
      <c r="AW48" s="108" t="str">
        <f t="shared" si="3"/>
        <v/>
      </c>
      <c r="AX48" s="108" t="str">
        <f t="shared" si="4"/>
        <v/>
      </c>
      <c r="AY48" s="108" t="str">
        <f t="shared" si="5"/>
        <v/>
      </c>
      <c r="AZ48" s="108" t="str">
        <f t="shared" si="6"/>
        <v/>
      </c>
      <c r="BA48" s="25"/>
      <c r="BB48" s="57"/>
      <c r="BC48" s="57"/>
      <c r="BD48" s="25"/>
      <c r="BE48" s="25"/>
      <c r="BF48" s="25"/>
      <c r="CC48" s="92">
        <v>1</v>
      </c>
    </row>
    <row r="49" spans="1:81" ht="23.25" customHeight="1" outlineLevel="1">
      <c r="A49" s="124"/>
      <c r="B49" s="127"/>
      <c r="C49" s="541" t="s">
        <v>285</v>
      </c>
      <c r="D49" s="541"/>
      <c r="E49" s="127"/>
      <c r="F49" s="541" t="s">
        <v>286</v>
      </c>
      <c r="G49" s="541"/>
      <c r="H49" s="541"/>
      <c r="I49" s="533"/>
      <c r="J49" s="533"/>
      <c r="K49" s="541" t="s">
        <v>287</v>
      </c>
      <c r="L49" s="541"/>
      <c r="M49" s="541"/>
      <c r="N49" s="541"/>
      <c r="O49" s="541"/>
      <c r="P49" s="533"/>
      <c r="Q49" s="533"/>
      <c r="R49" s="542"/>
      <c r="S49" s="542"/>
      <c r="T49" s="542"/>
      <c r="U49" s="542"/>
      <c r="V49" s="542"/>
      <c r="W49" s="128"/>
      <c r="X49" s="543"/>
      <c r="Y49" s="543"/>
      <c r="Z49" s="543"/>
      <c r="AA49" s="543"/>
      <c r="AB49" s="71"/>
      <c r="AC49" s="71"/>
      <c r="AD49" s="71"/>
      <c r="AE49" s="71"/>
      <c r="AF49" s="71"/>
      <c r="AG49" s="71"/>
      <c r="AH49" s="71"/>
      <c r="AI49" s="71"/>
      <c r="AJ49" s="71"/>
      <c r="AK49" s="71"/>
      <c r="AL49" s="71"/>
      <c r="AM49" s="71"/>
      <c r="AN49" s="71"/>
      <c r="AO49" s="71"/>
      <c r="AP49" s="71"/>
      <c r="AQ49" s="71"/>
      <c r="AR49" s="71"/>
      <c r="AS49" s="71"/>
      <c r="AT49" s="71"/>
      <c r="AU49" s="87">
        <v>1</v>
      </c>
      <c r="AV49" s="108" t="str">
        <f t="shared" si="2"/>
        <v/>
      </c>
      <c r="AW49" s="108" t="str">
        <f t="shared" si="3"/>
        <v/>
      </c>
      <c r="AX49" s="108" t="str">
        <f t="shared" si="4"/>
        <v/>
      </c>
      <c r="AY49" s="108" t="str">
        <f t="shared" si="5"/>
        <v/>
      </c>
      <c r="AZ49" s="108" t="str">
        <f t="shared" si="6"/>
        <v/>
      </c>
      <c r="BA49" s="25"/>
      <c r="BB49" s="57"/>
      <c r="BC49" s="57"/>
      <c r="BD49" s="25"/>
      <c r="BE49" s="25"/>
      <c r="BF49" s="25"/>
      <c r="CC49" s="92">
        <v>1</v>
      </c>
    </row>
    <row r="50" spans="1:81" ht="23.25" customHeight="1" outlineLevel="1">
      <c r="A50" s="124"/>
      <c r="B50" s="127"/>
      <c r="C50" s="541" t="s">
        <v>288</v>
      </c>
      <c r="D50" s="541"/>
      <c r="E50" s="127"/>
      <c r="F50" s="541" t="s">
        <v>289</v>
      </c>
      <c r="G50" s="541"/>
      <c r="H50" s="541"/>
      <c r="I50" s="533"/>
      <c r="J50" s="533"/>
      <c r="K50" s="541" t="s">
        <v>290</v>
      </c>
      <c r="L50" s="541"/>
      <c r="M50" s="541"/>
      <c r="N50" s="541"/>
      <c r="O50" s="541"/>
      <c r="P50" s="533"/>
      <c r="Q50" s="533"/>
      <c r="R50" s="542"/>
      <c r="S50" s="542"/>
      <c r="T50" s="542"/>
      <c r="U50" s="542"/>
      <c r="V50" s="542"/>
      <c r="W50" s="128"/>
      <c r="X50" s="543"/>
      <c r="Y50" s="543"/>
      <c r="Z50" s="543"/>
      <c r="AA50" s="543"/>
      <c r="AB50" s="71"/>
      <c r="AC50" s="71"/>
      <c r="AD50" s="71"/>
      <c r="AE50" s="71"/>
      <c r="AF50" s="71"/>
      <c r="AG50" s="71"/>
      <c r="AH50" s="71"/>
      <c r="AI50" s="71"/>
      <c r="AJ50" s="71"/>
      <c r="AK50" s="71"/>
      <c r="AL50" s="71"/>
      <c r="AM50" s="71"/>
      <c r="AN50" s="71"/>
      <c r="AO50" s="71"/>
      <c r="AP50" s="71"/>
      <c r="AQ50" s="71"/>
      <c r="AR50" s="71"/>
      <c r="AS50" s="71"/>
      <c r="AT50" s="71"/>
      <c r="AU50" s="87">
        <v>1</v>
      </c>
      <c r="AV50" s="108" t="str">
        <f t="shared" si="2"/>
        <v/>
      </c>
      <c r="AW50" s="108" t="str">
        <f t="shared" si="3"/>
        <v/>
      </c>
      <c r="AX50" s="108" t="str">
        <f t="shared" si="4"/>
        <v/>
      </c>
      <c r="AY50" s="108" t="str">
        <f t="shared" si="5"/>
        <v/>
      </c>
      <c r="AZ50" s="108" t="str">
        <f t="shared" si="6"/>
        <v/>
      </c>
      <c r="BA50" s="25"/>
      <c r="BB50" s="57"/>
      <c r="BC50" s="57"/>
      <c r="BD50" s="25"/>
      <c r="BE50" s="25"/>
      <c r="BF50" s="25"/>
      <c r="CC50" s="92">
        <v>1</v>
      </c>
    </row>
    <row r="51" spans="1:81" ht="23.25" customHeight="1" outlineLevel="1">
      <c r="A51" s="124"/>
      <c r="B51" s="127"/>
      <c r="C51" s="541" t="s">
        <v>291</v>
      </c>
      <c r="D51" s="541"/>
      <c r="E51" s="127"/>
      <c r="F51" s="541" t="s">
        <v>292</v>
      </c>
      <c r="G51" s="541"/>
      <c r="H51" s="541"/>
      <c r="I51" s="533"/>
      <c r="J51" s="533"/>
      <c r="K51" s="541" t="s">
        <v>293</v>
      </c>
      <c r="L51" s="541"/>
      <c r="M51" s="541"/>
      <c r="N51" s="541"/>
      <c r="O51" s="541"/>
      <c r="P51" s="533"/>
      <c r="Q51" s="533"/>
      <c r="R51" s="542"/>
      <c r="S51" s="542"/>
      <c r="T51" s="542"/>
      <c r="U51" s="542"/>
      <c r="V51" s="542"/>
      <c r="W51" s="128"/>
      <c r="X51" s="543"/>
      <c r="Y51" s="543"/>
      <c r="Z51" s="543"/>
      <c r="AA51" s="543"/>
      <c r="AB51" s="71"/>
      <c r="AC51" s="71"/>
      <c r="AD51" s="71"/>
      <c r="AE51" s="71"/>
      <c r="AF51" s="71"/>
      <c r="AG51" s="71"/>
      <c r="AH51" s="71"/>
      <c r="AI51" s="71"/>
      <c r="AJ51" s="71"/>
      <c r="AK51" s="71"/>
      <c r="AL51" s="71"/>
      <c r="AM51" s="71"/>
      <c r="AN51" s="71"/>
      <c r="AO51" s="71"/>
      <c r="AP51" s="71"/>
      <c r="AQ51" s="71"/>
      <c r="AR51" s="71"/>
      <c r="AS51" s="71"/>
      <c r="AT51" s="71"/>
      <c r="AU51" s="87">
        <v>1</v>
      </c>
      <c r="AV51" s="108" t="str">
        <f t="shared" si="2"/>
        <v/>
      </c>
      <c r="AW51" s="108" t="str">
        <f t="shared" si="3"/>
        <v/>
      </c>
      <c r="AX51" s="108" t="str">
        <f t="shared" si="4"/>
        <v/>
      </c>
      <c r="AY51" s="108" t="str">
        <f t="shared" si="5"/>
        <v/>
      </c>
      <c r="AZ51" s="108" t="str">
        <f t="shared" si="6"/>
        <v/>
      </c>
      <c r="BA51" s="25"/>
      <c r="BB51" s="25"/>
      <c r="BC51" s="25"/>
      <c r="BD51" s="25"/>
      <c r="BE51" s="25"/>
      <c r="BF51" s="25"/>
      <c r="CC51" s="92">
        <v>1</v>
      </c>
    </row>
    <row r="52" spans="1:81" ht="23.25" customHeight="1" outlineLevel="1">
      <c r="A52" s="129"/>
      <c r="B52" s="130"/>
      <c r="C52" s="544" t="s">
        <v>294</v>
      </c>
      <c r="D52" s="544"/>
      <c r="E52" s="130"/>
      <c r="F52" s="544" t="s">
        <v>295</v>
      </c>
      <c r="G52" s="544"/>
      <c r="H52" s="544"/>
      <c r="I52" s="525"/>
      <c r="J52" s="525"/>
      <c r="K52" s="544" t="s">
        <v>296</v>
      </c>
      <c r="L52" s="544"/>
      <c r="M52" s="544"/>
      <c r="N52" s="544"/>
      <c r="O52" s="544"/>
      <c r="P52" s="525"/>
      <c r="Q52" s="525"/>
      <c r="R52" s="545"/>
      <c r="S52" s="545"/>
      <c r="T52" s="545"/>
      <c r="U52" s="545"/>
      <c r="V52" s="545"/>
      <c r="W52" s="131"/>
      <c r="X52" s="546"/>
      <c r="Y52" s="546"/>
      <c r="Z52" s="546"/>
      <c r="AA52" s="546"/>
      <c r="AB52" s="71"/>
      <c r="AC52" s="71"/>
      <c r="AD52" s="71"/>
      <c r="AE52" s="71"/>
      <c r="AF52" s="71"/>
      <c r="AG52" s="71"/>
      <c r="AH52" s="71"/>
      <c r="AI52" s="71"/>
      <c r="AJ52" s="71"/>
      <c r="AK52" s="71"/>
      <c r="AL52" s="71"/>
      <c r="AM52" s="71"/>
      <c r="AN52" s="71"/>
      <c r="AO52" s="71"/>
      <c r="AP52" s="71"/>
      <c r="AQ52" s="71"/>
      <c r="AR52" s="71"/>
      <c r="AS52" s="71"/>
      <c r="AT52" s="71"/>
      <c r="AU52" s="87">
        <v>1</v>
      </c>
      <c r="AV52" s="108" t="str">
        <f t="shared" si="2"/>
        <v/>
      </c>
      <c r="AW52" s="108" t="str">
        <f t="shared" si="3"/>
        <v/>
      </c>
      <c r="AX52" s="108" t="str">
        <f t="shared" si="4"/>
        <v/>
      </c>
      <c r="AY52" s="108" t="str">
        <f t="shared" si="5"/>
        <v/>
      </c>
      <c r="AZ52" s="108" t="str">
        <f t="shared" si="6"/>
        <v/>
      </c>
      <c r="BA52" s="25"/>
      <c r="BB52" s="25"/>
      <c r="BC52" s="25"/>
      <c r="BD52" s="25"/>
      <c r="BE52" s="25"/>
      <c r="BF52" s="25"/>
      <c r="CC52" s="92">
        <v>1</v>
      </c>
    </row>
    <row r="53" spans="1:81" ht="13.5" customHeight="1">
      <c r="A53" s="124"/>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5"/>
      <c r="AB53" s="122"/>
      <c r="AC53" s="122"/>
      <c r="AD53" s="122"/>
      <c r="AE53" s="122"/>
      <c r="AF53" s="122"/>
      <c r="AG53" s="122"/>
      <c r="AH53" s="122"/>
      <c r="AI53" s="122"/>
      <c r="AJ53" s="122"/>
      <c r="AK53" s="122"/>
      <c r="AL53" s="122"/>
      <c r="AM53" s="122"/>
      <c r="AN53" s="122"/>
      <c r="AO53" s="122"/>
      <c r="AP53" s="122"/>
      <c r="AQ53" s="122"/>
      <c r="AR53" s="122"/>
      <c r="AS53" s="122"/>
      <c r="AT53" s="122"/>
      <c r="AU53" s="87">
        <v>1</v>
      </c>
      <c r="AV53" s="109"/>
      <c r="AW53" s="108" t="str">
        <f>IF((COUNTA(F53)&gt;0),G53,"")</f>
        <v/>
      </c>
      <c r="AX53" s="25"/>
      <c r="AY53" s="5"/>
      <c r="AZ53" s="5"/>
      <c r="BA53" s="88">
        <f>COUNTA(B47:B52)</f>
        <v>0</v>
      </c>
      <c r="BB53" s="88">
        <f>COUNTA(E47:E52)</f>
        <v>0</v>
      </c>
      <c r="BC53" s="88">
        <f>COUNTA(I47:J52)</f>
        <v>0</v>
      </c>
      <c r="BD53" s="88">
        <f>COUNTA(P47:Q52)</f>
        <v>0</v>
      </c>
      <c r="BE53" s="88">
        <f>COUNTA(W47:W52)</f>
        <v>0</v>
      </c>
      <c r="BF53" s="25"/>
      <c r="CC53" s="92">
        <v>1</v>
      </c>
    </row>
    <row r="54" spans="1:81" ht="24.75" customHeight="1">
      <c r="A54" s="526" t="s">
        <v>297</v>
      </c>
      <c r="B54" s="526"/>
      <c r="C54" s="526"/>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123"/>
      <c r="AC54" s="123"/>
      <c r="AD54" s="123"/>
      <c r="AE54" s="123"/>
      <c r="AF54" s="123"/>
      <c r="AG54" s="123"/>
      <c r="AH54" s="123"/>
      <c r="AI54" s="123"/>
      <c r="AJ54" s="123"/>
      <c r="AK54" s="123"/>
      <c r="AL54" s="123"/>
      <c r="AM54" s="123"/>
      <c r="AN54" s="123"/>
      <c r="AO54" s="123"/>
      <c r="AP54" s="123"/>
      <c r="AQ54" s="123"/>
      <c r="AR54" s="123"/>
      <c r="AS54" s="123"/>
      <c r="AT54" s="123"/>
      <c r="AU54" s="87">
        <v>1</v>
      </c>
      <c r="AV54" s="109"/>
      <c r="AW54" s="25"/>
      <c r="AX54" s="25"/>
      <c r="AY54" s="25"/>
      <c r="AZ54" s="25"/>
      <c r="BA54" s="25"/>
      <c r="BB54" s="25"/>
      <c r="BC54" s="25"/>
      <c r="BD54" s="25"/>
      <c r="BE54" s="25"/>
      <c r="BF54" s="25"/>
      <c r="CC54" s="92">
        <v>1</v>
      </c>
    </row>
    <row r="55" spans="1:81" ht="22.5" customHeight="1">
      <c r="A55" s="124"/>
      <c r="B55" s="536" t="s">
        <v>298</v>
      </c>
      <c r="C55" s="536"/>
      <c r="D55" s="536"/>
      <c r="E55" s="536"/>
      <c r="F55" s="536"/>
      <c r="G55" s="536"/>
      <c r="H55" s="536"/>
      <c r="I55" s="536"/>
      <c r="J55" s="536"/>
      <c r="K55" s="536"/>
      <c r="L55" s="536"/>
      <c r="M55" s="536"/>
      <c r="N55" s="536"/>
      <c r="O55" s="536"/>
      <c r="P55" s="122"/>
      <c r="Q55" s="122"/>
      <c r="R55" s="122"/>
      <c r="S55" s="122"/>
      <c r="T55" s="122"/>
      <c r="U55" s="122"/>
      <c r="V55" s="537" t="s">
        <v>299</v>
      </c>
      <c r="W55" s="537"/>
      <c r="X55" s="538"/>
      <c r="Y55" s="538"/>
      <c r="Z55" s="538"/>
      <c r="AA55" s="538"/>
      <c r="AB55" s="122"/>
      <c r="AC55" s="122"/>
      <c r="AD55" s="122"/>
      <c r="AE55" s="122"/>
      <c r="AF55" s="122"/>
      <c r="AG55" s="122"/>
      <c r="AH55" s="122"/>
      <c r="AI55" s="122"/>
      <c r="AJ55" s="122"/>
      <c r="AK55" s="122"/>
      <c r="AL55" s="122"/>
      <c r="AM55" s="122"/>
      <c r="AN55" s="122"/>
      <c r="AO55" s="122"/>
      <c r="AP55" s="122"/>
      <c r="AQ55" s="122"/>
      <c r="AR55" s="122"/>
      <c r="AS55" s="122"/>
      <c r="AT55" s="122"/>
      <c r="AU55" s="87">
        <v>1</v>
      </c>
      <c r="AV55" s="109" t="s">
        <v>300</v>
      </c>
      <c r="AW55" s="105" t="s">
        <v>301</v>
      </c>
      <c r="AX55" s="105" t="s">
        <v>302</v>
      </c>
      <c r="AY55" s="5"/>
      <c r="AZ55" s="105" t="s">
        <v>303</v>
      </c>
      <c r="BA55" s="105" t="s">
        <v>304</v>
      </c>
      <c r="BB55" s="105" t="s">
        <v>305</v>
      </c>
      <c r="BC55" s="105" t="s">
        <v>306</v>
      </c>
      <c r="BD55" s="105" t="s">
        <v>307</v>
      </c>
      <c r="BE55" s="25"/>
      <c r="BF55" s="25"/>
      <c r="CC55" s="92">
        <v>1</v>
      </c>
    </row>
    <row r="56" spans="1:81" ht="15" customHeight="1">
      <c r="A56" s="124"/>
      <c r="B56" s="126" t="s">
        <v>275</v>
      </c>
      <c r="C56" s="539" t="s">
        <v>308</v>
      </c>
      <c r="D56" s="539"/>
      <c r="E56" s="126" t="s">
        <v>275</v>
      </c>
      <c r="F56" s="539" t="s">
        <v>309</v>
      </c>
      <c r="G56" s="539"/>
      <c r="H56" s="539"/>
      <c r="I56" s="539"/>
      <c r="J56" s="539"/>
      <c r="K56" s="539"/>
      <c r="L56" s="540" t="s">
        <v>278</v>
      </c>
      <c r="M56" s="540"/>
      <c r="N56" s="539" t="s">
        <v>310</v>
      </c>
      <c r="O56" s="539"/>
      <c r="P56" s="539"/>
      <c r="Q56" s="539"/>
      <c r="R56" s="539"/>
      <c r="S56" s="539"/>
      <c r="T56" s="540" t="s">
        <v>278</v>
      </c>
      <c r="U56" s="540"/>
      <c r="V56" s="539"/>
      <c r="W56" s="539"/>
      <c r="X56" s="539"/>
      <c r="Y56" s="539"/>
      <c r="Z56" s="539"/>
      <c r="AA56" s="539"/>
      <c r="AB56" s="5"/>
      <c r="AC56" s="5"/>
      <c r="AD56" s="5"/>
      <c r="AE56" s="5"/>
      <c r="AF56" s="5"/>
      <c r="AG56" s="5"/>
      <c r="AH56" s="5"/>
      <c r="AI56" s="5"/>
      <c r="AJ56" s="5"/>
      <c r="AK56" s="5"/>
      <c r="AL56" s="5"/>
      <c r="AM56" s="5"/>
      <c r="AN56" s="5"/>
      <c r="AO56" s="5"/>
      <c r="AP56" s="5"/>
      <c r="AQ56" s="5"/>
      <c r="AR56" s="5"/>
      <c r="AS56" s="5"/>
      <c r="AT56" s="5"/>
      <c r="AU56" s="87">
        <v>1</v>
      </c>
      <c r="AV56" s="109"/>
      <c r="AW56" s="25"/>
      <c r="AX56" s="25"/>
      <c r="AY56" s="25"/>
      <c r="AZ56" s="25"/>
      <c r="BA56" s="25"/>
      <c r="BB56" s="5"/>
      <c r="BC56" s="25"/>
      <c r="BD56" s="25"/>
      <c r="BE56" s="25"/>
      <c r="BF56" s="25"/>
      <c r="CC56" s="92">
        <v>1</v>
      </c>
    </row>
    <row r="57" spans="1:81" ht="23.25" customHeight="1">
      <c r="A57" s="124"/>
      <c r="B57" s="127"/>
      <c r="C57" s="532" t="s">
        <v>311</v>
      </c>
      <c r="D57" s="532"/>
      <c r="E57" s="127"/>
      <c r="F57" s="532" t="s">
        <v>312</v>
      </c>
      <c r="G57" s="532"/>
      <c r="H57" s="532"/>
      <c r="I57" s="532"/>
      <c r="J57" s="532"/>
      <c r="K57" s="532"/>
      <c r="L57" s="533"/>
      <c r="M57" s="533"/>
      <c r="N57" s="532" t="s">
        <v>313</v>
      </c>
      <c r="O57" s="532"/>
      <c r="P57" s="532"/>
      <c r="Q57" s="532"/>
      <c r="R57" s="532"/>
      <c r="S57" s="532"/>
      <c r="T57" s="533"/>
      <c r="U57" s="533"/>
      <c r="V57" s="534" t="s">
        <v>196</v>
      </c>
      <c r="W57" s="534"/>
      <c r="X57" s="534"/>
      <c r="Y57" s="534"/>
      <c r="Z57" s="534"/>
      <c r="AA57" s="534"/>
      <c r="AB57" s="5"/>
      <c r="AC57" s="5"/>
      <c r="AD57" s="5"/>
      <c r="AE57" s="5"/>
      <c r="AF57" s="5"/>
      <c r="AG57" s="5"/>
      <c r="AH57" s="5"/>
      <c r="AI57" s="5"/>
      <c r="AJ57" s="5"/>
      <c r="AK57" s="5"/>
      <c r="AL57" s="5"/>
      <c r="AM57" s="5"/>
      <c r="AN57" s="5"/>
      <c r="AO57" s="5"/>
      <c r="AP57" s="5"/>
      <c r="AQ57" s="5"/>
      <c r="AR57" s="5"/>
      <c r="AS57" s="5"/>
      <c r="AT57" s="5"/>
      <c r="AU57" s="87">
        <v>1</v>
      </c>
      <c r="AV57" s="108" t="str">
        <f t="shared" ref="AV57:AV62" si="7">IF(COUNTA(B57)&gt;0,C57,"")</f>
        <v/>
      </c>
      <c r="AW57" s="108" t="str">
        <f t="shared" ref="AW57:AW62" si="8">IF(COUNTA(E57)&gt;0,F57,"")</f>
        <v/>
      </c>
      <c r="AX57" s="108" t="str">
        <f t="shared" ref="AX57:AX62" si="9">IF(COUNTA(L57)&gt;0,N57,"")</f>
        <v/>
      </c>
      <c r="AY57" s="108" t="str">
        <f t="shared" ref="AY57:AY62" si="10">IF(COUNTA(T57)&gt;0,V57,"")</f>
        <v/>
      </c>
      <c r="AZ57" s="108" t="str">
        <f>IF(AZ62=0,"",CONCATENATE("VALORIZACIÓN:
",AV57,"
",AV58,"
",AV59,"
",AV60,"
",AV61,"
",AV62))</f>
        <v/>
      </c>
      <c r="BA57" s="108" t="str">
        <f>IF(BA62=0,"",CONCATENATE("
ESPACIO PÚBLICO:
",AW57,"
",AW58,"
",AW59,"
",AW60,"
",AW61,"
",AW62))</f>
        <v/>
      </c>
      <c r="BB57" s="108" t="str">
        <f>IF(BB62=0,"",CONCATENATE("OTROS TRÁMITES:
",AX57,"
",AX58,"
",AX59,"
",AX60,"
",AX61," ",AX62))</f>
        <v/>
      </c>
      <c r="BC57" s="108" t="str">
        <f>IF(BC62=0,"",CONCATENATE("OTROS:
",AY57,"
",AY58,"
",AY59,"
",AY60,"
",AY61,"
",AY62))</f>
        <v/>
      </c>
      <c r="BD57" s="108" t="str">
        <f>IF(BD62=0,"",CONCATENATE("
TODOS:
",X55,))</f>
        <v/>
      </c>
      <c r="BE57" s="108" t="str">
        <f>CONCATENATE(AZ57,"
",BA57,"
",BB57,"
",BC57,"
",BD57)</f>
        <v xml:space="preserve">
</v>
      </c>
      <c r="BF57" s="5"/>
      <c r="CC57" s="92">
        <v>1</v>
      </c>
    </row>
    <row r="58" spans="1:81" ht="23.25" customHeight="1">
      <c r="A58" s="124"/>
      <c r="B58" s="127"/>
      <c r="C58" s="532" t="s">
        <v>314</v>
      </c>
      <c r="D58" s="532"/>
      <c r="E58" s="127"/>
      <c r="F58" s="532" t="s">
        <v>315</v>
      </c>
      <c r="G58" s="532"/>
      <c r="H58" s="532"/>
      <c r="I58" s="532"/>
      <c r="J58" s="532"/>
      <c r="K58" s="532"/>
      <c r="L58" s="533"/>
      <c r="M58" s="533"/>
      <c r="N58" s="532" t="s">
        <v>316</v>
      </c>
      <c r="O58" s="532"/>
      <c r="P58" s="532"/>
      <c r="Q58" s="532"/>
      <c r="R58" s="532"/>
      <c r="S58" s="532"/>
      <c r="T58" s="533"/>
      <c r="U58" s="533"/>
      <c r="V58" s="534"/>
      <c r="W58" s="534"/>
      <c r="X58" s="534"/>
      <c r="Y58" s="534"/>
      <c r="Z58" s="534"/>
      <c r="AA58" s="534"/>
      <c r="AB58" s="122"/>
      <c r="AC58" s="122"/>
      <c r="AD58" s="122"/>
      <c r="AE58" s="122"/>
      <c r="AF58" s="122"/>
      <c r="AG58" s="122"/>
      <c r="AH58" s="122"/>
      <c r="AI58" s="122"/>
      <c r="AJ58" s="122"/>
      <c r="AK58" s="122"/>
      <c r="AL58" s="122"/>
      <c r="AM58" s="122"/>
      <c r="AN58" s="122"/>
      <c r="AO58" s="122"/>
      <c r="AP58" s="122"/>
      <c r="AQ58" s="122"/>
      <c r="AR58" s="122"/>
      <c r="AS58" s="122"/>
      <c r="AT58" s="122"/>
      <c r="AU58" s="87">
        <v>1</v>
      </c>
      <c r="AV58" s="108" t="str">
        <f t="shared" si="7"/>
        <v/>
      </c>
      <c r="AW58" s="108" t="str">
        <f t="shared" si="8"/>
        <v/>
      </c>
      <c r="AX58" s="108" t="str">
        <f t="shared" si="9"/>
        <v/>
      </c>
      <c r="AY58" s="108" t="str">
        <f t="shared" si="10"/>
        <v/>
      </c>
      <c r="AZ58" s="25"/>
      <c r="BA58" s="25"/>
      <c r="BB58" s="25"/>
      <c r="BC58" s="25"/>
      <c r="BD58" s="25"/>
      <c r="BE58" s="5"/>
      <c r="BF58" s="5"/>
      <c r="CC58" s="92">
        <v>1</v>
      </c>
    </row>
    <row r="59" spans="1:81" ht="23.25" customHeight="1">
      <c r="A59" s="124"/>
      <c r="B59" s="127"/>
      <c r="C59" s="532" t="s">
        <v>317</v>
      </c>
      <c r="D59" s="532"/>
      <c r="E59" s="127"/>
      <c r="F59" s="532" t="s">
        <v>318</v>
      </c>
      <c r="G59" s="532"/>
      <c r="H59" s="532"/>
      <c r="I59" s="532"/>
      <c r="J59" s="532"/>
      <c r="K59" s="532"/>
      <c r="L59" s="533"/>
      <c r="M59" s="533"/>
      <c r="N59" s="532" t="s">
        <v>319</v>
      </c>
      <c r="O59" s="532"/>
      <c r="P59" s="532"/>
      <c r="Q59" s="532"/>
      <c r="R59" s="532"/>
      <c r="S59" s="532"/>
      <c r="T59" s="533"/>
      <c r="U59" s="533"/>
      <c r="V59" s="534"/>
      <c r="W59" s="534"/>
      <c r="X59" s="534"/>
      <c r="Y59" s="534"/>
      <c r="Z59" s="534"/>
      <c r="AA59" s="534"/>
      <c r="AB59" s="122"/>
      <c r="AC59" s="122"/>
      <c r="AD59" s="122"/>
      <c r="AE59" s="122"/>
      <c r="AF59" s="122"/>
      <c r="AG59" s="122"/>
      <c r="AH59" s="122"/>
      <c r="AI59" s="122"/>
      <c r="AJ59" s="122"/>
      <c r="AK59" s="122"/>
      <c r="AL59" s="122"/>
      <c r="AM59" s="122"/>
      <c r="AN59" s="122"/>
      <c r="AO59" s="122"/>
      <c r="AP59" s="122"/>
      <c r="AQ59" s="122"/>
      <c r="AR59" s="122"/>
      <c r="AS59" s="122"/>
      <c r="AT59" s="122"/>
      <c r="AU59" s="87">
        <v>1</v>
      </c>
      <c r="AV59" s="108" t="str">
        <f t="shared" si="7"/>
        <v/>
      </c>
      <c r="AW59" s="108" t="str">
        <f t="shared" si="8"/>
        <v/>
      </c>
      <c r="AX59" s="108" t="str">
        <f t="shared" si="9"/>
        <v/>
      </c>
      <c r="AY59" s="108" t="str">
        <f t="shared" si="10"/>
        <v/>
      </c>
      <c r="AZ59" s="5"/>
      <c r="BA59" s="25"/>
      <c r="BB59" s="25"/>
      <c r="BC59" s="5"/>
      <c r="BD59" s="25"/>
      <c r="BE59" s="25"/>
      <c r="BF59" s="5"/>
      <c r="CC59" s="92">
        <v>1</v>
      </c>
    </row>
    <row r="60" spans="1:81" ht="30" customHeight="1">
      <c r="A60" s="124"/>
      <c r="B60" s="127"/>
      <c r="C60" s="532" t="s">
        <v>320</v>
      </c>
      <c r="D60" s="532"/>
      <c r="E60" s="127"/>
      <c r="F60" s="532" t="s">
        <v>321</v>
      </c>
      <c r="G60" s="532"/>
      <c r="H60" s="532"/>
      <c r="I60" s="532"/>
      <c r="J60" s="532"/>
      <c r="K60" s="532"/>
      <c r="L60" s="533"/>
      <c r="M60" s="533"/>
      <c r="N60" s="532" t="s">
        <v>322</v>
      </c>
      <c r="O60" s="532"/>
      <c r="P60" s="532"/>
      <c r="Q60" s="532"/>
      <c r="R60" s="532"/>
      <c r="S60" s="532"/>
      <c r="T60" s="533"/>
      <c r="U60" s="533"/>
      <c r="V60" s="534"/>
      <c r="W60" s="534"/>
      <c r="X60" s="534"/>
      <c r="Y60" s="534"/>
      <c r="Z60" s="534"/>
      <c r="AA60" s="534"/>
      <c r="AB60" s="122"/>
      <c r="AC60" s="122"/>
      <c r="AD60" s="122"/>
      <c r="AE60" s="122"/>
      <c r="AF60" s="122"/>
      <c r="AG60" s="122"/>
      <c r="AH60" s="122"/>
      <c r="AI60" s="122"/>
      <c r="AJ60" s="122"/>
      <c r="AK60" s="122"/>
      <c r="AL60" s="122"/>
      <c r="AM60" s="122"/>
      <c r="AN60" s="122"/>
      <c r="AO60" s="122"/>
      <c r="AP60" s="122"/>
      <c r="AQ60" s="122"/>
      <c r="AR60" s="122"/>
      <c r="AS60" s="122"/>
      <c r="AT60" s="122"/>
      <c r="AU60" s="87">
        <v>1</v>
      </c>
      <c r="AV60" s="108" t="str">
        <f t="shared" si="7"/>
        <v/>
      </c>
      <c r="AW60" s="108" t="str">
        <f t="shared" si="8"/>
        <v/>
      </c>
      <c r="AX60" s="108" t="str">
        <f t="shared" si="9"/>
        <v/>
      </c>
      <c r="AY60" s="108" t="str">
        <f t="shared" si="10"/>
        <v/>
      </c>
      <c r="AZ60" s="25"/>
      <c r="BA60" s="25"/>
      <c r="BB60" s="25"/>
      <c r="BC60" s="25"/>
      <c r="BD60" s="25"/>
      <c r="BE60" s="25"/>
      <c r="BF60" s="5"/>
      <c r="CC60" s="92">
        <v>1</v>
      </c>
    </row>
    <row r="61" spans="1:81" ht="23.25" customHeight="1">
      <c r="A61" s="124"/>
      <c r="B61" s="127"/>
      <c r="C61" s="532" t="s">
        <v>323</v>
      </c>
      <c r="D61" s="532"/>
      <c r="E61" s="127"/>
      <c r="F61" s="535" t="s">
        <v>324</v>
      </c>
      <c r="G61" s="535"/>
      <c r="H61" s="535"/>
      <c r="I61" s="535"/>
      <c r="J61" s="535"/>
      <c r="K61" s="535"/>
      <c r="L61" s="533"/>
      <c r="M61" s="533"/>
      <c r="N61" s="532" t="s">
        <v>325</v>
      </c>
      <c r="O61" s="532"/>
      <c r="P61" s="532"/>
      <c r="Q61" s="532"/>
      <c r="R61" s="532"/>
      <c r="S61" s="532"/>
      <c r="T61" s="533"/>
      <c r="U61" s="533"/>
      <c r="V61" s="534"/>
      <c r="W61" s="534"/>
      <c r="X61" s="534"/>
      <c r="Y61" s="534"/>
      <c r="Z61" s="534"/>
      <c r="AA61" s="534"/>
      <c r="AB61" s="122"/>
      <c r="AC61" s="122"/>
      <c r="AD61" s="122"/>
      <c r="AE61" s="122"/>
      <c r="AF61" s="122"/>
      <c r="AG61" s="122"/>
      <c r="AH61" s="122"/>
      <c r="AI61" s="122"/>
      <c r="AJ61" s="122"/>
      <c r="AK61" s="122"/>
      <c r="AL61" s="122"/>
      <c r="AM61" s="122"/>
      <c r="AN61" s="122"/>
      <c r="AO61" s="122"/>
      <c r="AP61" s="122"/>
      <c r="AQ61" s="122"/>
      <c r="AR61" s="122"/>
      <c r="AS61" s="122"/>
      <c r="AT61" s="122"/>
      <c r="AU61" s="87">
        <v>1</v>
      </c>
      <c r="AV61" s="108" t="str">
        <f t="shared" si="7"/>
        <v/>
      </c>
      <c r="AW61" s="108" t="str">
        <f t="shared" si="8"/>
        <v/>
      </c>
      <c r="AX61" s="108" t="str">
        <f t="shared" si="9"/>
        <v/>
      </c>
      <c r="AY61" s="108" t="str">
        <f t="shared" si="10"/>
        <v/>
      </c>
      <c r="AZ61" s="25"/>
      <c r="BA61" s="25"/>
      <c r="BB61" s="25"/>
      <c r="BC61" s="25"/>
      <c r="BD61" s="25"/>
      <c r="BE61" s="25"/>
      <c r="BF61" s="5"/>
      <c r="CC61" s="92">
        <v>1</v>
      </c>
    </row>
    <row r="62" spans="1:81" ht="23.25" customHeight="1">
      <c r="A62" s="129"/>
      <c r="B62" s="130"/>
      <c r="C62" s="522" t="s">
        <v>326</v>
      </c>
      <c r="D62" s="522"/>
      <c r="E62" s="130"/>
      <c r="F62" s="523"/>
      <c r="G62" s="523"/>
      <c r="H62" s="523"/>
      <c r="I62" s="523"/>
      <c r="J62" s="523"/>
      <c r="K62" s="523"/>
      <c r="L62" s="524" t="s">
        <v>327</v>
      </c>
      <c r="M62" s="524"/>
      <c r="N62" s="523" t="s">
        <v>328</v>
      </c>
      <c r="O62" s="523"/>
      <c r="P62" s="523"/>
      <c r="Q62" s="523"/>
      <c r="R62" s="523"/>
      <c r="S62" s="523"/>
      <c r="T62" s="525"/>
      <c r="U62" s="525"/>
      <c r="V62" s="523"/>
      <c r="W62" s="523"/>
      <c r="X62" s="523"/>
      <c r="Y62" s="523"/>
      <c r="Z62" s="523"/>
      <c r="AA62" s="523"/>
      <c r="AB62" s="122"/>
      <c r="AC62" s="122"/>
      <c r="AD62" s="122"/>
      <c r="AE62" s="122"/>
      <c r="AF62" s="122"/>
      <c r="AG62" s="122"/>
      <c r="AH62" s="122"/>
      <c r="AI62" s="122"/>
      <c r="AJ62" s="122"/>
      <c r="AK62" s="122"/>
      <c r="AL62" s="122"/>
      <c r="AM62" s="122"/>
      <c r="AN62" s="122"/>
      <c r="AO62" s="122"/>
      <c r="AP62" s="122"/>
      <c r="AQ62" s="122"/>
      <c r="AR62" s="122"/>
      <c r="AS62" s="122"/>
      <c r="AT62" s="122"/>
      <c r="AU62" s="87">
        <v>1</v>
      </c>
      <c r="AV62" s="108" t="str">
        <f t="shared" si="7"/>
        <v/>
      </c>
      <c r="AW62" s="108" t="str">
        <f t="shared" si="8"/>
        <v/>
      </c>
      <c r="AX62" s="108" t="str">
        <f t="shared" si="9"/>
        <v>opas</v>
      </c>
      <c r="AY62" s="108" t="str">
        <f t="shared" si="10"/>
        <v/>
      </c>
      <c r="AZ62" s="88">
        <f>COUNTA(B57:B62)</f>
        <v>0</v>
      </c>
      <c r="BA62" s="88">
        <f>COUNTA(E57:E62)</f>
        <v>0</v>
      </c>
      <c r="BB62" s="88">
        <f>COUNTA(L57:M61)</f>
        <v>0</v>
      </c>
      <c r="BC62" s="88">
        <f>COUNTA(T57:U62)</f>
        <v>0</v>
      </c>
      <c r="BD62" s="88">
        <f>COUNTA(X55)</f>
        <v>0</v>
      </c>
      <c r="BE62" s="25"/>
      <c r="BF62" s="5"/>
      <c r="CC62" s="92">
        <v>1</v>
      </c>
    </row>
    <row r="63" spans="1:81" ht="15" customHeight="1">
      <c r="AU63" s="87">
        <v>1</v>
      </c>
      <c r="CC63" s="92">
        <v>1</v>
      </c>
    </row>
    <row r="64" spans="1:81" ht="24.75" customHeight="1">
      <c r="A64" s="526" t="s">
        <v>329</v>
      </c>
      <c r="B64" s="526"/>
      <c r="C64" s="526"/>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123"/>
      <c r="AC64" s="123"/>
      <c r="AD64" s="123"/>
      <c r="AE64" s="123"/>
      <c r="AF64" s="123"/>
      <c r="AG64" s="123"/>
      <c r="AH64" s="123"/>
      <c r="AI64" s="123"/>
      <c r="AJ64" s="123"/>
      <c r="AK64" s="123"/>
      <c r="AL64" s="123"/>
      <c r="AM64" s="123"/>
      <c r="AN64" s="123"/>
      <c r="AO64" s="123"/>
      <c r="AP64" s="123"/>
      <c r="AQ64" s="123"/>
      <c r="AR64" s="123"/>
      <c r="AS64" s="123"/>
      <c r="AT64" s="123"/>
      <c r="AU64" s="87">
        <v>1</v>
      </c>
      <c r="AV64" s="132"/>
      <c r="AW64" s="88" t="s">
        <v>330</v>
      </c>
      <c r="CC64" s="92">
        <v>1</v>
      </c>
    </row>
    <row r="65" spans="1:81" ht="11.25" customHeight="1">
      <c r="A65" s="133"/>
      <c r="B65" s="134"/>
      <c r="C65" s="527" t="s">
        <v>331</v>
      </c>
      <c r="D65" s="527"/>
      <c r="E65" s="527"/>
      <c r="F65" s="135"/>
      <c r="G65" s="135"/>
      <c r="H65" s="135"/>
      <c r="I65" s="135"/>
      <c r="J65" s="135"/>
      <c r="K65" s="135"/>
      <c r="L65" s="101"/>
      <c r="M65" s="136"/>
      <c r="N65" s="136"/>
      <c r="O65" s="136"/>
      <c r="P65" s="136"/>
      <c r="Q65" s="136"/>
      <c r="R65" s="136"/>
      <c r="S65" s="137"/>
      <c r="T65" s="137"/>
      <c r="U65" s="137"/>
      <c r="V65" s="137"/>
      <c r="W65" s="137"/>
      <c r="X65" s="137"/>
      <c r="Y65" s="137"/>
      <c r="Z65" s="136"/>
      <c r="AA65" s="138"/>
      <c r="AB65" s="139"/>
      <c r="AC65" s="139"/>
      <c r="AD65" s="139"/>
      <c r="AE65" s="139"/>
      <c r="AF65" s="139"/>
      <c r="AG65" s="139"/>
      <c r="AH65" s="139"/>
      <c r="AI65" s="139"/>
      <c r="AJ65" s="139"/>
      <c r="AK65" s="139"/>
      <c r="AL65" s="139"/>
      <c r="AM65" s="139"/>
      <c r="AN65" s="139"/>
      <c r="AO65" s="139"/>
      <c r="AP65" s="139"/>
      <c r="AQ65" s="139"/>
      <c r="AR65" s="139"/>
      <c r="AS65" s="139"/>
      <c r="AT65" s="139"/>
      <c r="AU65" s="87">
        <v>1</v>
      </c>
      <c r="AV65" s="132"/>
      <c r="AW65" s="88"/>
      <c r="CC65" s="92">
        <v>1</v>
      </c>
    </row>
    <row r="66" spans="1:81" ht="24" customHeight="1">
      <c r="A66" s="133"/>
      <c r="B66" s="140" t="s">
        <v>332</v>
      </c>
      <c r="C66" s="141"/>
      <c r="D66" s="528" t="s">
        <v>333</v>
      </c>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142"/>
      <c r="AC66" s="142"/>
      <c r="AD66" s="142"/>
      <c r="AE66" s="142"/>
      <c r="AF66" s="142"/>
      <c r="AG66" s="142"/>
      <c r="AH66" s="142"/>
      <c r="AI66" s="142"/>
      <c r="AJ66" s="142"/>
      <c r="AK66" s="142"/>
      <c r="AL66" s="142"/>
      <c r="AM66" s="142"/>
      <c r="AN66" s="142"/>
      <c r="AO66" s="142"/>
      <c r="AP66" s="142"/>
      <c r="AQ66" s="142"/>
      <c r="AR66" s="142"/>
      <c r="AS66" s="142"/>
      <c r="AT66" s="142"/>
      <c r="AU66" s="87">
        <v>1</v>
      </c>
      <c r="AV66" s="108" t="str">
        <f t="shared" ref="AV66:AV71" si="11">IF(COUNTA(C66),D66,"")</f>
        <v/>
      </c>
      <c r="AW66" s="108" t="str">
        <f>CONCATENATE(AV66,"
",AV67,"
",AV68,"
",AV69,"
",AV70,"
",AV71,"
",AV72,"
",AV73,"
",AV74,"
",AV75)</f>
        <v xml:space="preserve">
</v>
      </c>
      <c r="CC66" s="92">
        <v>1</v>
      </c>
    </row>
    <row r="67" spans="1:81" ht="24" customHeight="1">
      <c r="A67" s="143"/>
      <c r="B67" s="140" t="s">
        <v>334</v>
      </c>
      <c r="C67" s="141"/>
      <c r="D67" s="528" t="s">
        <v>335</v>
      </c>
      <c r="E67" s="528"/>
      <c r="F67" s="528"/>
      <c r="G67" s="528"/>
      <c r="H67" s="528"/>
      <c r="I67" s="528"/>
      <c r="J67" s="528"/>
      <c r="K67" s="528"/>
      <c r="L67" s="528"/>
      <c r="M67" s="528"/>
      <c r="N67" s="528"/>
      <c r="O67" s="528"/>
      <c r="P67" s="528"/>
      <c r="Q67" s="528"/>
      <c r="R67" s="528"/>
      <c r="S67" s="528"/>
      <c r="T67" s="528"/>
      <c r="U67" s="528"/>
      <c r="V67" s="528"/>
      <c r="W67" s="528"/>
      <c r="X67" s="528"/>
      <c r="Y67" s="528"/>
      <c r="Z67" s="528"/>
      <c r="AA67" s="528"/>
      <c r="AB67" s="142"/>
      <c r="AC67" s="142"/>
      <c r="AD67" s="142"/>
      <c r="AE67" s="142"/>
      <c r="AF67" s="142"/>
      <c r="AG67" s="142"/>
      <c r="AH67" s="142"/>
      <c r="AI67" s="142"/>
      <c r="AJ67" s="142"/>
      <c r="AK67" s="142"/>
      <c r="AL67" s="142"/>
      <c r="AM67" s="142"/>
      <c r="AN67" s="142"/>
      <c r="AO67" s="142"/>
      <c r="AP67" s="142"/>
      <c r="AQ67" s="142"/>
      <c r="AR67" s="142"/>
      <c r="AS67" s="142"/>
      <c r="AT67" s="142"/>
      <c r="AU67" s="87">
        <v>1</v>
      </c>
      <c r="AV67" s="108" t="str">
        <f t="shared" si="11"/>
        <v/>
      </c>
      <c r="AW67" s="144"/>
      <c r="CC67" s="92">
        <v>1</v>
      </c>
    </row>
    <row r="68" spans="1:81" ht="24" customHeight="1">
      <c r="A68" s="143"/>
      <c r="B68" s="140" t="s">
        <v>336</v>
      </c>
      <c r="C68" s="141"/>
      <c r="D68" s="528" t="s">
        <v>337</v>
      </c>
      <c r="E68" s="528"/>
      <c r="F68" s="528"/>
      <c r="G68" s="528"/>
      <c r="H68" s="528"/>
      <c r="I68" s="528"/>
      <c r="J68" s="528"/>
      <c r="K68" s="528"/>
      <c r="L68" s="528"/>
      <c r="M68" s="528"/>
      <c r="N68" s="528"/>
      <c r="O68" s="528"/>
      <c r="P68" s="528"/>
      <c r="Q68" s="528"/>
      <c r="R68" s="528"/>
      <c r="S68" s="528"/>
      <c r="T68" s="528"/>
      <c r="U68" s="528"/>
      <c r="V68" s="528"/>
      <c r="W68" s="528"/>
      <c r="X68" s="528"/>
      <c r="Y68" s="528"/>
      <c r="Z68" s="528"/>
      <c r="AA68" s="528"/>
      <c r="AB68" s="142"/>
      <c r="AC68" s="142"/>
      <c r="AD68" s="142"/>
      <c r="AE68" s="142"/>
      <c r="AF68" s="142"/>
      <c r="AG68" s="142"/>
      <c r="AH68" s="142"/>
      <c r="AI68" s="142"/>
      <c r="AJ68" s="142"/>
      <c r="AK68" s="142"/>
      <c r="AL68" s="142"/>
      <c r="AM68" s="142"/>
      <c r="AN68" s="142"/>
      <c r="AO68" s="142"/>
      <c r="AP68" s="142"/>
      <c r="AQ68" s="142"/>
      <c r="AR68" s="142"/>
      <c r="AS68" s="142"/>
      <c r="AT68" s="142"/>
      <c r="AU68" s="87">
        <v>1</v>
      </c>
      <c r="AV68" s="108" t="str">
        <f t="shared" si="11"/>
        <v/>
      </c>
      <c r="AW68" s="144"/>
      <c r="CC68" s="92">
        <v>1</v>
      </c>
    </row>
    <row r="69" spans="1:81" ht="24" customHeight="1">
      <c r="A69" s="143"/>
      <c r="B69" s="140" t="s">
        <v>338</v>
      </c>
      <c r="C69" s="141"/>
      <c r="D69" s="528" t="s">
        <v>339</v>
      </c>
      <c r="E69" s="528"/>
      <c r="F69" s="528"/>
      <c r="G69" s="528"/>
      <c r="H69" s="528"/>
      <c r="I69" s="528"/>
      <c r="J69" s="528"/>
      <c r="K69" s="528"/>
      <c r="L69" s="528"/>
      <c r="M69" s="528"/>
      <c r="N69" s="528"/>
      <c r="O69" s="528"/>
      <c r="P69" s="528"/>
      <c r="Q69" s="528"/>
      <c r="R69" s="528"/>
      <c r="S69" s="528"/>
      <c r="T69" s="528"/>
      <c r="U69" s="528"/>
      <c r="V69" s="528"/>
      <c r="W69" s="528"/>
      <c r="X69" s="528"/>
      <c r="Y69" s="528"/>
      <c r="Z69" s="528"/>
      <c r="AA69" s="528"/>
      <c r="AB69" s="142"/>
      <c r="AC69" s="142"/>
      <c r="AD69" s="142"/>
      <c r="AE69" s="142"/>
      <c r="AF69" s="142"/>
      <c r="AG69" s="142"/>
      <c r="AH69" s="142"/>
      <c r="AI69" s="142"/>
      <c r="AJ69" s="142"/>
      <c r="AK69" s="142"/>
      <c r="AL69" s="142"/>
      <c r="AM69" s="142"/>
      <c r="AN69" s="142"/>
      <c r="AO69" s="142"/>
      <c r="AP69" s="142"/>
      <c r="AQ69" s="142"/>
      <c r="AR69" s="142"/>
      <c r="AS69" s="142"/>
      <c r="AT69" s="142"/>
      <c r="AU69" s="87">
        <v>1</v>
      </c>
      <c r="AV69" s="108" t="str">
        <f t="shared" si="11"/>
        <v/>
      </c>
      <c r="AW69" s="144"/>
      <c r="CC69" s="92">
        <v>1</v>
      </c>
    </row>
    <row r="70" spans="1:81" ht="24" customHeight="1">
      <c r="A70" s="143"/>
      <c r="B70" s="140" t="s">
        <v>340</v>
      </c>
      <c r="C70" s="141"/>
      <c r="D70" s="529" t="s">
        <v>341</v>
      </c>
      <c r="E70" s="529"/>
      <c r="F70" s="529"/>
      <c r="G70" s="529"/>
      <c r="H70" s="529"/>
      <c r="I70" s="529"/>
      <c r="J70" s="529"/>
      <c r="K70" s="529"/>
      <c r="L70" s="529"/>
      <c r="M70" s="529"/>
      <c r="N70" s="529"/>
      <c r="O70" s="529"/>
      <c r="P70" s="529"/>
      <c r="Q70" s="529"/>
      <c r="R70" s="529"/>
      <c r="S70" s="529"/>
      <c r="T70" s="529"/>
      <c r="U70" s="529"/>
      <c r="V70" s="529"/>
      <c r="W70" s="529"/>
      <c r="X70" s="529"/>
      <c r="Y70" s="529"/>
      <c r="Z70" s="529"/>
      <c r="AA70" s="529"/>
      <c r="AB70" s="142"/>
      <c r="AC70" s="142"/>
      <c r="AD70" s="142"/>
      <c r="AE70" s="142"/>
      <c r="AF70" s="142"/>
      <c r="AG70" s="142"/>
      <c r="AH70" s="142"/>
      <c r="AI70" s="142"/>
      <c r="AJ70" s="142"/>
      <c r="AK70" s="142"/>
      <c r="AL70" s="142"/>
      <c r="AM70" s="142"/>
      <c r="AN70" s="142"/>
      <c r="AO70" s="142"/>
      <c r="AP70" s="142"/>
      <c r="AQ70" s="142"/>
      <c r="AR70" s="142"/>
      <c r="AS70" s="142"/>
      <c r="AT70" s="142"/>
      <c r="AU70" s="87">
        <v>1</v>
      </c>
      <c r="AV70" s="108" t="str">
        <f t="shared" si="11"/>
        <v/>
      </c>
      <c r="AW70" s="144"/>
      <c r="CC70" s="92">
        <v>1</v>
      </c>
    </row>
    <row r="71" spans="1:81" ht="24" hidden="1" customHeight="1">
      <c r="A71" s="145"/>
      <c r="B71" s="146"/>
      <c r="C71" s="147"/>
      <c r="D71" s="530"/>
      <c r="E71" s="530"/>
      <c r="F71" s="530"/>
      <c r="G71" s="530"/>
      <c r="H71" s="530"/>
      <c r="I71" s="530"/>
      <c r="J71" s="530"/>
      <c r="K71" s="530"/>
      <c r="L71" s="530"/>
      <c r="M71" s="530"/>
      <c r="N71" s="530"/>
      <c r="O71" s="530"/>
      <c r="P71" s="530"/>
      <c r="Q71" s="530"/>
      <c r="R71" s="530"/>
      <c r="S71" s="530"/>
      <c r="T71" s="530"/>
      <c r="U71" s="530"/>
      <c r="V71" s="530"/>
      <c r="W71" s="530"/>
      <c r="X71" s="530"/>
      <c r="Y71" s="530"/>
      <c r="Z71" s="530"/>
      <c r="AA71" s="530"/>
      <c r="AB71" s="142"/>
      <c r="AC71" s="142"/>
      <c r="AD71" s="142"/>
      <c r="AE71" s="142"/>
      <c r="AF71" s="142"/>
      <c r="AG71" s="142"/>
      <c r="AH71" s="142"/>
      <c r="AI71" s="142"/>
      <c r="AJ71" s="142"/>
      <c r="AK71" s="142"/>
      <c r="AL71" s="142"/>
      <c r="AM71" s="142"/>
      <c r="AN71" s="142"/>
      <c r="AO71" s="142"/>
      <c r="AP71" s="142"/>
      <c r="AQ71" s="142"/>
      <c r="AR71" s="142"/>
      <c r="AS71" s="142"/>
      <c r="AT71" s="142"/>
      <c r="AU71" s="87">
        <v>1</v>
      </c>
      <c r="AV71" s="108" t="str">
        <f t="shared" si="11"/>
        <v/>
      </c>
      <c r="AW71" s="144"/>
      <c r="CC71" s="92">
        <v>1</v>
      </c>
    </row>
    <row r="72" spans="1:81" ht="19.5" hidden="1" customHeight="1">
      <c r="A72" s="148"/>
      <c r="B72" s="140"/>
      <c r="C72" s="149"/>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142"/>
      <c r="AC72" s="142"/>
      <c r="AD72" s="142"/>
      <c r="AE72" s="142"/>
      <c r="AF72" s="142"/>
      <c r="AG72" s="142"/>
      <c r="AH72" s="142"/>
      <c r="AI72" s="142"/>
      <c r="AJ72" s="142"/>
      <c r="AK72" s="142"/>
      <c r="AL72" s="142"/>
      <c r="AM72" s="142"/>
      <c r="AN72" s="142"/>
      <c r="AO72" s="142"/>
      <c r="AP72" s="142"/>
      <c r="AQ72" s="142"/>
      <c r="AR72" s="142"/>
      <c r="AS72" s="142"/>
      <c r="AT72" s="142"/>
      <c r="AU72" s="87">
        <v>1</v>
      </c>
      <c r="AV72" s="132" t="str">
        <f>IF(C72="x",D72,"")</f>
        <v/>
      </c>
      <c r="AW72" s="25"/>
      <c r="CC72" s="92">
        <v>1</v>
      </c>
    </row>
    <row r="73" spans="1:81" ht="19.5" hidden="1" customHeight="1">
      <c r="A73" s="148"/>
      <c r="B73" s="140"/>
      <c r="C73" s="58"/>
      <c r="D73" s="519"/>
      <c r="E73" s="519"/>
      <c r="F73" s="519"/>
      <c r="G73" s="519"/>
      <c r="H73" s="519"/>
      <c r="I73" s="519"/>
      <c r="J73" s="519"/>
      <c r="K73" s="519"/>
      <c r="L73" s="519"/>
      <c r="M73" s="519"/>
      <c r="N73" s="519"/>
      <c r="O73" s="519"/>
      <c r="P73" s="519"/>
      <c r="Q73" s="519"/>
      <c r="R73" s="519"/>
      <c r="S73" s="519"/>
      <c r="T73" s="519"/>
      <c r="U73" s="519"/>
      <c r="V73" s="519"/>
      <c r="W73" s="519"/>
      <c r="X73" s="519"/>
      <c r="Y73" s="519"/>
      <c r="Z73" s="519"/>
      <c r="AA73" s="519"/>
      <c r="AB73" s="142"/>
      <c r="AC73" s="142"/>
      <c r="AD73" s="142"/>
      <c r="AE73" s="142"/>
      <c r="AF73" s="142"/>
      <c r="AG73" s="142"/>
      <c r="AH73" s="142"/>
      <c r="AI73" s="142"/>
      <c r="AJ73" s="142"/>
      <c r="AK73" s="142"/>
      <c r="AL73" s="142"/>
      <c r="AM73" s="142"/>
      <c r="AN73" s="142"/>
      <c r="AO73" s="142"/>
      <c r="AP73" s="142"/>
      <c r="AQ73" s="142"/>
      <c r="AR73" s="142"/>
      <c r="AS73" s="142"/>
      <c r="AT73" s="142"/>
      <c r="AU73" s="87">
        <v>1</v>
      </c>
      <c r="AV73" s="132" t="str">
        <f>IF(C73="x",D73,"")</f>
        <v/>
      </c>
      <c r="AW73" s="25"/>
      <c r="CC73" s="92">
        <v>1</v>
      </c>
    </row>
    <row r="74" spans="1:81" ht="19.5" hidden="1" customHeight="1">
      <c r="A74" s="148"/>
      <c r="B74" s="140"/>
      <c r="C74" s="58"/>
      <c r="D74" s="519"/>
      <c r="E74" s="519"/>
      <c r="F74" s="519"/>
      <c r="G74" s="519"/>
      <c r="H74" s="519"/>
      <c r="I74" s="519"/>
      <c r="J74" s="519"/>
      <c r="K74" s="519"/>
      <c r="L74" s="519"/>
      <c r="M74" s="519"/>
      <c r="N74" s="519"/>
      <c r="O74" s="519"/>
      <c r="P74" s="519"/>
      <c r="Q74" s="519"/>
      <c r="R74" s="519"/>
      <c r="S74" s="519"/>
      <c r="T74" s="519"/>
      <c r="U74" s="519"/>
      <c r="V74" s="519"/>
      <c r="W74" s="519"/>
      <c r="X74" s="519"/>
      <c r="Y74" s="519"/>
      <c r="Z74" s="519"/>
      <c r="AA74" s="519"/>
      <c r="AB74" s="142"/>
      <c r="AC74" s="142"/>
      <c r="AD74" s="142"/>
      <c r="AE74" s="142"/>
      <c r="AF74" s="142"/>
      <c r="AG74" s="142"/>
      <c r="AH74" s="142"/>
      <c r="AI74" s="142"/>
      <c r="AJ74" s="142"/>
      <c r="AK74" s="142"/>
      <c r="AL74" s="142"/>
      <c r="AM74" s="142"/>
      <c r="AN74" s="142"/>
      <c r="AO74" s="142"/>
      <c r="AP74" s="142"/>
      <c r="AQ74" s="142"/>
      <c r="AR74" s="142"/>
      <c r="AS74" s="142"/>
      <c r="AT74" s="142"/>
      <c r="AU74" s="87">
        <v>1</v>
      </c>
      <c r="AV74" s="132" t="str">
        <f>IF(C74="x",D74,"")</f>
        <v/>
      </c>
      <c r="AW74" s="25"/>
      <c r="CC74" s="92">
        <v>1</v>
      </c>
    </row>
    <row r="75" spans="1:81" ht="19.5" hidden="1" customHeight="1">
      <c r="A75" s="148"/>
      <c r="B75" s="140"/>
      <c r="C75" s="58"/>
      <c r="D75" s="519"/>
      <c r="E75" s="519"/>
      <c r="F75" s="519"/>
      <c r="G75" s="519"/>
      <c r="H75" s="519"/>
      <c r="I75" s="519"/>
      <c r="J75" s="519"/>
      <c r="K75" s="519"/>
      <c r="L75" s="519"/>
      <c r="M75" s="519"/>
      <c r="N75" s="519"/>
      <c r="O75" s="519"/>
      <c r="P75" s="519"/>
      <c r="Q75" s="519"/>
      <c r="R75" s="519"/>
      <c r="S75" s="519"/>
      <c r="T75" s="519"/>
      <c r="U75" s="519"/>
      <c r="V75" s="519"/>
      <c r="W75" s="519"/>
      <c r="X75" s="519"/>
      <c r="Y75" s="519"/>
      <c r="Z75" s="519"/>
      <c r="AA75" s="519"/>
      <c r="AB75" s="142"/>
      <c r="AC75" s="142"/>
      <c r="AD75" s="142"/>
      <c r="AE75" s="142"/>
      <c r="AF75" s="142"/>
      <c r="AG75" s="142"/>
      <c r="AH75" s="142"/>
      <c r="AI75" s="142"/>
      <c r="AJ75" s="142"/>
      <c r="AK75" s="142"/>
      <c r="AL75" s="142"/>
      <c r="AM75" s="142"/>
      <c r="AN75" s="142"/>
      <c r="AO75" s="142"/>
      <c r="AP75" s="142"/>
      <c r="AQ75" s="142"/>
      <c r="AR75" s="142"/>
      <c r="AS75" s="142"/>
      <c r="AT75" s="142"/>
      <c r="AU75" s="87">
        <v>1</v>
      </c>
      <c r="AV75" s="132" t="str">
        <f>IF(C75="x",D75,"")</f>
        <v/>
      </c>
      <c r="AW75" s="25"/>
      <c r="CC75" s="92">
        <v>1</v>
      </c>
    </row>
    <row r="76" spans="1:81" ht="14.25" customHeight="1">
      <c r="A76" s="148"/>
      <c r="B76" s="148"/>
      <c r="C76" s="148"/>
      <c r="D76" s="150"/>
      <c r="E76" s="151"/>
      <c r="F76" s="152"/>
      <c r="G76" s="140"/>
      <c r="H76" s="21"/>
      <c r="I76" s="140"/>
      <c r="J76" s="21"/>
      <c r="K76" s="140"/>
      <c r="L76" s="21"/>
      <c r="M76" s="140"/>
      <c r="N76" s="21"/>
      <c r="O76" s="140"/>
      <c r="P76" s="21"/>
      <c r="Q76" s="140"/>
      <c r="R76" s="136"/>
      <c r="S76" s="136"/>
      <c r="T76" s="136"/>
      <c r="U76" s="136"/>
      <c r="V76" s="136"/>
      <c r="W76" s="136"/>
      <c r="X76" s="136"/>
      <c r="Y76" s="136"/>
      <c r="Z76" s="136"/>
      <c r="AA76" s="136"/>
      <c r="AB76" s="139"/>
      <c r="AC76" s="139"/>
      <c r="AD76" s="139"/>
      <c r="AE76" s="139"/>
      <c r="AF76" s="139"/>
      <c r="AG76" s="139"/>
      <c r="AH76" s="139"/>
      <c r="AI76" s="139"/>
      <c r="AJ76" s="139"/>
      <c r="AK76" s="139"/>
      <c r="AL76" s="139"/>
      <c r="AM76" s="139"/>
      <c r="AN76" s="139"/>
      <c r="AO76" s="139"/>
      <c r="AP76" s="139"/>
      <c r="AQ76" s="139"/>
      <c r="AR76" s="139"/>
      <c r="AS76" s="139"/>
      <c r="AT76" s="139"/>
      <c r="AU76" s="87">
        <v>1</v>
      </c>
      <c r="AV76" s="153"/>
      <c r="AW76" s="25"/>
      <c r="CC76" s="92">
        <v>1</v>
      </c>
    </row>
    <row r="77" spans="1:81" ht="14.25" customHeight="1">
      <c r="A77" s="148"/>
      <c r="B77" s="148"/>
      <c r="C77" s="148"/>
      <c r="D77" s="150"/>
      <c r="E77" s="151"/>
      <c r="F77" s="152"/>
      <c r="G77" s="140"/>
      <c r="H77" s="21"/>
      <c r="I77" s="140"/>
      <c r="J77" s="21"/>
      <c r="K77" s="140"/>
      <c r="L77" s="21"/>
      <c r="M77" s="140"/>
      <c r="N77" s="21"/>
      <c r="O77" s="140"/>
      <c r="P77" s="21"/>
      <c r="Q77" s="140"/>
      <c r="R77" s="136"/>
      <c r="S77" s="136"/>
      <c r="T77" s="136"/>
      <c r="U77" s="136"/>
      <c r="V77" s="136"/>
      <c r="W77" s="136"/>
      <c r="X77" s="136"/>
      <c r="Y77" s="136"/>
      <c r="Z77" s="136"/>
      <c r="AA77" s="136"/>
      <c r="AB77" s="139"/>
      <c r="AC77" s="139"/>
      <c r="AD77" s="139"/>
      <c r="AE77" s="139"/>
      <c r="AF77" s="139"/>
      <c r="AG77" s="139"/>
      <c r="AH77" s="139"/>
      <c r="AI77" s="139"/>
      <c r="AJ77" s="139"/>
      <c r="AK77" s="139"/>
      <c r="AL77" s="139"/>
      <c r="AM77" s="139"/>
      <c r="AN77" s="139"/>
      <c r="AO77" s="139"/>
      <c r="AP77" s="139"/>
      <c r="AQ77" s="139"/>
      <c r="AR77" s="139"/>
      <c r="AS77" s="139"/>
      <c r="AT77" s="139"/>
      <c r="AU77" s="87">
        <v>1</v>
      </c>
      <c r="AV77" s="153"/>
      <c r="AW77" s="25"/>
      <c r="CC77" s="92">
        <v>1</v>
      </c>
    </row>
    <row r="78" spans="1:81" ht="30" customHeight="1">
      <c r="A78" s="508" t="s">
        <v>38</v>
      </c>
      <c r="B78" s="508"/>
      <c r="C78" s="508"/>
      <c r="D78" s="508"/>
      <c r="E78" s="508"/>
      <c r="F78" s="508"/>
      <c r="G78" s="508"/>
      <c r="H78" s="508"/>
      <c r="I78" s="508"/>
      <c r="J78" s="508"/>
      <c r="K78" s="508"/>
      <c r="L78" s="508"/>
      <c r="M78" s="508"/>
      <c r="N78" s="508"/>
      <c r="O78" s="508"/>
      <c r="P78" s="508"/>
      <c r="Q78" s="508"/>
      <c r="R78" s="508"/>
      <c r="S78" s="508"/>
      <c r="T78" s="508"/>
      <c r="U78" s="508"/>
      <c r="V78" s="508"/>
      <c r="W78" s="508"/>
      <c r="X78" s="508"/>
      <c r="Y78" s="508"/>
      <c r="Z78" s="508"/>
      <c r="AA78" s="508"/>
      <c r="AB78" s="104"/>
      <c r="AC78" s="104"/>
      <c r="AD78" s="104"/>
      <c r="AE78" s="104"/>
      <c r="AF78" s="104"/>
      <c r="AG78" s="104"/>
      <c r="AH78" s="104"/>
      <c r="AI78" s="104"/>
      <c r="AJ78" s="104"/>
      <c r="AK78" s="104"/>
      <c r="AL78" s="104"/>
      <c r="AM78" s="104"/>
      <c r="AN78" s="104"/>
      <c r="AO78" s="104"/>
      <c r="AP78" s="104"/>
      <c r="AQ78" s="104"/>
      <c r="AR78" s="104"/>
      <c r="AS78" s="104"/>
      <c r="AT78" s="104"/>
      <c r="AU78" s="87">
        <v>1</v>
      </c>
      <c r="AV78" s="153"/>
      <c r="AW78" s="25"/>
      <c r="CC78" s="92">
        <v>1</v>
      </c>
    </row>
    <row r="79" spans="1:81" ht="41.25" customHeight="1">
      <c r="A79" s="520" t="s">
        <v>342</v>
      </c>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71"/>
      <c r="AC79" s="71"/>
      <c r="AD79" s="71"/>
      <c r="AE79" s="71"/>
      <c r="AF79" s="71"/>
      <c r="AG79" s="71"/>
      <c r="AH79" s="71"/>
      <c r="AI79" s="71"/>
      <c r="AJ79" s="71"/>
      <c r="AK79" s="71"/>
      <c r="AL79" s="71"/>
      <c r="AM79" s="71"/>
      <c r="AN79" s="71"/>
      <c r="AO79" s="71"/>
      <c r="AP79" s="71"/>
      <c r="AQ79" s="71"/>
      <c r="AR79" s="71"/>
      <c r="AS79" s="71"/>
      <c r="AT79" s="71"/>
      <c r="AU79" s="87">
        <v>1</v>
      </c>
      <c r="AV79" s="153"/>
      <c r="AW79" s="25"/>
      <c r="CC79" s="92">
        <v>1</v>
      </c>
    </row>
    <row r="80" spans="1:81" ht="15" customHeight="1">
      <c r="AU80" s="87">
        <v>1</v>
      </c>
      <c r="CC80" s="92">
        <v>1</v>
      </c>
    </row>
    <row r="81" spans="1:81" ht="15.75" customHeight="1">
      <c r="A81" s="521" t="s">
        <v>343</v>
      </c>
      <c r="B81" s="521"/>
      <c r="C81" s="521"/>
      <c r="D81" s="521"/>
      <c r="E81" s="521"/>
      <c r="F81" s="521"/>
      <c r="G81" s="521"/>
      <c r="H81" s="521"/>
      <c r="I81" s="521"/>
      <c r="J81" s="521"/>
      <c r="K81" s="521"/>
      <c r="L81" s="521"/>
      <c r="M81" s="521"/>
      <c r="N81" s="521"/>
      <c r="O81" s="521"/>
      <c r="P81" s="521"/>
      <c r="Q81" s="521"/>
      <c r="R81" s="521"/>
      <c r="S81" s="521"/>
      <c r="T81" s="521"/>
      <c r="U81" s="521"/>
      <c r="V81" s="521"/>
      <c r="W81" s="521"/>
      <c r="X81" s="521"/>
      <c r="Y81" s="521"/>
      <c r="Z81" s="521"/>
      <c r="AA81" s="521"/>
      <c r="AU81" s="87">
        <v>1</v>
      </c>
      <c r="CC81" s="92">
        <v>1</v>
      </c>
    </row>
    <row r="82" spans="1:81" ht="23.25" customHeight="1">
      <c r="A82" s="515" t="s">
        <v>344</v>
      </c>
      <c r="B82" s="515"/>
      <c r="C82" s="515"/>
      <c r="D82" s="513" t="s">
        <v>48</v>
      </c>
      <c r="E82" s="513"/>
      <c r="F82" s="513"/>
      <c r="G82" s="513"/>
      <c r="H82" s="513"/>
      <c r="I82" s="513" t="s">
        <v>345</v>
      </c>
      <c r="J82" s="513"/>
      <c r="K82" s="513"/>
      <c r="L82" s="513"/>
      <c r="M82" s="513"/>
      <c r="N82" s="513"/>
      <c r="O82" s="513"/>
      <c r="P82" s="513"/>
      <c r="Q82" s="515" t="s">
        <v>346</v>
      </c>
      <c r="R82" s="515"/>
      <c r="S82" s="515"/>
      <c r="T82" s="515"/>
      <c r="U82" s="515"/>
      <c r="V82" s="515"/>
      <c r="W82" s="515"/>
      <c r="X82" s="515"/>
      <c r="Y82" s="515"/>
      <c r="Z82" s="515"/>
      <c r="AA82" s="515"/>
      <c r="AU82" s="87">
        <v>1</v>
      </c>
      <c r="CC82" s="92">
        <v>1</v>
      </c>
    </row>
    <row r="83" spans="1:81" ht="27.75" customHeight="1">
      <c r="A83" s="154">
        <v>1</v>
      </c>
      <c r="B83" s="155" t="s">
        <v>232</v>
      </c>
      <c r="C83" s="156">
        <v>0.2</v>
      </c>
      <c r="D83" s="512" t="s">
        <v>234</v>
      </c>
      <c r="E83" s="512"/>
      <c r="F83" s="512"/>
      <c r="G83" s="512"/>
      <c r="H83" s="512"/>
      <c r="I83" s="512" t="s">
        <v>347</v>
      </c>
      <c r="J83" s="512"/>
      <c r="K83" s="512"/>
      <c r="L83" s="512"/>
      <c r="M83" s="512"/>
      <c r="N83" s="512"/>
      <c r="O83" s="512"/>
      <c r="P83" s="512"/>
      <c r="Q83" s="512" t="s">
        <v>233</v>
      </c>
      <c r="R83" s="512"/>
      <c r="S83" s="512"/>
      <c r="T83" s="512"/>
      <c r="U83" s="512"/>
      <c r="V83" s="512"/>
      <c r="W83" s="512"/>
      <c r="X83" s="512"/>
      <c r="Y83" s="512"/>
      <c r="Z83" s="512"/>
      <c r="AA83" s="512"/>
      <c r="AU83" s="87">
        <v>1</v>
      </c>
      <c r="CC83" s="92">
        <v>1</v>
      </c>
    </row>
    <row r="84" spans="1:81" ht="27.75" customHeight="1">
      <c r="A84" s="154">
        <v>2</v>
      </c>
      <c r="B84" s="157" t="s">
        <v>235</v>
      </c>
      <c r="C84" s="156">
        <v>0.4</v>
      </c>
      <c r="D84" s="512" t="s">
        <v>348</v>
      </c>
      <c r="E84" s="512"/>
      <c r="F84" s="512"/>
      <c r="G84" s="512"/>
      <c r="H84" s="512"/>
      <c r="I84" s="512" t="s">
        <v>349</v>
      </c>
      <c r="J84" s="512"/>
      <c r="K84" s="512"/>
      <c r="L84" s="512"/>
      <c r="M84" s="512"/>
      <c r="N84" s="512"/>
      <c r="O84" s="512"/>
      <c r="P84" s="512"/>
      <c r="Q84" s="512" t="s">
        <v>236</v>
      </c>
      <c r="R84" s="512"/>
      <c r="S84" s="512"/>
      <c r="T84" s="512"/>
      <c r="U84" s="512"/>
      <c r="V84" s="512"/>
      <c r="W84" s="512"/>
      <c r="X84" s="512"/>
      <c r="Y84" s="512"/>
      <c r="Z84" s="512"/>
      <c r="AA84" s="512"/>
      <c r="AU84" s="87">
        <v>1</v>
      </c>
      <c r="CC84" s="92">
        <v>1</v>
      </c>
    </row>
    <row r="85" spans="1:81" ht="27.75" customHeight="1">
      <c r="A85" s="154">
        <v>3</v>
      </c>
      <c r="B85" s="158" t="s">
        <v>238</v>
      </c>
      <c r="C85" s="156">
        <v>0.6</v>
      </c>
      <c r="D85" s="512" t="s">
        <v>240</v>
      </c>
      <c r="E85" s="512"/>
      <c r="F85" s="512"/>
      <c r="G85" s="512"/>
      <c r="H85" s="512"/>
      <c r="I85" s="512" t="s">
        <v>350</v>
      </c>
      <c r="J85" s="512"/>
      <c r="K85" s="512"/>
      <c r="L85" s="512"/>
      <c r="M85" s="512"/>
      <c r="N85" s="512"/>
      <c r="O85" s="512"/>
      <c r="P85" s="512"/>
      <c r="Q85" s="512" t="s">
        <v>239</v>
      </c>
      <c r="R85" s="512"/>
      <c r="S85" s="512"/>
      <c r="T85" s="512"/>
      <c r="U85" s="512"/>
      <c r="V85" s="512"/>
      <c r="W85" s="512"/>
      <c r="X85" s="512"/>
      <c r="Y85" s="512"/>
      <c r="Z85" s="512"/>
      <c r="AA85" s="512"/>
      <c r="AU85" s="87">
        <v>1</v>
      </c>
      <c r="CC85" s="92">
        <v>1</v>
      </c>
    </row>
    <row r="86" spans="1:81" ht="27.75" customHeight="1">
      <c r="A86" s="154">
        <v>4</v>
      </c>
      <c r="B86" s="159" t="s">
        <v>241</v>
      </c>
      <c r="C86" s="156">
        <v>0.8</v>
      </c>
      <c r="D86" s="512" t="s">
        <v>351</v>
      </c>
      <c r="E86" s="512"/>
      <c r="F86" s="512"/>
      <c r="G86" s="512"/>
      <c r="H86" s="512"/>
      <c r="I86" s="512" t="s">
        <v>352</v>
      </c>
      <c r="J86" s="512"/>
      <c r="K86" s="512"/>
      <c r="L86" s="512"/>
      <c r="M86" s="512"/>
      <c r="N86" s="512"/>
      <c r="O86" s="512"/>
      <c r="P86" s="512"/>
      <c r="Q86" s="512" t="s">
        <v>242</v>
      </c>
      <c r="R86" s="512"/>
      <c r="S86" s="512"/>
      <c r="T86" s="512"/>
      <c r="U86" s="512"/>
      <c r="V86" s="512"/>
      <c r="W86" s="512"/>
      <c r="X86" s="512"/>
      <c r="Y86" s="512"/>
      <c r="Z86" s="512"/>
      <c r="AA86" s="512"/>
      <c r="AU86" s="87">
        <v>1</v>
      </c>
      <c r="CC86" s="92">
        <v>1</v>
      </c>
    </row>
    <row r="87" spans="1:81" ht="27.75" customHeight="1">
      <c r="A87" s="154">
        <v>5</v>
      </c>
      <c r="B87" s="160" t="s">
        <v>244</v>
      </c>
      <c r="C87" s="156">
        <v>1</v>
      </c>
      <c r="D87" s="512" t="s">
        <v>353</v>
      </c>
      <c r="E87" s="512"/>
      <c r="F87" s="512"/>
      <c r="G87" s="512"/>
      <c r="H87" s="512"/>
      <c r="I87" s="512" t="s">
        <v>354</v>
      </c>
      <c r="J87" s="512"/>
      <c r="K87" s="512"/>
      <c r="L87" s="512"/>
      <c r="M87" s="512"/>
      <c r="N87" s="512"/>
      <c r="O87" s="512"/>
      <c r="P87" s="512"/>
      <c r="Q87" s="512" t="s">
        <v>245</v>
      </c>
      <c r="R87" s="512"/>
      <c r="S87" s="512"/>
      <c r="T87" s="512"/>
      <c r="U87" s="512"/>
      <c r="V87" s="512"/>
      <c r="W87" s="512"/>
      <c r="X87" s="512"/>
      <c r="Y87" s="512"/>
      <c r="Z87" s="512"/>
      <c r="AA87" s="512"/>
      <c r="AU87" s="87">
        <v>1</v>
      </c>
      <c r="CC87" s="92">
        <v>1</v>
      </c>
    </row>
    <row r="88" spans="1:81" ht="8.25" customHeight="1">
      <c r="A88" s="71"/>
      <c r="B88" s="71"/>
      <c r="C88" s="71"/>
      <c r="D88" s="71"/>
      <c r="E88" s="71"/>
      <c r="F88" s="71"/>
      <c r="G88" s="71"/>
      <c r="H88" s="71"/>
      <c r="I88" s="71"/>
      <c r="J88" s="71"/>
      <c r="K88" s="71"/>
      <c r="L88" s="71"/>
      <c r="M88" s="71"/>
      <c r="N88" s="71"/>
      <c r="O88" s="71"/>
      <c r="P88" s="71"/>
      <c r="Q88" s="71"/>
      <c r="R88" s="71"/>
      <c r="S88" s="71"/>
      <c r="T88" s="71"/>
      <c r="U88" s="71"/>
      <c r="V88" s="71"/>
      <c r="W88" s="71"/>
      <c r="X88" s="71"/>
      <c r="Y88" s="71"/>
      <c r="Z88" s="71"/>
      <c r="AA88" s="71"/>
      <c r="AU88" s="87">
        <v>1</v>
      </c>
      <c r="CC88" s="92">
        <v>1</v>
      </c>
    </row>
    <row r="89" spans="1:81" ht="18.75" customHeight="1">
      <c r="A89" s="71"/>
      <c r="B89" s="161" t="s">
        <v>355</v>
      </c>
      <c r="C89" s="136"/>
      <c r="D89" s="136"/>
      <c r="E89" s="162"/>
      <c r="F89" s="136"/>
      <c r="G89" s="136"/>
      <c r="H89" s="136"/>
      <c r="I89" s="136"/>
      <c r="J89" s="136"/>
      <c r="K89" s="136"/>
      <c r="L89" s="136"/>
      <c r="M89" s="136"/>
      <c r="N89" s="136"/>
      <c r="O89" s="136"/>
      <c r="P89" s="136"/>
      <c r="Q89" s="136"/>
      <c r="R89" s="136"/>
      <c r="S89" s="136"/>
      <c r="T89" s="136"/>
      <c r="U89" s="21"/>
      <c r="V89" s="21"/>
      <c r="W89" s="21"/>
      <c r="X89" s="21"/>
      <c r="Y89" s="21"/>
      <c r="Z89" s="21"/>
      <c r="AA89" s="21"/>
      <c r="AU89" s="87">
        <v>1</v>
      </c>
      <c r="CC89" s="92">
        <v>1</v>
      </c>
    </row>
    <row r="90" spans="1:81" ht="24" customHeight="1">
      <c r="A90" s="5"/>
      <c r="B90" s="513" t="s">
        <v>356</v>
      </c>
      <c r="C90" s="513"/>
      <c r="D90" s="513"/>
      <c r="E90" s="513"/>
      <c r="F90" s="513"/>
      <c r="G90" s="513" t="s">
        <v>357</v>
      </c>
      <c r="H90" s="513"/>
      <c r="I90" s="513"/>
      <c r="J90" s="513"/>
      <c r="K90" s="513"/>
      <c r="L90" s="513"/>
      <c r="M90" s="513"/>
      <c r="N90" s="513"/>
      <c r="O90" s="513"/>
      <c r="P90" s="513"/>
      <c r="Q90" s="513"/>
      <c r="R90" s="513"/>
      <c r="S90" s="514" t="s">
        <v>358</v>
      </c>
      <c r="T90" s="514"/>
      <c r="U90" s="514"/>
      <c r="V90" s="514"/>
      <c r="W90" s="514"/>
      <c r="X90" s="514"/>
      <c r="Y90" s="515" t="s">
        <v>77</v>
      </c>
      <c r="Z90" s="515"/>
      <c r="AA90" s="515"/>
      <c r="AU90" s="87">
        <v>1</v>
      </c>
      <c r="CC90" s="92">
        <v>1</v>
      </c>
    </row>
    <row r="91" spans="1:81" ht="34.5" customHeight="1">
      <c r="A91" s="163"/>
      <c r="B91" s="357"/>
      <c r="C91" s="357"/>
      <c r="D91" s="357"/>
      <c r="E91" s="357"/>
      <c r="F91" s="357"/>
      <c r="G91" s="357"/>
      <c r="H91" s="357"/>
      <c r="I91" s="357"/>
      <c r="J91" s="357"/>
      <c r="K91" s="357"/>
      <c r="L91" s="357"/>
      <c r="M91" s="357"/>
      <c r="N91" s="357"/>
      <c r="O91" s="357"/>
      <c r="P91" s="357"/>
      <c r="Q91" s="357"/>
      <c r="R91" s="357"/>
      <c r="S91" s="489"/>
      <c r="T91" s="489"/>
      <c r="U91" s="489"/>
      <c r="V91" s="489"/>
      <c r="W91" s="489"/>
      <c r="X91" s="489"/>
      <c r="Y91" s="516" t="s">
        <v>222</v>
      </c>
      <c r="Z91" s="516"/>
      <c r="AA91" s="516"/>
      <c r="AU91" s="87">
        <v>1</v>
      </c>
      <c r="CC91" s="92">
        <v>1</v>
      </c>
    </row>
    <row r="92" spans="1:81" ht="23.25" customHeight="1">
      <c r="A92" s="5"/>
      <c r="B92" s="5"/>
      <c r="C92" s="56"/>
      <c r="D92" s="56"/>
      <c r="E92" s="56"/>
      <c r="F92" s="56"/>
      <c r="G92" s="56"/>
      <c r="H92" s="5"/>
      <c r="I92" s="5"/>
      <c r="J92" s="5"/>
      <c r="K92" s="5"/>
      <c r="L92" s="5"/>
      <c r="M92" s="5"/>
      <c r="N92" s="517" t="s">
        <v>359</v>
      </c>
      <c r="O92" s="517"/>
      <c r="P92" s="517"/>
      <c r="Q92" s="517"/>
      <c r="R92" s="517"/>
      <c r="S92" s="517"/>
      <c r="T92" s="517"/>
      <c r="U92" s="517"/>
      <c r="V92" s="518" t="str">
        <f>IF(S91=0,"",IF(S91&lt;3,"Muy Baja",IF(S91&lt;24,"Baja",IF(S91&lt;500,"Media",IF(S91&lt;5001,"Alta","Muy Alta")))))</f>
        <v/>
      </c>
      <c r="W92" s="518"/>
      <c r="X92" s="518"/>
      <c r="Y92" s="518"/>
      <c r="Z92" s="518"/>
      <c r="AA92" s="518"/>
      <c r="AU92" s="87">
        <v>1</v>
      </c>
      <c r="CC92" s="92">
        <v>1</v>
      </c>
    </row>
    <row r="93" spans="1:81" ht="18.75" customHeight="1">
      <c r="A93" s="474" t="s">
        <v>360</v>
      </c>
      <c r="B93" s="474"/>
      <c r="C93" s="474"/>
      <c r="D93" s="474"/>
      <c r="E93" s="474"/>
      <c r="F93" s="474"/>
      <c r="G93" s="474"/>
      <c r="H93" s="474"/>
      <c r="I93" s="474"/>
      <c r="J93" s="474"/>
      <c r="K93" s="474"/>
      <c r="L93" s="474"/>
      <c r="M93" s="474"/>
      <c r="N93" s="474"/>
      <c r="O93" s="474"/>
      <c r="P93" s="474"/>
      <c r="Q93" s="474"/>
      <c r="R93" s="474"/>
      <c r="S93" s="474"/>
      <c r="T93" s="474"/>
      <c r="U93" s="474"/>
      <c r="V93" s="474"/>
      <c r="W93" s="474"/>
      <c r="X93" s="474"/>
      <c r="Y93" s="474"/>
      <c r="Z93" s="474"/>
      <c r="AA93" s="474"/>
      <c r="AU93" s="87">
        <v>1</v>
      </c>
      <c r="CC93" s="92">
        <v>1</v>
      </c>
    </row>
    <row r="94" spans="1:81" ht="18.75" customHeight="1">
      <c r="A94" s="501" t="s">
        <v>183</v>
      </c>
      <c r="B94" s="501"/>
      <c r="C94" s="164"/>
      <c r="D94" s="165"/>
      <c r="E94" s="166"/>
      <c r="F94" s="167"/>
      <c r="G94" s="168" t="s">
        <v>361</v>
      </c>
      <c r="H94" s="169" t="s">
        <v>362</v>
      </c>
      <c r="I94" s="169" t="s">
        <v>363</v>
      </c>
      <c r="J94" s="169" t="s">
        <v>364</v>
      </c>
      <c r="K94" s="169" t="s">
        <v>365</v>
      </c>
      <c r="L94" s="169" t="s">
        <v>366</v>
      </c>
      <c r="M94" s="169" t="s">
        <v>367</v>
      </c>
      <c r="N94" s="169" t="s">
        <v>368</v>
      </c>
      <c r="O94" s="169" t="s">
        <v>369</v>
      </c>
      <c r="P94" s="169" t="s">
        <v>370</v>
      </c>
      <c r="Q94" s="169" t="s">
        <v>371</v>
      </c>
      <c r="R94" s="169" t="s">
        <v>372</v>
      </c>
      <c r="S94" s="169" t="s">
        <v>373</v>
      </c>
      <c r="T94" s="169" t="s">
        <v>374</v>
      </c>
      <c r="U94" s="169" t="s">
        <v>375</v>
      </c>
      <c r="V94" s="170" t="s">
        <v>376</v>
      </c>
      <c r="W94" s="170" t="s">
        <v>377</v>
      </c>
      <c r="X94" s="170" t="s">
        <v>378</v>
      </c>
      <c r="Y94" s="170" t="s">
        <v>379</v>
      </c>
      <c r="Z94" s="470" t="s">
        <v>380</v>
      </c>
      <c r="AA94" s="470"/>
      <c r="AU94" s="87">
        <v>1</v>
      </c>
      <c r="CC94" s="92">
        <v>1</v>
      </c>
    </row>
    <row r="95" spans="1:81" ht="18.75" customHeight="1">
      <c r="A95" s="171">
        <v>1</v>
      </c>
      <c r="B95" s="172" t="s">
        <v>232</v>
      </c>
      <c r="C95" s="502" t="s">
        <v>381</v>
      </c>
      <c r="D95" s="502"/>
      <c r="E95" s="502"/>
      <c r="F95" s="502"/>
      <c r="G95" s="173">
        <v>0.2</v>
      </c>
      <c r="H95" s="174"/>
      <c r="I95" s="174"/>
      <c r="J95" s="174"/>
      <c r="K95" s="174"/>
      <c r="L95" s="174"/>
      <c r="M95" s="174"/>
      <c r="N95" s="174"/>
      <c r="O95" s="174"/>
      <c r="P95" s="174"/>
      <c r="Q95" s="174"/>
      <c r="R95" s="174"/>
      <c r="S95" s="174"/>
      <c r="T95" s="174"/>
      <c r="U95" s="174"/>
      <c r="V95" s="174"/>
      <c r="W95" s="174"/>
      <c r="X95" s="174"/>
      <c r="Y95" s="174"/>
      <c r="Z95" s="175">
        <f>COUNTA(H95:Y95)*G95</f>
        <v>0</v>
      </c>
      <c r="AA95" s="465" t="str">
        <f>IFERROR(SUM(Z95:Z99)/COUNTA(H95:W99),"")</f>
        <v/>
      </c>
      <c r="AU95" s="87">
        <v>1</v>
      </c>
      <c r="CC95" s="92">
        <v>1</v>
      </c>
    </row>
    <row r="96" spans="1:81" ht="18.75" customHeight="1">
      <c r="A96" s="176">
        <v>2</v>
      </c>
      <c r="B96" s="177" t="s">
        <v>235</v>
      </c>
      <c r="C96" s="502"/>
      <c r="D96" s="502"/>
      <c r="E96" s="502"/>
      <c r="F96" s="502"/>
      <c r="G96" s="173">
        <v>0.4</v>
      </c>
      <c r="H96" s="174"/>
      <c r="I96" s="174"/>
      <c r="J96" s="174"/>
      <c r="K96" s="174"/>
      <c r="L96" s="174"/>
      <c r="M96" s="174"/>
      <c r="N96" s="174"/>
      <c r="O96" s="174"/>
      <c r="P96" s="174"/>
      <c r="Q96" s="174"/>
      <c r="R96" s="174"/>
      <c r="S96" s="174"/>
      <c r="T96" s="174"/>
      <c r="U96" s="174"/>
      <c r="V96" s="174"/>
      <c r="W96" s="174"/>
      <c r="X96" s="174"/>
      <c r="Y96" s="174"/>
      <c r="Z96" s="175">
        <f>COUNTA(H96:Y96)*G96</f>
        <v>0</v>
      </c>
      <c r="AA96" s="465"/>
      <c r="AB96" s="178"/>
      <c r="AC96" s="178"/>
      <c r="AD96" s="178"/>
      <c r="AE96" s="178"/>
      <c r="AF96" s="178"/>
      <c r="AG96" s="178"/>
      <c r="AH96" s="178"/>
      <c r="AI96" s="178"/>
      <c r="AJ96" s="178"/>
      <c r="AK96" s="178"/>
      <c r="AL96" s="178"/>
      <c r="AM96" s="178"/>
      <c r="AN96" s="178"/>
      <c r="AO96" s="178"/>
      <c r="AP96" s="178"/>
      <c r="AQ96" s="178"/>
      <c r="AR96" s="178"/>
      <c r="AS96" s="178"/>
      <c r="AT96" s="178"/>
      <c r="AU96" s="87">
        <v>1</v>
      </c>
      <c r="AV96" s="153"/>
      <c r="CC96" s="92">
        <v>1</v>
      </c>
    </row>
    <row r="97" spans="1:137" ht="18.75" customHeight="1">
      <c r="A97" s="179">
        <v>3</v>
      </c>
      <c r="B97" s="180" t="s">
        <v>238</v>
      </c>
      <c r="C97" s="502"/>
      <c r="D97" s="502"/>
      <c r="E97" s="502"/>
      <c r="F97" s="502"/>
      <c r="G97" s="173">
        <v>0.6</v>
      </c>
      <c r="H97" s="174"/>
      <c r="I97" s="174"/>
      <c r="J97" s="174"/>
      <c r="K97" s="174"/>
      <c r="L97" s="174"/>
      <c r="M97" s="174"/>
      <c r="N97" s="174"/>
      <c r="O97" s="174"/>
      <c r="P97" s="174"/>
      <c r="Q97" s="174"/>
      <c r="R97" s="174"/>
      <c r="S97" s="174"/>
      <c r="T97" s="174"/>
      <c r="U97" s="174"/>
      <c r="V97" s="174"/>
      <c r="W97" s="174"/>
      <c r="X97" s="174"/>
      <c r="Y97" s="174"/>
      <c r="Z97" s="175">
        <f>COUNTA(H97:Y97)*G97</f>
        <v>0</v>
      </c>
      <c r="AA97" s="465"/>
      <c r="AB97" s="178"/>
      <c r="AC97" s="178"/>
      <c r="AD97" s="178"/>
      <c r="AE97" s="178"/>
      <c r="AF97" s="178"/>
      <c r="AG97" s="178"/>
      <c r="AH97" s="178"/>
      <c r="AI97" s="178"/>
      <c r="AJ97" s="178"/>
      <c r="AK97" s="178"/>
      <c r="AL97" s="178"/>
      <c r="AM97" s="178"/>
      <c r="AN97" s="178"/>
      <c r="AO97" s="178"/>
      <c r="AP97" s="178"/>
      <c r="AQ97" s="178"/>
      <c r="AR97" s="178"/>
      <c r="AS97" s="178"/>
      <c r="AT97" s="178"/>
      <c r="AU97" s="87">
        <v>1</v>
      </c>
      <c r="AV97" s="153"/>
      <c r="CC97" s="92">
        <v>1</v>
      </c>
    </row>
    <row r="98" spans="1:137" ht="18.75" customHeight="1">
      <c r="A98" s="181">
        <v>4</v>
      </c>
      <c r="B98" s="182" t="s">
        <v>241</v>
      </c>
      <c r="C98" s="502"/>
      <c r="D98" s="502"/>
      <c r="E98" s="502"/>
      <c r="F98" s="502"/>
      <c r="G98" s="173">
        <v>0.8</v>
      </c>
      <c r="H98" s="174"/>
      <c r="I98" s="174"/>
      <c r="J98" s="174"/>
      <c r="K98" s="174"/>
      <c r="L98" s="174"/>
      <c r="M98" s="174"/>
      <c r="N98" s="174"/>
      <c r="O98" s="174"/>
      <c r="P98" s="174"/>
      <c r="Q98" s="174"/>
      <c r="R98" s="174"/>
      <c r="S98" s="174"/>
      <c r="T98" s="174"/>
      <c r="U98" s="174"/>
      <c r="V98" s="174"/>
      <c r="W98" s="174"/>
      <c r="X98" s="174"/>
      <c r="Y98" s="174"/>
      <c r="Z98" s="175">
        <f>COUNTA(H98:Y98)*G98</f>
        <v>0</v>
      </c>
      <c r="AA98" s="465"/>
      <c r="AB98" s="178"/>
      <c r="AC98" s="178"/>
      <c r="AD98" s="178"/>
      <c r="AE98" s="178"/>
      <c r="AF98" s="178"/>
      <c r="AG98" s="178"/>
      <c r="AH98" s="178"/>
      <c r="AI98" s="178"/>
      <c r="AJ98" s="178"/>
      <c r="AK98" s="178"/>
      <c r="AL98" s="178"/>
      <c r="AM98" s="178"/>
      <c r="AN98" s="178"/>
      <c r="AO98" s="178"/>
      <c r="AP98" s="178"/>
      <c r="AQ98" s="178"/>
      <c r="AR98" s="178"/>
      <c r="AS98" s="178"/>
      <c r="AT98" s="178"/>
      <c r="AU98" s="87">
        <v>1</v>
      </c>
      <c r="AV98" s="153"/>
      <c r="CC98" s="92">
        <v>1</v>
      </c>
    </row>
    <row r="99" spans="1:137" ht="18.75" customHeight="1">
      <c r="A99" s="183">
        <v>5</v>
      </c>
      <c r="B99" s="184" t="s">
        <v>244</v>
      </c>
      <c r="C99" s="502"/>
      <c r="D99" s="502"/>
      <c r="E99" s="502"/>
      <c r="F99" s="502"/>
      <c r="G99" s="185">
        <v>1</v>
      </c>
      <c r="H99" s="174"/>
      <c r="I99" s="174"/>
      <c r="J99" s="174"/>
      <c r="K99" s="174"/>
      <c r="L99" s="174"/>
      <c r="M99" s="174"/>
      <c r="N99" s="174"/>
      <c r="O99" s="174"/>
      <c r="P99" s="174"/>
      <c r="Q99" s="174"/>
      <c r="R99" s="174"/>
      <c r="S99" s="174"/>
      <c r="T99" s="174"/>
      <c r="U99" s="174"/>
      <c r="V99" s="174"/>
      <c r="W99" s="174"/>
      <c r="X99" s="174"/>
      <c r="Y99" s="174"/>
      <c r="Z99" s="186">
        <f>COUNTA(H99:Y99)*G99</f>
        <v>0</v>
      </c>
      <c r="AA99" s="465"/>
      <c r="AB99" s="178"/>
      <c r="AC99" s="178"/>
      <c r="AD99" s="178"/>
      <c r="AE99" s="178"/>
      <c r="AF99" s="178"/>
      <c r="AG99" s="178"/>
      <c r="AH99" s="178"/>
      <c r="AI99" s="178"/>
      <c r="AJ99" s="178"/>
      <c r="AK99" s="178"/>
      <c r="AL99" s="178"/>
      <c r="AM99" s="178"/>
      <c r="AN99" s="178"/>
      <c r="AO99" s="178"/>
      <c r="AP99" s="178"/>
      <c r="AQ99" s="178"/>
      <c r="AR99" s="178"/>
      <c r="AS99" s="178"/>
      <c r="AT99" s="178"/>
      <c r="AU99" s="87">
        <v>1</v>
      </c>
      <c r="AV99" s="153"/>
      <c r="CC99" s="92">
        <v>1</v>
      </c>
    </row>
    <row r="100" spans="1:137" ht="11.25" customHeight="1" thickBot="1">
      <c r="A100" s="187"/>
      <c r="B100" s="188"/>
      <c r="C100" s="189"/>
      <c r="D100" s="189"/>
      <c r="E100" s="189"/>
      <c r="F100" s="88"/>
      <c r="G100" s="188"/>
      <c r="H100" s="190">
        <f t="shared" ref="H100:Y100" si="12">COUNTA(H95:H99)</f>
        <v>0</v>
      </c>
      <c r="I100" s="190">
        <f t="shared" si="12"/>
        <v>0</v>
      </c>
      <c r="J100" s="190">
        <f t="shared" si="12"/>
        <v>0</v>
      </c>
      <c r="K100" s="190">
        <f t="shared" si="12"/>
        <v>0</v>
      </c>
      <c r="L100" s="190">
        <f t="shared" si="12"/>
        <v>0</v>
      </c>
      <c r="M100" s="190">
        <f t="shared" si="12"/>
        <v>0</v>
      </c>
      <c r="N100" s="190">
        <f t="shared" si="12"/>
        <v>0</v>
      </c>
      <c r="O100" s="88">
        <f t="shared" si="12"/>
        <v>0</v>
      </c>
      <c r="P100" s="88">
        <f t="shared" si="12"/>
        <v>0</v>
      </c>
      <c r="Q100" s="88">
        <f t="shared" si="12"/>
        <v>0</v>
      </c>
      <c r="R100" s="88">
        <f t="shared" si="12"/>
        <v>0</v>
      </c>
      <c r="S100" s="88">
        <f t="shared" si="12"/>
        <v>0</v>
      </c>
      <c r="T100" s="88">
        <f t="shared" si="12"/>
        <v>0</v>
      </c>
      <c r="U100" s="88">
        <f t="shared" si="12"/>
        <v>0</v>
      </c>
      <c r="V100" s="88">
        <f t="shared" si="12"/>
        <v>0</v>
      </c>
      <c r="W100" s="88">
        <f t="shared" si="12"/>
        <v>0</v>
      </c>
      <c r="X100" s="88">
        <f t="shared" si="12"/>
        <v>0</v>
      </c>
      <c r="Y100" s="88">
        <f t="shared" si="12"/>
        <v>0</v>
      </c>
      <c r="Z100" s="25"/>
      <c r="AA100" s="25"/>
      <c r="AB100" s="5"/>
      <c r="AC100" s="5"/>
      <c r="AD100" s="5"/>
      <c r="AE100" s="5"/>
      <c r="AF100" s="5"/>
      <c r="AG100" s="5"/>
      <c r="AH100" s="5"/>
      <c r="AI100" s="5"/>
      <c r="AJ100" s="5"/>
      <c r="AK100" s="5"/>
      <c r="AL100" s="5"/>
      <c r="AM100" s="5"/>
      <c r="AN100" s="5"/>
      <c r="AO100" s="5"/>
      <c r="AP100" s="5"/>
      <c r="AQ100" s="5"/>
      <c r="AR100" s="5"/>
      <c r="AS100" s="5"/>
      <c r="AT100" s="5"/>
      <c r="AU100" s="87">
        <v>1</v>
      </c>
      <c r="AV100" s="109"/>
      <c r="CC100" s="92">
        <v>1</v>
      </c>
    </row>
    <row r="101" spans="1:137" ht="21" customHeight="1" thickTop="1" thickBot="1">
      <c r="A101" s="503" t="str">
        <f>IF(OR(H100&gt;1,I100&gt;1,J100&gt;1,K100&gt;1,L100&gt;1,M100&gt;1,N100&gt;1,O100&gt;1,P100&gt;1,Q100&gt;1,R100&gt;1,S100&gt;1,T100&gt;1,U100&gt;1,V100&gt;1,W100&gt;1),"ERROR - Solo Una calificación por Participante","")</f>
        <v/>
      </c>
      <c r="B101" s="503"/>
      <c r="C101" s="503"/>
      <c r="D101" s="503"/>
      <c r="E101" s="503"/>
      <c r="F101" s="503"/>
      <c r="G101" s="504" t="s">
        <v>382</v>
      </c>
      <c r="H101" s="504"/>
      <c r="I101" s="504"/>
      <c r="J101" s="504"/>
      <c r="K101" s="504"/>
      <c r="L101" s="504"/>
      <c r="M101" s="504"/>
      <c r="N101" s="504"/>
      <c r="O101" s="505" t="str">
        <f>IF(AA95="","",IF(V101&gt;0.8,5,IF(V101&gt;0.6,4,IF(V101&gt;0.4,3,IF(V101&gt;0.2,2,1)))))</f>
        <v/>
      </c>
      <c r="P101" s="505"/>
      <c r="Q101" s="505"/>
      <c r="R101" s="506" t="e">
        <f>VLOOKUP(O101,A95:B99,2,1)</f>
        <v>#N/A</v>
      </c>
      <c r="S101" s="506"/>
      <c r="T101" s="506"/>
      <c r="U101" s="506"/>
      <c r="V101" s="507" t="str">
        <f>IFERROR(AA95,"")</f>
        <v/>
      </c>
      <c r="W101" s="507"/>
      <c r="X101" s="507"/>
      <c r="Y101" s="25"/>
      <c r="Z101" s="25"/>
      <c r="AA101" s="25"/>
      <c r="AB101" s="5"/>
      <c r="AC101" s="5"/>
      <c r="AD101" s="5"/>
      <c r="AE101" s="5"/>
      <c r="AF101" s="5"/>
      <c r="AG101" s="5"/>
      <c r="AH101" s="5"/>
      <c r="AI101" s="5"/>
      <c r="AJ101" s="5"/>
      <c r="AK101" s="5"/>
      <c r="AL101" s="5"/>
      <c r="AM101" s="5"/>
      <c r="AN101" s="5"/>
      <c r="AO101" s="5"/>
      <c r="AP101" s="5"/>
      <c r="AQ101" s="5"/>
      <c r="AR101" s="5"/>
      <c r="AS101" s="5"/>
      <c r="AT101" s="5"/>
      <c r="AU101" s="87">
        <v>1</v>
      </c>
      <c r="AV101" s="108" t="e">
        <f>CONCATENATE(O101," - ",R101)</f>
        <v>#N/A</v>
      </c>
      <c r="CC101" s="92">
        <v>1</v>
      </c>
    </row>
    <row r="102" spans="1:137" ht="15" customHeight="1" thickTop="1">
      <c r="A102" s="101"/>
      <c r="B102" s="101"/>
      <c r="C102" s="101"/>
      <c r="D102" s="101"/>
      <c r="E102" s="94"/>
      <c r="F102" s="101"/>
      <c r="G102" s="101"/>
      <c r="H102" s="101"/>
      <c r="I102" s="101"/>
      <c r="J102" s="101"/>
      <c r="K102" s="101"/>
      <c r="L102" s="25"/>
      <c r="M102" s="25"/>
      <c r="N102" s="25"/>
      <c r="O102" s="25"/>
      <c r="P102" s="25"/>
      <c r="Q102" s="25"/>
      <c r="R102" s="25"/>
      <c r="S102" s="25"/>
      <c r="T102" s="25"/>
      <c r="U102" s="25"/>
      <c r="V102" s="25"/>
      <c r="W102" s="25"/>
      <c r="X102" s="25"/>
      <c r="Y102" s="25"/>
      <c r="Z102" s="25"/>
      <c r="AA102" s="25"/>
      <c r="AB102" s="5"/>
      <c r="AC102" s="5"/>
      <c r="AD102" s="5"/>
      <c r="AE102" s="5"/>
      <c r="AF102" s="5"/>
      <c r="AG102" s="5"/>
      <c r="AH102" s="5"/>
      <c r="AI102" s="5"/>
      <c r="AJ102" s="5"/>
      <c r="AK102" s="5"/>
      <c r="AL102" s="5"/>
      <c r="AM102" s="5"/>
      <c r="AN102" s="5"/>
      <c r="AO102" s="5"/>
      <c r="AP102" s="5"/>
      <c r="AQ102" s="5"/>
      <c r="AR102" s="5"/>
      <c r="AS102" s="5"/>
      <c r="AT102" s="5"/>
      <c r="AU102" s="87">
        <v>1</v>
      </c>
      <c r="AV102" s="25"/>
      <c r="CC102" s="92">
        <v>1</v>
      </c>
    </row>
    <row r="103" spans="1:137" ht="30" customHeight="1">
      <c r="A103" s="508" t="s">
        <v>122</v>
      </c>
      <c r="B103" s="508"/>
      <c r="C103" s="508"/>
      <c r="D103" s="508"/>
      <c r="E103" s="508"/>
      <c r="F103" s="508"/>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104"/>
      <c r="AC103" s="104"/>
      <c r="AD103" s="104"/>
      <c r="AE103" s="104"/>
      <c r="AF103" s="104"/>
      <c r="AG103" s="104"/>
      <c r="AH103" s="104"/>
      <c r="AI103" s="104"/>
      <c r="AJ103" s="104"/>
      <c r="AK103" s="104"/>
      <c r="AL103" s="104"/>
      <c r="AM103" s="104"/>
      <c r="AN103" s="104"/>
      <c r="AO103" s="104"/>
      <c r="AP103" s="104"/>
      <c r="AQ103" s="104"/>
      <c r="AR103" s="104"/>
      <c r="AS103" s="104"/>
      <c r="AT103" s="104"/>
      <c r="AU103" s="87">
        <v>1</v>
      </c>
      <c r="AV103" s="25"/>
      <c r="CC103" s="92">
        <v>1</v>
      </c>
    </row>
    <row r="104" spans="1:137" ht="18.75" customHeight="1">
      <c r="A104" s="509" t="s">
        <v>383</v>
      </c>
      <c r="B104" s="509"/>
      <c r="C104" s="509"/>
      <c r="D104" s="509"/>
      <c r="E104" s="509"/>
      <c r="F104" s="509"/>
      <c r="G104" s="509"/>
      <c r="H104" s="509"/>
      <c r="I104" s="509"/>
      <c r="J104" s="509"/>
      <c r="K104" s="509"/>
      <c r="L104" s="509"/>
      <c r="M104" s="509"/>
      <c r="N104" s="509"/>
      <c r="O104" s="509"/>
      <c r="P104" s="509"/>
      <c r="Q104" s="509"/>
      <c r="R104" s="509"/>
      <c r="S104" s="509"/>
      <c r="T104" s="509"/>
      <c r="U104" s="509"/>
      <c r="V104" s="509"/>
      <c r="W104" s="509"/>
      <c r="X104" s="509"/>
      <c r="Y104" s="509"/>
      <c r="Z104" s="509"/>
      <c r="AA104" s="509"/>
      <c r="AB104" s="191"/>
      <c r="AC104" s="191"/>
      <c r="AD104" s="191"/>
      <c r="AE104" s="191"/>
      <c r="AF104" s="191"/>
      <c r="AG104" s="191"/>
      <c r="AH104" s="191"/>
      <c r="AI104" s="191"/>
      <c r="AJ104" s="191"/>
      <c r="AK104" s="191"/>
      <c r="AL104" s="191"/>
      <c r="AM104" s="191"/>
      <c r="AN104" s="191"/>
      <c r="AO104" s="191"/>
      <c r="AP104" s="191"/>
      <c r="AQ104" s="191"/>
      <c r="AR104" s="191"/>
      <c r="AS104" s="191"/>
      <c r="AT104" s="191"/>
      <c r="AU104" s="87">
        <v>1</v>
      </c>
      <c r="AV104" s="5"/>
      <c r="AW104" s="5"/>
      <c r="AX104" s="5"/>
      <c r="AY104" s="5"/>
      <c r="AZ104" s="5"/>
      <c r="BA104" s="5"/>
      <c r="BB104" s="5"/>
      <c r="BC104" s="5"/>
      <c r="BD104" s="5"/>
      <c r="BE104" s="5"/>
      <c r="BF104" s="5"/>
      <c r="BG104" s="5"/>
      <c r="BH104" s="5"/>
      <c r="BI104" s="5"/>
      <c r="BJ104" s="5"/>
      <c r="BK104" s="56"/>
      <c r="BL104" s="56"/>
      <c r="BM104" s="56"/>
      <c r="BN104" s="56"/>
      <c r="BO104" s="56"/>
      <c r="BP104" s="56"/>
      <c r="BQ104" s="56"/>
      <c r="BR104" s="56"/>
      <c r="BS104" s="56"/>
      <c r="BT104" s="56"/>
      <c r="BU104" s="56"/>
      <c r="BV104" s="56"/>
      <c r="BW104" s="56"/>
      <c r="BX104" s="56"/>
      <c r="BY104" s="56"/>
      <c r="BZ104" s="56"/>
      <c r="CA104" s="56"/>
      <c r="CB104" s="5"/>
      <c r="CC104" s="92">
        <v>1</v>
      </c>
      <c r="CD104" s="56"/>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row>
    <row r="105" spans="1:137" ht="18.75" customHeight="1">
      <c r="A105" s="493" t="s">
        <v>344</v>
      </c>
      <c r="B105" s="493"/>
      <c r="C105" s="493"/>
      <c r="D105" s="493" t="s">
        <v>384</v>
      </c>
      <c r="E105" s="493"/>
      <c r="F105" s="493" t="s">
        <v>150</v>
      </c>
      <c r="G105" s="493"/>
      <c r="H105" s="493"/>
      <c r="I105" s="493"/>
      <c r="J105" s="493"/>
      <c r="K105" s="493"/>
      <c r="L105" s="493"/>
      <c r="M105" s="493"/>
      <c r="N105" s="510" t="s">
        <v>385</v>
      </c>
      <c r="O105" s="510"/>
      <c r="P105" s="510"/>
      <c r="Q105" s="510"/>
      <c r="R105" s="510"/>
      <c r="S105" s="510"/>
      <c r="T105" s="510"/>
      <c r="U105" s="510"/>
      <c r="V105" s="510"/>
      <c r="W105" s="510"/>
      <c r="X105" s="510"/>
      <c r="Y105" s="510"/>
      <c r="Z105" s="510"/>
      <c r="AA105" s="510"/>
      <c r="AB105" s="86"/>
      <c r="AC105" s="86"/>
      <c r="AD105" s="86"/>
      <c r="AE105" s="86"/>
      <c r="AF105" s="86"/>
      <c r="AG105" s="86"/>
      <c r="AH105" s="86"/>
      <c r="AI105" s="86"/>
      <c r="AJ105" s="86"/>
      <c r="AK105" s="86"/>
      <c r="AL105" s="86"/>
      <c r="AM105" s="86"/>
      <c r="AN105" s="86"/>
      <c r="AO105" s="86"/>
      <c r="AP105" s="86"/>
      <c r="AQ105" s="86"/>
      <c r="AR105" s="86"/>
      <c r="AS105" s="86"/>
      <c r="AT105" s="86"/>
      <c r="AU105" s="87">
        <v>1</v>
      </c>
      <c r="AV105" s="5"/>
      <c r="AW105" s="5"/>
      <c r="AX105" s="5"/>
      <c r="AY105" s="5"/>
      <c r="AZ105" s="5"/>
      <c r="BA105" s="5"/>
      <c r="BB105" s="5"/>
      <c r="BC105" s="5"/>
      <c r="BD105" s="5"/>
      <c r="BE105" s="5"/>
      <c r="BF105" s="5"/>
      <c r="BG105" s="5"/>
      <c r="BH105" s="5"/>
      <c r="BI105" s="5"/>
      <c r="BJ105" s="5"/>
      <c r="BK105" s="56"/>
      <c r="BL105" s="56"/>
      <c r="BM105" s="56"/>
      <c r="BN105" s="56"/>
      <c r="BO105" s="56"/>
      <c r="BP105" s="56"/>
      <c r="BQ105" s="56"/>
      <c r="BR105" s="56"/>
      <c r="BS105" s="56"/>
      <c r="BT105" s="56"/>
      <c r="BU105" s="56"/>
      <c r="BV105" s="56"/>
      <c r="BW105" s="56"/>
      <c r="BX105" s="56"/>
      <c r="BY105" s="56"/>
      <c r="BZ105" s="56"/>
      <c r="CA105" s="56"/>
      <c r="CB105" s="5"/>
      <c r="CC105" s="92">
        <v>1</v>
      </c>
      <c r="CD105" s="56"/>
      <c r="CE105" s="5"/>
      <c r="CF105" s="5"/>
      <c r="CG105" s="5"/>
      <c r="CH105" s="5"/>
      <c r="CI105" s="5"/>
      <c r="CJ105" s="5"/>
      <c r="CK105" s="511" t="s">
        <v>386</v>
      </c>
      <c r="CL105" s="511"/>
      <c r="CM105" s="511"/>
      <c r="CN105" s="511"/>
      <c r="CO105" s="511"/>
      <c r="CP105" s="511"/>
      <c r="CQ105" s="511"/>
      <c r="CR105" s="511"/>
      <c r="CS105" s="511"/>
      <c r="CT105" s="511"/>
      <c r="CU105" s="511"/>
      <c r="CV105" s="511"/>
      <c r="CW105" s="511"/>
      <c r="CX105" s="511"/>
      <c r="CY105" s="511"/>
      <c r="CZ105" s="5"/>
      <c r="DA105" s="5"/>
      <c r="DB105" s="5"/>
      <c r="DC105" s="5"/>
      <c r="DD105" s="499" t="s">
        <v>387</v>
      </c>
      <c r="DE105" s="499"/>
      <c r="DF105" s="499"/>
      <c r="DG105" s="499"/>
      <c r="DH105" s="499"/>
      <c r="DI105" s="499"/>
      <c r="DJ105" s="499"/>
      <c r="DK105" s="499"/>
      <c r="DL105" s="499"/>
      <c r="DM105" s="499"/>
      <c r="DN105" s="499"/>
      <c r="DO105" s="499"/>
      <c r="DP105" s="499"/>
      <c r="DQ105" s="5"/>
      <c r="DR105" s="5"/>
      <c r="DS105" s="5"/>
      <c r="DT105" s="5"/>
      <c r="DU105" s="499" t="s">
        <v>388</v>
      </c>
      <c r="DV105" s="499"/>
      <c r="DW105" s="499"/>
      <c r="DX105" s="499"/>
      <c r="DY105" s="499"/>
      <c r="DZ105" s="499"/>
      <c r="EA105" s="499"/>
      <c r="EB105" s="499"/>
      <c r="EC105" s="499"/>
      <c r="ED105" s="499"/>
      <c r="EE105" s="499"/>
      <c r="EF105" s="499"/>
      <c r="EG105" s="499"/>
    </row>
    <row r="106" spans="1:137" ht="28.5" customHeight="1">
      <c r="A106" s="192">
        <v>1</v>
      </c>
      <c r="B106" s="193" t="s">
        <v>389</v>
      </c>
      <c r="C106" s="194">
        <v>0.2</v>
      </c>
      <c r="D106" s="495" t="s">
        <v>390</v>
      </c>
      <c r="E106" s="495"/>
      <c r="F106" s="495" t="s">
        <v>391</v>
      </c>
      <c r="G106" s="495"/>
      <c r="H106" s="495"/>
      <c r="I106" s="495"/>
      <c r="J106" s="495"/>
      <c r="K106" s="495"/>
      <c r="L106" s="495"/>
      <c r="M106" s="495"/>
      <c r="N106" s="495" t="s">
        <v>392</v>
      </c>
      <c r="O106" s="495"/>
      <c r="P106" s="495"/>
      <c r="Q106" s="495"/>
      <c r="R106" s="495"/>
      <c r="S106" s="495"/>
      <c r="T106" s="495"/>
      <c r="U106" s="495"/>
      <c r="V106" s="495"/>
      <c r="W106" s="495"/>
      <c r="X106" s="495"/>
      <c r="Y106" s="495"/>
      <c r="Z106" s="495"/>
      <c r="AA106" s="495"/>
      <c r="AB106" s="139"/>
      <c r="AC106" s="139"/>
      <c r="AD106" s="139"/>
      <c r="AE106" s="139"/>
      <c r="AF106" s="139"/>
      <c r="AG106" s="139"/>
      <c r="AH106" s="139"/>
      <c r="AI106" s="139"/>
      <c r="AJ106" s="139"/>
      <c r="AK106" s="139"/>
      <c r="AL106" s="139"/>
      <c r="AM106" s="139"/>
      <c r="AN106" s="139"/>
      <c r="AO106" s="139"/>
      <c r="AP106" s="139"/>
      <c r="AQ106" s="139"/>
      <c r="AR106" s="139"/>
      <c r="AS106" s="139"/>
      <c r="AT106" s="139"/>
      <c r="AU106" s="87">
        <v>1</v>
      </c>
      <c r="AV106" s="5"/>
      <c r="AW106" s="5"/>
      <c r="AX106" s="5"/>
      <c r="AY106" s="5"/>
      <c r="AZ106" s="5"/>
      <c r="BA106" s="5"/>
      <c r="BB106" s="5"/>
      <c r="BC106" s="5"/>
      <c r="BD106" s="5"/>
      <c r="BE106" s="5"/>
      <c r="BF106" s="5"/>
      <c r="BG106" s="5"/>
      <c r="BH106" s="5"/>
      <c r="BI106" s="5"/>
      <c r="BJ106" s="5"/>
      <c r="BK106" s="56"/>
      <c r="BL106" s="56"/>
      <c r="BM106" s="56"/>
      <c r="BN106" s="56"/>
      <c r="BO106" s="56"/>
      <c r="BP106" s="56"/>
      <c r="BQ106" s="56"/>
      <c r="BR106" s="56"/>
      <c r="BS106" s="56"/>
      <c r="BT106" s="56"/>
      <c r="BU106" s="56"/>
      <c r="BV106" s="56"/>
      <c r="BW106" s="56"/>
      <c r="BX106" s="56"/>
      <c r="BY106" s="56"/>
      <c r="BZ106" s="56"/>
      <c r="CA106" s="56"/>
      <c r="CB106" s="5"/>
      <c r="CC106" s="92">
        <v>1</v>
      </c>
      <c r="CD106" s="56"/>
      <c r="CE106" s="5"/>
      <c r="CF106" s="5"/>
      <c r="CG106" s="5"/>
      <c r="CH106" s="5"/>
      <c r="CI106" s="5"/>
      <c r="CJ106" s="5"/>
      <c r="CK106" s="511"/>
      <c r="CL106" s="511"/>
      <c r="CM106" s="511"/>
      <c r="CN106" s="511"/>
      <c r="CO106" s="511"/>
      <c r="CP106" s="511"/>
      <c r="CQ106" s="511"/>
      <c r="CR106" s="511"/>
      <c r="CS106" s="511"/>
      <c r="CT106" s="511"/>
      <c r="CU106" s="511"/>
      <c r="CV106" s="511"/>
      <c r="CW106" s="511"/>
      <c r="CX106" s="511"/>
      <c r="CY106" s="511"/>
      <c r="CZ106" s="5"/>
      <c r="DA106" s="5"/>
      <c r="DB106" s="5"/>
      <c r="DC106" s="5"/>
      <c r="DD106" s="499"/>
      <c r="DE106" s="499"/>
      <c r="DF106" s="499"/>
      <c r="DG106" s="499"/>
      <c r="DH106" s="499"/>
      <c r="DI106" s="499"/>
      <c r="DJ106" s="499"/>
      <c r="DK106" s="499"/>
      <c r="DL106" s="499"/>
      <c r="DM106" s="499"/>
      <c r="DN106" s="499"/>
      <c r="DO106" s="499"/>
      <c r="DP106" s="499"/>
      <c r="DQ106" s="5"/>
      <c r="DR106" s="5"/>
      <c r="DS106" s="5"/>
      <c r="DT106" s="5"/>
      <c r="DU106" s="499"/>
      <c r="DV106" s="499"/>
      <c r="DW106" s="499"/>
      <c r="DX106" s="499"/>
      <c r="DY106" s="499"/>
      <c r="DZ106" s="499"/>
      <c r="EA106" s="499"/>
      <c r="EB106" s="499"/>
      <c r="EC106" s="499"/>
      <c r="ED106" s="499"/>
      <c r="EE106" s="499"/>
      <c r="EF106" s="499"/>
      <c r="EG106" s="499"/>
    </row>
    <row r="107" spans="1:137" ht="28.5" customHeight="1">
      <c r="A107" s="192">
        <v>2</v>
      </c>
      <c r="B107" s="195" t="s">
        <v>393</v>
      </c>
      <c r="C107" s="194">
        <v>0.4</v>
      </c>
      <c r="D107" s="495" t="s">
        <v>394</v>
      </c>
      <c r="E107" s="495"/>
      <c r="F107" s="495" t="s">
        <v>395</v>
      </c>
      <c r="G107" s="495"/>
      <c r="H107" s="495"/>
      <c r="I107" s="495"/>
      <c r="J107" s="495"/>
      <c r="K107" s="495"/>
      <c r="L107" s="495"/>
      <c r="M107" s="495"/>
      <c r="N107" s="495" t="s">
        <v>396</v>
      </c>
      <c r="O107" s="495"/>
      <c r="P107" s="495"/>
      <c r="Q107" s="495"/>
      <c r="R107" s="495"/>
      <c r="S107" s="495"/>
      <c r="T107" s="495"/>
      <c r="U107" s="495"/>
      <c r="V107" s="495"/>
      <c r="W107" s="495"/>
      <c r="X107" s="495"/>
      <c r="Y107" s="495"/>
      <c r="Z107" s="495"/>
      <c r="AA107" s="495"/>
      <c r="AB107" s="139"/>
      <c r="AC107" s="139"/>
      <c r="AD107" s="139"/>
      <c r="AE107" s="139"/>
      <c r="AF107" s="139"/>
      <c r="AG107" s="139"/>
      <c r="AH107" s="139"/>
      <c r="AI107" s="139"/>
      <c r="AJ107" s="139"/>
      <c r="AK107" s="139"/>
      <c r="AL107" s="139"/>
      <c r="AM107" s="139"/>
      <c r="AN107" s="139"/>
      <c r="AO107" s="139"/>
      <c r="AP107" s="139"/>
      <c r="AQ107" s="139"/>
      <c r="AR107" s="139"/>
      <c r="AS107" s="139"/>
      <c r="AT107" s="139"/>
      <c r="AU107" s="87">
        <v>1</v>
      </c>
      <c r="AV107" s="5"/>
      <c r="AW107" s="5"/>
      <c r="AX107" s="5"/>
      <c r="AY107" s="5"/>
      <c r="AZ107" s="5"/>
      <c r="BA107" s="5"/>
      <c r="BB107" s="5"/>
      <c r="BC107" s="5"/>
      <c r="BD107" s="5"/>
      <c r="BE107" s="5"/>
      <c r="BF107" s="5"/>
      <c r="BG107" s="5"/>
      <c r="BH107" s="5"/>
      <c r="BI107" s="5"/>
      <c r="BJ107" s="5"/>
      <c r="BK107" s="56"/>
      <c r="BL107" s="56"/>
      <c r="BM107" s="56"/>
      <c r="BN107" s="56"/>
      <c r="BO107" s="56"/>
      <c r="BP107" s="56"/>
      <c r="BQ107" s="56"/>
      <c r="BR107" s="56"/>
      <c r="BS107" s="56"/>
      <c r="BT107" s="56"/>
      <c r="BU107" s="56"/>
      <c r="BV107" s="56"/>
      <c r="BW107" s="56"/>
      <c r="BX107" s="56"/>
      <c r="BY107" s="56"/>
      <c r="BZ107" s="56"/>
      <c r="CA107" s="56"/>
      <c r="CB107" s="5"/>
      <c r="CC107" s="92">
        <v>1</v>
      </c>
      <c r="CD107" s="56"/>
      <c r="CE107" s="5"/>
      <c r="CF107" s="5"/>
      <c r="CG107" s="5"/>
      <c r="CH107" s="5"/>
      <c r="CI107" s="25"/>
      <c r="CJ107" s="25"/>
      <c r="CK107" s="25"/>
      <c r="CL107" s="25"/>
      <c r="CM107" s="25"/>
      <c r="CN107" s="25"/>
      <c r="CO107" s="25"/>
      <c r="CP107" s="500" t="s">
        <v>122</v>
      </c>
      <c r="CQ107" s="500"/>
      <c r="CR107" s="500"/>
      <c r="CS107" s="500"/>
      <c r="CT107" s="500"/>
      <c r="CU107" s="500"/>
      <c r="CV107" s="500"/>
      <c r="CW107" s="500"/>
      <c r="CX107" s="500"/>
      <c r="CY107" s="500"/>
      <c r="CZ107" s="5"/>
      <c r="DA107" s="5"/>
      <c r="DB107" s="5"/>
      <c r="DC107" s="5"/>
      <c r="DD107" s="25"/>
      <c r="DE107" s="25"/>
      <c r="DF107" s="25"/>
      <c r="DG107" s="500" t="s">
        <v>122</v>
      </c>
      <c r="DH107" s="500"/>
      <c r="DI107" s="500"/>
      <c r="DJ107" s="500"/>
      <c r="DK107" s="500"/>
      <c r="DL107" s="500"/>
      <c r="DM107" s="500"/>
      <c r="DN107" s="500"/>
      <c r="DO107" s="500"/>
      <c r="DP107" s="500"/>
      <c r="DQ107" s="5"/>
      <c r="DR107" s="5"/>
      <c r="DS107" s="5"/>
      <c r="DT107" s="5"/>
      <c r="DU107" s="25"/>
      <c r="DV107" s="25"/>
      <c r="DW107" s="25"/>
      <c r="DX107" s="500" t="s">
        <v>122</v>
      </c>
      <c r="DY107" s="500"/>
      <c r="DZ107" s="500"/>
      <c r="EA107" s="500"/>
      <c r="EB107" s="500"/>
      <c r="EC107" s="500"/>
      <c r="ED107" s="500"/>
      <c r="EE107" s="500"/>
      <c r="EF107" s="500"/>
      <c r="EG107" s="500"/>
    </row>
    <row r="108" spans="1:137" ht="28.5" customHeight="1">
      <c r="A108" s="192">
        <v>3</v>
      </c>
      <c r="B108" s="196" t="s">
        <v>191</v>
      </c>
      <c r="C108" s="194">
        <v>0.6</v>
      </c>
      <c r="D108" s="495" t="s">
        <v>397</v>
      </c>
      <c r="E108" s="495"/>
      <c r="F108" s="495" t="s">
        <v>398</v>
      </c>
      <c r="G108" s="495"/>
      <c r="H108" s="495"/>
      <c r="I108" s="495"/>
      <c r="J108" s="495"/>
      <c r="K108" s="495"/>
      <c r="L108" s="495"/>
      <c r="M108" s="495"/>
      <c r="N108" s="495" t="s">
        <v>399</v>
      </c>
      <c r="O108" s="495"/>
      <c r="P108" s="495"/>
      <c r="Q108" s="495"/>
      <c r="R108" s="495"/>
      <c r="S108" s="495"/>
      <c r="T108" s="495"/>
      <c r="U108" s="495"/>
      <c r="V108" s="495"/>
      <c r="W108" s="495"/>
      <c r="X108" s="495"/>
      <c r="Y108" s="495"/>
      <c r="Z108" s="495"/>
      <c r="AA108" s="495"/>
      <c r="AB108" s="139"/>
      <c r="AC108" s="139"/>
      <c r="AD108" s="139"/>
      <c r="AE108" s="139"/>
      <c r="AF108" s="139"/>
      <c r="AG108" s="139"/>
      <c r="AH108" s="139"/>
      <c r="AI108" s="139"/>
      <c r="AJ108" s="139"/>
      <c r="AK108" s="139"/>
      <c r="AL108" s="139"/>
      <c r="AM108" s="139"/>
      <c r="AN108" s="139"/>
      <c r="AO108" s="139"/>
      <c r="AP108" s="139"/>
      <c r="AQ108" s="139"/>
      <c r="AR108" s="139"/>
      <c r="AS108" s="139"/>
      <c r="AT108" s="139"/>
      <c r="AU108" s="87">
        <v>1</v>
      </c>
      <c r="AV108" s="5"/>
      <c r="AW108" s="5"/>
      <c r="AX108" s="5"/>
      <c r="AY108" s="5"/>
      <c r="AZ108" s="5"/>
      <c r="BA108" s="5"/>
      <c r="BB108" s="5"/>
      <c r="BC108" s="5"/>
      <c r="BD108" s="5"/>
      <c r="BE108" s="5"/>
      <c r="BF108" s="5"/>
      <c r="BG108" s="5"/>
      <c r="BH108" s="5"/>
      <c r="BI108" s="5"/>
      <c r="BJ108" s="5"/>
      <c r="BK108" s="56"/>
      <c r="BL108" s="56"/>
      <c r="BM108" s="56"/>
      <c r="BN108" s="56"/>
      <c r="BO108" s="56"/>
      <c r="BP108" s="56"/>
      <c r="BQ108" s="56"/>
      <c r="BR108" s="56"/>
      <c r="BS108" s="56"/>
      <c r="BT108" s="56"/>
      <c r="BU108" s="56"/>
      <c r="BV108" s="56"/>
      <c r="BW108" s="56"/>
      <c r="BX108" s="56"/>
      <c r="BY108" s="56"/>
      <c r="BZ108" s="56"/>
      <c r="CA108" s="56"/>
      <c r="CB108" s="5"/>
      <c r="CC108" s="92">
        <v>1</v>
      </c>
      <c r="CD108" s="56"/>
      <c r="CE108" s="5"/>
      <c r="CF108" s="5"/>
      <c r="CG108" s="5"/>
      <c r="CH108" s="5"/>
      <c r="CI108" s="25"/>
      <c r="CJ108" s="25"/>
      <c r="CK108" s="25"/>
      <c r="CL108" s="25"/>
      <c r="CM108" s="25"/>
      <c r="CN108" s="25"/>
      <c r="CO108" s="25"/>
      <c r="CP108" s="498">
        <v>1</v>
      </c>
      <c r="CQ108" s="498"/>
      <c r="CR108" s="498">
        <v>2</v>
      </c>
      <c r="CS108" s="498"/>
      <c r="CT108" s="498">
        <v>3</v>
      </c>
      <c r="CU108" s="498"/>
      <c r="CV108" s="498">
        <v>4</v>
      </c>
      <c r="CW108" s="498"/>
      <c r="CX108" s="498">
        <v>5</v>
      </c>
      <c r="CY108" s="498"/>
      <c r="CZ108" s="94"/>
      <c r="DA108" s="94"/>
      <c r="DB108" s="25"/>
      <c r="DC108" s="25"/>
      <c r="DD108" s="25"/>
      <c r="DE108" s="25"/>
      <c r="DF108" s="25"/>
      <c r="DG108" s="498">
        <v>1</v>
      </c>
      <c r="DH108" s="498"/>
      <c r="DI108" s="498">
        <v>2</v>
      </c>
      <c r="DJ108" s="498"/>
      <c r="DK108" s="498">
        <v>3</v>
      </c>
      <c r="DL108" s="498"/>
      <c r="DM108" s="498">
        <v>4</v>
      </c>
      <c r="DN108" s="498"/>
      <c r="DO108" s="498">
        <v>5</v>
      </c>
      <c r="DP108" s="498"/>
      <c r="DQ108" s="94"/>
      <c r="DR108" s="94"/>
      <c r="DS108" s="25"/>
      <c r="DT108" s="25"/>
      <c r="DU108" s="25"/>
      <c r="DV108" s="25"/>
      <c r="DW108" s="25"/>
      <c r="DX108" s="498">
        <v>1</v>
      </c>
      <c r="DY108" s="498"/>
      <c r="DZ108" s="498">
        <v>2</v>
      </c>
      <c r="EA108" s="498"/>
      <c r="EB108" s="498">
        <v>3</v>
      </c>
      <c r="EC108" s="498"/>
      <c r="ED108" s="498">
        <v>4</v>
      </c>
      <c r="EE108" s="498"/>
      <c r="EF108" s="498">
        <v>5</v>
      </c>
      <c r="EG108" s="498"/>
    </row>
    <row r="109" spans="1:137" ht="28.5" customHeight="1">
      <c r="A109" s="192">
        <v>4</v>
      </c>
      <c r="B109" s="197" t="s">
        <v>400</v>
      </c>
      <c r="C109" s="194">
        <v>0.8</v>
      </c>
      <c r="D109" s="495" t="s">
        <v>401</v>
      </c>
      <c r="E109" s="495"/>
      <c r="F109" s="495" t="s">
        <v>402</v>
      </c>
      <c r="G109" s="495"/>
      <c r="H109" s="495"/>
      <c r="I109" s="495"/>
      <c r="J109" s="495"/>
      <c r="K109" s="495"/>
      <c r="L109" s="495"/>
      <c r="M109" s="495"/>
      <c r="N109" s="495" t="s">
        <v>403</v>
      </c>
      <c r="O109" s="495"/>
      <c r="P109" s="495"/>
      <c r="Q109" s="495"/>
      <c r="R109" s="495"/>
      <c r="S109" s="495"/>
      <c r="T109" s="495"/>
      <c r="U109" s="495"/>
      <c r="V109" s="495"/>
      <c r="W109" s="495"/>
      <c r="X109" s="495"/>
      <c r="Y109" s="495"/>
      <c r="Z109" s="495"/>
      <c r="AA109" s="495"/>
      <c r="AB109" s="139"/>
      <c r="AC109" s="139"/>
      <c r="AD109" s="139"/>
      <c r="AE109" s="139"/>
      <c r="AF109" s="139"/>
      <c r="AG109" s="139"/>
      <c r="AH109" s="139"/>
      <c r="AI109" s="139"/>
      <c r="AJ109" s="139"/>
      <c r="AK109" s="139"/>
      <c r="AL109" s="139"/>
      <c r="AM109" s="139"/>
      <c r="AN109" s="139"/>
      <c r="AO109" s="139"/>
      <c r="AP109" s="139"/>
      <c r="AQ109" s="139"/>
      <c r="AR109" s="139"/>
      <c r="AS109" s="139"/>
      <c r="AT109" s="139"/>
      <c r="AU109" s="87">
        <v>1</v>
      </c>
      <c r="AV109" s="5"/>
      <c r="AW109" s="5"/>
      <c r="AX109" s="5"/>
      <c r="AY109" s="5"/>
      <c r="AZ109" s="5"/>
      <c r="BA109" s="5"/>
      <c r="BB109" s="5"/>
      <c r="BC109" s="5"/>
      <c r="BD109" s="5"/>
      <c r="BE109" s="5"/>
      <c r="BF109" s="5"/>
      <c r="BG109" s="5"/>
      <c r="BH109" s="5"/>
      <c r="BI109" s="5"/>
      <c r="BJ109" s="5"/>
      <c r="BK109" s="56"/>
      <c r="BL109" s="56"/>
      <c r="BM109" s="56"/>
      <c r="BN109" s="56"/>
      <c r="BO109" s="56"/>
      <c r="BP109" s="56"/>
      <c r="BQ109" s="56"/>
      <c r="BR109" s="56"/>
      <c r="BS109" s="56"/>
      <c r="BT109" s="56"/>
      <c r="BU109" s="56"/>
      <c r="BV109" s="56"/>
      <c r="BW109" s="56"/>
      <c r="BX109" s="56"/>
      <c r="BY109" s="56"/>
      <c r="BZ109" s="56"/>
      <c r="CA109" s="56"/>
      <c r="CB109" s="5"/>
      <c r="CC109" s="92">
        <v>1</v>
      </c>
      <c r="CD109" s="56"/>
      <c r="CE109" s="5"/>
      <c r="CF109" s="5"/>
      <c r="CG109" s="5"/>
      <c r="CH109" s="5"/>
      <c r="CI109" s="25"/>
      <c r="CJ109" s="25"/>
      <c r="CK109" s="198"/>
      <c r="CL109" s="198"/>
      <c r="CM109" s="198"/>
      <c r="CN109" s="199"/>
      <c r="CO109" s="25"/>
      <c r="CP109" s="451" t="str">
        <f>IF(O125=1,"X","")</f>
        <v/>
      </c>
      <c r="CQ109" s="451"/>
      <c r="CR109" s="451" t="str">
        <f>IF(O125=2,"X","")</f>
        <v/>
      </c>
      <c r="CS109" s="451"/>
      <c r="CT109" s="451" t="str">
        <f>IF(O125=3,"X","")</f>
        <v/>
      </c>
      <c r="CU109" s="451"/>
      <c r="CV109" s="480" t="str">
        <f>IF(O125=4,"X","")</f>
        <v/>
      </c>
      <c r="CW109" s="480"/>
      <c r="CX109" s="451" t="str">
        <f>IF(O125=5,"X","")</f>
        <v/>
      </c>
      <c r="CY109" s="451"/>
      <c r="CZ109" s="94"/>
      <c r="DA109" s="25"/>
      <c r="DB109" s="25"/>
      <c r="DC109" s="25"/>
      <c r="DD109" s="25"/>
      <c r="DE109" s="25"/>
      <c r="DF109" s="25"/>
      <c r="DG109" s="451" t="str">
        <f>IF(Q164=1,"X","")</f>
        <v/>
      </c>
      <c r="DH109" s="451"/>
      <c r="DI109" s="451" t="str">
        <f>IF(Q164=2,"X","")</f>
        <v/>
      </c>
      <c r="DJ109" s="451"/>
      <c r="DK109" s="451" t="str">
        <f>IF(Q164=3,"X","")</f>
        <v/>
      </c>
      <c r="DL109" s="451"/>
      <c r="DM109" s="480" t="str">
        <f>IF(Q164=4,"X","")</f>
        <v/>
      </c>
      <c r="DN109" s="480"/>
      <c r="DO109" s="451" t="str">
        <f>IF(Q164=5,"X","")</f>
        <v>X</v>
      </c>
      <c r="DP109" s="451"/>
      <c r="DQ109" s="94"/>
      <c r="DR109" s="25"/>
      <c r="DS109" s="25"/>
      <c r="DT109" s="25"/>
      <c r="DU109" s="25"/>
      <c r="DV109" s="25"/>
      <c r="DW109" s="25"/>
      <c r="DX109" s="451" t="str">
        <f>IF(Q176=1,"X","")</f>
        <v/>
      </c>
      <c r="DY109" s="451"/>
      <c r="DZ109" s="451" t="str">
        <f>IF(Q176=2,"X","")</f>
        <v/>
      </c>
      <c r="EA109" s="451"/>
      <c r="EB109" s="451" t="str">
        <f>IF(Q176=3,"X","")</f>
        <v/>
      </c>
      <c r="EC109" s="451"/>
      <c r="ED109" s="480" t="str">
        <f>IF(Q176=4,"X","")</f>
        <v/>
      </c>
      <c r="EE109" s="480"/>
      <c r="EF109" s="451" t="str">
        <f>IF(Q176=5,"X","")</f>
        <v>X</v>
      </c>
      <c r="EG109" s="451"/>
    </row>
    <row r="110" spans="1:137" ht="28.5" customHeight="1">
      <c r="A110" s="192">
        <v>5</v>
      </c>
      <c r="B110" s="200" t="s">
        <v>404</v>
      </c>
      <c r="C110" s="194">
        <v>1</v>
      </c>
      <c r="D110" s="495" t="s">
        <v>405</v>
      </c>
      <c r="E110" s="495"/>
      <c r="F110" s="495" t="s">
        <v>406</v>
      </c>
      <c r="G110" s="495"/>
      <c r="H110" s="495"/>
      <c r="I110" s="495"/>
      <c r="J110" s="495"/>
      <c r="K110" s="495"/>
      <c r="L110" s="495"/>
      <c r="M110" s="495"/>
      <c r="N110" s="495" t="s">
        <v>407</v>
      </c>
      <c r="O110" s="495"/>
      <c r="P110" s="495"/>
      <c r="Q110" s="495"/>
      <c r="R110" s="495"/>
      <c r="S110" s="495"/>
      <c r="T110" s="495"/>
      <c r="U110" s="495"/>
      <c r="V110" s="495"/>
      <c r="W110" s="495"/>
      <c r="X110" s="495"/>
      <c r="Y110" s="495"/>
      <c r="Z110" s="495"/>
      <c r="AA110" s="495"/>
      <c r="AB110" s="139"/>
      <c r="AC110" s="139"/>
      <c r="AD110" s="139"/>
      <c r="AE110" s="139"/>
      <c r="AF110" s="139"/>
      <c r="AG110" s="139"/>
      <c r="AH110" s="139"/>
      <c r="AI110" s="139"/>
      <c r="AJ110" s="139"/>
      <c r="AK110" s="139"/>
      <c r="AL110" s="139"/>
      <c r="AM110" s="139"/>
      <c r="AN110" s="139"/>
      <c r="AO110" s="139"/>
      <c r="AP110" s="139"/>
      <c r="AQ110" s="139"/>
      <c r="AR110" s="139"/>
      <c r="AS110" s="139"/>
      <c r="AT110" s="139"/>
      <c r="AU110" s="87">
        <v>1</v>
      </c>
      <c r="AV110" s="5"/>
      <c r="AW110" s="5"/>
      <c r="AX110" s="5"/>
      <c r="AY110" s="5"/>
      <c r="AZ110" s="5"/>
      <c r="BA110" s="5"/>
      <c r="BB110" s="5"/>
      <c r="BC110" s="5"/>
      <c r="BD110" s="5"/>
      <c r="BE110" s="5"/>
      <c r="BF110" s="5"/>
      <c r="BG110" s="5"/>
      <c r="BH110" s="5"/>
      <c r="BI110" s="5"/>
      <c r="BJ110" s="5"/>
      <c r="BK110" s="56"/>
      <c r="BL110" s="56"/>
      <c r="BM110" s="56"/>
      <c r="BN110" s="56"/>
      <c r="BO110" s="56"/>
      <c r="BP110" s="56"/>
      <c r="BQ110" s="56"/>
      <c r="BR110" s="56"/>
      <c r="BS110" s="56"/>
      <c r="BT110" s="56"/>
      <c r="BU110" s="56"/>
      <c r="BV110" s="56"/>
      <c r="BW110" s="56"/>
      <c r="BX110" s="56"/>
      <c r="BY110" s="56"/>
      <c r="BZ110" s="56"/>
      <c r="CA110" s="56"/>
      <c r="CB110" s="5"/>
      <c r="CC110" s="92">
        <v>1</v>
      </c>
      <c r="CD110" s="56"/>
      <c r="CE110" s="5"/>
      <c r="CF110" s="5"/>
      <c r="CG110" s="5"/>
      <c r="CH110" s="5"/>
      <c r="CI110" s="25"/>
      <c r="CJ110" s="25"/>
      <c r="CK110" s="496" t="s">
        <v>408</v>
      </c>
      <c r="CL110" s="496"/>
      <c r="CM110" s="496"/>
      <c r="CN110" s="496"/>
      <c r="CO110" s="25"/>
      <c r="CP110" s="497" t="s">
        <v>409</v>
      </c>
      <c r="CQ110" s="497"/>
      <c r="CR110" s="497" t="s">
        <v>410</v>
      </c>
      <c r="CS110" s="497"/>
      <c r="CT110" s="497" t="s">
        <v>411</v>
      </c>
      <c r="CU110" s="497"/>
      <c r="CV110" s="497" t="s">
        <v>412</v>
      </c>
      <c r="CW110" s="497"/>
      <c r="CX110" s="497" t="s">
        <v>413</v>
      </c>
      <c r="CY110" s="497"/>
      <c r="CZ110" s="94"/>
      <c r="DA110" s="25"/>
      <c r="DB110" s="25"/>
      <c r="DC110" s="25"/>
      <c r="DD110" s="496" t="s">
        <v>414</v>
      </c>
      <c r="DE110" s="496"/>
      <c r="DF110" s="25"/>
      <c r="DG110" s="25"/>
      <c r="DH110" s="201"/>
      <c r="DI110" s="201"/>
      <c r="DJ110" s="201"/>
      <c r="DK110" s="201"/>
      <c r="DL110" s="201"/>
      <c r="DM110" s="201"/>
      <c r="DN110" s="201"/>
      <c r="DO110" s="201"/>
      <c r="DP110" s="201"/>
      <c r="DQ110" s="94"/>
      <c r="DR110" s="25"/>
      <c r="DS110" s="25"/>
      <c r="DT110" s="25"/>
      <c r="DU110" s="496" t="s">
        <v>415</v>
      </c>
      <c r="DV110" s="496"/>
      <c r="DW110" s="25"/>
      <c r="DX110" s="25"/>
      <c r="DY110" s="201"/>
      <c r="DZ110" s="201"/>
      <c r="EA110" s="201"/>
      <c r="EB110" s="201"/>
      <c r="EC110" s="201"/>
      <c r="ED110" s="201"/>
      <c r="EE110" s="201"/>
      <c r="EF110" s="201"/>
      <c r="EG110" s="201"/>
    </row>
    <row r="111" spans="1:137" ht="18.75" customHeight="1">
      <c r="A111" s="202"/>
      <c r="B111" s="202"/>
      <c r="C111" s="202"/>
      <c r="D111" s="203" t="s">
        <v>416</v>
      </c>
      <c r="E111" s="204">
        <f>Matriz!A2</f>
        <v>1423500</v>
      </c>
      <c r="F111" s="202"/>
      <c r="G111" s="202"/>
      <c r="H111" s="202"/>
      <c r="I111" s="202"/>
      <c r="J111" s="202"/>
      <c r="K111" s="202"/>
      <c r="L111" s="202"/>
      <c r="M111" s="202"/>
      <c r="N111" s="202"/>
      <c r="O111" s="202"/>
      <c r="P111" s="202"/>
      <c r="Q111" s="202"/>
      <c r="R111" s="5"/>
      <c r="S111" s="5"/>
      <c r="T111" s="5"/>
      <c r="U111" s="5"/>
      <c r="V111" s="5"/>
      <c r="W111" s="5"/>
      <c r="X111" s="205"/>
      <c r="Y111" s="5"/>
      <c r="Z111" s="206"/>
      <c r="AA111" s="206"/>
      <c r="AB111" s="207"/>
      <c r="AC111" s="207"/>
      <c r="AD111" s="207"/>
      <c r="AE111" s="207"/>
      <c r="AF111" s="207"/>
      <c r="AG111" s="207"/>
      <c r="AH111" s="207"/>
      <c r="AI111" s="207"/>
      <c r="AJ111" s="207"/>
      <c r="AK111" s="207"/>
      <c r="AL111" s="207"/>
      <c r="AM111" s="207"/>
      <c r="AN111" s="207"/>
      <c r="AO111" s="207"/>
      <c r="AP111" s="207"/>
      <c r="AQ111" s="207"/>
      <c r="AR111" s="207"/>
      <c r="AS111" s="207"/>
      <c r="AT111" s="207"/>
      <c r="AU111" s="87">
        <v>1</v>
      </c>
      <c r="AV111" s="25"/>
      <c r="AW111" s="25"/>
      <c r="AX111" s="25"/>
      <c r="AY111" s="25"/>
      <c r="AZ111" s="25"/>
      <c r="BA111" s="25"/>
      <c r="BB111" s="25"/>
      <c r="BC111" s="25"/>
      <c r="BD111" s="25"/>
      <c r="BE111" s="25"/>
      <c r="BF111" s="25"/>
      <c r="BG111" s="25"/>
      <c r="BH111" s="25"/>
      <c r="BI111" s="25"/>
      <c r="BJ111" s="25"/>
      <c r="BK111" s="94"/>
      <c r="BL111" s="94"/>
      <c r="BM111" s="94"/>
      <c r="BN111" s="94"/>
      <c r="BO111" s="94"/>
      <c r="BP111" s="94"/>
      <c r="BQ111" s="94"/>
      <c r="BR111" s="94"/>
      <c r="BS111" s="94"/>
      <c r="BT111" s="94"/>
      <c r="BU111" s="94"/>
      <c r="BV111" s="94"/>
      <c r="BW111" s="94"/>
      <c r="BX111" s="94"/>
      <c r="BY111" s="94"/>
      <c r="BZ111" s="94"/>
      <c r="CA111" s="94"/>
      <c r="CB111" s="25"/>
      <c r="CC111" s="92">
        <v>1</v>
      </c>
      <c r="CD111" s="56"/>
      <c r="CE111" s="5"/>
      <c r="CF111" s="5"/>
      <c r="CG111" s="5"/>
      <c r="CH111" s="5"/>
      <c r="CI111" s="25"/>
      <c r="CJ111" s="25"/>
      <c r="CK111" s="496"/>
      <c r="CL111" s="496"/>
      <c r="CM111" s="496"/>
      <c r="CN111" s="496"/>
      <c r="CO111" s="25"/>
      <c r="CP111" s="208"/>
      <c r="CQ111" s="209">
        <f>IF(CP109="X",V125,0)</f>
        <v>0</v>
      </c>
      <c r="CR111" s="210"/>
      <c r="CS111" s="209">
        <f>IF(CR109="X",V125,0)</f>
        <v>0</v>
      </c>
      <c r="CT111" s="210"/>
      <c r="CU111" s="209">
        <f>IF(CT109="X",V125,0)</f>
        <v>0</v>
      </c>
      <c r="CV111" s="210"/>
      <c r="CW111" s="209">
        <f>IF(CV109="X",V125,0)</f>
        <v>0</v>
      </c>
      <c r="CX111" s="210"/>
      <c r="CY111" s="209">
        <f>IF(CX109="X",V125,0)</f>
        <v>0</v>
      </c>
      <c r="CZ111" s="94"/>
      <c r="DA111" s="25"/>
      <c r="DB111" s="25"/>
      <c r="DC111" s="25"/>
      <c r="DD111" s="496"/>
      <c r="DE111" s="496"/>
      <c r="DF111" s="25"/>
      <c r="DG111" s="208"/>
      <c r="DH111" s="209">
        <f>IF(DG109="X",V164,0)</f>
        <v>0</v>
      </c>
      <c r="DI111" s="210"/>
      <c r="DJ111" s="209">
        <f>IF(DI109="X",V164,0)</f>
        <v>0</v>
      </c>
      <c r="DK111" s="210"/>
      <c r="DL111" s="209">
        <f>IF(DK109="X",V164,0)</f>
        <v>0</v>
      </c>
      <c r="DM111" s="210"/>
      <c r="DN111" s="209">
        <f>IF(DM109="X",V164,0)</f>
        <v>0</v>
      </c>
      <c r="DO111" s="210"/>
      <c r="DP111" s="209" t="str">
        <f>IF(DO109="X",V164,0)</f>
        <v/>
      </c>
      <c r="DQ111" s="94"/>
      <c r="DR111" s="25"/>
      <c r="DS111" s="25"/>
      <c r="DT111" s="25"/>
      <c r="DU111" s="496"/>
      <c r="DV111" s="496"/>
      <c r="DW111" s="25"/>
      <c r="DX111" s="208"/>
      <c r="DY111" s="209">
        <f>IF(DX109="X",V176,0)</f>
        <v>0</v>
      </c>
      <c r="DZ111" s="210"/>
      <c r="EA111" s="209">
        <f>IF(DZ109="X",V176,0)</f>
        <v>0</v>
      </c>
      <c r="EB111" s="210"/>
      <c r="EC111" s="209">
        <f>IF(EB109="X",V176,0)</f>
        <v>0</v>
      </c>
      <c r="ED111" s="210"/>
      <c r="EE111" s="209">
        <f>IF(ED109="X",V176,0)</f>
        <v>0</v>
      </c>
      <c r="EF111" s="210"/>
      <c r="EG111" s="209" t="str">
        <f>IF(EF109="X",V176,0)</f>
        <v/>
      </c>
    </row>
    <row r="112" spans="1:137" ht="15.75" customHeight="1">
      <c r="A112" s="71"/>
      <c r="B112" s="161" t="s">
        <v>417</v>
      </c>
      <c r="C112" s="136"/>
      <c r="D112" s="136"/>
      <c r="E112" s="162"/>
      <c r="F112" s="136"/>
      <c r="G112" s="136"/>
      <c r="H112" s="136"/>
      <c r="I112" s="136"/>
      <c r="J112" s="136"/>
      <c r="K112" s="136"/>
      <c r="L112" s="136"/>
      <c r="M112" s="136"/>
      <c r="N112" s="136"/>
      <c r="O112" s="136"/>
      <c r="P112" s="136"/>
      <c r="Q112" s="136"/>
      <c r="R112" s="136"/>
      <c r="S112" s="136"/>
      <c r="T112" s="136"/>
      <c r="U112" s="21"/>
      <c r="V112" s="21"/>
      <c r="W112" s="21"/>
      <c r="X112" s="21"/>
      <c r="Y112" s="21"/>
      <c r="Z112" s="21"/>
      <c r="AA112" s="21"/>
      <c r="AB112" s="71"/>
      <c r="AC112" s="71"/>
      <c r="AD112" s="71"/>
      <c r="AE112" s="71"/>
      <c r="AF112" s="71"/>
      <c r="AG112" s="71"/>
      <c r="AH112" s="71"/>
      <c r="AI112" s="71"/>
      <c r="AJ112" s="71"/>
      <c r="AK112" s="71"/>
      <c r="AL112" s="71"/>
      <c r="AM112" s="71"/>
      <c r="AN112" s="71"/>
      <c r="AO112" s="71"/>
      <c r="AP112" s="71"/>
      <c r="AQ112" s="71"/>
      <c r="AR112" s="71"/>
      <c r="AS112" s="71"/>
      <c r="AT112" s="71"/>
      <c r="AU112" s="87">
        <v>1</v>
      </c>
      <c r="AV112" s="25"/>
      <c r="AW112" s="25"/>
      <c r="AX112" s="25"/>
      <c r="AY112" s="25"/>
      <c r="AZ112" s="25"/>
      <c r="BA112" s="25"/>
      <c r="BB112" s="25"/>
      <c r="BC112" s="25"/>
      <c r="BD112" s="25"/>
      <c r="BE112" s="25"/>
      <c r="BF112" s="25"/>
      <c r="BG112" s="25"/>
      <c r="BH112" s="25"/>
      <c r="BI112" s="25"/>
      <c r="BJ112" s="25"/>
      <c r="BK112" s="94"/>
      <c r="BL112" s="94"/>
      <c r="BM112" s="94"/>
      <c r="BN112" s="94"/>
      <c r="BO112" s="94"/>
      <c r="BP112" s="94"/>
      <c r="BQ112" s="94"/>
      <c r="BR112" s="94"/>
      <c r="BS112" s="94"/>
      <c r="BT112" s="94"/>
      <c r="BU112" s="94"/>
      <c r="BV112" s="94"/>
      <c r="BW112" s="94"/>
      <c r="BX112" s="94"/>
      <c r="BY112" s="94"/>
      <c r="BZ112" s="94"/>
      <c r="CA112" s="94"/>
      <c r="CB112" s="25"/>
      <c r="CC112" s="92">
        <v>1</v>
      </c>
      <c r="CD112" s="56"/>
      <c r="CE112" s="5"/>
      <c r="CF112" s="5"/>
      <c r="CG112" s="5"/>
      <c r="CH112" s="5"/>
      <c r="CI112" s="25"/>
      <c r="CJ112" s="25"/>
      <c r="CK112" s="211"/>
      <c r="CL112" s="211"/>
      <c r="CM112" s="211"/>
      <c r="CN112" s="211"/>
      <c r="CO112" s="25"/>
      <c r="CP112" s="498">
        <v>1</v>
      </c>
      <c r="CQ112" s="498"/>
      <c r="CR112" s="498">
        <v>2</v>
      </c>
      <c r="CS112" s="498"/>
      <c r="CT112" s="498">
        <v>3</v>
      </c>
      <c r="CU112" s="498"/>
      <c r="CV112" s="498">
        <v>4</v>
      </c>
      <c r="CW112" s="498"/>
      <c r="CX112" s="498">
        <v>5</v>
      </c>
      <c r="CY112" s="498"/>
      <c r="CZ112" s="94"/>
      <c r="DA112" s="25"/>
      <c r="DB112" s="25"/>
      <c r="DC112" s="25"/>
      <c r="DD112" s="211"/>
      <c r="DE112" s="211"/>
      <c r="DF112" s="25"/>
      <c r="DG112" s="498">
        <v>1</v>
      </c>
      <c r="DH112" s="498"/>
      <c r="DI112" s="498">
        <v>2</v>
      </c>
      <c r="DJ112" s="498"/>
      <c r="DK112" s="498">
        <v>3</v>
      </c>
      <c r="DL112" s="498"/>
      <c r="DM112" s="498">
        <v>4</v>
      </c>
      <c r="DN112" s="498"/>
      <c r="DO112" s="498">
        <v>5</v>
      </c>
      <c r="DP112" s="498"/>
      <c r="DQ112" s="94"/>
      <c r="DR112" s="25"/>
      <c r="DS112" s="25"/>
      <c r="DT112" s="25"/>
      <c r="DU112" s="211"/>
      <c r="DV112" s="211"/>
      <c r="DW112" s="25"/>
      <c r="DX112" s="498">
        <v>1</v>
      </c>
      <c r="DY112" s="498"/>
      <c r="DZ112" s="498">
        <v>2</v>
      </c>
      <c r="EA112" s="498"/>
      <c r="EB112" s="498">
        <v>3</v>
      </c>
      <c r="EC112" s="498"/>
      <c r="ED112" s="498">
        <v>4</v>
      </c>
      <c r="EE112" s="498"/>
      <c r="EF112" s="498">
        <v>5</v>
      </c>
      <c r="EG112" s="498"/>
    </row>
    <row r="113" spans="1:137" ht="17.25" customHeight="1">
      <c r="A113" s="5"/>
      <c r="B113" s="487" t="s">
        <v>418</v>
      </c>
      <c r="C113" s="487"/>
      <c r="D113" s="487"/>
      <c r="E113" s="487"/>
      <c r="F113" s="487"/>
      <c r="G113" s="487"/>
      <c r="H113" s="487"/>
      <c r="I113" s="487"/>
      <c r="J113" s="388" t="s">
        <v>419</v>
      </c>
      <c r="K113" s="388"/>
      <c r="L113" s="388"/>
      <c r="M113" s="388"/>
      <c r="N113" s="388" t="s">
        <v>420</v>
      </c>
      <c r="O113" s="388"/>
      <c r="P113" s="388"/>
      <c r="Q113" s="388"/>
      <c r="R113" s="388" t="s">
        <v>421</v>
      </c>
      <c r="S113" s="388"/>
      <c r="T113" s="388"/>
      <c r="U113" s="388"/>
      <c r="V113" s="488" t="s">
        <v>422</v>
      </c>
      <c r="W113" s="488"/>
      <c r="X113" s="488"/>
      <c r="Y113" s="488"/>
      <c r="Z113" s="488"/>
      <c r="AA113" s="488"/>
      <c r="AB113" s="71"/>
      <c r="AC113" s="71"/>
      <c r="AD113" s="71"/>
      <c r="AE113" s="71"/>
      <c r="AF113" s="71"/>
      <c r="AG113" s="71"/>
      <c r="AH113" s="71"/>
      <c r="AI113" s="71"/>
      <c r="AJ113" s="71"/>
      <c r="AK113" s="71"/>
      <c r="AL113" s="71"/>
      <c r="AM113" s="71"/>
      <c r="AN113" s="71"/>
      <c r="AO113" s="71"/>
      <c r="AP113" s="71"/>
      <c r="AQ113" s="71"/>
      <c r="AR113" s="71"/>
      <c r="AS113" s="71"/>
      <c r="AT113" s="71"/>
      <c r="AU113" s="87">
        <v>1</v>
      </c>
      <c r="AV113" s="25" t="s">
        <v>423</v>
      </c>
      <c r="AW113" s="25"/>
      <c r="AX113" s="25"/>
      <c r="AY113" s="25"/>
      <c r="AZ113" s="25"/>
      <c r="BA113" s="25"/>
      <c r="BB113" s="25"/>
      <c r="BC113" s="25"/>
      <c r="BD113" s="25"/>
      <c r="BE113" s="25"/>
      <c r="BF113" s="25"/>
      <c r="BG113" s="25"/>
      <c r="BH113" s="25"/>
      <c r="BI113" s="25"/>
      <c r="BJ113" s="25"/>
      <c r="BK113" s="94"/>
      <c r="BL113" s="94"/>
      <c r="BM113" s="94"/>
      <c r="BN113" s="94"/>
      <c r="BO113" s="94"/>
      <c r="BP113" s="94"/>
      <c r="BQ113" s="94"/>
      <c r="BR113" s="94"/>
      <c r="BS113" s="94"/>
      <c r="BT113" s="94"/>
      <c r="BU113" s="94"/>
      <c r="BV113" s="94"/>
      <c r="BW113" s="94"/>
      <c r="BX113" s="94"/>
      <c r="BY113" s="94"/>
      <c r="BZ113" s="94"/>
      <c r="CA113" s="94"/>
      <c r="CB113" s="25"/>
      <c r="CC113" s="92">
        <v>1</v>
      </c>
      <c r="CD113" s="56"/>
      <c r="CE113" s="5"/>
      <c r="CF113" s="5"/>
      <c r="CG113" s="5"/>
      <c r="CH113" s="5"/>
      <c r="CI113" s="485" t="s">
        <v>38</v>
      </c>
      <c r="CJ113" s="450">
        <v>5</v>
      </c>
      <c r="CK113" s="451" t="str">
        <f>IF(O101=5,"X","")</f>
        <v/>
      </c>
      <c r="CL113" s="453" t="s">
        <v>413</v>
      </c>
      <c r="CM113" s="453"/>
      <c r="CN113" s="452">
        <f>IF(CK113="X",V101,0)</f>
        <v>0</v>
      </c>
      <c r="CO113" s="450">
        <v>5</v>
      </c>
      <c r="CP113" s="466"/>
      <c r="CQ113" s="448" t="str">
        <f>IF(AND(CK113="X",CP109="X"),CN113*CQ111,"")</f>
        <v/>
      </c>
      <c r="CR113" s="467"/>
      <c r="CS113" s="467" t="str">
        <f>IF(AND(CK113="X",CR109="X"),CN113*CS111,"")</f>
        <v/>
      </c>
      <c r="CT113" s="457"/>
      <c r="CU113" s="463" t="str">
        <f>IF(AND(CK113="X",CT109="X"),CN113*CU111,"")</f>
        <v/>
      </c>
      <c r="CV113" s="486"/>
      <c r="CW113" s="486" t="str">
        <f>IF(AND(CK113="X",CV109="X"),CN113*CW111,"")</f>
        <v/>
      </c>
      <c r="CX113" s="483"/>
      <c r="CY113" s="484" t="str">
        <f>IF(AND(CK113="X",CX109="X"),CN113*CY111,"")</f>
        <v/>
      </c>
      <c r="CZ113" s="94"/>
      <c r="DA113" s="25"/>
      <c r="DB113" s="485" t="s">
        <v>38</v>
      </c>
      <c r="DC113" s="450">
        <v>5</v>
      </c>
      <c r="DD113" s="451" t="str">
        <f>IF(E164=5,"X","")</f>
        <v>X</v>
      </c>
      <c r="DE113" s="452" t="str">
        <f>IF(DD113="X",I164,0)</f>
        <v/>
      </c>
      <c r="DF113" s="450">
        <v>5</v>
      </c>
      <c r="DG113" s="466"/>
      <c r="DH113" s="448" t="str">
        <f>IF(AND(DD113="X",DG109="X"),DE113*DH111,"")</f>
        <v/>
      </c>
      <c r="DI113" s="467"/>
      <c r="DJ113" s="467" t="str">
        <f>IF(AND(DD113="X",DI109="X"),DE113*DJ111,"")</f>
        <v/>
      </c>
      <c r="DK113" s="457"/>
      <c r="DL113" s="463" t="str">
        <f>IF(AND(DD113="X",DK109="X"),DE113*DL111,"")</f>
        <v/>
      </c>
      <c r="DM113" s="486"/>
      <c r="DN113" s="486" t="str">
        <f>IF(AND(DD113="X",DM109="X"),DE113*DN111,"")</f>
        <v/>
      </c>
      <c r="DO113" s="483"/>
      <c r="DP113" s="484" t="e">
        <f>IF(AND(DD113="X",DO109="X"),DE113*DP111,"")</f>
        <v>#VALUE!</v>
      </c>
      <c r="DQ113" s="94"/>
      <c r="DR113" s="25"/>
      <c r="DS113" s="485" t="s">
        <v>38</v>
      </c>
      <c r="DT113" s="450">
        <v>5</v>
      </c>
      <c r="DU113" s="451" t="str">
        <f>IF(E176=5,"X","")</f>
        <v>X</v>
      </c>
      <c r="DV113" s="452" t="str">
        <f>IF(DU113="X",I176,0)</f>
        <v/>
      </c>
      <c r="DW113" s="450">
        <v>5</v>
      </c>
      <c r="DX113" s="466"/>
      <c r="DY113" s="448" t="str">
        <f>IF(AND(DU113="X",DX109="X"),DV113*DY111,"")</f>
        <v/>
      </c>
      <c r="DZ113" s="467"/>
      <c r="EA113" s="467" t="str">
        <f>IF(AND(DU113="X",DZ109="X"),DV113*EA111,"")</f>
        <v/>
      </c>
      <c r="EB113" s="457"/>
      <c r="EC113" s="463" t="str">
        <f>IF(AND(DU113="X",EB109="X"),DV113*EC111,"")</f>
        <v/>
      </c>
      <c r="ED113" s="486"/>
      <c r="EE113" s="486" t="str">
        <f>IF(AND(DU113="X",ED109="X"),DV113*EE111,"")</f>
        <v/>
      </c>
      <c r="EF113" s="483"/>
      <c r="EG113" s="484" t="e">
        <f>IF(AND(DU113="X",EF109="X"),DV113*EG111,"")</f>
        <v>#VALUE!</v>
      </c>
    </row>
    <row r="114" spans="1:137" ht="42.75" customHeight="1">
      <c r="A114" s="163"/>
      <c r="B114" s="379" t="s">
        <v>838</v>
      </c>
      <c r="C114" s="379"/>
      <c r="D114" s="379"/>
      <c r="E114" s="379"/>
      <c r="F114" s="379"/>
      <c r="G114" s="379"/>
      <c r="H114" s="379"/>
      <c r="I114" s="379"/>
      <c r="J114" s="489"/>
      <c r="K114" s="489"/>
      <c r="L114" s="489"/>
      <c r="M114" s="489"/>
      <c r="N114" s="489"/>
      <c r="O114" s="489"/>
      <c r="P114" s="489"/>
      <c r="Q114" s="489"/>
      <c r="R114" s="490"/>
      <c r="S114" s="490"/>
      <c r="T114" s="490"/>
      <c r="U114" s="490"/>
      <c r="V114" s="491">
        <f>(J114+4*N114+R114)/6</f>
        <v>0</v>
      </c>
      <c r="W114" s="491"/>
      <c r="X114" s="491"/>
      <c r="Y114" s="491"/>
      <c r="Z114" s="491"/>
      <c r="AA114" s="491"/>
      <c r="AB114" s="212"/>
      <c r="AC114" s="212"/>
      <c r="AD114" s="212"/>
      <c r="AE114" s="212"/>
      <c r="AF114" s="212"/>
      <c r="AG114" s="212"/>
      <c r="AH114" s="212"/>
      <c r="AI114" s="212"/>
      <c r="AJ114" s="212"/>
      <c r="AK114" s="212"/>
      <c r="AL114" s="212"/>
      <c r="AM114" s="212"/>
      <c r="AN114" s="212"/>
      <c r="AO114" s="212"/>
      <c r="AP114" s="212"/>
      <c r="AQ114" s="212"/>
      <c r="AR114" s="212"/>
      <c r="AS114" s="212"/>
      <c r="AT114" s="212"/>
      <c r="AU114" s="87">
        <v>1</v>
      </c>
      <c r="AV114" s="213">
        <f>V114/E111</f>
        <v>0</v>
      </c>
      <c r="AW114" s="25"/>
      <c r="AX114" s="25"/>
      <c r="AY114" s="25"/>
      <c r="AZ114" s="25"/>
      <c r="BA114" s="25"/>
      <c r="BB114" s="25"/>
      <c r="BC114" s="25"/>
      <c r="BD114" s="25"/>
      <c r="BE114" s="25"/>
      <c r="BF114" s="25"/>
      <c r="BG114" s="25"/>
      <c r="BH114" s="25"/>
      <c r="BI114" s="25"/>
      <c r="BJ114" s="25"/>
      <c r="BK114" s="94"/>
      <c r="BL114" s="94"/>
      <c r="BM114" s="94"/>
      <c r="BN114" s="94"/>
      <c r="BO114" s="94"/>
      <c r="BP114" s="94"/>
      <c r="BQ114" s="94"/>
      <c r="BR114" s="94"/>
      <c r="BS114" s="94"/>
      <c r="BT114" s="94"/>
      <c r="BU114" s="94"/>
      <c r="BV114" s="94"/>
      <c r="BW114" s="94"/>
      <c r="BX114" s="94"/>
      <c r="BY114" s="94"/>
      <c r="BZ114" s="94"/>
      <c r="CA114" s="94"/>
      <c r="CB114" s="25"/>
      <c r="CC114" s="92">
        <v>1</v>
      </c>
      <c r="CD114" s="56"/>
      <c r="CE114" s="5"/>
      <c r="CF114" s="5"/>
      <c r="CG114" s="5"/>
      <c r="CH114" s="5"/>
      <c r="CI114" s="485"/>
      <c r="CJ114" s="450"/>
      <c r="CK114" s="451"/>
      <c r="CL114" s="453"/>
      <c r="CM114" s="453"/>
      <c r="CN114" s="452"/>
      <c r="CO114" s="450"/>
      <c r="CP114" s="466"/>
      <c r="CQ114" s="448"/>
      <c r="CR114" s="467"/>
      <c r="CS114" s="467"/>
      <c r="CT114" s="457"/>
      <c r="CU114" s="463"/>
      <c r="CV114" s="486"/>
      <c r="CW114" s="486"/>
      <c r="CX114" s="483"/>
      <c r="CY114" s="484"/>
      <c r="CZ114" s="94"/>
      <c r="DA114" s="25"/>
      <c r="DB114" s="485"/>
      <c r="DC114" s="450"/>
      <c r="DD114" s="451"/>
      <c r="DE114" s="451"/>
      <c r="DF114" s="450"/>
      <c r="DG114" s="466"/>
      <c r="DH114" s="448"/>
      <c r="DI114" s="467"/>
      <c r="DJ114" s="467"/>
      <c r="DK114" s="457"/>
      <c r="DL114" s="463"/>
      <c r="DM114" s="486"/>
      <c r="DN114" s="486"/>
      <c r="DO114" s="483"/>
      <c r="DP114" s="484"/>
      <c r="DQ114" s="94"/>
      <c r="DR114" s="25"/>
      <c r="DS114" s="485"/>
      <c r="DT114" s="450"/>
      <c r="DU114" s="451"/>
      <c r="DV114" s="451"/>
      <c r="DW114" s="450"/>
      <c r="DX114" s="466"/>
      <c r="DY114" s="448"/>
      <c r="DZ114" s="467"/>
      <c r="EA114" s="467"/>
      <c r="EB114" s="457"/>
      <c r="EC114" s="463"/>
      <c r="ED114" s="486"/>
      <c r="EE114" s="486"/>
      <c r="EF114" s="483"/>
      <c r="EG114" s="484"/>
    </row>
    <row r="115" spans="1:137" ht="17.25" customHeight="1">
      <c r="A115" s="25"/>
      <c r="B115" s="492" t="s">
        <v>424</v>
      </c>
      <c r="C115" s="492"/>
      <c r="D115" s="492"/>
      <c r="E115" s="492"/>
      <c r="F115" s="492"/>
      <c r="G115" s="492"/>
      <c r="H115" s="492"/>
      <c r="I115" s="492"/>
      <c r="J115" s="214"/>
      <c r="K115" s="214"/>
      <c r="L115" s="214"/>
      <c r="M115" s="493" t="s">
        <v>425</v>
      </c>
      <c r="N115" s="493"/>
      <c r="O115" s="493"/>
      <c r="P115" s="493"/>
      <c r="Q115" s="493"/>
      <c r="R115" s="493"/>
      <c r="S115" s="493"/>
      <c r="T115" s="493"/>
      <c r="U115" s="493"/>
      <c r="V115" s="494" t="str">
        <f>IF(AV114=0,"",IF(AV114&lt;10,"Leve",IF(AV114&lt;51,"Menor",IF(AV114&lt;101,"Moderado",IF(AV114&lt;501,"Mayor","Catastrófico")))))</f>
        <v/>
      </c>
      <c r="W115" s="494"/>
      <c r="X115" s="494"/>
      <c r="Y115" s="494"/>
      <c r="Z115" s="494"/>
      <c r="AA115" s="494"/>
      <c r="AB115" s="215"/>
      <c r="AC115" s="215"/>
      <c r="AD115" s="215"/>
      <c r="AE115" s="215"/>
      <c r="AF115" s="215"/>
      <c r="AG115" s="215"/>
      <c r="AH115" s="215"/>
      <c r="AI115" s="215"/>
      <c r="AJ115" s="215"/>
      <c r="AK115" s="215"/>
      <c r="AL115" s="215"/>
      <c r="AM115" s="215"/>
      <c r="AN115" s="215"/>
      <c r="AO115" s="215"/>
      <c r="AP115" s="215"/>
      <c r="AQ115" s="215"/>
      <c r="AR115" s="215"/>
      <c r="AS115" s="215"/>
      <c r="AT115" s="215"/>
      <c r="AU115" s="87">
        <v>1</v>
      </c>
      <c r="AV115" s="25"/>
      <c r="AW115" s="25"/>
      <c r="AX115" s="25"/>
      <c r="AY115" s="25"/>
      <c r="AZ115" s="25"/>
      <c r="BA115" s="25"/>
      <c r="BB115" s="25"/>
      <c r="BC115" s="25"/>
      <c r="BD115" s="25"/>
      <c r="BE115" s="25"/>
      <c r="BF115" s="25"/>
      <c r="BG115" s="25"/>
      <c r="BH115" s="25"/>
      <c r="BI115" s="25"/>
      <c r="BJ115" s="25"/>
      <c r="BK115" s="94"/>
      <c r="BL115" s="94"/>
      <c r="BM115" s="94"/>
      <c r="BN115" s="94"/>
      <c r="BO115" s="94"/>
      <c r="BP115" s="94"/>
      <c r="BQ115" s="94"/>
      <c r="BR115" s="94"/>
      <c r="BS115" s="94"/>
      <c r="BT115" s="94"/>
      <c r="BU115" s="94"/>
      <c r="BV115" s="94"/>
      <c r="BW115" s="94"/>
      <c r="BX115" s="94"/>
      <c r="BY115" s="94"/>
      <c r="BZ115" s="94"/>
      <c r="CA115" s="94"/>
      <c r="CB115" s="25"/>
      <c r="CC115" s="92">
        <v>1</v>
      </c>
      <c r="CD115" s="56"/>
      <c r="CE115" s="5"/>
      <c r="CF115" s="5"/>
      <c r="CG115" s="5"/>
      <c r="CH115" s="56"/>
      <c r="CI115" s="485"/>
      <c r="CJ115" s="450">
        <v>4</v>
      </c>
      <c r="CK115" s="480" t="str">
        <f>IF(O101=4,"X","")</f>
        <v/>
      </c>
      <c r="CL115" s="453" t="s">
        <v>412</v>
      </c>
      <c r="CM115" s="453"/>
      <c r="CN115" s="452">
        <f>IF(CK115="X",V101,0)</f>
        <v>0</v>
      </c>
      <c r="CO115" s="450">
        <v>4</v>
      </c>
      <c r="CP115" s="481"/>
      <c r="CQ115" s="482" t="str">
        <f>IF(AND(CK115="X",CP109="X"),CN115*CQ111,"")</f>
        <v/>
      </c>
      <c r="CR115" s="475"/>
      <c r="CS115" s="475" t="str">
        <f>IF(AND(CK115="X",CR109="X"),CN115*CS111,"")</f>
        <v/>
      </c>
      <c r="CT115" s="476"/>
      <c r="CU115" s="477" t="str">
        <f>IF(AND(CK115="X",CT109="X"),CN115*CU111,"")</f>
        <v/>
      </c>
      <c r="CV115" s="478"/>
      <c r="CW115" s="478" t="str">
        <f>IF(AND(CK115="X",CV109="X"),CN115*CW111,"")</f>
        <v/>
      </c>
      <c r="CX115" s="471"/>
      <c r="CY115" s="472" t="str">
        <f>IF(AND(CK115="X",CX109="X"),CN115*CY111,"")</f>
        <v/>
      </c>
      <c r="CZ115" s="94"/>
      <c r="DA115" s="479"/>
      <c r="DB115" s="485"/>
      <c r="DC115" s="450">
        <v>4</v>
      </c>
      <c r="DD115" s="480" t="str">
        <f>IF(E164=4,"X","")</f>
        <v/>
      </c>
      <c r="DE115" s="452">
        <f>IF(DD115="X",I164,0)</f>
        <v>0</v>
      </c>
      <c r="DF115" s="450">
        <v>4</v>
      </c>
      <c r="DG115" s="481"/>
      <c r="DH115" s="482" t="str">
        <f>IF(AND(DD115="X",DG109="X"),DE115*DH111,"")</f>
        <v/>
      </c>
      <c r="DI115" s="475"/>
      <c r="DJ115" s="475" t="str">
        <f>IF(AND(DD115="X",DI109="X"),DE115*DJ111,"")</f>
        <v/>
      </c>
      <c r="DK115" s="476"/>
      <c r="DL115" s="477" t="str">
        <f>IF(AND(DD115="X",DK109="X"),DE115*DL111,"")</f>
        <v/>
      </c>
      <c r="DM115" s="478"/>
      <c r="DN115" s="478" t="str">
        <f>IF(AND(DD115="X",DM109="X"),DE115*DN111,"")</f>
        <v/>
      </c>
      <c r="DO115" s="471"/>
      <c r="DP115" s="472" t="str">
        <f>IF(AND(DD115="X",DO109="X"),DE115*DP111,"")</f>
        <v/>
      </c>
      <c r="DQ115" s="94"/>
      <c r="DR115" s="479"/>
      <c r="DS115" s="485"/>
      <c r="DT115" s="450">
        <v>4</v>
      </c>
      <c r="DU115" s="480" t="str">
        <f>IF(E176=4,"X","")</f>
        <v/>
      </c>
      <c r="DV115" s="452">
        <f>IF(DU115="X",I176,0)</f>
        <v>0</v>
      </c>
      <c r="DW115" s="450">
        <v>4</v>
      </c>
      <c r="DX115" s="481"/>
      <c r="DY115" s="482" t="str">
        <f>IF(AND(DU115="X",DX109="X"),DV115*DY111,"")</f>
        <v/>
      </c>
      <c r="DZ115" s="475"/>
      <c r="EA115" s="475" t="str">
        <f>IF(AND(DU115="X",DZ109="X"),DV115*EA111,"")</f>
        <v/>
      </c>
      <c r="EB115" s="476"/>
      <c r="EC115" s="477" t="str">
        <f>IF(AND(DU115="X",EB109="X"),DV115*EC111,"")</f>
        <v/>
      </c>
      <c r="ED115" s="478"/>
      <c r="EE115" s="478" t="str">
        <f>IF(AND(DU115="X",ED109="X"),DV115*EE111,"")</f>
        <v/>
      </c>
      <c r="EF115" s="471"/>
      <c r="EG115" s="472" t="str">
        <f>IF(AND(DU115="X",EF109="X"),DV115*EG111,"")</f>
        <v/>
      </c>
    </row>
    <row r="116" spans="1:137" ht="17.25" customHeight="1">
      <c r="A116" s="101"/>
      <c r="B116" s="492"/>
      <c r="C116" s="492"/>
      <c r="D116" s="492"/>
      <c r="E116" s="492"/>
      <c r="F116" s="492"/>
      <c r="G116" s="492"/>
      <c r="H116" s="492"/>
      <c r="I116" s="492"/>
      <c r="J116" s="101"/>
      <c r="K116" s="101"/>
      <c r="L116" s="25"/>
      <c r="M116" s="25"/>
      <c r="N116" s="25"/>
      <c r="O116" s="25"/>
      <c r="P116" s="25"/>
      <c r="Q116" s="25"/>
      <c r="R116" s="25"/>
      <c r="S116" s="25"/>
      <c r="T116" s="25"/>
      <c r="U116" s="216"/>
      <c r="V116" s="473"/>
      <c r="W116" s="473"/>
      <c r="X116" s="473"/>
      <c r="Y116" s="473"/>
      <c r="Z116" s="473"/>
      <c r="AA116" s="473"/>
      <c r="AB116" s="217"/>
      <c r="AC116" s="217"/>
      <c r="AD116" s="217"/>
      <c r="AE116" s="217"/>
      <c r="AF116" s="217"/>
      <c r="AG116" s="217"/>
      <c r="AH116" s="217"/>
      <c r="AI116" s="217"/>
      <c r="AJ116" s="217"/>
      <c r="AK116" s="217"/>
      <c r="AL116" s="217"/>
      <c r="AM116" s="217"/>
      <c r="AN116" s="217"/>
      <c r="AO116" s="217"/>
      <c r="AP116" s="217"/>
      <c r="AQ116" s="217"/>
      <c r="AR116" s="217"/>
      <c r="AS116" s="217"/>
      <c r="AT116" s="217"/>
      <c r="AU116" s="87">
        <v>1</v>
      </c>
      <c r="AV116" s="25"/>
      <c r="AW116" s="25"/>
      <c r="AX116" s="25"/>
      <c r="AY116" s="25"/>
      <c r="AZ116" s="25"/>
      <c r="BA116" s="25"/>
      <c r="BB116" s="25"/>
      <c r="BC116" s="25"/>
      <c r="BD116" s="25"/>
      <c r="BE116" s="25"/>
      <c r="BF116" s="25"/>
      <c r="BG116" s="25"/>
      <c r="BH116" s="25"/>
      <c r="BI116" s="25"/>
      <c r="BJ116" s="25"/>
      <c r="BK116" s="94"/>
      <c r="BL116" s="94"/>
      <c r="BM116" s="94"/>
      <c r="BN116" s="94"/>
      <c r="BO116" s="94"/>
      <c r="BP116" s="94"/>
      <c r="BQ116" s="94"/>
      <c r="BR116" s="94"/>
      <c r="BS116" s="94"/>
      <c r="BT116" s="94"/>
      <c r="BU116" s="94"/>
      <c r="BV116" s="94"/>
      <c r="BW116" s="94"/>
      <c r="BX116" s="94"/>
      <c r="BY116" s="94"/>
      <c r="BZ116" s="94"/>
      <c r="CA116" s="94"/>
      <c r="CB116" s="25"/>
      <c r="CC116" s="92">
        <v>1</v>
      </c>
      <c r="CD116" s="56"/>
      <c r="CE116" s="5"/>
      <c r="CF116" s="5"/>
      <c r="CG116" s="5"/>
      <c r="CH116" s="5"/>
      <c r="CI116" s="485"/>
      <c r="CJ116" s="450"/>
      <c r="CK116" s="480"/>
      <c r="CL116" s="453"/>
      <c r="CM116" s="453"/>
      <c r="CN116" s="452"/>
      <c r="CO116" s="450"/>
      <c r="CP116" s="481"/>
      <c r="CQ116" s="482"/>
      <c r="CR116" s="475"/>
      <c r="CS116" s="475"/>
      <c r="CT116" s="476"/>
      <c r="CU116" s="477"/>
      <c r="CV116" s="478"/>
      <c r="CW116" s="478"/>
      <c r="CX116" s="471"/>
      <c r="CY116" s="472"/>
      <c r="CZ116" s="94"/>
      <c r="DA116" s="479"/>
      <c r="DB116" s="479"/>
      <c r="DC116" s="450"/>
      <c r="DD116" s="480"/>
      <c r="DE116" s="480"/>
      <c r="DF116" s="450"/>
      <c r="DG116" s="481"/>
      <c r="DH116" s="482"/>
      <c r="DI116" s="475"/>
      <c r="DJ116" s="475"/>
      <c r="DK116" s="476"/>
      <c r="DL116" s="477"/>
      <c r="DM116" s="478"/>
      <c r="DN116" s="478"/>
      <c r="DO116" s="471"/>
      <c r="DP116" s="472"/>
      <c r="DQ116" s="94"/>
      <c r="DR116" s="479"/>
      <c r="DS116" s="479"/>
      <c r="DT116" s="450"/>
      <c r="DU116" s="480"/>
      <c r="DV116" s="480"/>
      <c r="DW116" s="450"/>
      <c r="DX116" s="481"/>
      <c r="DY116" s="482"/>
      <c r="DZ116" s="475"/>
      <c r="EA116" s="475"/>
      <c r="EB116" s="476"/>
      <c r="EC116" s="477"/>
      <c r="ED116" s="478"/>
      <c r="EE116" s="478"/>
      <c r="EF116" s="471"/>
      <c r="EG116" s="472"/>
    </row>
    <row r="117" spans="1:137" ht="17.25" customHeight="1">
      <c r="A117" s="474" t="s">
        <v>426</v>
      </c>
      <c r="B117" s="474"/>
      <c r="C117" s="474"/>
      <c r="D117" s="474"/>
      <c r="E117" s="474"/>
      <c r="F117" s="474"/>
      <c r="G117" s="474"/>
      <c r="H117" s="474"/>
      <c r="I117" s="474"/>
      <c r="J117" s="474"/>
      <c r="K117" s="474"/>
      <c r="L117" s="474"/>
      <c r="M117" s="474"/>
      <c r="N117" s="474"/>
      <c r="O117" s="474"/>
      <c r="P117" s="474"/>
      <c r="Q117" s="474"/>
      <c r="R117" s="474"/>
      <c r="S117" s="474"/>
      <c r="T117" s="474"/>
      <c r="U117" s="474"/>
      <c r="V117" s="474"/>
      <c r="W117" s="474"/>
      <c r="X117" s="474"/>
      <c r="Y117" s="474"/>
      <c r="Z117" s="474"/>
      <c r="AA117" s="474"/>
      <c r="AB117" s="215"/>
      <c r="AC117" s="215"/>
      <c r="AD117" s="215"/>
      <c r="AE117" s="215"/>
      <c r="AF117" s="215"/>
      <c r="AG117" s="215"/>
      <c r="AH117" s="215"/>
      <c r="AI117" s="215"/>
      <c r="AJ117" s="215"/>
      <c r="AK117" s="215"/>
      <c r="AL117" s="215"/>
      <c r="AM117" s="215"/>
      <c r="AN117" s="215"/>
      <c r="AO117" s="215"/>
      <c r="AP117" s="215"/>
      <c r="AQ117" s="215"/>
      <c r="AR117" s="215"/>
      <c r="AS117" s="215"/>
      <c r="AT117" s="215"/>
      <c r="AU117" s="87">
        <v>1</v>
      </c>
      <c r="AV117" s="25"/>
      <c r="AW117" s="25"/>
      <c r="AX117" s="25"/>
      <c r="AY117" s="25"/>
      <c r="AZ117" s="25"/>
      <c r="BA117" s="25"/>
      <c r="BB117" s="25"/>
      <c r="BC117" s="25"/>
      <c r="BD117" s="25"/>
      <c r="BE117" s="25"/>
      <c r="BF117" s="25"/>
      <c r="BG117" s="25"/>
      <c r="BH117" s="25"/>
      <c r="BI117" s="25"/>
      <c r="BJ117" s="25"/>
      <c r="BK117" s="94"/>
      <c r="BL117" s="94"/>
      <c r="BM117" s="94"/>
      <c r="BN117" s="94"/>
      <c r="BO117" s="94"/>
      <c r="BP117" s="94"/>
      <c r="BQ117" s="94"/>
      <c r="BR117" s="94"/>
      <c r="BS117" s="94"/>
      <c r="BT117" s="94"/>
      <c r="BU117" s="94"/>
      <c r="BV117" s="94"/>
      <c r="BW117" s="94"/>
      <c r="BX117" s="94"/>
      <c r="BY117" s="94"/>
      <c r="BZ117" s="94"/>
      <c r="CA117" s="94"/>
      <c r="CB117" s="25"/>
      <c r="CC117" s="92">
        <v>1</v>
      </c>
      <c r="CD117" s="56"/>
      <c r="CE117" s="5"/>
      <c r="CF117" s="5"/>
      <c r="CG117" s="5"/>
      <c r="CH117" s="5"/>
      <c r="CI117" s="485"/>
      <c r="CJ117" s="450">
        <v>3</v>
      </c>
      <c r="CK117" s="451" t="str">
        <f>IF(O101=3,"X","")</f>
        <v/>
      </c>
      <c r="CL117" s="453" t="s">
        <v>411</v>
      </c>
      <c r="CM117" s="453"/>
      <c r="CN117" s="452">
        <f>IF(CK117="X",V101,0)</f>
        <v>0</v>
      </c>
      <c r="CO117" s="450">
        <v>3</v>
      </c>
      <c r="CP117" s="466"/>
      <c r="CQ117" s="448" t="str">
        <f>IF(AND(CK117="X",CP109="X"),CN117*CQ111,"")</f>
        <v/>
      </c>
      <c r="CR117" s="449"/>
      <c r="CS117" s="449" t="str">
        <f>IF(AND(CK117="X",CR109="X"),CN117*CS111,"")</f>
        <v/>
      </c>
      <c r="CT117" s="457"/>
      <c r="CU117" s="463" t="str">
        <f>IF(AND(CK117="X",CT109="X"),CN117*CU111,"")</f>
        <v/>
      </c>
      <c r="CV117" s="467"/>
      <c r="CW117" s="467" t="str">
        <f>IF(AND(CK117="X",CV109="X"),CN117*CW111,"")</f>
        <v/>
      </c>
      <c r="CX117" s="457"/>
      <c r="CY117" s="463" t="str">
        <f>IF(AND(CK117="X",CX109="X"),CN117*CY111,"")</f>
        <v/>
      </c>
      <c r="CZ117" s="25"/>
      <c r="DA117" s="479"/>
      <c r="DB117" s="479"/>
      <c r="DC117" s="450">
        <v>3</v>
      </c>
      <c r="DD117" s="451" t="str">
        <f>IF(E164=3,"X","")</f>
        <v/>
      </c>
      <c r="DE117" s="452">
        <f>IF(DD117="X",I164,0)</f>
        <v>0</v>
      </c>
      <c r="DF117" s="450">
        <v>3</v>
      </c>
      <c r="DG117" s="466"/>
      <c r="DH117" s="448" t="str">
        <f>IF(AND(DD117="X",DG109="X"),DE117*DH111,"")</f>
        <v/>
      </c>
      <c r="DI117" s="449"/>
      <c r="DJ117" s="449" t="str">
        <f>IF(AND(DD117="X",DI109="X"),DE117*DJ111,"")</f>
        <v/>
      </c>
      <c r="DK117" s="457"/>
      <c r="DL117" s="463" t="str">
        <f>IF(AND(DD117="X",DK109="X"),DE117*DL111,"")</f>
        <v/>
      </c>
      <c r="DM117" s="467"/>
      <c r="DN117" s="467" t="str">
        <f>IF(AND(DD117="X",DM109="X"),DE117*DN111,"")</f>
        <v/>
      </c>
      <c r="DO117" s="457"/>
      <c r="DP117" s="463" t="str">
        <f>IF(AND(DD117="X",DO109="X"),DE117*DP111,"")</f>
        <v/>
      </c>
      <c r="DQ117" s="25"/>
      <c r="DR117" s="479"/>
      <c r="DS117" s="479"/>
      <c r="DT117" s="450">
        <v>3</v>
      </c>
      <c r="DU117" s="451" t="str">
        <f>IF(E176=3,"X","")</f>
        <v/>
      </c>
      <c r="DV117" s="452">
        <f>IF(DU117="X",I176,0)</f>
        <v>0</v>
      </c>
      <c r="DW117" s="450">
        <v>3</v>
      </c>
      <c r="DX117" s="466"/>
      <c r="DY117" s="448" t="str">
        <f>IF(AND(DU117="X",DX109="X"),DV117*DY111,"")</f>
        <v/>
      </c>
      <c r="DZ117" s="449"/>
      <c r="EA117" s="449" t="str">
        <f>IF(AND(DU117="X",DZ109="X"),DV117*EA111,"")</f>
        <v/>
      </c>
      <c r="EB117" s="457"/>
      <c r="EC117" s="463" t="str">
        <f>IF(AND(DU117="X",EB109="X"),DV117*EC111,"")</f>
        <v/>
      </c>
      <c r="ED117" s="467"/>
      <c r="EE117" s="467" t="str">
        <f>IF(AND(DU117="X",ED109="X"),DV117*EE111,"")</f>
        <v/>
      </c>
      <c r="EF117" s="457"/>
      <c r="EG117" s="463" t="str">
        <f>IF(AND(DU117="X",EF109="X"),DV117*EG111,"")</f>
        <v/>
      </c>
    </row>
    <row r="118" spans="1:137" ht="17.25" customHeight="1">
      <c r="A118" s="468" t="s">
        <v>183</v>
      </c>
      <c r="B118" s="468"/>
      <c r="C118" s="469" t="s">
        <v>230</v>
      </c>
      <c r="D118" s="469"/>
      <c r="E118" s="469"/>
      <c r="F118" s="469"/>
      <c r="G118" s="168" t="s">
        <v>361</v>
      </c>
      <c r="H118" s="169" t="s">
        <v>362</v>
      </c>
      <c r="I118" s="169" t="s">
        <v>363</v>
      </c>
      <c r="J118" s="169" t="s">
        <v>364</v>
      </c>
      <c r="K118" s="169" t="s">
        <v>365</v>
      </c>
      <c r="L118" s="169" t="s">
        <v>366</v>
      </c>
      <c r="M118" s="169" t="s">
        <v>367</v>
      </c>
      <c r="N118" s="169" t="s">
        <v>368</v>
      </c>
      <c r="O118" s="169" t="s">
        <v>369</v>
      </c>
      <c r="P118" s="169" t="s">
        <v>370</v>
      </c>
      <c r="Q118" s="169" t="s">
        <v>371</v>
      </c>
      <c r="R118" s="169" t="s">
        <v>372</v>
      </c>
      <c r="S118" s="169" t="s">
        <v>373</v>
      </c>
      <c r="T118" s="169" t="s">
        <v>374</v>
      </c>
      <c r="U118" s="169" t="s">
        <v>375</v>
      </c>
      <c r="V118" s="170" t="s">
        <v>427</v>
      </c>
      <c r="W118" s="170" t="s">
        <v>427</v>
      </c>
      <c r="X118" s="170" t="s">
        <v>427</v>
      </c>
      <c r="Y118" s="170" t="s">
        <v>379</v>
      </c>
      <c r="Z118" s="470" t="s">
        <v>380</v>
      </c>
      <c r="AA118" s="470"/>
      <c r="AB118" s="218"/>
      <c r="AC118" s="218"/>
      <c r="AD118" s="218"/>
      <c r="AE118" s="218"/>
      <c r="AF118" s="218"/>
      <c r="AG118" s="218"/>
      <c r="AH118" s="218"/>
      <c r="AI118" s="218"/>
      <c r="AJ118" s="218"/>
      <c r="AK118" s="218"/>
      <c r="AL118" s="218"/>
      <c r="AM118" s="218"/>
      <c r="AN118" s="218"/>
      <c r="AO118" s="218"/>
      <c r="AP118" s="218"/>
      <c r="AQ118" s="218"/>
      <c r="AR118" s="218"/>
      <c r="AS118" s="218"/>
      <c r="AT118" s="218"/>
      <c r="AU118" s="87">
        <v>1</v>
      </c>
      <c r="AV118" s="25"/>
      <c r="AW118" s="25"/>
      <c r="AX118" s="25"/>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2">
        <v>1</v>
      </c>
      <c r="CD118" s="56"/>
      <c r="CE118" s="56"/>
      <c r="CF118" s="56"/>
      <c r="CG118" s="56"/>
      <c r="CH118" s="5"/>
      <c r="CI118" s="485"/>
      <c r="CJ118" s="450"/>
      <c r="CK118" s="451"/>
      <c r="CL118" s="453"/>
      <c r="CM118" s="453"/>
      <c r="CN118" s="452"/>
      <c r="CO118" s="450"/>
      <c r="CP118" s="466"/>
      <c r="CQ118" s="448"/>
      <c r="CR118" s="449"/>
      <c r="CS118" s="449"/>
      <c r="CT118" s="457"/>
      <c r="CU118" s="463"/>
      <c r="CV118" s="467"/>
      <c r="CW118" s="467"/>
      <c r="CX118" s="457"/>
      <c r="CY118" s="463"/>
      <c r="CZ118" s="94"/>
      <c r="DA118" s="479"/>
      <c r="DB118" s="479"/>
      <c r="DC118" s="450"/>
      <c r="DD118" s="451"/>
      <c r="DE118" s="451"/>
      <c r="DF118" s="450"/>
      <c r="DG118" s="466"/>
      <c r="DH118" s="448"/>
      <c r="DI118" s="449"/>
      <c r="DJ118" s="449"/>
      <c r="DK118" s="457"/>
      <c r="DL118" s="463"/>
      <c r="DM118" s="467"/>
      <c r="DN118" s="467"/>
      <c r="DO118" s="457"/>
      <c r="DP118" s="463"/>
      <c r="DQ118" s="94"/>
      <c r="DR118" s="479"/>
      <c r="DS118" s="479"/>
      <c r="DT118" s="450"/>
      <c r="DU118" s="451"/>
      <c r="DV118" s="451"/>
      <c r="DW118" s="450"/>
      <c r="DX118" s="466"/>
      <c r="DY118" s="448"/>
      <c r="DZ118" s="449"/>
      <c r="EA118" s="449"/>
      <c r="EB118" s="457"/>
      <c r="EC118" s="463"/>
      <c r="ED118" s="467"/>
      <c r="EE118" s="467"/>
      <c r="EF118" s="457"/>
      <c r="EG118" s="463"/>
    </row>
    <row r="119" spans="1:137" ht="17.25" customHeight="1">
      <c r="A119" s="219">
        <v>1</v>
      </c>
      <c r="B119" s="193" t="s">
        <v>389</v>
      </c>
      <c r="C119" s="464" t="s">
        <v>428</v>
      </c>
      <c r="D119" s="464"/>
      <c r="E119" s="464"/>
      <c r="F119" s="464"/>
      <c r="G119" s="173">
        <v>0.2</v>
      </c>
      <c r="H119" s="220"/>
      <c r="I119" s="220"/>
      <c r="J119" s="220"/>
      <c r="K119" s="220"/>
      <c r="L119" s="220"/>
      <c r="M119" s="220"/>
      <c r="N119" s="220"/>
      <c r="O119" s="220"/>
      <c r="P119" s="220"/>
      <c r="Q119" s="220"/>
      <c r="R119" s="220"/>
      <c r="S119" s="220"/>
      <c r="T119" s="220"/>
      <c r="U119" s="220"/>
      <c r="V119" s="220"/>
      <c r="W119" s="220"/>
      <c r="X119" s="220"/>
      <c r="Y119" s="220"/>
      <c r="Z119" s="175">
        <f>COUNTA(H119:Y119)*G119</f>
        <v>0</v>
      </c>
      <c r="AA119" s="465" t="str">
        <f>IFERROR(SUM(Z119:Z123)/COUNTA(H119:W123),"")</f>
        <v/>
      </c>
      <c r="AB119" s="178"/>
      <c r="AC119" s="178"/>
      <c r="AD119" s="178"/>
      <c r="AE119" s="178"/>
      <c r="AF119" s="178"/>
      <c r="AG119" s="178"/>
      <c r="AH119" s="178"/>
      <c r="AI119" s="178"/>
      <c r="AJ119" s="178"/>
      <c r="AK119" s="178"/>
      <c r="AL119" s="178"/>
      <c r="AM119" s="178"/>
      <c r="AN119" s="178"/>
      <c r="AO119" s="178"/>
      <c r="AP119" s="178"/>
      <c r="AQ119" s="178"/>
      <c r="AR119" s="178"/>
      <c r="AS119" s="178"/>
      <c r="AT119" s="178"/>
      <c r="AU119" s="87">
        <v>1</v>
      </c>
      <c r="AV119" s="25"/>
      <c r="AW119" s="25"/>
      <c r="AX119" s="25"/>
      <c r="AY119" s="25"/>
      <c r="AZ119" s="25"/>
      <c r="BA119" s="25"/>
      <c r="BB119" s="25"/>
      <c r="BC119" s="25"/>
      <c r="BD119" s="25"/>
      <c r="BE119" s="25"/>
      <c r="BF119" s="25"/>
      <c r="BG119" s="25"/>
      <c r="BH119" s="25"/>
      <c r="BI119" s="25"/>
      <c r="BJ119" s="25"/>
      <c r="BK119" s="94"/>
      <c r="BL119" s="94"/>
      <c r="BM119" s="94"/>
      <c r="BN119" s="94"/>
      <c r="BO119" s="94"/>
      <c r="BP119" s="94"/>
      <c r="BQ119" s="94"/>
      <c r="BR119" s="94"/>
      <c r="BS119" s="94"/>
      <c r="BT119" s="94"/>
      <c r="BU119" s="94"/>
      <c r="BV119" s="94"/>
      <c r="BW119" s="94"/>
      <c r="BX119" s="94"/>
      <c r="BY119" s="94"/>
      <c r="BZ119" s="94"/>
      <c r="CA119" s="94"/>
      <c r="CB119" s="25"/>
      <c r="CC119" s="92">
        <v>1</v>
      </c>
      <c r="CD119" s="56"/>
      <c r="CE119" s="5"/>
      <c r="CF119" s="5"/>
      <c r="CG119" s="5"/>
      <c r="CH119" s="5"/>
      <c r="CI119" s="485"/>
      <c r="CJ119" s="450">
        <v>2</v>
      </c>
      <c r="CK119" s="451" t="str">
        <f>IF(O101=2,"X","")</f>
        <v/>
      </c>
      <c r="CL119" s="453" t="s">
        <v>410</v>
      </c>
      <c r="CM119" s="453"/>
      <c r="CN119" s="452">
        <f>IF(CK119="X",V101,0)</f>
        <v>0</v>
      </c>
      <c r="CO119" s="450">
        <v>2</v>
      </c>
      <c r="CP119" s="454"/>
      <c r="CQ119" s="455" t="str">
        <f>IF(AND(CK119="X",CP109="X"),CN119*CQ111,"")</f>
        <v/>
      </c>
      <c r="CR119" s="447"/>
      <c r="CS119" s="448" t="str">
        <f>IF(AND(CK119="X",CR109="X"),CN119*CS111,"")</f>
        <v/>
      </c>
      <c r="CT119" s="447"/>
      <c r="CU119" s="448" t="str">
        <f>IF(AND(CK119="X",CT109="X"),CN119*CU111,"")</f>
        <v/>
      </c>
      <c r="CV119" s="447"/>
      <c r="CW119" s="448" t="str">
        <f>IF(AND(CK119="X",CV109="X"),CN119*CW111,"")</f>
        <v/>
      </c>
      <c r="CX119" s="457"/>
      <c r="CY119" s="463" t="str">
        <f>IF(AND(CK119="X",CX109="X"),CN119*CY111,"")</f>
        <v/>
      </c>
      <c r="CZ119" s="25"/>
      <c r="DA119" s="479"/>
      <c r="DB119" s="479"/>
      <c r="DC119" s="450">
        <v>2</v>
      </c>
      <c r="DD119" s="451" t="str">
        <f>IF(E164=2,"X","")</f>
        <v/>
      </c>
      <c r="DE119" s="452">
        <f>IF(DD119="X",I164,0)</f>
        <v>0</v>
      </c>
      <c r="DF119" s="450">
        <v>2</v>
      </c>
      <c r="DG119" s="454"/>
      <c r="DH119" s="455" t="str">
        <f>IF(AND(DD119="X",DG109="X"),DE119*DH111,"")</f>
        <v/>
      </c>
      <c r="DI119" s="447"/>
      <c r="DJ119" s="448" t="str">
        <f>IF(AND(DD119="X",DI109="X"),DE119*DJ111,"")</f>
        <v/>
      </c>
      <c r="DK119" s="447"/>
      <c r="DL119" s="448" t="str">
        <f>IF(AND(DD119="X",DK109="X"),DE119*DL111,"")</f>
        <v/>
      </c>
      <c r="DM119" s="457"/>
      <c r="DN119" s="463" t="str">
        <f>IF(AND(DD119="X",DM109="X"),DE119*DN111,"")</f>
        <v/>
      </c>
      <c r="DO119" s="457"/>
      <c r="DP119" s="463" t="str">
        <f>IF(AND(DD119="X",DO109="X"),DE119*DP111,"")</f>
        <v/>
      </c>
      <c r="DQ119" s="25"/>
      <c r="DR119" s="479"/>
      <c r="DS119" s="479"/>
      <c r="DT119" s="450">
        <v>2</v>
      </c>
      <c r="DU119" s="451" t="str">
        <f>IF(E176=2,"X","")</f>
        <v/>
      </c>
      <c r="DV119" s="452">
        <f>IF(DU119="X",I176,0)</f>
        <v>0</v>
      </c>
      <c r="DW119" s="450">
        <v>2</v>
      </c>
      <c r="DX119" s="454"/>
      <c r="DY119" s="455" t="str">
        <f>IF(AND(DU119="X",DX109="X"),DV119*DY111,"")</f>
        <v/>
      </c>
      <c r="DZ119" s="447"/>
      <c r="EA119" s="448" t="str">
        <f>IF(AND(DU119="X",DZ109="X"),DV119*EA111,"")</f>
        <v/>
      </c>
      <c r="EB119" s="447"/>
      <c r="EC119" s="448" t="str">
        <f>IF(AND(DU119="X",EB109="X"),DV119*EC111,"")</f>
        <v/>
      </c>
      <c r="ED119" s="457"/>
      <c r="EE119" s="463" t="str">
        <f>IF(AND(DU119="X",ED109="X"),DV119*EE111,"")</f>
        <v/>
      </c>
      <c r="EF119" s="457"/>
      <c r="EG119" s="463" t="str">
        <f>IF(AND(DU119="X",EF109="X"),DV119*EG111,"")</f>
        <v/>
      </c>
    </row>
    <row r="120" spans="1:137" ht="17.25" customHeight="1">
      <c r="A120" s="219">
        <v>2</v>
      </c>
      <c r="B120" s="195" t="s">
        <v>393</v>
      </c>
      <c r="C120" s="464"/>
      <c r="D120" s="464"/>
      <c r="E120" s="464"/>
      <c r="F120" s="464"/>
      <c r="G120" s="173">
        <v>0.4</v>
      </c>
      <c r="H120" s="220"/>
      <c r="I120" s="220"/>
      <c r="J120" s="220"/>
      <c r="K120" s="220"/>
      <c r="L120" s="220"/>
      <c r="M120" s="220"/>
      <c r="N120" s="220"/>
      <c r="O120" s="220"/>
      <c r="P120" s="220"/>
      <c r="Q120" s="220"/>
      <c r="R120" s="220"/>
      <c r="S120" s="220"/>
      <c r="T120" s="220"/>
      <c r="U120" s="220"/>
      <c r="V120" s="220"/>
      <c r="W120" s="220"/>
      <c r="X120" s="220"/>
      <c r="Y120" s="220"/>
      <c r="Z120" s="175">
        <f>COUNTA(H120:Y120)*G120</f>
        <v>0</v>
      </c>
      <c r="AA120" s="465"/>
      <c r="AB120" s="178"/>
      <c r="AC120" s="178"/>
      <c r="AD120" s="178"/>
      <c r="AE120" s="178"/>
      <c r="AF120" s="178"/>
      <c r="AG120" s="178"/>
      <c r="AH120" s="178"/>
      <c r="AI120" s="178"/>
      <c r="AJ120" s="178"/>
      <c r="AK120" s="178"/>
      <c r="AL120" s="178"/>
      <c r="AM120" s="178"/>
      <c r="AN120" s="178"/>
      <c r="AO120" s="178"/>
      <c r="AP120" s="178"/>
      <c r="AQ120" s="178"/>
      <c r="AR120" s="178"/>
      <c r="AS120" s="178"/>
      <c r="AT120" s="178"/>
      <c r="AU120" s="87">
        <v>1</v>
      </c>
      <c r="AV120" s="25"/>
      <c r="AW120" s="25"/>
      <c r="AX120" s="25"/>
      <c r="AY120" s="25"/>
      <c r="AZ120" s="25"/>
      <c r="BA120" s="25"/>
      <c r="BB120" s="25"/>
      <c r="BC120" s="25"/>
      <c r="BD120" s="25"/>
      <c r="BE120" s="25"/>
      <c r="BF120" s="25"/>
      <c r="BG120" s="25"/>
      <c r="BH120" s="25"/>
      <c r="BI120" s="25"/>
      <c r="BJ120" s="25"/>
      <c r="BK120" s="94"/>
      <c r="BL120" s="94"/>
      <c r="BM120" s="94"/>
      <c r="BN120" s="94"/>
      <c r="BO120" s="94"/>
      <c r="BP120" s="94"/>
      <c r="BQ120" s="94"/>
      <c r="BR120" s="94"/>
      <c r="BS120" s="94"/>
      <c r="BT120" s="94"/>
      <c r="BU120" s="94"/>
      <c r="BV120" s="94"/>
      <c r="BW120" s="94"/>
      <c r="BX120" s="94"/>
      <c r="BY120" s="94"/>
      <c r="BZ120" s="94"/>
      <c r="CA120" s="94"/>
      <c r="CB120" s="25"/>
      <c r="CC120" s="92">
        <v>1</v>
      </c>
      <c r="CD120" s="56"/>
      <c r="CE120" s="5"/>
      <c r="CF120" s="5"/>
      <c r="CG120" s="5"/>
      <c r="CH120" s="5"/>
      <c r="CI120" s="485"/>
      <c r="CJ120" s="450"/>
      <c r="CK120" s="451"/>
      <c r="CL120" s="453"/>
      <c r="CM120" s="453"/>
      <c r="CN120" s="452"/>
      <c r="CO120" s="450"/>
      <c r="CP120" s="454"/>
      <c r="CQ120" s="455"/>
      <c r="CR120" s="447"/>
      <c r="CS120" s="448"/>
      <c r="CT120" s="447"/>
      <c r="CU120" s="448"/>
      <c r="CV120" s="447"/>
      <c r="CW120" s="448"/>
      <c r="CX120" s="457"/>
      <c r="CY120" s="463"/>
      <c r="CZ120" s="25"/>
      <c r="DA120" s="479"/>
      <c r="DB120" s="479"/>
      <c r="DC120" s="450"/>
      <c r="DD120" s="451"/>
      <c r="DE120" s="451"/>
      <c r="DF120" s="450"/>
      <c r="DG120" s="454"/>
      <c r="DH120" s="455"/>
      <c r="DI120" s="447"/>
      <c r="DJ120" s="448"/>
      <c r="DK120" s="447"/>
      <c r="DL120" s="448"/>
      <c r="DM120" s="457"/>
      <c r="DN120" s="463"/>
      <c r="DO120" s="457"/>
      <c r="DP120" s="463"/>
      <c r="DQ120" s="25"/>
      <c r="DR120" s="479"/>
      <c r="DS120" s="479"/>
      <c r="DT120" s="450"/>
      <c r="DU120" s="451"/>
      <c r="DV120" s="451"/>
      <c r="DW120" s="450"/>
      <c r="DX120" s="454"/>
      <c r="DY120" s="455"/>
      <c r="DZ120" s="447"/>
      <c r="EA120" s="448"/>
      <c r="EB120" s="447"/>
      <c r="EC120" s="448"/>
      <c r="ED120" s="457"/>
      <c r="EE120" s="463"/>
      <c r="EF120" s="457"/>
      <c r="EG120" s="463"/>
    </row>
    <row r="121" spans="1:137" ht="17.25" customHeight="1">
      <c r="A121" s="219">
        <v>3</v>
      </c>
      <c r="B121" s="196" t="s">
        <v>191</v>
      </c>
      <c r="C121" s="464"/>
      <c r="D121" s="464"/>
      <c r="E121" s="464"/>
      <c r="F121" s="464"/>
      <c r="G121" s="173">
        <v>0.6</v>
      </c>
      <c r="H121" s="220"/>
      <c r="I121" s="220"/>
      <c r="J121" s="220"/>
      <c r="K121" s="220"/>
      <c r="L121" s="220"/>
      <c r="M121" s="220"/>
      <c r="N121" s="220"/>
      <c r="O121" s="220"/>
      <c r="P121" s="220"/>
      <c r="Q121" s="220"/>
      <c r="R121" s="220"/>
      <c r="S121" s="220"/>
      <c r="T121" s="220"/>
      <c r="U121" s="220"/>
      <c r="V121" s="220"/>
      <c r="W121" s="220"/>
      <c r="X121" s="220"/>
      <c r="Y121" s="220"/>
      <c r="Z121" s="175">
        <f>COUNTA(H121:Y121)*G121</f>
        <v>0</v>
      </c>
      <c r="AA121" s="465"/>
      <c r="AB121" s="178"/>
      <c r="AC121" s="178"/>
      <c r="AD121" s="178"/>
      <c r="AE121" s="178"/>
      <c r="AF121" s="178"/>
      <c r="AG121" s="178"/>
      <c r="AH121" s="178"/>
      <c r="AI121" s="178"/>
      <c r="AJ121" s="178"/>
      <c r="AK121" s="178"/>
      <c r="AL121" s="178"/>
      <c r="AM121" s="178"/>
      <c r="AN121" s="178"/>
      <c r="AO121" s="178"/>
      <c r="AP121" s="178"/>
      <c r="AQ121" s="178"/>
      <c r="AR121" s="178"/>
      <c r="AS121" s="178"/>
      <c r="AT121" s="178"/>
      <c r="AU121" s="87">
        <v>1</v>
      </c>
      <c r="AV121" s="25"/>
      <c r="AW121" s="25"/>
      <c r="AX121" s="25"/>
      <c r="AY121" s="25"/>
      <c r="AZ121" s="25"/>
      <c r="BA121" s="25"/>
      <c r="BB121" s="25"/>
      <c r="BC121" s="25"/>
      <c r="BD121" s="25"/>
      <c r="BE121" s="25"/>
      <c r="BF121" s="25"/>
      <c r="BG121" s="25"/>
      <c r="BH121" s="25"/>
      <c r="BI121" s="25"/>
      <c r="BJ121" s="25"/>
      <c r="BK121" s="94"/>
      <c r="BL121" s="94"/>
      <c r="BM121" s="94"/>
      <c r="BN121" s="94"/>
      <c r="BO121" s="94"/>
      <c r="BP121" s="94"/>
      <c r="BQ121" s="94"/>
      <c r="BR121" s="94"/>
      <c r="BS121" s="94"/>
      <c r="BT121" s="94"/>
      <c r="BU121" s="94"/>
      <c r="BV121" s="94"/>
      <c r="BW121" s="94"/>
      <c r="BX121" s="94"/>
      <c r="BY121" s="94"/>
      <c r="BZ121" s="94"/>
      <c r="CA121" s="94"/>
      <c r="CB121" s="25"/>
      <c r="CC121" s="92">
        <v>1</v>
      </c>
      <c r="CD121" s="56"/>
      <c r="CE121" s="5"/>
      <c r="CF121" s="5"/>
      <c r="CG121" s="5"/>
      <c r="CH121" s="5"/>
      <c r="CI121" s="485"/>
      <c r="CJ121" s="450">
        <v>1</v>
      </c>
      <c r="CK121" s="451" t="str">
        <f>IF(O101=1,"X","")</f>
        <v/>
      </c>
      <c r="CL121" s="453" t="s">
        <v>409</v>
      </c>
      <c r="CM121" s="453"/>
      <c r="CN121" s="452">
        <f>IF(CK121="x",V101,0)</f>
        <v>0</v>
      </c>
      <c r="CO121" s="450">
        <v>1</v>
      </c>
      <c r="CP121" s="454"/>
      <c r="CQ121" s="455" t="str">
        <f>IF(AND(CK121="X",CP109="X"),CN121*CQ111,"")</f>
        <v/>
      </c>
      <c r="CR121" s="456"/>
      <c r="CS121" s="456" t="str">
        <f>IF(AND(CK121="X",CR109="X"),CN121*CS111,"")</f>
        <v/>
      </c>
      <c r="CT121" s="447"/>
      <c r="CU121" s="448" t="str">
        <f>IF(AND(CK121="X",CT109="X"),CN121*CU111,"")</f>
        <v/>
      </c>
      <c r="CV121" s="449"/>
      <c r="CW121" s="449" t="str">
        <f>IF(AND(CK121="X",CV109="X"),CN121*CW111,"")</f>
        <v/>
      </c>
      <c r="CX121" s="447"/>
      <c r="CY121" s="448" t="str">
        <f>IF(AND(CK121="X",CX109="X"),CN121*CY111,"")</f>
        <v/>
      </c>
      <c r="CZ121" s="25"/>
      <c r="DA121" s="30"/>
      <c r="DB121" s="485"/>
      <c r="DC121" s="450">
        <v>1</v>
      </c>
      <c r="DD121" s="451" t="str">
        <f>IF(E164=1,"X","")</f>
        <v/>
      </c>
      <c r="DE121" s="452">
        <f>IF(DD121="x",I164,0)</f>
        <v>0</v>
      </c>
      <c r="DF121" s="450">
        <v>1</v>
      </c>
      <c r="DG121" s="454"/>
      <c r="DH121" s="455" t="str">
        <f>IF(AND(DD121="X",DG109="X"),DE121*DH111,"")</f>
        <v/>
      </c>
      <c r="DI121" s="456"/>
      <c r="DJ121" s="456" t="str">
        <f>IF(AND(DD121="X",DI109="X"),DE121*DJ111,"")</f>
        <v/>
      </c>
      <c r="DK121" s="447"/>
      <c r="DL121" s="448" t="str">
        <f>IF(AND(DD121="X",DK109="X"),DE121*DL111,"")</f>
        <v/>
      </c>
      <c r="DM121" s="449"/>
      <c r="DN121" s="449" t="str">
        <f>IF(AND(DD121="X",DM109="X"),DE121*DN111,"")</f>
        <v/>
      </c>
      <c r="DO121" s="447"/>
      <c r="DP121" s="448" t="str">
        <f>IF(AND(DD121="X",DO109="X"),DE121*DP111,"")</f>
        <v/>
      </c>
      <c r="DQ121" s="25"/>
      <c r="DR121" s="30"/>
      <c r="DS121" s="485"/>
      <c r="DT121" s="450">
        <v>1</v>
      </c>
      <c r="DU121" s="451" t="str">
        <f>IF(E176=1,"X","")</f>
        <v/>
      </c>
      <c r="DV121" s="452">
        <f>IF(DU121="x",I176,0)</f>
        <v>0</v>
      </c>
      <c r="DW121" s="450">
        <v>1</v>
      </c>
      <c r="DX121" s="454"/>
      <c r="DY121" s="455" t="str">
        <f>IF(AND(DU121="X",DX109="X"),DV121*DY111,"")</f>
        <v/>
      </c>
      <c r="DZ121" s="456"/>
      <c r="EA121" s="456" t="str">
        <f>IF(AND(DU121="X",DZ109="X"),DV121*EA111,"")</f>
        <v/>
      </c>
      <c r="EB121" s="447"/>
      <c r="EC121" s="448" t="str">
        <f>IF(AND(DU121="X",EB109="X"),DV121*EC111,"")</f>
        <v/>
      </c>
      <c r="ED121" s="449"/>
      <c r="EE121" s="449" t="str">
        <f>IF(AND(DU121="X",ED109="X"),DV121*EE111,"")</f>
        <v/>
      </c>
      <c r="EF121" s="447"/>
      <c r="EG121" s="448" t="str">
        <f>IF(AND(DU121="X",EF109="X"),DV121*EG111,"")</f>
        <v/>
      </c>
    </row>
    <row r="122" spans="1:137" ht="17.25" customHeight="1">
      <c r="A122" s="219">
        <v>4</v>
      </c>
      <c r="B122" s="197" t="s">
        <v>400</v>
      </c>
      <c r="C122" s="464"/>
      <c r="D122" s="464"/>
      <c r="E122" s="464"/>
      <c r="F122" s="464"/>
      <c r="G122" s="173">
        <v>0.8</v>
      </c>
      <c r="H122" s="220"/>
      <c r="I122" s="220"/>
      <c r="J122" s="220"/>
      <c r="K122" s="220"/>
      <c r="L122" s="220"/>
      <c r="M122" s="220"/>
      <c r="N122" s="220"/>
      <c r="O122" s="220"/>
      <c r="P122" s="220"/>
      <c r="Q122" s="220"/>
      <c r="R122" s="220"/>
      <c r="S122" s="220"/>
      <c r="T122" s="220"/>
      <c r="U122" s="220"/>
      <c r="V122" s="220"/>
      <c r="W122" s="220"/>
      <c r="X122" s="220"/>
      <c r="Y122" s="220"/>
      <c r="Z122" s="175">
        <f>COUNTA(H122:Y122)*G122</f>
        <v>0</v>
      </c>
      <c r="AA122" s="465"/>
      <c r="AB122" s="178"/>
      <c r="AC122" s="178"/>
      <c r="AD122" s="178"/>
      <c r="AE122" s="178"/>
      <c r="AF122" s="178"/>
      <c r="AG122" s="178"/>
      <c r="AH122" s="178"/>
      <c r="AI122" s="178"/>
      <c r="AJ122" s="178"/>
      <c r="AK122" s="178"/>
      <c r="AL122" s="178"/>
      <c r="AM122" s="178"/>
      <c r="AN122" s="178"/>
      <c r="AO122" s="178"/>
      <c r="AP122" s="178"/>
      <c r="AQ122" s="178"/>
      <c r="AR122" s="178"/>
      <c r="AS122" s="178"/>
      <c r="AT122" s="178"/>
      <c r="AU122" s="87">
        <v>1</v>
      </c>
      <c r="AV122" s="25"/>
      <c r="AW122" s="25"/>
      <c r="AX122" s="25"/>
      <c r="AY122" s="25"/>
      <c r="AZ122" s="25"/>
      <c r="BA122" s="25"/>
      <c r="BB122" s="25"/>
      <c r="BC122" s="25"/>
      <c r="BD122" s="25"/>
      <c r="BE122" s="25"/>
      <c r="BF122" s="25"/>
      <c r="BG122" s="25"/>
      <c r="BH122" s="25"/>
      <c r="BI122" s="25"/>
      <c r="BJ122" s="25"/>
      <c r="BK122" s="94"/>
      <c r="BL122" s="94"/>
      <c r="BM122" s="94"/>
      <c r="BN122" s="94"/>
      <c r="BO122" s="94"/>
      <c r="BP122" s="94"/>
      <c r="BQ122" s="94"/>
      <c r="BR122" s="94"/>
      <c r="BS122" s="94"/>
      <c r="BT122" s="94"/>
      <c r="BU122" s="94"/>
      <c r="BV122" s="94"/>
      <c r="BW122" s="94"/>
      <c r="BX122" s="94"/>
      <c r="BY122" s="94"/>
      <c r="BZ122" s="94"/>
      <c r="CA122" s="94"/>
      <c r="CB122" s="25"/>
      <c r="CC122" s="92">
        <v>1</v>
      </c>
      <c r="CD122" s="56"/>
      <c r="CE122" s="5"/>
      <c r="CF122" s="5"/>
      <c r="CG122" s="5"/>
      <c r="CH122" s="5"/>
      <c r="CI122" s="485"/>
      <c r="CJ122" s="450"/>
      <c r="CK122" s="451"/>
      <c r="CL122" s="453"/>
      <c r="CM122" s="453"/>
      <c r="CN122" s="452"/>
      <c r="CO122" s="450"/>
      <c r="CP122" s="454"/>
      <c r="CQ122" s="455"/>
      <c r="CR122" s="456"/>
      <c r="CS122" s="456"/>
      <c r="CT122" s="447"/>
      <c r="CU122" s="448"/>
      <c r="CV122" s="449"/>
      <c r="CW122" s="449"/>
      <c r="CX122" s="447"/>
      <c r="CY122" s="448"/>
      <c r="CZ122" s="25"/>
      <c r="DA122" s="30"/>
      <c r="DB122" s="485"/>
      <c r="DC122" s="450"/>
      <c r="DD122" s="451"/>
      <c r="DE122" s="451"/>
      <c r="DF122" s="450"/>
      <c r="DG122" s="454"/>
      <c r="DH122" s="455"/>
      <c r="DI122" s="456"/>
      <c r="DJ122" s="456"/>
      <c r="DK122" s="447"/>
      <c r="DL122" s="448"/>
      <c r="DM122" s="449"/>
      <c r="DN122" s="449"/>
      <c r="DO122" s="447"/>
      <c r="DP122" s="448"/>
      <c r="DQ122" s="25"/>
      <c r="DR122" s="30"/>
      <c r="DS122" s="485"/>
      <c r="DT122" s="450"/>
      <c r="DU122" s="451"/>
      <c r="DV122" s="451"/>
      <c r="DW122" s="450"/>
      <c r="DX122" s="454"/>
      <c r="DY122" s="455"/>
      <c r="DZ122" s="456"/>
      <c r="EA122" s="456"/>
      <c r="EB122" s="447"/>
      <c r="EC122" s="448"/>
      <c r="ED122" s="449"/>
      <c r="EE122" s="449"/>
      <c r="EF122" s="447"/>
      <c r="EG122" s="448"/>
    </row>
    <row r="123" spans="1:137" ht="17.25" customHeight="1">
      <c r="A123" s="221">
        <v>5</v>
      </c>
      <c r="B123" s="200" t="s">
        <v>404</v>
      </c>
      <c r="C123" s="464"/>
      <c r="D123" s="464"/>
      <c r="E123" s="464"/>
      <c r="F123" s="464"/>
      <c r="G123" s="185">
        <v>1</v>
      </c>
      <c r="H123" s="220"/>
      <c r="I123" s="220"/>
      <c r="J123" s="220"/>
      <c r="K123" s="220"/>
      <c r="L123" s="220"/>
      <c r="M123" s="220"/>
      <c r="N123" s="220"/>
      <c r="O123" s="220"/>
      <c r="P123" s="220"/>
      <c r="Q123" s="220"/>
      <c r="R123" s="220"/>
      <c r="S123" s="220"/>
      <c r="T123" s="220"/>
      <c r="U123" s="220"/>
      <c r="V123" s="220"/>
      <c r="W123" s="220"/>
      <c r="X123" s="220"/>
      <c r="Y123" s="220"/>
      <c r="Z123" s="186">
        <f>COUNTA(H123:Y123)*G123</f>
        <v>0</v>
      </c>
      <c r="AA123" s="465"/>
      <c r="AB123" s="178"/>
      <c r="AC123" s="178"/>
      <c r="AD123" s="178"/>
      <c r="AE123" s="178"/>
      <c r="AF123" s="178"/>
      <c r="AG123" s="178"/>
      <c r="AH123" s="178"/>
      <c r="AI123" s="178"/>
      <c r="AJ123" s="178"/>
      <c r="AK123" s="178"/>
      <c r="AL123" s="178"/>
      <c r="AM123" s="178"/>
      <c r="AN123" s="178"/>
      <c r="AO123" s="178"/>
      <c r="AP123" s="178"/>
      <c r="AQ123" s="178"/>
      <c r="AR123" s="178"/>
      <c r="AS123" s="178"/>
      <c r="AT123" s="178"/>
      <c r="AU123" s="87">
        <v>1</v>
      </c>
      <c r="AV123" s="25"/>
      <c r="AW123" s="25"/>
      <c r="AX123" s="25"/>
      <c r="AY123" s="25"/>
      <c r="AZ123" s="25"/>
      <c r="BA123" s="25"/>
      <c r="BB123" s="25"/>
      <c r="BC123" s="25"/>
      <c r="BD123" s="25"/>
      <c r="BE123" s="25"/>
      <c r="BF123" s="25"/>
      <c r="BG123" s="25"/>
      <c r="BH123" s="25"/>
      <c r="BI123" s="25"/>
      <c r="BJ123" s="25"/>
      <c r="BK123" s="94"/>
      <c r="BL123" s="94"/>
      <c r="BM123" s="94"/>
      <c r="BN123" s="94"/>
      <c r="BO123" s="94"/>
      <c r="BP123" s="94"/>
      <c r="BQ123" s="94"/>
      <c r="BR123" s="94"/>
      <c r="BS123" s="94"/>
      <c r="BT123" s="94"/>
      <c r="BU123" s="94"/>
      <c r="BV123" s="94"/>
      <c r="BW123" s="94"/>
      <c r="BX123" s="94"/>
      <c r="BY123" s="94"/>
      <c r="BZ123" s="94"/>
      <c r="CA123" s="94"/>
      <c r="CB123" s="25"/>
      <c r="CC123" s="92">
        <v>1</v>
      </c>
      <c r="CD123" s="56"/>
      <c r="CE123" s="5"/>
      <c r="CF123" s="5"/>
      <c r="CG123" s="5"/>
      <c r="CH123" s="5"/>
      <c r="CI123" s="48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c r="DL123" s="5"/>
      <c r="DM123" s="5"/>
      <c r="DN123" s="5"/>
      <c r="DO123" s="5"/>
      <c r="DP123" s="5"/>
      <c r="DQ123" s="5"/>
      <c r="DR123" s="5"/>
      <c r="DS123" s="5"/>
      <c r="DT123" s="5"/>
      <c r="DU123" s="5"/>
      <c r="DV123" s="5"/>
      <c r="DW123" s="5"/>
      <c r="DX123" s="5"/>
      <c r="DY123" s="5"/>
      <c r="DZ123" s="5"/>
      <c r="EA123" s="5"/>
      <c r="EB123" s="5"/>
      <c r="EC123" s="5"/>
      <c r="ED123" s="5"/>
      <c r="EE123" s="5"/>
      <c r="EF123" s="5"/>
      <c r="EG123" s="5"/>
    </row>
    <row r="124" spans="1:137" ht="11.25" customHeight="1" thickBot="1">
      <c r="A124" s="71"/>
      <c r="B124" s="132"/>
      <c r="C124" s="222"/>
      <c r="D124" s="222"/>
      <c r="E124" s="222"/>
      <c r="F124" s="88"/>
      <c r="G124" s="132"/>
      <c r="H124" s="88">
        <f t="shared" ref="H124:Y124" si="13">COUNTA(H119:H123)</f>
        <v>0</v>
      </c>
      <c r="I124" s="88">
        <f t="shared" si="13"/>
        <v>0</v>
      </c>
      <c r="J124" s="88">
        <f t="shared" si="13"/>
        <v>0</v>
      </c>
      <c r="K124" s="88">
        <f t="shared" si="13"/>
        <v>0</v>
      </c>
      <c r="L124" s="88">
        <f t="shared" si="13"/>
        <v>0</v>
      </c>
      <c r="M124" s="88">
        <f t="shared" si="13"/>
        <v>0</v>
      </c>
      <c r="N124" s="88">
        <f t="shared" si="13"/>
        <v>0</v>
      </c>
      <c r="O124" s="88">
        <f t="shared" si="13"/>
        <v>0</v>
      </c>
      <c r="P124" s="88">
        <f t="shared" si="13"/>
        <v>0</v>
      </c>
      <c r="Q124" s="88">
        <f t="shared" si="13"/>
        <v>0</v>
      </c>
      <c r="R124" s="88">
        <f t="shared" si="13"/>
        <v>0</v>
      </c>
      <c r="S124" s="88">
        <f t="shared" si="13"/>
        <v>0</v>
      </c>
      <c r="T124" s="88">
        <f t="shared" si="13"/>
        <v>0</v>
      </c>
      <c r="U124" s="88">
        <f t="shared" si="13"/>
        <v>0</v>
      </c>
      <c r="V124" s="88">
        <f t="shared" si="13"/>
        <v>0</v>
      </c>
      <c r="W124" s="88">
        <f t="shared" si="13"/>
        <v>0</v>
      </c>
      <c r="X124" s="88">
        <f t="shared" si="13"/>
        <v>0</v>
      </c>
      <c r="Y124" s="88">
        <f t="shared" si="13"/>
        <v>0</v>
      </c>
      <c r="Z124" s="25"/>
      <c r="AA124" s="25"/>
      <c r="AB124" s="5"/>
      <c r="AC124" s="5"/>
      <c r="AD124" s="5"/>
      <c r="AE124" s="5"/>
      <c r="AF124" s="5"/>
      <c r="AG124" s="5"/>
      <c r="AH124" s="5"/>
      <c r="AI124" s="5"/>
      <c r="AJ124" s="5"/>
      <c r="AK124" s="5"/>
      <c r="AL124" s="5"/>
      <c r="AM124" s="5"/>
      <c r="AN124" s="5"/>
      <c r="AO124" s="5"/>
      <c r="AP124" s="5"/>
      <c r="AQ124" s="5"/>
      <c r="AR124" s="5"/>
      <c r="AS124" s="5"/>
      <c r="AT124" s="5"/>
      <c r="AU124" s="87">
        <v>1</v>
      </c>
      <c r="AV124" s="25"/>
      <c r="AW124" s="25"/>
      <c r="AX124" s="25"/>
      <c r="AY124" s="25"/>
      <c r="AZ124" s="25"/>
      <c r="BA124" s="25"/>
      <c r="BB124" s="25"/>
      <c r="BC124" s="25"/>
      <c r="BD124" s="25"/>
      <c r="BE124" s="25"/>
      <c r="BF124" s="25"/>
      <c r="BG124" s="25"/>
      <c r="BH124" s="25"/>
      <c r="BI124" s="25"/>
      <c r="BJ124" s="25"/>
      <c r="BK124" s="94"/>
      <c r="BL124" s="94"/>
      <c r="BM124" s="94"/>
      <c r="BN124" s="94"/>
      <c r="BO124" s="94"/>
      <c r="BP124" s="94"/>
      <c r="BQ124" s="94"/>
      <c r="BR124" s="94"/>
      <c r="BS124" s="94"/>
      <c r="BT124" s="94"/>
      <c r="BU124" s="94"/>
      <c r="BV124" s="94"/>
      <c r="BW124" s="94"/>
      <c r="BX124" s="94"/>
      <c r="BY124" s="94"/>
      <c r="BZ124" s="94"/>
      <c r="CA124" s="94"/>
      <c r="CB124" s="25"/>
      <c r="CC124" s="92">
        <v>1</v>
      </c>
      <c r="CD124" s="56"/>
      <c r="CE124" s="5"/>
      <c r="CF124" s="5"/>
      <c r="CG124" s="5"/>
      <c r="CH124" s="5"/>
      <c r="CI124" s="5"/>
      <c r="CJ124" s="5"/>
      <c r="CK124" s="5"/>
      <c r="CL124" s="5"/>
      <c r="CM124" s="5"/>
      <c r="CN124" s="5"/>
      <c r="CO124" s="5"/>
      <c r="CP124" s="5"/>
      <c r="CQ124" s="5"/>
      <c r="CR124" s="458" t="s">
        <v>139</v>
      </c>
      <c r="CS124" s="458"/>
      <c r="CT124" s="459" t="s">
        <v>134</v>
      </c>
      <c r="CU124" s="459"/>
      <c r="CV124" s="460" t="s">
        <v>130</v>
      </c>
      <c r="CW124" s="460"/>
      <c r="CX124" s="461" t="s">
        <v>131</v>
      </c>
      <c r="CY124" s="461"/>
      <c r="CZ124" s="25"/>
      <c r="DA124" s="25"/>
      <c r="DB124" s="25"/>
      <c r="DC124" s="25"/>
      <c r="DD124" s="25"/>
      <c r="DE124" s="25"/>
      <c r="DF124" s="25"/>
      <c r="DG124" s="25"/>
      <c r="DH124" s="25"/>
      <c r="DI124" s="458" t="s">
        <v>139</v>
      </c>
      <c r="DJ124" s="458"/>
      <c r="DK124" s="462" t="s">
        <v>134</v>
      </c>
      <c r="DL124" s="462"/>
      <c r="DM124" s="460" t="s">
        <v>130</v>
      </c>
      <c r="DN124" s="460"/>
      <c r="DO124" s="461" t="s">
        <v>131</v>
      </c>
      <c r="DP124" s="461"/>
      <c r="DQ124" s="25"/>
      <c r="DR124" s="25"/>
      <c r="DS124" s="25"/>
      <c r="DT124" s="25"/>
      <c r="DU124" s="25"/>
      <c r="DV124" s="25"/>
      <c r="DW124" s="25"/>
      <c r="DX124" s="25"/>
      <c r="DY124" s="25"/>
      <c r="DZ124" s="458" t="s">
        <v>139</v>
      </c>
      <c r="EA124" s="458"/>
      <c r="EB124" s="462" t="s">
        <v>134</v>
      </c>
      <c r="EC124" s="462"/>
      <c r="ED124" s="460" t="s">
        <v>130</v>
      </c>
      <c r="EE124" s="460"/>
      <c r="EF124" s="461" t="s">
        <v>131</v>
      </c>
      <c r="EG124" s="461"/>
    </row>
    <row r="125" spans="1:137" ht="24" customHeight="1" thickTop="1" thickBot="1">
      <c r="A125" s="441" t="str">
        <f>IF(OR(H124&gt;1,I124&gt;1,J124&gt;1,K124&gt;1,L124&gt;1,M124&gt;1,N124&gt;1,O124&gt;1,P124&gt;1,Q124&gt;1,R124&gt;1,S124&gt;1,T124&gt;1,U124&gt;1,V124&gt;1,W124&gt;1),"ERROR - Solo Una calificación por Participante","")</f>
        <v/>
      </c>
      <c r="B125" s="441"/>
      <c r="C125" s="441"/>
      <c r="D125" s="441"/>
      <c r="E125" s="441"/>
      <c r="F125" s="441"/>
      <c r="G125" s="442" t="s">
        <v>429</v>
      </c>
      <c r="H125" s="442"/>
      <c r="I125" s="442"/>
      <c r="J125" s="442"/>
      <c r="K125" s="442"/>
      <c r="L125" s="442"/>
      <c r="M125" s="442"/>
      <c r="N125" s="442"/>
      <c r="O125" s="443" t="str">
        <f>IF(AA119="","",IF(V125&gt;0.8,5,IF(V125&gt;0.6,4,IF(V125&gt;0.4,3,IF(V125&gt;0.2,2,1)))))</f>
        <v/>
      </c>
      <c r="P125" s="443"/>
      <c r="Q125" s="443"/>
      <c r="R125" s="444" t="e">
        <f>VLOOKUP(O125,A119:B123,2,1)</f>
        <v>#N/A</v>
      </c>
      <c r="S125" s="444"/>
      <c r="T125" s="444"/>
      <c r="U125" s="444"/>
      <c r="V125" s="445" t="str">
        <f>IFERROR(AA119,"")</f>
        <v/>
      </c>
      <c r="W125" s="445"/>
      <c r="X125" s="445"/>
      <c r="Y125" s="25"/>
      <c r="Z125" s="25"/>
      <c r="AA125" s="25"/>
      <c r="AB125" s="5"/>
      <c r="AC125" s="5"/>
      <c r="AD125" s="5"/>
      <c r="AE125" s="5"/>
      <c r="AF125" s="5"/>
      <c r="AG125" s="5"/>
      <c r="AH125" s="5"/>
      <c r="AI125" s="5"/>
      <c r="AJ125" s="5"/>
      <c r="AK125" s="5"/>
      <c r="AL125" s="5"/>
      <c r="AM125" s="5"/>
      <c r="AN125" s="5"/>
      <c r="AO125" s="5"/>
      <c r="AP125" s="5"/>
      <c r="AQ125" s="5"/>
      <c r="AR125" s="5"/>
      <c r="AS125" s="5"/>
      <c r="AT125" s="5"/>
      <c r="AU125" s="87">
        <v>1</v>
      </c>
      <c r="AV125" s="108" t="e">
        <f>CONCATENATE(O125," - ",R125)</f>
        <v>#N/A</v>
      </c>
      <c r="AW125" s="25"/>
      <c r="AX125" s="25"/>
      <c r="AY125" s="25"/>
      <c r="AZ125" s="25"/>
      <c r="BA125" s="25"/>
      <c r="BB125" s="25"/>
      <c r="BC125" s="25"/>
      <c r="BD125" s="25"/>
      <c r="BE125" s="25"/>
      <c r="BF125" s="25"/>
      <c r="BG125" s="25"/>
      <c r="BH125" s="25"/>
      <c r="BI125" s="25"/>
      <c r="BJ125" s="25"/>
      <c r="BK125" s="94"/>
      <c r="BL125" s="94"/>
      <c r="BM125" s="94"/>
      <c r="BN125" s="94"/>
      <c r="BO125" s="94"/>
      <c r="BP125" s="94"/>
      <c r="BQ125" s="94"/>
      <c r="BR125" s="94"/>
      <c r="BS125" s="94"/>
      <c r="BT125" s="94"/>
      <c r="BU125" s="94"/>
      <c r="BV125" s="94"/>
      <c r="BW125" s="94"/>
      <c r="BX125" s="94"/>
      <c r="BY125" s="94"/>
      <c r="BZ125" s="94"/>
      <c r="CA125" s="94"/>
      <c r="CB125" s="25"/>
      <c r="CC125" s="92">
        <v>1</v>
      </c>
      <c r="CD125" s="56"/>
      <c r="CE125" s="5"/>
      <c r="CF125" s="5"/>
      <c r="CG125" s="5"/>
      <c r="CH125" s="5"/>
      <c r="CI125" s="5"/>
      <c r="CJ125" s="5"/>
      <c r="CK125" s="5"/>
      <c r="CL125" s="5"/>
      <c r="CM125" s="5"/>
      <c r="CN125" s="5"/>
      <c r="CO125" s="5"/>
      <c r="CP125" s="5"/>
      <c r="CQ125" s="5"/>
      <c r="CR125" s="446" t="s">
        <v>430</v>
      </c>
      <c r="CS125" s="446"/>
      <c r="CT125" s="446"/>
      <c r="CU125" s="446"/>
      <c r="CV125" s="446"/>
      <c r="CW125" s="446"/>
      <c r="CX125" s="446"/>
      <c r="CY125" s="446"/>
      <c r="CZ125" s="25"/>
      <c r="DA125" s="25"/>
      <c r="DB125" s="25"/>
      <c r="DC125" s="25"/>
      <c r="DD125" s="25"/>
      <c r="DE125" s="25"/>
      <c r="DF125" s="25"/>
      <c r="DG125" s="25"/>
      <c r="DH125" s="25"/>
      <c r="DI125" s="446" t="s">
        <v>431</v>
      </c>
      <c r="DJ125" s="446"/>
      <c r="DK125" s="446"/>
      <c r="DL125" s="446"/>
      <c r="DM125" s="446"/>
      <c r="DN125" s="446"/>
      <c r="DO125" s="446"/>
      <c r="DP125" s="446"/>
      <c r="DQ125" s="25"/>
      <c r="DR125" s="25"/>
      <c r="DS125" s="25"/>
      <c r="DT125" s="25"/>
      <c r="DU125" s="25"/>
      <c r="DV125" s="25"/>
      <c r="DW125" s="25"/>
      <c r="DX125" s="25"/>
      <c r="DY125" s="25"/>
      <c r="DZ125" s="446" t="s">
        <v>431</v>
      </c>
      <c r="EA125" s="446"/>
      <c r="EB125" s="446"/>
      <c r="EC125" s="446"/>
      <c r="ED125" s="446"/>
      <c r="EE125" s="446"/>
      <c r="EF125" s="446"/>
      <c r="EG125" s="446"/>
    </row>
    <row r="126" spans="1:137" ht="11.25" customHeight="1" thickTop="1" thickBot="1">
      <c r="A126" s="223"/>
      <c r="B126" s="20"/>
      <c r="C126" s="20"/>
      <c r="D126" s="20"/>
      <c r="E126" s="20"/>
      <c r="F126" s="20"/>
      <c r="G126" s="224"/>
      <c r="H126" s="224"/>
      <c r="I126" s="224"/>
      <c r="J126" s="224"/>
      <c r="K126" s="224"/>
      <c r="L126" s="224"/>
      <c r="M126" s="224"/>
      <c r="N126" s="224"/>
      <c r="O126" s="225"/>
      <c r="P126" s="225"/>
      <c r="Q126" s="225"/>
      <c r="R126" s="226"/>
      <c r="S126" s="226"/>
      <c r="T126" s="226"/>
      <c r="U126" s="226"/>
      <c r="V126" s="227"/>
      <c r="W126" s="227"/>
      <c r="X126" s="227"/>
      <c r="Y126" s="25"/>
      <c r="Z126" s="25"/>
      <c r="AA126" s="25"/>
      <c r="AB126" s="5"/>
      <c r="AC126" s="5"/>
      <c r="AD126" s="5"/>
      <c r="AE126" s="5"/>
      <c r="AF126" s="5"/>
      <c r="AG126" s="5"/>
      <c r="AH126" s="5"/>
      <c r="AI126" s="5"/>
      <c r="AJ126" s="5"/>
      <c r="AK126" s="5"/>
      <c r="AL126" s="5"/>
      <c r="AM126" s="5"/>
      <c r="AN126" s="5"/>
      <c r="AO126" s="5"/>
      <c r="AP126" s="5"/>
      <c r="AQ126" s="5"/>
      <c r="AR126" s="5"/>
      <c r="AS126" s="5"/>
      <c r="AT126" s="5"/>
      <c r="AU126" s="87">
        <v>1</v>
      </c>
      <c r="AV126" s="25"/>
      <c r="AW126" s="25"/>
      <c r="AX126" s="25"/>
      <c r="AY126" s="25"/>
      <c r="AZ126" s="25"/>
      <c r="BA126" s="25"/>
      <c r="BB126" s="25"/>
      <c r="BC126" s="25"/>
      <c r="BD126" s="25"/>
      <c r="BE126" s="25"/>
      <c r="BF126" s="25"/>
      <c r="BG126" s="25"/>
      <c r="BH126" s="25"/>
      <c r="BI126" s="25"/>
      <c r="BJ126" s="25"/>
      <c r="BK126" s="94"/>
      <c r="BL126" s="94"/>
      <c r="BM126" s="94"/>
      <c r="BN126" s="94"/>
      <c r="BO126" s="94"/>
      <c r="BP126" s="94"/>
      <c r="BQ126" s="94"/>
      <c r="BR126" s="94"/>
      <c r="BS126" s="94"/>
      <c r="BT126" s="94"/>
      <c r="BU126" s="94"/>
      <c r="BV126" s="94"/>
      <c r="BW126" s="94"/>
      <c r="BX126" s="94"/>
      <c r="BY126" s="94"/>
      <c r="BZ126" s="94"/>
      <c r="CA126" s="94"/>
      <c r="CB126" s="25"/>
      <c r="CC126" s="92">
        <v>1</v>
      </c>
      <c r="CD126" s="56"/>
      <c r="CE126" s="5"/>
      <c r="CF126" s="5"/>
      <c r="CG126" s="5"/>
      <c r="CH126" s="5"/>
      <c r="CI126" s="5"/>
      <c r="CJ126" s="5"/>
      <c r="CK126" s="5"/>
      <c r="CL126" s="5"/>
      <c r="CM126" s="5"/>
      <c r="CN126" s="5"/>
      <c r="CO126" s="5"/>
      <c r="CP126" s="5"/>
      <c r="CQ126" s="5"/>
      <c r="CR126" s="228"/>
      <c r="CS126" s="228"/>
      <c r="CT126" s="228"/>
      <c r="CU126" s="228"/>
      <c r="CV126" s="228"/>
      <c r="CW126" s="228"/>
      <c r="CX126" s="228"/>
      <c r="CY126" s="228"/>
      <c r="CZ126" s="25"/>
      <c r="DA126" s="25"/>
      <c r="DB126" s="25"/>
      <c r="DC126" s="25"/>
      <c r="DD126" s="25"/>
      <c r="DE126" s="25"/>
      <c r="DF126" s="25"/>
      <c r="DG126" s="25"/>
      <c r="DH126" s="25"/>
      <c r="DI126" s="228"/>
      <c r="DJ126" s="228"/>
      <c r="DK126" s="228"/>
      <c r="DL126" s="228"/>
      <c r="DM126" s="228"/>
      <c r="DN126" s="228"/>
      <c r="DO126" s="228"/>
      <c r="DP126" s="228"/>
      <c r="DQ126" s="25"/>
      <c r="DR126" s="25"/>
      <c r="DS126" s="25"/>
      <c r="DT126" s="25"/>
      <c r="DU126" s="25"/>
      <c r="DV126" s="25"/>
      <c r="DW126" s="25"/>
      <c r="DX126" s="25"/>
      <c r="DY126" s="25"/>
      <c r="DZ126" s="228"/>
      <c r="EA126" s="228"/>
      <c r="EB126" s="228"/>
      <c r="EC126" s="228"/>
      <c r="ED126" s="228"/>
      <c r="EE126" s="228"/>
      <c r="EF126" s="228"/>
      <c r="EG126" s="228"/>
    </row>
    <row r="127" spans="1:137" ht="28.5" customHeight="1" thickBot="1">
      <c r="A127" s="223"/>
      <c r="B127" s="5"/>
      <c r="C127" s="20"/>
      <c r="D127" s="56"/>
      <c r="E127" s="20"/>
      <c r="F127" s="20"/>
      <c r="G127" s="403" t="s">
        <v>432</v>
      </c>
      <c r="H127" s="403"/>
      <c r="I127" s="403"/>
      <c r="J127" s="403"/>
      <c r="K127" s="403"/>
      <c r="L127" s="403"/>
      <c r="M127" s="403"/>
      <c r="N127" s="403"/>
      <c r="O127" s="404" t="str">
        <f>IFERROR(INDEX(ADU1218:ADY1222,MATCH(O101,ADP1218:ADP1222,0),MATCH(O125,ADU1214:ADY1214,0)),"")</f>
        <v/>
      </c>
      <c r="P127" s="404"/>
      <c r="Q127" s="404"/>
      <c r="R127" s="404"/>
      <c r="S127" s="404"/>
      <c r="T127" s="404"/>
      <c r="U127" s="436" t="e">
        <f>V101*V125</f>
        <v>#VALUE!</v>
      </c>
      <c r="V127" s="436"/>
      <c r="W127" s="436"/>
      <c r="X127" s="436"/>
      <c r="Y127" s="25"/>
      <c r="Z127" s="406" t="s">
        <v>433</v>
      </c>
      <c r="AA127" s="406"/>
      <c r="AB127" s="406"/>
      <c r="AC127" s="5"/>
      <c r="AD127" s="5"/>
      <c r="AE127" s="5"/>
      <c r="AF127" s="5"/>
      <c r="AG127" s="5"/>
      <c r="AH127" s="5"/>
      <c r="AI127" s="5"/>
      <c r="AJ127" s="5"/>
      <c r="AK127" s="5"/>
      <c r="AL127" s="5"/>
      <c r="AM127" s="5"/>
      <c r="AN127" s="5"/>
      <c r="AO127" s="5"/>
      <c r="AP127" s="5"/>
      <c r="AQ127" s="5"/>
      <c r="AR127" s="5"/>
      <c r="AS127" s="5"/>
      <c r="AT127" s="5"/>
      <c r="AU127" s="87">
        <v>1</v>
      </c>
      <c r="AV127" s="25"/>
      <c r="AW127" s="25"/>
      <c r="AX127" s="25"/>
      <c r="AY127" s="25"/>
      <c r="AZ127" s="25"/>
      <c r="BA127" s="25"/>
      <c r="BB127" s="25"/>
      <c r="BC127" s="25"/>
      <c r="BD127" s="25"/>
      <c r="BE127" s="25"/>
      <c r="BF127" s="25"/>
      <c r="BG127" s="25"/>
      <c r="BH127" s="25"/>
      <c r="BI127" s="25"/>
      <c r="BJ127" s="25"/>
      <c r="BK127" s="94"/>
      <c r="BL127" s="94"/>
      <c r="BM127" s="94"/>
      <c r="BN127" s="94"/>
      <c r="BO127" s="94"/>
      <c r="BP127" s="94"/>
      <c r="BQ127" s="94"/>
      <c r="BR127" s="94"/>
      <c r="BS127" s="94"/>
      <c r="BT127" s="94"/>
      <c r="BU127" s="94"/>
      <c r="BV127" s="94"/>
      <c r="BW127" s="94"/>
      <c r="BX127" s="94"/>
      <c r="BY127" s="94"/>
      <c r="BZ127" s="94"/>
      <c r="CA127" s="94"/>
      <c r="CB127" s="25"/>
      <c r="CC127" s="92">
        <v>1</v>
      </c>
      <c r="CD127" s="56"/>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c r="DK127" s="5"/>
      <c r="DL127" s="5"/>
      <c r="DM127" s="5"/>
      <c r="DN127" s="5"/>
      <c r="DO127" s="5"/>
      <c r="DP127" s="5"/>
      <c r="DQ127" s="5"/>
      <c r="DR127" s="5"/>
      <c r="DS127" s="5"/>
      <c r="DT127" s="5"/>
      <c r="DU127" s="5"/>
      <c r="DV127" s="5"/>
      <c r="DW127" s="5"/>
      <c r="DX127" s="5"/>
      <c r="DY127" s="5"/>
      <c r="DZ127" s="5"/>
      <c r="EA127" s="5"/>
      <c r="EB127" s="5"/>
      <c r="EC127" s="5"/>
      <c r="ED127" s="5"/>
      <c r="EE127" s="5"/>
      <c r="EF127" s="5"/>
      <c r="EG127" s="5"/>
    </row>
    <row r="128" spans="1:137" ht="16.5" customHeight="1">
      <c r="A128" s="223"/>
      <c r="B128" s="20"/>
      <c r="C128" s="20"/>
      <c r="D128" s="20"/>
      <c r="E128" s="20"/>
      <c r="F128" s="20"/>
      <c r="G128" s="224"/>
      <c r="H128" s="224"/>
      <c r="I128" s="224"/>
      <c r="J128" s="224"/>
      <c r="K128" s="224"/>
      <c r="L128" s="224"/>
      <c r="M128" s="224"/>
      <c r="N128" s="224"/>
      <c r="O128" s="225"/>
      <c r="P128" s="225"/>
      <c r="Q128" s="225"/>
      <c r="R128" s="226"/>
      <c r="S128" s="226"/>
      <c r="T128" s="226"/>
      <c r="U128" s="226"/>
      <c r="V128" s="227"/>
      <c r="W128" s="227"/>
      <c r="X128" s="227"/>
      <c r="Y128" s="25"/>
      <c r="Z128" s="25"/>
      <c r="AA128" s="25"/>
      <c r="AB128" s="5"/>
      <c r="AC128" s="5"/>
      <c r="AD128" s="5"/>
      <c r="AE128" s="5"/>
      <c r="AF128" s="5"/>
      <c r="AG128" s="5"/>
      <c r="AH128" s="5"/>
      <c r="AI128" s="5"/>
      <c r="AJ128" s="5"/>
      <c r="AK128" s="5"/>
      <c r="AL128" s="5"/>
      <c r="AM128" s="5"/>
      <c r="AN128" s="5"/>
      <c r="AO128" s="5"/>
      <c r="AP128" s="5"/>
      <c r="AQ128" s="5"/>
      <c r="AR128" s="5"/>
      <c r="AS128" s="5"/>
      <c r="AT128" s="5"/>
      <c r="AU128" s="87">
        <v>1</v>
      </c>
      <c r="AV128" s="25"/>
      <c r="AW128" s="25"/>
      <c r="AX128" s="25"/>
      <c r="AY128" s="25"/>
      <c r="AZ128" s="25"/>
      <c r="BA128" s="25"/>
      <c r="BB128" s="25"/>
      <c r="BC128" s="25"/>
      <c r="BD128" s="25"/>
      <c r="BE128" s="25"/>
      <c r="BF128" s="25"/>
      <c r="BG128" s="25"/>
      <c r="BH128" s="25"/>
      <c r="BI128" s="25"/>
      <c r="BJ128" s="25"/>
      <c r="BK128" s="94"/>
      <c r="BL128" s="94"/>
      <c r="BM128" s="94"/>
      <c r="BN128" s="94"/>
      <c r="BO128" s="94"/>
      <c r="BP128" s="94"/>
      <c r="BQ128" s="94"/>
      <c r="BR128" s="94"/>
      <c r="BS128" s="94"/>
      <c r="BT128" s="94"/>
      <c r="BU128" s="94"/>
      <c r="BV128" s="94"/>
      <c r="BW128" s="94"/>
      <c r="BX128" s="94"/>
      <c r="BY128" s="94"/>
      <c r="BZ128" s="94"/>
      <c r="CA128" s="94"/>
      <c r="CB128" s="25"/>
      <c r="CC128" s="92">
        <v>1</v>
      </c>
      <c r="CD128" s="56"/>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c r="DK128" s="5"/>
      <c r="DL128" s="5"/>
      <c r="DM128" s="5"/>
      <c r="DN128" s="5"/>
      <c r="DO128" s="5"/>
      <c r="DP128" s="5"/>
      <c r="DQ128" s="5"/>
      <c r="DR128" s="5"/>
      <c r="DS128" s="5"/>
      <c r="DT128" s="5"/>
      <c r="DU128" s="5"/>
      <c r="DV128" s="5"/>
      <c r="DW128" s="5"/>
      <c r="DX128" s="5"/>
      <c r="DY128" s="5"/>
      <c r="DZ128" s="5"/>
      <c r="EA128" s="5"/>
      <c r="EB128" s="5"/>
      <c r="EC128" s="5"/>
      <c r="ED128" s="5"/>
      <c r="EE128" s="5"/>
      <c r="EF128" s="5"/>
      <c r="EG128" s="5"/>
    </row>
    <row r="129" spans="1:137" ht="12.75" customHeight="1">
      <c r="A129" s="229"/>
      <c r="B129" s="437" t="s">
        <v>434</v>
      </c>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c r="Z129" s="437"/>
      <c r="AA129" s="437"/>
      <c r="AB129" s="230"/>
      <c r="AC129" s="230"/>
      <c r="AD129" s="230"/>
      <c r="AE129" s="230"/>
      <c r="AF129" s="230"/>
      <c r="AG129" s="230"/>
      <c r="AH129" s="230"/>
      <c r="AI129" s="230"/>
      <c r="AJ129" s="230"/>
      <c r="AK129" s="230"/>
      <c r="AL129" s="230"/>
      <c r="AM129" s="230"/>
      <c r="AN129" s="230"/>
      <c r="AO129" s="230"/>
      <c r="AP129" s="230"/>
      <c r="AQ129" s="230"/>
      <c r="AR129" s="230"/>
      <c r="AS129" s="230"/>
      <c r="AT129" s="230"/>
      <c r="AU129" s="87">
        <v>1</v>
      </c>
      <c r="AV129" s="25"/>
      <c r="AW129" s="25"/>
      <c r="AX129" s="25"/>
      <c r="AY129" s="25"/>
      <c r="AZ129" s="25"/>
      <c r="BA129" s="25"/>
      <c r="BB129" s="25"/>
      <c r="BC129" s="25"/>
      <c r="BD129" s="25"/>
      <c r="BE129" s="25"/>
      <c r="BF129" s="25"/>
      <c r="BG129" s="25"/>
      <c r="BH129" s="25"/>
      <c r="BI129" s="25"/>
      <c r="BJ129" s="25"/>
      <c r="BK129" s="94"/>
      <c r="BL129" s="94"/>
      <c r="BM129" s="94"/>
      <c r="BN129" s="94"/>
      <c r="BO129" s="94"/>
      <c r="BP129" s="94"/>
      <c r="BQ129" s="94"/>
      <c r="BR129" s="94"/>
      <c r="BS129" s="94"/>
      <c r="BT129" s="94"/>
      <c r="BU129" s="94"/>
      <c r="BV129" s="94"/>
      <c r="BW129" s="94"/>
      <c r="BX129" s="94"/>
      <c r="BY129" s="94"/>
      <c r="BZ129" s="94"/>
      <c r="CA129" s="94"/>
      <c r="CB129" s="25"/>
      <c r="CC129" s="92">
        <v>1</v>
      </c>
      <c r="CD129" s="56"/>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c r="DK129" s="5"/>
      <c r="DL129" s="5"/>
      <c r="DM129" s="5"/>
      <c r="DN129" s="5"/>
      <c r="DO129" s="5"/>
      <c r="DP129" s="5"/>
      <c r="DQ129" s="5"/>
      <c r="DR129" s="5"/>
      <c r="DS129" s="5"/>
      <c r="DT129" s="5"/>
      <c r="DU129" s="5"/>
      <c r="DV129" s="5"/>
      <c r="DW129" s="5"/>
      <c r="DX129" s="5"/>
      <c r="DY129" s="5"/>
      <c r="DZ129" s="5"/>
      <c r="EA129" s="5"/>
      <c r="EB129" s="5"/>
      <c r="EC129" s="5"/>
      <c r="ED129" s="5"/>
      <c r="EE129" s="5"/>
      <c r="EF129" s="5"/>
      <c r="EG129" s="5"/>
    </row>
    <row r="130" spans="1:137" ht="12.75" customHeight="1">
      <c r="A130" s="229"/>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230"/>
      <c r="AC130" s="230"/>
      <c r="AD130" s="230"/>
      <c r="AE130" s="230"/>
      <c r="AF130" s="230"/>
      <c r="AG130" s="230"/>
      <c r="AH130" s="230"/>
      <c r="AI130" s="230"/>
      <c r="AJ130" s="230"/>
      <c r="AK130" s="230"/>
      <c r="AL130" s="230"/>
      <c r="AM130" s="230"/>
      <c r="AN130" s="230"/>
      <c r="AO130" s="230"/>
      <c r="AP130" s="230"/>
      <c r="AQ130" s="230"/>
      <c r="AR130" s="230"/>
      <c r="AS130" s="230"/>
      <c r="AT130" s="230"/>
      <c r="AU130" s="87">
        <v>1</v>
      </c>
      <c r="AV130" s="25"/>
      <c r="AW130" s="25"/>
      <c r="AX130" s="25"/>
      <c r="AY130" s="25"/>
      <c r="AZ130" s="25"/>
      <c r="BA130" s="25"/>
      <c r="BB130" s="25"/>
      <c r="BC130" s="25"/>
      <c r="BD130" s="25"/>
      <c r="BE130" s="25"/>
      <c r="BF130" s="25"/>
      <c r="BG130" s="25"/>
      <c r="BH130" s="25"/>
      <c r="BI130" s="25"/>
      <c r="BJ130" s="25"/>
      <c r="BK130" s="94"/>
      <c r="BL130" s="94"/>
      <c r="BM130" s="94"/>
      <c r="BN130" s="94"/>
      <c r="BO130" s="94"/>
      <c r="BP130" s="94"/>
      <c r="BQ130" s="94"/>
      <c r="BR130" s="94"/>
      <c r="BS130" s="94"/>
      <c r="BT130" s="94"/>
      <c r="BU130" s="94"/>
      <c r="BV130" s="94"/>
      <c r="BW130" s="94"/>
      <c r="BX130" s="94"/>
      <c r="BY130" s="94"/>
      <c r="BZ130" s="94"/>
      <c r="CA130" s="94"/>
      <c r="CB130" s="25"/>
      <c r="CC130" s="92">
        <v>1</v>
      </c>
      <c r="CD130" s="56"/>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c r="DK130" s="5"/>
      <c r="DL130" s="5"/>
      <c r="DM130" s="5"/>
      <c r="DN130" s="5"/>
      <c r="DO130" s="5"/>
      <c r="DP130" s="5"/>
      <c r="DQ130" s="5"/>
      <c r="DR130" s="5"/>
      <c r="DS130" s="5"/>
      <c r="DT130" s="5"/>
      <c r="DU130" s="5"/>
      <c r="DV130" s="5"/>
      <c r="DW130" s="5"/>
      <c r="DX130" s="5"/>
      <c r="DY130" s="5"/>
      <c r="DZ130" s="5"/>
      <c r="EA130" s="5"/>
      <c r="EB130" s="5"/>
      <c r="EC130" s="5"/>
      <c r="ED130" s="5"/>
      <c r="EE130" s="5"/>
      <c r="EF130" s="5"/>
      <c r="EG130" s="5"/>
    </row>
    <row r="131" spans="1:137" ht="30" customHeight="1">
      <c r="A131" s="231"/>
      <c r="B131" s="407" t="s">
        <v>435</v>
      </c>
      <c r="C131" s="407"/>
      <c r="D131" s="407"/>
      <c r="E131" s="407"/>
      <c r="F131" s="407"/>
      <c r="G131" s="407"/>
      <c r="H131" s="407"/>
      <c r="I131" s="407"/>
      <c r="J131" s="407"/>
      <c r="K131" s="407"/>
      <c r="L131" s="407"/>
      <c r="M131" s="407"/>
      <c r="N131" s="407"/>
      <c r="O131" s="407"/>
      <c r="P131" s="407"/>
      <c r="Q131" s="407"/>
      <c r="R131" s="407"/>
      <c r="S131" s="407"/>
      <c r="T131" s="407"/>
      <c r="U131" s="407"/>
      <c r="V131" s="407"/>
      <c r="W131" s="407"/>
      <c r="X131" s="407"/>
      <c r="Y131" s="407"/>
      <c r="Z131" s="407"/>
      <c r="AA131" s="407"/>
      <c r="AB131" s="423" t="s">
        <v>15</v>
      </c>
      <c r="AC131" s="423"/>
      <c r="AD131" s="423"/>
      <c r="AE131" s="423"/>
      <c r="AF131" s="423"/>
      <c r="AG131" s="423"/>
      <c r="AH131" s="423"/>
      <c r="AI131" s="423"/>
      <c r="AJ131" s="423"/>
      <c r="AK131" s="423"/>
      <c r="AL131" s="423"/>
      <c r="AM131" s="423"/>
      <c r="AN131" s="423"/>
      <c r="AO131" s="423"/>
      <c r="AP131" s="423"/>
      <c r="AQ131" s="423"/>
      <c r="AR131" s="423"/>
      <c r="AS131" s="423"/>
      <c r="AT131" s="86"/>
      <c r="AU131" s="87">
        <v>1</v>
      </c>
      <c r="AV131" s="25"/>
      <c r="AW131" s="25"/>
      <c r="AX131" s="25"/>
      <c r="AY131" s="25"/>
      <c r="AZ131" s="25"/>
      <c r="BA131" s="25"/>
      <c r="BB131" s="25"/>
      <c r="BC131" s="25"/>
      <c r="BD131" s="25"/>
      <c r="BE131" s="25"/>
      <c r="BF131" s="25"/>
      <c r="BG131" s="25"/>
      <c r="BH131" s="25"/>
      <c r="BI131" s="25"/>
      <c r="BJ131" s="25"/>
      <c r="BK131" s="94"/>
      <c r="BL131" s="94"/>
      <c r="BM131" s="94"/>
      <c r="BN131" s="94"/>
      <c r="BO131" s="94"/>
      <c r="BP131" s="94"/>
      <c r="BQ131" s="94"/>
      <c r="BR131" s="94"/>
      <c r="BS131" s="94"/>
      <c r="BT131" s="94"/>
      <c r="BU131" s="94"/>
      <c r="BV131" s="94"/>
      <c r="BW131" s="94"/>
      <c r="BX131" s="94"/>
      <c r="BY131" s="94"/>
      <c r="BZ131" s="94"/>
      <c r="CA131" s="94"/>
      <c r="CB131" s="25"/>
      <c r="CC131" s="92">
        <v>1</v>
      </c>
      <c r="CD131" s="56"/>
      <c r="CE131" s="5"/>
      <c r="CF131" s="232"/>
      <c r="CG131" s="21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row>
    <row r="132" spans="1:137" ht="47.25" customHeight="1">
      <c r="A132" s="86" t="s">
        <v>255</v>
      </c>
      <c r="B132" s="388" t="s">
        <v>436</v>
      </c>
      <c r="C132" s="388"/>
      <c r="D132" s="388"/>
      <c r="E132" s="409" t="s">
        <v>45</v>
      </c>
      <c r="F132" s="409"/>
      <c r="G132" s="388" t="s">
        <v>46</v>
      </c>
      <c r="H132" s="388"/>
      <c r="I132" s="388"/>
      <c r="J132" s="388"/>
      <c r="K132" s="438" t="s">
        <v>47</v>
      </c>
      <c r="L132" s="438"/>
      <c r="M132" s="438"/>
      <c r="N132" s="438"/>
      <c r="O132" s="438"/>
      <c r="P132" s="439" t="s">
        <v>48</v>
      </c>
      <c r="Q132" s="439"/>
      <c r="R132" s="388" t="s">
        <v>51</v>
      </c>
      <c r="S132" s="388"/>
      <c r="T132" s="440" t="s">
        <v>54</v>
      </c>
      <c r="U132" s="440"/>
      <c r="V132" s="388" t="s">
        <v>58</v>
      </c>
      <c r="W132" s="388"/>
      <c r="X132" s="388" t="s">
        <v>38</v>
      </c>
      <c r="Y132" s="388"/>
      <c r="Z132" s="440" t="s">
        <v>122</v>
      </c>
      <c r="AA132" s="440"/>
      <c r="AB132" s="388" t="s">
        <v>437</v>
      </c>
      <c r="AC132" s="388"/>
      <c r="AD132" s="388"/>
      <c r="AE132" s="388"/>
      <c r="AF132" s="388"/>
      <c r="AG132" s="388"/>
      <c r="AH132" s="388" t="s">
        <v>438</v>
      </c>
      <c r="AI132" s="388"/>
      <c r="AJ132" s="388"/>
      <c r="AK132" s="388"/>
      <c r="AL132" s="388"/>
      <c r="AM132" s="388"/>
      <c r="AN132" s="388" t="s">
        <v>439</v>
      </c>
      <c r="AO132" s="388"/>
      <c r="AP132" s="388"/>
      <c r="AQ132" s="388"/>
      <c r="AR132" s="388"/>
      <c r="AS132" s="388"/>
      <c r="AT132" s="111"/>
      <c r="AU132" s="87">
        <v>1</v>
      </c>
      <c r="AW132" s="233" t="s">
        <v>440</v>
      </c>
      <c r="AX132" s="233" t="s">
        <v>441</v>
      </c>
      <c r="AY132" s="233" t="s">
        <v>442</v>
      </c>
      <c r="AZ132" s="105" t="s">
        <v>443</v>
      </c>
      <c r="BA132" s="105" t="s">
        <v>444</v>
      </c>
      <c r="BB132" s="105" t="s">
        <v>445</v>
      </c>
      <c r="BC132" s="105" t="s">
        <v>446</v>
      </c>
      <c r="BD132" s="105" t="s">
        <v>447</v>
      </c>
      <c r="BE132" s="105" t="s">
        <v>448</v>
      </c>
      <c r="BF132" s="105" t="s">
        <v>54</v>
      </c>
      <c r="BG132" s="105" t="s">
        <v>79</v>
      </c>
      <c r="BH132" s="6" t="s">
        <v>449</v>
      </c>
      <c r="BI132" s="234" t="s">
        <v>450</v>
      </c>
      <c r="BJ132" s="6" t="s">
        <v>451</v>
      </c>
      <c r="BK132" s="6" t="s">
        <v>452</v>
      </c>
      <c r="BL132" s="5" t="s">
        <v>453</v>
      </c>
      <c r="BM132" s="5" t="s">
        <v>454</v>
      </c>
      <c r="BN132" s="5" t="s">
        <v>455</v>
      </c>
      <c r="BO132" s="217" t="s">
        <v>456</v>
      </c>
      <c r="BP132" s="217" t="s">
        <v>457</v>
      </c>
      <c r="BQ132" s="217" t="s">
        <v>458</v>
      </c>
      <c r="BR132" s="217" t="s">
        <v>459</v>
      </c>
      <c r="BS132" s="217" t="s">
        <v>55</v>
      </c>
      <c r="BT132" s="217" t="s">
        <v>460</v>
      </c>
      <c r="BU132" s="217" t="s">
        <v>461</v>
      </c>
      <c r="BV132" s="217" t="s">
        <v>59</v>
      </c>
      <c r="BW132" s="217" t="s">
        <v>60</v>
      </c>
      <c r="BX132" s="217" t="s">
        <v>61</v>
      </c>
      <c r="BY132" s="217" t="s">
        <v>462</v>
      </c>
      <c r="BZ132" s="217"/>
      <c r="CA132" s="217"/>
      <c r="CB132" s="5"/>
      <c r="CC132" s="92">
        <v>1</v>
      </c>
      <c r="CD132" s="235" t="s">
        <v>463</v>
      </c>
      <c r="CE132" s="236"/>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row>
    <row r="133" spans="1:137" ht="89.25" customHeight="1">
      <c r="A133" s="111" t="s">
        <v>464</v>
      </c>
      <c r="B133" s="428"/>
      <c r="C133" s="429"/>
      <c r="D133" s="430"/>
      <c r="E133" s="431"/>
      <c r="F133" s="430"/>
      <c r="G133" s="432"/>
      <c r="H133" s="433"/>
      <c r="I133" s="433"/>
      <c r="J133" s="434"/>
      <c r="K133" s="425"/>
      <c r="L133" s="425"/>
      <c r="M133" s="425"/>
      <c r="N133" s="425"/>
      <c r="O133" s="425"/>
      <c r="P133" s="426"/>
      <c r="Q133" s="426"/>
      <c r="R133" s="426"/>
      <c r="S133" s="426"/>
      <c r="T133" s="426"/>
      <c r="U133" s="426"/>
      <c r="V133" s="426"/>
      <c r="W133" s="426"/>
      <c r="X133" s="237">
        <f t="shared" ref="X133:X162" si="14">IF(Y133&gt;0.8,5,IF(Y133&gt;0.6,4,IF(Y133&gt;0.4,3,IF(Y133&gt;0.2,2,1))))</f>
        <v>5</v>
      </c>
      <c r="Y133" s="238" t="str">
        <f>IF(OR(V133="Ambos",V133="Probabilidad"),V101-(V101*AY133),V101)</f>
        <v/>
      </c>
      <c r="Z133" s="237">
        <f t="shared" ref="Z133:Z162" si="15">IF(AA133&gt;0.8,5,IF(AA133&gt;0.6,4,IF(AA133&gt;0.4,3,IF(AA133&gt;0.2,2,1))))</f>
        <v>5</v>
      </c>
      <c r="AA133" s="238" t="str">
        <f>IF(OR(V133="Ambos",V133="Impacto"),V125-(V125*AY133),V125)</f>
        <v/>
      </c>
      <c r="AB133" s="357"/>
      <c r="AC133" s="357"/>
      <c r="AD133" s="357"/>
      <c r="AE133" s="357"/>
      <c r="AF133" s="357"/>
      <c r="AG133" s="357"/>
      <c r="AH133" s="357"/>
      <c r="AI133" s="357"/>
      <c r="AJ133" s="357"/>
      <c r="AK133" s="357"/>
      <c r="AL133" s="357"/>
      <c r="AM133" s="357"/>
      <c r="AN133" s="357"/>
      <c r="AO133" s="357"/>
      <c r="AP133" s="357"/>
      <c r="AQ133" s="357"/>
      <c r="AR133" s="357"/>
      <c r="AS133" s="357"/>
      <c r="AT133" s="239"/>
      <c r="AU133" s="87">
        <v>1</v>
      </c>
      <c r="AW133" s="240">
        <f t="shared" ref="AW133:AW162" si="16">IF(T133="",0,IF(R133="Automático",0.25,IF(R133="Manual",0.15,0)))</f>
        <v>0</v>
      </c>
      <c r="AX133" s="240">
        <f t="shared" ref="AX133:AX140" si="17">IF(R133="",0,IF(T133="Preventivo",0.25,IF(T133="Detectivo",0.15,IF(T133="Correctivo",0.1,0))))</f>
        <v>0</v>
      </c>
      <c r="AY133" s="240">
        <f t="shared" ref="AY133:AY140" si="18">IF(OR(R133=0,T133=0),0,AW133+AX133)</f>
        <v>0</v>
      </c>
      <c r="AZ133" s="109" t="str">
        <f>CONCATENATE(A133,". ",B133," 
",A134,". ",B134," 
",A135,". ",B135," 
",A136,". ",B136," 
",A137,". ",B137," 
",A138,". ",B138," 
",A139,". ",B139," 
",A140,". ",B140," 
",A141,". ",B141," 
",A142,". ",B142," 
",A143,". ",B143," 
",A144,". ",B144," 
",A145,". ",B145," 
",A146,". ",B146," 
",A147,". ",B147," 
",A148,". ",B148," 
",A149,". ",B149," 
",A150,". ",B150," 
",A151,". ",B151," 
",A152,". ",B152," 
",A153,". ",B153," 
",A154,". ",B154," 
",A155,". ",B155," 
",A156,". ",B156," 
",A157,". ",B157," 
",A158,". ",B158," 
",A159,". ",B159," 
",A160,". ",B160," 
",A161,". ",B161," 
",A162,". ",B162,)</f>
        <v xml:space="preserve">Control 1.  
.  
.  
.  
.  
.  
.  
.  
.  
.  
.  
.  
.  
.  
.  
.  
.  
.  
.  
.  
.  
.  
.  
.  
.  
.  
.  
.  
.  
. </v>
      </c>
      <c r="BA133" s="109" t="str">
        <f>CONCATENATE(A133,". ",E133," 
",A134,". ",E134," 
",A135,". ",E135," 
",A136,". ",E136," 
",A137,". ",E137," 
",A138,". ",E138," 
",A139,". ",E139," 
",A140,". ",E140," 
",A141,". ",E141," 
",A142,". ",E142," 
",A143,". ",E143," 
",A144,". ",E144," 
",A145,". ",E145," 
",A146,". ",E146," 
",A147,". ",E147," 
",A148,". ",E148," 
",A149,". ",E149," 
",A150,". ",E150," 
",A151,". ",E151," 
",A152,". ",E152," 
",A153,". ",E153," 
",A154,". ",E154," 
",A155,". ",E155," 
",A156,". ",E156," 
",A157,". ",E157," 
",A158,". ",E158," 
",A159,". ",E159," 
",A160,". ",E160," 
",A161,". ",E161," 
",A162,". ",E162,)</f>
        <v xml:space="preserve">Control 1.  
.  
.  
.  
.  
.  
.  
.  
.  
.  
.  
.  
.  
.  
.  
.  
.  
.  
.  
.  
.  
.  
.  
.  
.  
.  
.  
.  
.  
. </v>
      </c>
      <c r="BB133" s="109" t="str">
        <f>CONCATENATE(A133,". ",G133," 
",A134,". ",G134," 
",A135,". ",G135," 
",A136,". ",G136," 
",A137,". ",G137," 
",A138,". ",G138," 
",A139,". ",G139," 
",A140,". ",G140," 
",A141,". ",G141," 
",A142,". ",G142," 
",A143,". ",G143," 
",A144,". ",G144," 
",A145,". ",G145," 
",A146,". ",G146," 
",A147,". ",G147," 
",A148,". ",G148," 
",A149,". ",G149," 
",A150,". ",G150," 
",A151,". ",G151," 
",A152,". ",G152," 
",A153,". ",G153," 
",A154,". ",G154," 
",A155,". ",G155," 
",A156,". ",G156," 
",A157,". ",G157," 
",A158,". ",G158," 
",A159,". ",G159," 
",A160,". ",G160," 
",A161,". ",G161," 
",A162,". ",G162,)</f>
        <v xml:space="preserve">Control 1.  
.  
.  
.  
.  
.  
.  
.  
.  
.  
.  
.  
.  
.  
.  
.  
.  
.  
.  
.  
.  
.  
.  
.  
.  
.  
.  
.  
.  
. </v>
      </c>
      <c r="BC133" s="109" t="str">
        <f>CONCATENATE(A133,". ",K133," 
",A134,". ",K134," 
",A135,". ",K135," 
",A136,". ",K136," 
",A137,". ",K137," 
",A138,". ",K138," 
",A139,". ",K139," 
",A140,". ",K140," 
",A141,". ",K141," 
",A142,". ",K142," 
",A143,". ",K143," 
",A144,". ",K144," 
",A145,". ",K145," 
",A146,". ",K146," 
",A147,". ",K147," 
",A148,". ",K148," 
",A149,". ",K149," 
",A150,". ",K150," 
",A151,". ",K151," 
",A152,". ",K152," 
",A153,". ",K153," 
",A154,". ",K154," 
",A155,". ",K155," 
",A156,". ",K156," 
",A157,". ",K157," 
",A158,". ",K158," 
",A159,". ",K159," 
",A160,". ",K160," 
",A161,". ",K161," 
",A162,". ",K162,)</f>
        <v xml:space="preserve">Control 1.  
.  
.  
.  
.  
.  
.  
.  
.  
.  
.  
.  
.  
.  
.  
.  
.  
.  
.  
.  
.  
.  
.  
.  
.  
.  
.  
.  
.  
. </v>
      </c>
      <c r="BD133" s="109" t="str">
        <f>CONCATENATE(A133,". ",P133," 
",A134,". ",P134," 
",A135,". ",P135," 
",A136,". ",P136," 
",A137,". ",P137," 
",A138,". ",P138," 
",A139,". ",P139," 
",A140,". ",P140," 
",A141,". ",P141," 
",A142,". ",P142," 
",A143,". ",P143," 
",A144,". ",P144," 
",A145,". ",P145," 
",A146,". ",P146," 
",A147,". ",P147," 
",A148,". ",P148," 
",A149,". ",P149," 
",A150,". ",P150," 
",A151,". ",P151," 
",A152,". ",P152," 
",A153,". ",P153," 
",A154,". ",P154," 
",A155,". ",P155," 
",A156,". ",P156," 
",A157,". ",P157," 
",A158,". ",P158," 
",A159,". ",P159," 
",A160,". ",P160," 
",A161,". ",P161," 
",A162,". ",P162,)</f>
        <v xml:space="preserve">Control 1.  
.  
.  
.  
.  
.  
.  
.  
.  
.  
.  
.  
.  
.  
.  
.  
.  
.  
.  
.  
.  
.  
.  
.  
.  
.  
.  
.  
.  
. </v>
      </c>
      <c r="BE133" s="109" t="str">
        <f>CONCATENATE(A133,". ",R133," 
",A134,". ",R134," 
",A135,". ",R135," 
",A136,". ",R136," 
",A137,". ",R137," 
",A138,". ",R138," 
",A139,". ",R139," 
",A140,". ",R140," 
",A141,". ",R141," 
",A142,". ",R142," 
",A143,". ",R143," 
",A144,". ",R144," 
",A145,". ",R145," 
",A146,". ",R146," 
",A147,". ",R147," 
",A148,". ",R148," 
",A149,". ",R149," 
",A150,". ",R150," 
",A151,". ",R151," 
",A152,". ",R152," 
",A153,". ",R153," 
",A154,". ",R154," 
",A155,". ",R155," 
",A156,". ",R156," 
",A157,". ",R157," 
",A158,". ",R158," 
",A159,". ",R159," 
",A160,". ",R160," 
",A161,". ",R161," 
",A162,". ",R162,)</f>
        <v xml:space="preserve">Control 1.  
.  
.  
.  
.  
.  
.  
.  
.  
.  
.  
.  
.  
.  
.  
.  
.  
.  
.  
.  
.  
.  
.  
.  
.  
.  
.  
.  
.  
. </v>
      </c>
      <c r="BF133" s="109" t="str">
        <f>CONCATENATE(A133,". ",T133," 
",A134,". ",T134," 
",A135,". ",T135," 
",A136,". ",T136," 
",A137,". ",T137," 
",A138,". ",T138," 
",A139,". ",T139," 
",A140,". ",T140," 
",A141,". ",T141," 
",A142,". ",T142," 
",A143,". ",T143," 
",A144,". ",T144," 
",A145,". ",T145," 
",A146,". ",T146," 
",A147,". ",T147," 
",A148,". ",T148," 
",A149,". ",T149," 
",A150,". ",T150," 
",A151,". ",T151," 
",A152,". ",T152," 
",A153,". ",T153," 
",A154,". ",T154," 
",A155,". ",T155," 
",A156,". ",T156," 
",A157,". ",T157," 
",A158,". ",T158," 
",A159,". ",T159," 
",A160,". ",T160," 
",A161,". ",T161," 
",A162,". ",T162,)</f>
        <v xml:space="preserve">Control 1.  
.  
.  
.  
.  
.  
.  
.  
.  
.  
.  
.  
.  
.  
.  
.  
.  
.  
.  
.  
.  
.  
.  
.  
.  
.  
.  
.  
.  
. </v>
      </c>
      <c r="BG133" s="109" t="str">
        <f>CONCATENATE(A133,". ",V133," 
",A134,". ",V134," 
",A135,". ",V135," 
",A136,". ",V136," 
",A137,". ",V137," 
",A138,". ",V138," 
",A139,". ",V139," 
",A140,". ",V140," 
",A141,". ",V141," 
",A142,". ",V142," 
",A143,". ",V143," 
",A144,". ",V144," 
",A145,". ",V145," 
",A146,". ",V146," 
",A147,". ",V147," 
",A148,". ",V148," 
",A149,". ",V149," 
",A150,". ",V150," 
",A151,". ",V151," 
",A152,". ",V152," 
",A153,". ",V153," 
",A154,". ",V154," 
",A155,". ",V155," 
",A156,". ",V156," 
",A157,". ",V157," 
",A158,". ",V158," 
",A159,". ",V159," 
",A160,". ",V160," 
",A161,". ",V161," 
",A162,". ",V162,)</f>
        <v xml:space="preserve">Control 1.  
.  
.  
.  
.  
.  
.  
.  
.  
.  
.  
.  
.  
.  
.  
.  
.  
.  
.  
.  
.  
.  
.  
.  
.  
.  
.  
.  
.  
. </v>
      </c>
      <c r="BH133" s="109" t="str">
        <f>CONCATENATE(A133,". ",X133," 
",A134,". ",X134," 
",A135,". ",X135,"
",A136,". ",X136,"
",A137,". ",X137,"
",A138,". ",X138,"
",A139,". ",X139,"
",A140,". ",X140,"
",A141,". ",X141,"
",A142,". ",X142,"
",A143,". ",X143,"
",A144,". ",X144,"
",A145,". ",X145,"
",A146,". ",X146,"
",A147,". ",X147,"
",A148,". ",X148,"
",A149,". ",X149,"
",A150,". ",X150,"
",A151,". ",X151,"
",A152,". ",X152,"
",A153,". ",X153,"
",A154,". ",X154,"
",A155,". ",X155,"
",A156,". ",X156,"
",A157,". ",X157,"
",A158,". ",X158,"
",A159,". ",X159,"
",A160,". ",X160,"
",A161,". ",X161,"
",A162,". ",X162)</f>
        <v>Control 1. 5 
. 5 
. 5
. 5
. 5
. 5
. 5
. 5
. 5
. 5
. 5
. 5
. 5
. 5
. 5
. 5
. 5
. 5
. 5
. 5
. 5
. 5
. 5
. 5
. 5
. 5
. 5
. 5
. 5
. 5</v>
      </c>
      <c r="BI133" s="109" t="str">
        <f>CONCATENATE(A133,". ",Y133," 
",A134,". ",Y134," 
",A135,". ",Y135,"
",A136,". ",Y136,"
",A137,". ",Y137,"
",A138,". ",Y138,"
",A139,". ",Y139,"
",A140,". ",Y140,"
",A141,". ",Y141,"
",A142,". ",Y142,"
",A143,". ",Y143,"
",A144,". ",Y144,"
",A145,". ",Y145,"
",A146,". ",Y146,"
",A147,". ",Y147,"
",A148,". ",Y148,"
",A149,". ",Y149,"
",A150,". ",Y150,"
",A151,". ",Y151,"
",A152,". ",Y152,"
",A153,". ",Y153,"
",A154,". ",Y154,"
",A155,". ",Y155,"
",A156,". ",Y156,"
",A157,". ",Y157,"
",A158,". ",Y158,"
",A159,". ",Y159,"
",A160,". ",Y160,"
",A161,". ",Y161,"
",A162,". ",Y162)</f>
        <v xml:space="preserve">Control 1.  
.  
. 
. 
. 
. 
. 
. 
. 
. 
. 
. 
. 
. 
. 
. 
. 
. 
. 
. 
. 
. 
. 
. 
. 
. 
. 
. 
. 
. </v>
      </c>
      <c r="BJ133" s="109" t="str">
        <f>CONCATENATE(A133,". ",Z133," 
",A134,". ",Z134," 
",A135,". ",Z135,"
",A136,". ",Z136,"
",A137,". ",Z137,"
",A138,". ",Z138,"
",A139,". ",Z139,"
",A140,". ",Z140,"
",A141,". ",Z141,"
",A142,". ",Z142,"
",A143,". ",Z143,"
",A144,". ",Z144,"
",A145,". ",Z145,"
",A146,". ",Z146,"
",A147,". ",Z147,"
",A148,". ",Z148,"
",A149,". ",Z149,"
",A150,". ",Z150,"
",A151,". ",Z151,"
",A152,". ",Z152,"
",A153,". ",Z153,"
",A154,". ",Z154,"
",A155,". ",Z155,"
",A156,". ",Z156,"
",A157,". ",Z157,"
",A158,". ",Z158,"
",A159,". ",Z159,"
",A160,". ",Z160,"
",A161,". ",Z161,"
",A162,". ",Z162)</f>
        <v>Control 1. 5 
. 5 
. 5
. 5
. 5
. 5
. 5
. 5
. 5
. 5
. 5
. 5
. 5
. 5
. 5
. 5
. 5
. 5
. 5
. 5
. 5
. 5
. 5
. 5
. 5
. 5
. 5
. 5
. 5
. 5</v>
      </c>
      <c r="BK133" s="109" t="str">
        <f>CONCATENATE(A133,". ",AA133," 
",A134,". ",AA134," 
",A135,". ",AA135,"
",A136,". ",AA136,"
",A137,". ",AA137,"
",A138,". ",AA138,"
",A139,". ",AA139,"
",A140,". ",AA140,"
",A141,". ",AA141,"
",A142,". ",AA142,"
",A143,". ",AA143,"
",A144,". ",AA144,"
",A145,". ",AA145,"
",A146,". ",AA146,"
",A147,". ",AA147,"
",A148,". ",AA148,"
",A149,". ",AA149,"
",A150,". ",AA150,"
",A151,". ",AA151,"
",A152,". ",AA152,"
",A153,". ",AA153,"
",A154,". ",AA154,"
",A155,". ",AA155,"
",A156,". ",AA156,"
",A157,". ",AA157,"
",A158,". ",AA158,"
",A159,". ",AA159,"
",A160,". ",AA160,"
",A161,". ",AA161,"
",A162,". ",AA162)</f>
        <v xml:space="preserve">Control 1.  
.  
. 
. 
. 
. 
. 
. 
. 
. 
. 
. 
. 
. 
. 
. 
. 
. 
. 
. 
. 
. 
. 
. 
. 
. 
. 
. 
. 
. </v>
      </c>
      <c r="BL133" s="109" t="str">
        <f>CONCATENATE(A133,". ",AB133," 
",A134,". ",AB134," 
",A135,". ",AB135," 
",A136,". ",AB136," 
",A137,". ",AB137," 
",A138,". ",AB138," 
",A139,". ",AB139," 
",A140,". ",AB140," 
",A141,". ",AB141," 
",A142,". ",AB142," 
",A143,". ",AB143," 
",A144,". ",AB144," 
",A145,". ",AB145," 
",A146,". ",AB146," 
",A147,". ",AB147," 
",A148,". ",AB148," 
",A149,". ",AB149," 
",A150,". ",AB150," 
",A151,". ",AB151," 
",A152,". ",AB152," 
",A153,". ",AB153," 
",A154,". ",AB154," 
",A155,". ",AB155," 
",A156,". ",AB156," 
",A157,". ",AB157," 
",A158,". ",AB158," 
",A159,". ",AB159," 
",A160,". ",AB160," 
",A161,". ",AB161," 
",A162,". ",AB162,)</f>
        <v xml:space="preserve">Control 1.  
.  
.  
.  
.  
.  
.  
.  
.  
.  
.  
.  
.  
.  
.  
.  
.  
.  
.  
.  
.  
.  
.  
.  
.  
.  
.  
.  
.  
. </v>
      </c>
      <c r="BM133" s="109" t="str">
        <f>CONCATENATE(A133,". ",AH133," 
",A134,". ",AH134," 
",A135,". ",AH135," 
",A136,". ",AH136," 
",A137,". ",AH137," 
",A138,". ",AH138," 
",A139,". ",AH139," 
",A140,". ",AH140," 
",A141,". ",AH141," 
",A142,". ",AH142," 
",A143,". ",AH143," 
",A144,". ",AH144," 
",A145,". ",AH145," 
",A146,". ",AH146," 
",A147,". ",AH147," 
",A148,". ",AH148," 
",A149,". ",AH149," 
",A150,". ",AH150," 
",A151,". ",AH151," 
",A152,". ",AH152," 
",A153,". ",AH153," 
",A154,". ",AH154," 
",A155,". ",AH155," 
",A156,". ",AH156," 
",A157,". ",AH157," 
",A158,". ",AH158," 
",A159,". ",AH159," 
",A160,". ",AH160," 
",A161,". ",AH161," 
",A162,". ",AH162,)</f>
        <v xml:space="preserve">Control 1.  
.  
.  
.  
.  
.  
.  
.  
.  
.  
.  
.  
.  
.  
.  
.  
.  
.  
.  
.  
.  
.  
.  
.  
.  
.  
.  
.  
.  
. </v>
      </c>
      <c r="BN133" s="109" t="str">
        <f>CONCATENATE(A133,". ",AN133," 
",A134,". ",AN134," 
",A135,". ",AN135," 
",A136,". ",AN136," 
",A137,". ",AN137," 
",A138,". ",AN138," 
",A139,". ",AN139," 
",A140,". ",AN140," 
",A141,". ",AN141," 
",A142,". ",AN142," 
",A143,". ",AN143," 
",A144,". ",AN144," 
",A145,". ",AN145," 
",A146,". ",AN146," 
",A147,". ",AN147," 
",A148,". ",AN148," 
",A149,". ",AN149," 
",A150,". ",AN150," 
",A151,". ",AN151," 
",A152,". ",AN152," 
",A153,". ",AN153," 
",A154,". ",AN154," 
",A155,". ",AN155," 
",A156,". ",AN156," 
",A157,". ",AN157," 
",A158,". ",AN158," 
",A159,". ",AN159," 
",A160,". ",AN160," 
",A161,". ",AN161," 
",A162,". ",AN162,)</f>
        <v xml:space="preserve">Control 1.  
.  
.  
.  
.  
.  
.  
.  
.  
.  
.  
.  
.  
.  
.  
.  
.  
.  
.  
.  
.  
.  
.  
.  
.  
.  
.  
.  
.  
. </v>
      </c>
      <c r="BO133" s="132">
        <f t="shared" ref="BO133:BO162" si="19">IF(P133="Continua",1,0)</f>
        <v>0</v>
      </c>
      <c r="BP133" s="132">
        <f t="shared" ref="BP133:BP162" si="20">IF(P133="Aleatoria",1,0)</f>
        <v>0</v>
      </c>
      <c r="BQ133" s="132">
        <f t="shared" ref="BQ133:BQ162" si="21">IF(R133="manual",1,0)</f>
        <v>0</v>
      </c>
      <c r="BR133" s="132">
        <f t="shared" ref="BR133:BR162" si="22">IF(R133="automático",1,0)</f>
        <v>0</v>
      </c>
      <c r="BS133" s="132">
        <f t="shared" ref="BS133:BS162" si="23">IF(T133="preventivo",1,0)</f>
        <v>0</v>
      </c>
      <c r="BT133" s="132">
        <f t="shared" ref="BT133:BT162" si="24">IF(T133="detectivo",1,0)</f>
        <v>0</v>
      </c>
      <c r="BU133" s="132">
        <f t="shared" ref="BU133:BU162" si="25">IF(T133="correctivo",1,0)</f>
        <v>0</v>
      </c>
      <c r="BV133" s="132">
        <f t="shared" ref="BV133:BV162" si="26">IF(V133="probabilidad",1,0)</f>
        <v>0</v>
      </c>
      <c r="BW133" s="132">
        <f t="shared" ref="BW133:BW162" si="27">IF(V133="impacto",1,0)</f>
        <v>0</v>
      </c>
      <c r="BX133" s="132">
        <f t="shared" ref="BX133:BX162" si="28">IF(V133="ambos",1,0)</f>
        <v>0</v>
      </c>
      <c r="BY133" s="132">
        <f t="shared" ref="BY133:BY162" si="29">IF(V133="ninguno",1,0)</f>
        <v>0</v>
      </c>
      <c r="BZ133" s="132"/>
      <c r="CA133" s="132"/>
      <c r="CB133" s="5"/>
      <c r="CC133" s="92">
        <v>1</v>
      </c>
      <c r="CD133" s="241" t="str">
        <f t="shared" ref="CD133:CD140" si="30">A12</f>
        <v>Causa 1</v>
      </c>
      <c r="CE133" s="235" t="str">
        <f t="shared" ref="CE133:CE140" si="31">IF(C12="","",C12)</f>
        <v/>
      </c>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row>
    <row r="134" spans="1:137" ht="42" customHeight="1">
      <c r="A134" s="111" t="str">
        <f>IF(B134="","","Control 2")</f>
        <v/>
      </c>
      <c r="B134" s="428"/>
      <c r="C134" s="429"/>
      <c r="D134" s="430"/>
      <c r="E134" s="431"/>
      <c r="F134" s="430"/>
      <c r="G134" s="432"/>
      <c r="H134" s="433"/>
      <c r="I134" s="433"/>
      <c r="J134" s="434"/>
      <c r="K134" s="425"/>
      <c r="L134" s="425"/>
      <c r="M134" s="425"/>
      <c r="N134" s="425"/>
      <c r="O134" s="425"/>
      <c r="P134" s="426"/>
      <c r="Q134" s="426"/>
      <c r="R134" s="426"/>
      <c r="S134" s="426"/>
      <c r="T134" s="426"/>
      <c r="U134" s="426"/>
      <c r="V134" s="426"/>
      <c r="W134" s="426"/>
      <c r="X134" s="237">
        <f t="shared" si="14"/>
        <v>5</v>
      </c>
      <c r="Y134" s="238" t="str">
        <f t="shared" ref="Y134:Y162" si="32">IF(OR(V134="Ambos",V134="Probabilidad"),Y133-(Y133*AY134),Y133)</f>
        <v/>
      </c>
      <c r="Z134" s="237">
        <f t="shared" si="15"/>
        <v>5</v>
      </c>
      <c r="AA134" s="238" t="str">
        <f t="shared" ref="AA134:AA140" si="33">IF(OR(V134="Ambos",V134="Impacto"),AA133-(AA133*AY134),AA133)</f>
        <v/>
      </c>
      <c r="AB134" s="357"/>
      <c r="AC134" s="357"/>
      <c r="AD134" s="357"/>
      <c r="AE134" s="357"/>
      <c r="AF134" s="357"/>
      <c r="AG134" s="357"/>
      <c r="AH134" s="357"/>
      <c r="AI134" s="357"/>
      <c r="AJ134" s="357"/>
      <c r="AK134" s="357"/>
      <c r="AL134" s="357"/>
      <c r="AM134" s="357"/>
      <c r="AN134" s="357"/>
      <c r="AO134" s="357"/>
      <c r="AP134" s="357"/>
      <c r="AQ134" s="357"/>
      <c r="AR134" s="357"/>
      <c r="AS134" s="357"/>
      <c r="AT134" s="239"/>
      <c r="AU134" s="87">
        <v>1</v>
      </c>
      <c r="AW134" s="242">
        <f t="shared" si="16"/>
        <v>0</v>
      </c>
      <c r="AX134" s="242">
        <f t="shared" si="17"/>
        <v>0</v>
      </c>
      <c r="AY134" s="242">
        <f t="shared" si="18"/>
        <v>0</v>
      </c>
      <c r="AZ134" s="109"/>
      <c r="BA134" s="109"/>
      <c r="BB134" s="109"/>
      <c r="BC134" s="109"/>
      <c r="BD134" s="109"/>
      <c r="BE134" s="109"/>
      <c r="BF134" s="109"/>
      <c r="BG134" s="109"/>
      <c r="BH134" s="108"/>
      <c r="BL134" s="5"/>
      <c r="BM134" s="5"/>
      <c r="BN134" s="5"/>
      <c r="BO134" s="132">
        <f t="shared" si="19"/>
        <v>0</v>
      </c>
      <c r="BP134" s="132">
        <f t="shared" si="20"/>
        <v>0</v>
      </c>
      <c r="BQ134" s="132">
        <f t="shared" si="21"/>
        <v>0</v>
      </c>
      <c r="BR134" s="132">
        <f t="shared" si="22"/>
        <v>0</v>
      </c>
      <c r="BS134" s="132">
        <f t="shared" si="23"/>
        <v>0</v>
      </c>
      <c r="BT134" s="132">
        <f t="shared" si="24"/>
        <v>0</v>
      </c>
      <c r="BU134" s="132">
        <f t="shared" si="25"/>
        <v>0</v>
      </c>
      <c r="BV134" s="132">
        <f t="shared" si="26"/>
        <v>0</v>
      </c>
      <c r="BW134" s="132">
        <f t="shared" si="27"/>
        <v>0</v>
      </c>
      <c r="BX134" s="132">
        <f t="shared" si="28"/>
        <v>0</v>
      </c>
      <c r="BY134" s="132">
        <f t="shared" si="29"/>
        <v>0</v>
      </c>
      <c r="BZ134" s="132"/>
      <c r="CA134" s="132"/>
      <c r="CB134" s="5"/>
      <c r="CC134" s="92">
        <v>1</v>
      </c>
      <c r="CD134" s="241" t="str">
        <f t="shared" si="30"/>
        <v/>
      </c>
      <c r="CE134" s="235" t="str">
        <f t="shared" si="31"/>
        <v/>
      </c>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c r="DK134" s="5"/>
      <c r="DL134" s="5"/>
      <c r="DM134" s="5"/>
      <c r="DN134" s="5"/>
      <c r="DO134" s="5"/>
      <c r="DP134" s="5"/>
      <c r="DQ134" s="5"/>
      <c r="DR134" s="5"/>
      <c r="DS134" s="5"/>
      <c r="DT134" s="5"/>
      <c r="DU134" s="5"/>
      <c r="DV134" s="5"/>
      <c r="DW134" s="5"/>
      <c r="DX134" s="5"/>
      <c r="DY134" s="5"/>
      <c r="DZ134" s="5"/>
      <c r="EA134" s="5"/>
      <c r="EB134" s="5"/>
      <c r="EC134" s="5"/>
      <c r="ED134" s="5"/>
      <c r="EE134" s="5"/>
      <c r="EF134" s="5"/>
      <c r="EG134" s="5"/>
    </row>
    <row r="135" spans="1:137" ht="42" customHeight="1">
      <c r="A135" s="111" t="str">
        <f>IF(B135="","","Control 3")</f>
        <v/>
      </c>
      <c r="B135" s="379"/>
      <c r="C135" s="379"/>
      <c r="D135" s="379"/>
      <c r="E135" s="431"/>
      <c r="F135" s="430"/>
      <c r="G135" s="552"/>
      <c r="H135" s="552"/>
      <c r="I135" s="552"/>
      <c r="J135" s="552"/>
      <c r="K135" s="425"/>
      <c r="L135" s="425"/>
      <c r="M135" s="425"/>
      <c r="N135" s="425"/>
      <c r="O135" s="425"/>
      <c r="P135" s="426"/>
      <c r="Q135" s="426"/>
      <c r="R135" s="426"/>
      <c r="S135" s="426"/>
      <c r="T135" s="426"/>
      <c r="U135" s="426"/>
      <c r="V135" s="426"/>
      <c r="W135" s="426"/>
      <c r="X135" s="237">
        <f t="shared" si="14"/>
        <v>5</v>
      </c>
      <c r="Y135" s="238" t="str">
        <f t="shared" si="32"/>
        <v/>
      </c>
      <c r="Z135" s="237">
        <f t="shared" si="15"/>
        <v>5</v>
      </c>
      <c r="AA135" s="238" t="str">
        <f t="shared" si="33"/>
        <v/>
      </c>
      <c r="AB135" s="357"/>
      <c r="AC135" s="357"/>
      <c r="AD135" s="357"/>
      <c r="AE135" s="357"/>
      <c r="AF135" s="357"/>
      <c r="AG135" s="357"/>
      <c r="AH135" s="357"/>
      <c r="AI135" s="357"/>
      <c r="AJ135" s="357"/>
      <c r="AK135" s="357"/>
      <c r="AL135" s="357"/>
      <c r="AM135" s="357"/>
      <c r="AN135" s="357"/>
      <c r="AO135" s="357"/>
      <c r="AP135" s="357"/>
      <c r="AQ135" s="357"/>
      <c r="AR135" s="357"/>
      <c r="AS135" s="357"/>
      <c r="AT135" s="239"/>
      <c r="AU135" s="87">
        <v>1</v>
      </c>
      <c r="AW135" s="242">
        <f t="shared" si="16"/>
        <v>0</v>
      </c>
      <c r="AX135" s="242">
        <f t="shared" si="17"/>
        <v>0</v>
      </c>
      <c r="AY135" s="242">
        <f t="shared" si="18"/>
        <v>0</v>
      </c>
      <c r="AZ135" s="109"/>
      <c r="BA135" s="109"/>
      <c r="BB135" s="109"/>
      <c r="BC135" s="109"/>
      <c r="BD135" s="109"/>
      <c r="BE135" s="109"/>
      <c r="BF135" s="109"/>
      <c r="BG135" s="109"/>
      <c r="BH135" s="108"/>
      <c r="BL135" s="5"/>
      <c r="BM135" s="5"/>
      <c r="BN135" s="5"/>
      <c r="BO135" s="132">
        <f t="shared" si="19"/>
        <v>0</v>
      </c>
      <c r="BP135" s="132">
        <f t="shared" si="20"/>
        <v>0</v>
      </c>
      <c r="BQ135" s="132">
        <f t="shared" si="21"/>
        <v>0</v>
      </c>
      <c r="BR135" s="132">
        <f t="shared" si="22"/>
        <v>0</v>
      </c>
      <c r="BS135" s="132">
        <f t="shared" si="23"/>
        <v>0</v>
      </c>
      <c r="BT135" s="132">
        <f t="shared" si="24"/>
        <v>0</v>
      </c>
      <c r="BU135" s="132">
        <f t="shared" si="25"/>
        <v>0</v>
      </c>
      <c r="BV135" s="132">
        <f t="shared" si="26"/>
        <v>0</v>
      </c>
      <c r="BW135" s="132">
        <f t="shared" si="27"/>
        <v>0</v>
      </c>
      <c r="BX135" s="132">
        <f t="shared" si="28"/>
        <v>0</v>
      </c>
      <c r="BY135" s="132">
        <f t="shared" si="29"/>
        <v>0</v>
      </c>
      <c r="BZ135" s="132"/>
      <c r="CA135" s="132"/>
      <c r="CB135" s="5"/>
      <c r="CC135" s="92">
        <v>1</v>
      </c>
      <c r="CD135" s="241" t="str">
        <f t="shared" si="30"/>
        <v/>
      </c>
      <c r="CE135" s="235" t="str">
        <f t="shared" si="31"/>
        <v/>
      </c>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row>
    <row r="136" spans="1:137" ht="11.25" hidden="1" customHeight="1">
      <c r="A136" s="111" t="str">
        <f>IF(B136="","","Control 4")</f>
        <v/>
      </c>
      <c r="B136" s="379"/>
      <c r="C136" s="379"/>
      <c r="D136" s="379"/>
      <c r="E136" s="424"/>
      <c r="F136" s="424"/>
      <c r="G136" s="379"/>
      <c r="H136" s="379"/>
      <c r="I136" s="379"/>
      <c r="J136" s="379"/>
      <c r="K136" s="425"/>
      <c r="L136" s="425"/>
      <c r="M136" s="425"/>
      <c r="N136" s="425"/>
      <c r="O136" s="425"/>
      <c r="P136" s="426"/>
      <c r="Q136" s="426"/>
      <c r="R136" s="426"/>
      <c r="S136" s="426"/>
      <c r="T136" s="426"/>
      <c r="U136" s="426"/>
      <c r="V136" s="426"/>
      <c r="W136" s="426"/>
      <c r="X136" s="237">
        <f t="shared" si="14"/>
        <v>5</v>
      </c>
      <c r="Y136" s="238" t="str">
        <f t="shared" si="32"/>
        <v/>
      </c>
      <c r="Z136" s="237">
        <f t="shared" si="15"/>
        <v>5</v>
      </c>
      <c r="AA136" s="238" t="str">
        <f t="shared" si="33"/>
        <v/>
      </c>
      <c r="AB136" s="357"/>
      <c r="AC136" s="357"/>
      <c r="AD136" s="357"/>
      <c r="AE136" s="357"/>
      <c r="AF136" s="357"/>
      <c r="AG136" s="357"/>
      <c r="AH136" s="357"/>
      <c r="AI136" s="357"/>
      <c r="AJ136" s="357"/>
      <c r="AK136" s="357"/>
      <c r="AL136" s="357"/>
      <c r="AM136" s="357"/>
      <c r="AN136" s="357"/>
      <c r="AO136" s="357"/>
      <c r="AP136" s="357"/>
      <c r="AQ136" s="357"/>
      <c r="AR136" s="357"/>
      <c r="AS136" s="357"/>
      <c r="AT136" s="239"/>
      <c r="AU136" s="87">
        <v>1</v>
      </c>
      <c r="AW136" s="242">
        <f t="shared" si="16"/>
        <v>0</v>
      </c>
      <c r="AX136" s="242">
        <f t="shared" si="17"/>
        <v>0</v>
      </c>
      <c r="AY136" s="242">
        <f t="shared" si="18"/>
        <v>0</v>
      </c>
      <c r="AZ136" s="109"/>
      <c r="BA136" s="109"/>
      <c r="BB136" s="109"/>
      <c r="BC136" s="109"/>
      <c r="BD136" s="109"/>
      <c r="BE136" s="109"/>
      <c r="BF136" s="109"/>
      <c r="BG136" s="109"/>
      <c r="BH136" s="243"/>
      <c r="BL136" s="5"/>
      <c r="BM136" s="5"/>
      <c r="BN136" s="5"/>
      <c r="BO136" s="132">
        <f t="shared" si="19"/>
        <v>0</v>
      </c>
      <c r="BP136" s="132">
        <f t="shared" si="20"/>
        <v>0</v>
      </c>
      <c r="BQ136" s="132">
        <f t="shared" si="21"/>
        <v>0</v>
      </c>
      <c r="BR136" s="132">
        <f t="shared" si="22"/>
        <v>0</v>
      </c>
      <c r="BS136" s="132">
        <f t="shared" si="23"/>
        <v>0</v>
      </c>
      <c r="BT136" s="132">
        <f t="shared" si="24"/>
        <v>0</v>
      </c>
      <c r="BU136" s="132">
        <f t="shared" si="25"/>
        <v>0</v>
      </c>
      <c r="BV136" s="132">
        <f t="shared" si="26"/>
        <v>0</v>
      </c>
      <c r="BW136" s="132">
        <f t="shared" si="27"/>
        <v>0</v>
      </c>
      <c r="BX136" s="132">
        <f t="shared" si="28"/>
        <v>0</v>
      </c>
      <c r="BY136" s="132">
        <f t="shared" si="29"/>
        <v>0</v>
      </c>
      <c r="BZ136" s="132"/>
      <c r="CA136" s="132"/>
      <c r="CB136" s="5"/>
      <c r="CC136" s="92">
        <v>1</v>
      </c>
      <c r="CD136" s="241" t="str">
        <f t="shared" si="30"/>
        <v/>
      </c>
      <c r="CE136" s="235" t="str">
        <f t="shared" si="31"/>
        <v/>
      </c>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c r="DK136" s="5"/>
      <c r="DL136" s="5"/>
      <c r="DM136" s="5"/>
      <c r="DN136" s="5"/>
      <c r="DO136" s="5"/>
      <c r="DP136" s="5"/>
      <c r="DQ136" s="5"/>
      <c r="DR136" s="5"/>
      <c r="DS136" s="5"/>
      <c r="DT136" s="5"/>
      <c r="DU136" s="5"/>
      <c r="DV136" s="5"/>
      <c r="DW136" s="5"/>
      <c r="DX136" s="5"/>
      <c r="DY136" s="5"/>
      <c r="DZ136" s="5"/>
      <c r="EA136" s="5"/>
      <c r="EB136" s="5"/>
      <c r="EC136" s="5"/>
      <c r="ED136" s="5"/>
      <c r="EE136" s="5"/>
      <c r="EF136" s="5"/>
      <c r="EG136" s="5"/>
    </row>
    <row r="137" spans="1:137" ht="11.25" hidden="1" customHeight="1">
      <c r="A137" s="111" t="str">
        <f>IF(B137="","","Control 5")</f>
        <v/>
      </c>
      <c r="B137" s="379"/>
      <c r="C137" s="379"/>
      <c r="D137" s="379"/>
      <c r="E137" s="424"/>
      <c r="F137" s="424"/>
      <c r="G137" s="379"/>
      <c r="H137" s="379"/>
      <c r="I137" s="379"/>
      <c r="J137" s="379"/>
      <c r="K137" s="425"/>
      <c r="L137" s="425"/>
      <c r="M137" s="425"/>
      <c r="N137" s="425"/>
      <c r="O137" s="425"/>
      <c r="P137" s="426"/>
      <c r="Q137" s="426"/>
      <c r="R137" s="426"/>
      <c r="S137" s="426"/>
      <c r="T137" s="426"/>
      <c r="U137" s="426"/>
      <c r="V137" s="426"/>
      <c r="W137" s="426"/>
      <c r="X137" s="237">
        <f t="shared" si="14"/>
        <v>5</v>
      </c>
      <c r="Y137" s="238" t="str">
        <f t="shared" si="32"/>
        <v/>
      </c>
      <c r="Z137" s="237">
        <f t="shared" si="15"/>
        <v>5</v>
      </c>
      <c r="AA137" s="238" t="str">
        <f t="shared" si="33"/>
        <v/>
      </c>
      <c r="AB137" s="357"/>
      <c r="AC137" s="357"/>
      <c r="AD137" s="357"/>
      <c r="AE137" s="357"/>
      <c r="AF137" s="357"/>
      <c r="AG137" s="357"/>
      <c r="AH137" s="357"/>
      <c r="AI137" s="357"/>
      <c r="AJ137" s="357"/>
      <c r="AK137" s="357"/>
      <c r="AL137" s="357"/>
      <c r="AM137" s="357"/>
      <c r="AN137" s="357"/>
      <c r="AO137" s="357"/>
      <c r="AP137" s="357"/>
      <c r="AQ137" s="357"/>
      <c r="AR137" s="357"/>
      <c r="AS137" s="357"/>
      <c r="AT137" s="239"/>
      <c r="AU137" s="87">
        <v>1</v>
      </c>
      <c r="AW137" s="242">
        <f t="shared" si="16"/>
        <v>0</v>
      </c>
      <c r="AX137" s="242">
        <f t="shared" si="17"/>
        <v>0</v>
      </c>
      <c r="AY137" s="242">
        <f t="shared" si="18"/>
        <v>0</v>
      </c>
      <c r="AZ137" s="109"/>
      <c r="BA137" s="109"/>
      <c r="BB137" s="109"/>
      <c r="BC137" s="109"/>
      <c r="BD137" s="109"/>
      <c r="BE137" s="109"/>
      <c r="BF137" s="109"/>
      <c r="BG137" s="109"/>
      <c r="BH137" s="243"/>
      <c r="BL137" s="5"/>
      <c r="BM137" s="5"/>
      <c r="BN137" s="5"/>
      <c r="BO137" s="132">
        <f t="shared" si="19"/>
        <v>0</v>
      </c>
      <c r="BP137" s="132">
        <f t="shared" si="20"/>
        <v>0</v>
      </c>
      <c r="BQ137" s="132">
        <f t="shared" si="21"/>
        <v>0</v>
      </c>
      <c r="BR137" s="132">
        <f t="shared" si="22"/>
        <v>0</v>
      </c>
      <c r="BS137" s="132">
        <f t="shared" si="23"/>
        <v>0</v>
      </c>
      <c r="BT137" s="132">
        <f t="shared" si="24"/>
        <v>0</v>
      </c>
      <c r="BU137" s="132">
        <f t="shared" si="25"/>
        <v>0</v>
      </c>
      <c r="BV137" s="132">
        <f t="shared" si="26"/>
        <v>0</v>
      </c>
      <c r="BW137" s="132">
        <f t="shared" si="27"/>
        <v>0</v>
      </c>
      <c r="BX137" s="132">
        <f t="shared" si="28"/>
        <v>0</v>
      </c>
      <c r="BY137" s="132">
        <f t="shared" si="29"/>
        <v>0</v>
      </c>
      <c r="BZ137" s="132"/>
      <c r="CA137" s="132"/>
      <c r="CB137" s="5"/>
      <c r="CC137" s="92">
        <v>1</v>
      </c>
      <c r="CD137" s="241" t="str">
        <f t="shared" si="30"/>
        <v/>
      </c>
      <c r="CE137" s="235" t="str">
        <f t="shared" si="31"/>
        <v/>
      </c>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c r="DK137" s="5"/>
      <c r="DL137" s="5"/>
      <c r="DM137" s="5"/>
      <c r="DN137" s="5"/>
      <c r="DO137" s="5"/>
      <c r="DP137" s="5"/>
      <c r="DQ137" s="5"/>
      <c r="DR137" s="5"/>
      <c r="DS137" s="5"/>
      <c r="DT137" s="5"/>
      <c r="DU137" s="5"/>
      <c r="DV137" s="5"/>
      <c r="DW137" s="5"/>
      <c r="DX137" s="5"/>
      <c r="DY137" s="5"/>
      <c r="DZ137" s="5"/>
      <c r="EA137" s="5"/>
      <c r="EB137" s="5"/>
      <c r="EC137" s="5"/>
      <c r="ED137" s="5"/>
      <c r="EE137" s="5"/>
      <c r="EF137" s="5"/>
      <c r="EG137" s="5"/>
    </row>
    <row r="138" spans="1:137" ht="11.25" hidden="1" customHeight="1">
      <c r="A138" s="111" t="str">
        <f>IF(B138="","","Control 6")</f>
        <v/>
      </c>
      <c r="B138" s="379"/>
      <c r="C138" s="379"/>
      <c r="D138" s="379"/>
      <c r="E138" s="424"/>
      <c r="F138" s="424"/>
      <c r="G138" s="379"/>
      <c r="H138" s="379"/>
      <c r="I138" s="379"/>
      <c r="J138" s="379"/>
      <c r="K138" s="425"/>
      <c r="L138" s="425"/>
      <c r="M138" s="425"/>
      <c r="N138" s="425"/>
      <c r="O138" s="425"/>
      <c r="P138" s="426"/>
      <c r="Q138" s="426"/>
      <c r="R138" s="426"/>
      <c r="S138" s="426"/>
      <c r="T138" s="426"/>
      <c r="U138" s="426"/>
      <c r="V138" s="426"/>
      <c r="W138" s="426"/>
      <c r="X138" s="237">
        <f t="shared" si="14"/>
        <v>5</v>
      </c>
      <c r="Y138" s="238" t="str">
        <f t="shared" si="32"/>
        <v/>
      </c>
      <c r="Z138" s="237">
        <f t="shared" si="15"/>
        <v>5</v>
      </c>
      <c r="AA138" s="238" t="str">
        <f t="shared" si="33"/>
        <v/>
      </c>
      <c r="AB138" s="357"/>
      <c r="AC138" s="357"/>
      <c r="AD138" s="357"/>
      <c r="AE138" s="357"/>
      <c r="AF138" s="357"/>
      <c r="AG138" s="357"/>
      <c r="AH138" s="357"/>
      <c r="AI138" s="357"/>
      <c r="AJ138" s="357"/>
      <c r="AK138" s="357"/>
      <c r="AL138" s="357"/>
      <c r="AM138" s="357"/>
      <c r="AN138" s="357"/>
      <c r="AO138" s="357"/>
      <c r="AP138" s="357"/>
      <c r="AQ138" s="357"/>
      <c r="AR138" s="357"/>
      <c r="AS138" s="357"/>
      <c r="AT138" s="239"/>
      <c r="AU138" s="87">
        <v>1</v>
      </c>
      <c r="AW138" s="242">
        <f t="shared" si="16"/>
        <v>0</v>
      </c>
      <c r="AX138" s="242">
        <f t="shared" si="17"/>
        <v>0</v>
      </c>
      <c r="AY138" s="242">
        <f t="shared" si="18"/>
        <v>0</v>
      </c>
      <c r="AZ138" s="109"/>
      <c r="BA138" s="109"/>
      <c r="BB138" s="109"/>
      <c r="BC138" s="109"/>
      <c r="BD138" s="109"/>
      <c r="BE138" s="109"/>
      <c r="BF138" s="109"/>
      <c r="BG138" s="109"/>
      <c r="BH138" s="243"/>
      <c r="BL138" s="5"/>
      <c r="BM138" s="5"/>
      <c r="BN138" s="5"/>
      <c r="BO138" s="132">
        <f t="shared" si="19"/>
        <v>0</v>
      </c>
      <c r="BP138" s="132">
        <f t="shared" si="20"/>
        <v>0</v>
      </c>
      <c r="BQ138" s="132">
        <f t="shared" si="21"/>
        <v>0</v>
      </c>
      <c r="BR138" s="132">
        <f t="shared" si="22"/>
        <v>0</v>
      </c>
      <c r="BS138" s="132">
        <f t="shared" si="23"/>
        <v>0</v>
      </c>
      <c r="BT138" s="132">
        <f t="shared" si="24"/>
        <v>0</v>
      </c>
      <c r="BU138" s="132">
        <f t="shared" si="25"/>
        <v>0</v>
      </c>
      <c r="BV138" s="132">
        <f t="shared" si="26"/>
        <v>0</v>
      </c>
      <c r="BW138" s="132">
        <f t="shared" si="27"/>
        <v>0</v>
      </c>
      <c r="BX138" s="132">
        <f t="shared" si="28"/>
        <v>0</v>
      </c>
      <c r="BY138" s="132">
        <f t="shared" si="29"/>
        <v>0</v>
      </c>
      <c r="BZ138" s="132"/>
      <c r="CA138" s="132"/>
      <c r="CB138" s="5"/>
      <c r="CC138" s="92">
        <v>1</v>
      </c>
      <c r="CD138" s="241" t="str">
        <f t="shared" si="30"/>
        <v/>
      </c>
      <c r="CE138" s="235" t="str">
        <f t="shared" si="31"/>
        <v/>
      </c>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c r="DK138" s="5"/>
      <c r="DL138" s="5"/>
      <c r="DM138" s="5"/>
      <c r="DN138" s="5"/>
      <c r="DO138" s="5"/>
      <c r="DP138" s="5"/>
      <c r="DQ138" s="5"/>
      <c r="DR138" s="5"/>
      <c r="DS138" s="5"/>
      <c r="DT138" s="5"/>
      <c r="DU138" s="5"/>
      <c r="DV138" s="5"/>
      <c r="DW138" s="5"/>
      <c r="DX138" s="5"/>
      <c r="DY138" s="5"/>
      <c r="DZ138" s="5"/>
      <c r="EA138" s="5"/>
      <c r="EB138" s="5"/>
      <c r="EC138" s="5"/>
      <c r="ED138" s="5"/>
      <c r="EE138" s="5"/>
      <c r="EF138" s="5"/>
      <c r="EG138" s="5"/>
    </row>
    <row r="139" spans="1:137" ht="11.25" hidden="1" customHeight="1">
      <c r="A139" s="111" t="str">
        <f>IF(B139="","","Control 7")</f>
        <v/>
      </c>
      <c r="B139" s="379"/>
      <c r="C139" s="379"/>
      <c r="D139" s="379"/>
      <c r="E139" s="424"/>
      <c r="F139" s="424"/>
      <c r="G139" s="379"/>
      <c r="H139" s="379"/>
      <c r="I139" s="379"/>
      <c r="J139" s="379"/>
      <c r="K139" s="425"/>
      <c r="L139" s="425"/>
      <c r="M139" s="425"/>
      <c r="N139" s="425"/>
      <c r="O139" s="425"/>
      <c r="P139" s="426"/>
      <c r="Q139" s="426"/>
      <c r="R139" s="426"/>
      <c r="S139" s="426"/>
      <c r="T139" s="426"/>
      <c r="U139" s="426"/>
      <c r="V139" s="426"/>
      <c r="W139" s="426"/>
      <c r="X139" s="237">
        <f t="shared" si="14"/>
        <v>5</v>
      </c>
      <c r="Y139" s="238" t="str">
        <f t="shared" si="32"/>
        <v/>
      </c>
      <c r="Z139" s="237">
        <f t="shared" si="15"/>
        <v>5</v>
      </c>
      <c r="AA139" s="238" t="str">
        <f t="shared" si="33"/>
        <v/>
      </c>
      <c r="AB139" s="357"/>
      <c r="AC139" s="357"/>
      <c r="AD139" s="357"/>
      <c r="AE139" s="357"/>
      <c r="AF139" s="357"/>
      <c r="AG139" s="357"/>
      <c r="AH139" s="357"/>
      <c r="AI139" s="357"/>
      <c r="AJ139" s="357"/>
      <c r="AK139" s="357"/>
      <c r="AL139" s="357"/>
      <c r="AM139" s="357"/>
      <c r="AN139" s="357"/>
      <c r="AO139" s="357"/>
      <c r="AP139" s="357"/>
      <c r="AQ139" s="357"/>
      <c r="AR139" s="357"/>
      <c r="AS139" s="357"/>
      <c r="AT139" s="239"/>
      <c r="AU139" s="87">
        <v>1</v>
      </c>
      <c r="AW139" s="242">
        <f t="shared" si="16"/>
        <v>0</v>
      </c>
      <c r="AX139" s="242">
        <f t="shared" si="17"/>
        <v>0</v>
      </c>
      <c r="AY139" s="242">
        <f t="shared" si="18"/>
        <v>0</v>
      </c>
      <c r="AZ139" s="109"/>
      <c r="BA139" s="109"/>
      <c r="BB139" s="109"/>
      <c r="BC139" s="109"/>
      <c r="BD139" s="109"/>
      <c r="BE139" s="109"/>
      <c r="BF139" s="109"/>
      <c r="BG139" s="109"/>
      <c r="BH139" s="243"/>
      <c r="BL139" s="5"/>
      <c r="BM139" s="5"/>
      <c r="BN139" s="5"/>
      <c r="BO139" s="132">
        <f t="shared" si="19"/>
        <v>0</v>
      </c>
      <c r="BP139" s="132">
        <f t="shared" si="20"/>
        <v>0</v>
      </c>
      <c r="BQ139" s="132">
        <f t="shared" si="21"/>
        <v>0</v>
      </c>
      <c r="BR139" s="132">
        <f t="shared" si="22"/>
        <v>0</v>
      </c>
      <c r="BS139" s="132">
        <f t="shared" si="23"/>
        <v>0</v>
      </c>
      <c r="BT139" s="132">
        <f t="shared" si="24"/>
        <v>0</v>
      </c>
      <c r="BU139" s="132">
        <f t="shared" si="25"/>
        <v>0</v>
      </c>
      <c r="BV139" s="132">
        <f t="shared" si="26"/>
        <v>0</v>
      </c>
      <c r="BW139" s="132">
        <f t="shared" si="27"/>
        <v>0</v>
      </c>
      <c r="BX139" s="132">
        <f t="shared" si="28"/>
        <v>0</v>
      </c>
      <c r="BY139" s="132">
        <f t="shared" si="29"/>
        <v>0</v>
      </c>
      <c r="BZ139" s="132"/>
      <c r="CA139" s="132"/>
      <c r="CB139" s="5"/>
      <c r="CC139" s="92">
        <v>1</v>
      </c>
      <c r="CD139" s="241" t="str">
        <f t="shared" si="30"/>
        <v/>
      </c>
      <c r="CE139" s="235" t="str">
        <f t="shared" si="31"/>
        <v/>
      </c>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row>
    <row r="140" spans="1:137" ht="10.5" hidden="1" customHeight="1">
      <c r="A140" s="111" t="str">
        <f>IF(B140="","","Control 8")</f>
        <v/>
      </c>
      <c r="B140" s="379"/>
      <c r="C140" s="379"/>
      <c r="D140" s="379"/>
      <c r="E140" s="424"/>
      <c r="F140" s="424"/>
      <c r="G140" s="379"/>
      <c r="H140" s="379"/>
      <c r="I140" s="379"/>
      <c r="J140" s="379"/>
      <c r="K140" s="425"/>
      <c r="L140" s="425"/>
      <c r="M140" s="425"/>
      <c r="N140" s="425"/>
      <c r="O140" s="425"/>
      <c r="P140" s="426"/>
      <c r="Q140" s="426"/>
      <c r="R140" s="426"/>
      <c r="S140" s="426"/>
      <c r="T140" s="426"/>
      <c r="U140" s="426"/>
      <c r="V140" s="426"/>
      <c r="W140" s="426"/>
      <c r="X140" s="237">
        <f t="shared" si="14"/>
        <v>5</v>
      </c>
      <c r="Y140" s="238" t="str">
        <f t="shared" si="32"/>
        <v/>
      </c>
      <c r="Z140" s="237">
        <f t="shared" si="15"/>
        <v>5</v>
      </c>
      <c r="AA140" s="238" t="str">
        <f t="shared" si="33"/>
        <v/>
      </c>
      <c r="AB140" s="357"/>
      <c r="AC140" s="357"/>
      <c r="AD140" s="357"/>
      <c r="AE140" s="357"/>
      <c r="AF140" s="357"/>
      <c r="AG140" s="357"/>
      <c r="AH140" s="357"/>
      <c r="AI140" s="357"/>
      <c r="AJ140" s="357"/>
      <c r="AK140" s="357"/>
      <c r="AL140" s="357"/>
      <c r="AM140" s="357"/>
      <c r="AN140" s="357"/>
      <c r="AO140" s="357"/>
      <c r="AP140" s="357"/>
      <c r="AQ140" s="357"/>
      <c r="AR140" s="357"/>
      <c r="AS140" s="357"/>
      <c r="AT140" s="239"/>
      <c r="AU140" s="87">
        <v>1</v>
      </c>
      <c r="AW140" s="242">
        <f t="shared" si="16"/>
        <v>0</v>
      </c>
      <c r="AX140" s="242">
        <f t="shared" si="17"/>
        <v>0</v>
      </c>
      <c r="AY140" s="242">
        <f t="shared" si="18"/>
        <v>0</v>
      </c>
      <c r="AZ140" s="109"/>
      <c r="BA140" s="109"/>
      <c r="BB140" s="109"/>
      <c r="BC140" s="109"/>
      <c r="BD140" s="109"/>
      <c r="BE140" s="109"/>
      <c r="BF140" s="109"/>
      <c r="BG140" s="109"/>
      <c r="BH140" s="243"/>
      <c r="BL140" s="5"/>
      <c r="BM140" s="5"/>
      <c r="BN140" s="5"/>
      <c r="BO140" s="132">
        <f t="shared" si="19"/>
        <v>0</v>
      </c>
      <c r="BP140" s="132">
        <f t="shared" si="20"/>
        <v>0</v>
      </c>
      <c r="BQ140" s="132">
        <f t="shared" si="21"/>
        <v>0</v>
      </c>
      <c r="BR140" s="132">
        <f t="shared" si="22"/>
        <v>0</v>
      </c>
      <c r="BS140" s="132">
        <f t="shared" si="23"/>
        <v>0</v>
      </c>
      <c r="BT140" s="132">
        <f t="shared" si="24"/>
        <v>0</v>
      </c>
      <c r="BU140" s="132">
        <f t="shared" si="25"/>
        <v>0</v>
      </c>
      <c r="BV140" s="132">
        <f t="shared" si="26"/>
        <v>0</v>
      </c>
      <c r="BW140" s="132">
        <f t="shared" si="27"/>
        <v>0</v>
      </c>
      <c r="BX140" s="132">
        <f t="shared" si="28"/>
        <v>0</v>
      </c>
      <c r="BY140" s="132">
        <f t="shared" si="29"/>
        <v>0</v>
      </c>
      <c r="BZ140" s="132"/>
      <c r="CA140" s="132"/>
      <c r="CB140" s="5"/>
      <c r="CC140" s="92">
        <v>1</v>
      </c>
      <c r="CD140" s="241" t="str">
        <f t="shared" si="30"/>
        <v/>
      </c>
      <c r="CE140" s="235" t="str">
        <f t="shared" si="31"/>
        <v/>
      </c>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row>
    <row r="141" spans="1:137" ht="10.5" hidden="1" customHeight="1">
      <c r="A141" s="111" t="str">
        <f>IF(B141="","","Control 9")</f>
        <v/>
      </c>
      <c r="B141" s="379"/>
      <c r="C141" s="379"/>
      <c r="D141" s="379"/>
      <c r="E141" s="424"/>
      <c r="F141" s="424"/>
      <c r="G141" s="379"/>
      <c r="H141" s="379"/>
      <c r="I141" s="379"/>
      <c r="J141" s="379"/>
      <c r="K141" s="425"/>
      <c r="L141" s="425"/>
      <c r="M141" s="425"/>
      <c r="N141" s="425"/>
      <c r="O141" s="425"/>
      <c r="P141" s="426"/>
      <c r="Q141" s="426"/>
      <c r="R141" s="426"/>
      <c r="S141" s="426"/>
      <c r="T141" s="426"/>
      <c r="U141" s="426"/>
      <c r="V141" s="426"/>
      <c r="W141" s="426"/>
      <c r="X141" s="237">
        <f t="shared" si="14"/>
        <v>5</v>
      </c>
      <c r="Y141" s="238" t="str">
        <f t="shared" si="32"/>
        <v/>
      </c>
      <c r="Z141" s="237">
        <f t="shared" si="15"/>
        <v>5</v>
      </c>
      <c r="AA141" s="238" t="str">
        <f>IF(OR(V141="Ambos",V141="Impacto"),AA140-(AA140*AZ141),AA140)</f>
        <v/>
      </c>
      <c r="AB141" s="357"/>
      <c r="AC141" s="357"/>
      <c r="AD141" s="357"/>
      <c r="AE141" s="357"/>
      <c r="AF141" s="357"/>
      <c r="AG141" s="357"/>
      <c r="AH141" s="357"/>
      <c r="AI141" s="357"/>
      <c r="AJ141" s="357"/>
      <c r="AK141" s="357"/>
      <c r="AL141" s="357"/>
      <c r="AM141" s="357"/>
      <c r="AN141" s="357"/>
      <c r="AO141" s="357"/>
      <c r="AP141" s="357"/>
      <c r="AQ141" s="357"/>
      <c r="AR141" s="357"/>
      <c r="AS141" s="357"/>
      <c r="AT141" s="239"/>
      <c r="AU141" s="87">
        <v>1</v>
      </c>
      <c r="AW141" s="242">
        <f t="shared" si="16"/>
        <v>0</v>
      </c>
      <c r="AX141" s="242">
        <f>IF(T141="",0,IF(R141="Automático",0.25,IF(R141="Manual",0.15,0)))</f>
        <v>0</v>
      </c>
      <c r="AY141" s="242">
        <f>IF(R141="",0,IF(T141="Preventivo",0.25,IF(T141="Detectivo",0.15,IF(T141="Correctivo",0.1,0))))</f>
        <v>0</v>
      </c>
      <c r="AZ141" s="109"/>
      <c r="BA141" s="109"/>
      <c r="BB141" s="109"/>
      <c r="BC141" s="109"/>
      <c r="BD141" s="109"/>
      <c r="BE141" s="109"/>
      <c r="BF141" s="109"/>
      <c r="BG141" s="109"/>
      <c r="BH141" s="109"/>
      <c r="BL141" s="243"/>
      <c r="BM141" s="243"/>
      <c r="BN141" s="243"/>
      <c r="BO141" s="132">
        <f t="shared" si="19"/>
        <v>0</v>
      </c>
      <c r="BP141" s="132">
        <f t="shared" si="20"/>
        <v>0</v>
      </c>
      <c r="BQ141" s="132">
        <f t="shared" si="21"/>
        <v>0</v>
      </c>
      <c r="BR141" s="132">
        <f t="shared" si="22"/>
        <v>0</v>
      </c>
      <c r="BS141" s="132">
        <f t="shared" si="23"/>
        <v>0</v>
      </c>
      <c r="BT141" s="132">
        <f t="shared" si="24"/>
        <v>0</v>
      </c>
      <c r="BU141" s="132">
        <f t="shared" si="25"/>
        <v>0</v>
      </c>
      <c r="BV141" s="132">
        <f t="shared" si="26"/>
        <v>0</v>
      </c>
      <c r="BW141" s="132">
        <f t="shared" si="27"/>
        <v>0</v>
      </c>
      <c r="BX141" s="132">
        <f t="shared" si="28"/>
        <v>0</v>
      </c>
      <c r="BY141" s="132">
        <f t="shared" si="29"/>
        <v>0</v>
      </c>
      <c r="BZ141" s="132"/>
      <c r="CA141" s="132"/>
      <c r="CB141" s="243"/>
      <c r="CC141" s="92">
        <v>1</v>
      </c>
      <c r="CD141" s="105"/>
      <c r="CE141" s="241" t="str">
        <f>A20</f>
        <v/>
      </c>
      <c r="CF141" s="235" t="str">
        <f>IF(C20="","",C20)</f>
        <v/>
      </c>
    </row>
    <row r="142" spans="1:137" ht="10.5" hidden="1" customHeight="1">
      <c r="A142" s="111" t="str">
        <f>IF(B142="","","Control 10")</f>
        <v/>
      </c>
      <c r="B142" s="379"/>
      <c r="C142" s="379"/>
      <c r="D142" s="379"/>
      <c r="E142" s="424"/>
      <c r="F142" s="424"/>
      <c r="G142" s="379"/>
      <c r="H142" s="379"/>
      <c r="I142" s="379"/>
      <c r="J142" s="379"/>
      <c r="K142" s="425"/>
      <c r="L142" s="425"/>
      <c r="M142" s="425"/>
      <c r="N142" s="425"/>
      <c r="O142" s="425"/>
      <c r="P142" s="426"/>
      <c r="Q142" s="426"/>
      <c r="R142" s="426"/>
      <c r="S142" s="426"/>
      <c r="T142" s="426"/>
      <c r="U142" s="426"/>
      <c r="V142" s="426"/>
      <c r="W142" s="426"/>
      <c r="X142" s="237">
        <f t="shared" si="14"/>
        <v>5</v>
      </c>
      <c r="Y142" s="238" t="str">
        <f t="shared" si="32"/>
        <v/>
      </c>
      <c r="Z142" s="237">
        <f t="shared" si="15"/>
        <v>5</v>
      </c>
      <c r="AA142" s="238" t="str">
        <f t="shared" ref="AA142:AA162" si="34">IF(OR(V142="Ambos",V142="Impacto"),AA141-(AA141*AY142),AA141)</f>
        <v/>
      </c>
      <c r="AB142" s="357"/>
      <c r="AC142" s="357"/>
      <c r="AD142" s="357"/>
      <c r="AE142" s="357"/>
      <c r="AF142" s="357"/>
      <c r="AG142" s="357"/>
      <c r="AH142" s="357"/>
      <c r="AI142" s="357"/>
      <c r="AJ142" s="357"/>
      <c r="AK142" s="357"/>
      <c r="AL142" s="357"/>
      <c r="AM142" s="357"/>
      <c r="AN142" s="357"/>
      <c r="AO142" s="357"/>
      <c r="AP142" s="357"/>
      <c r="AQ142" s="357"/>
      <c r="AR142" s="357"/>
      <c r="AS142" s="357"/>
      <c r="AT142" s="239"/>
      <c r="AU142" s="87">
        <v>1</v>
      </c>
      <c r="AW142" s="242">
        <f t="shared" si="16"/>
        <v>0</v>
      </c>
      <c r="AX142" s="242">
        <f t="shared" ref="AX142:AX162" si="35">IF(R142="",0,IF(T142="Preventivo",0.25,IF(T142="Detectivo",0.15,IF(T142="Correctivo",0.1,0))))</f>
        <v>0</v>
      </c>
      <c r="AY142" s="242">
        <f t="shared" ref="AY142:AY162" si="36">IF(OR(R142=0,T142=0),0,AW142+AX142)</f>
        <v>0</v>
      </c>
      <c r="AZ142" s="109"/>
      <c r="BA142" s="109"/>
      <c r="BB142" s="109"/>
      <c r="BC142" s="109"/>
      <c r="BD142" s="109"/>
      <c r="BE142" s="109"/>
      <c r="BF142" s="109"/>
      <c r="BG142" s="109"/>
      <c r="BH142" s="243"/>
      <c r="BL142" s="5"/>
      <c r="BM142" s="5"/>
      <c r="BN142" s="5"/>
      <c r="BO142" s="132">
        <f t="shared" si="19"/>
        <v>0</v>
      </c>
      <c r="BP142" s="132">
        <f t="shared" si="20"/>
        <v>0</v>
      </c>
      <c r="BQ142" s="132">
        <f t="shared" si="21"/>
        <v>0</v>
      </c>
      <c r="BR142" s="132">
        <f t="shared" si="22"/>
        <v>0</v>
      </c>
      <c r="BS142" s="132">
        <f t="shared" si="23"/>
        <v>0</v>
      </c>
      <c r="BT142" s="132">
        <f t="shared" si="24"/>
        <v>0</v>
      </c>
      <c r="BU142" s="132">
        <f t="shared" si="25"/>
        <v>0</v>
      </c>
      <c r="BV142" s="132">
        <f t="shared" si="26"/>
        <v>0</v>
      </c>
      <c r="BW142" s="132">
        <f t="shared" si="27"/>
        <v>0</v>
      </c>
      <c r="BX142" s="132">
        <f t="shared" si="28"/>
        <v>0</v>
      </c>
      <c r="BY142" s="132">
        <f t="shared" si="29"/>
        <v>0</v>
      </c>
      <c r="BZ142" s="132"/>
      <c r="CA142" s="132"/>
      <c r="CB142" s="5"/>
      <c r="CC142" s="92">
        <v>1</v>
      </c>
      <c r="CD142" s="241" t="str">
        <f t="shared" ref="CD142:CD152" si="37">A21</f>
        <v/>
      </c>
      <c r="CE142" s="235" t="str">
        <f t="shared" ref="CE142:CE152" si="38">IF(C21="","",C21)</f>
        <v/>
      </c>
      <c r="CF142" s="5"/>
    </row>
    <row r="143" spans="1:137" ht="10.5" hidden="1" customHeight="1">
      <c r="A143" s="111" t="str">
        <f>IF(B143="","","Control 11")</f>
        <v/>
      </c>
      <c r="B143" s="379"/>
      <c r="C143" s="379"/>
      <c r="D143" s="379"/>
      <c r="E143" s="424"/>
      <c r="F143" s="424"/>
      <c r="G143" s="379"/>
      <c r="H143" s="379"/>
      <c r="I143" s="379"/>
      <c r="J143" s="379"/>
      <c r="K143" s="425"/>
      <c r="L143" s="425"/>
      <c r="M143" s="425"/>
      <c r="N143" s="425"/>
      <c r="O143" s="425"/>
      <c r="P143" s="426"/>
      <c r="Q143" s="426"/>
      <c r="R143" s="426"/>
      <c r="S143" s="426"/>
      <c r="T143" s="426"/>
      <c r="U143" s="426"/>
      <c r="V143" s="426"/>
      <c r="W143" s="426"/>
      <c r="X143" s="237">
        <f t="shared" si="14"/>
        <v>5</v>
      </c>
      <c r="Y143" s="238" t="str">
        <f t="shared" si="32"/>
        <v/>
      </c>
      <c r="Z143" s="237">
        <f t="shared" si="15"/>
        <v>5</v>
      </c>
      <c r="AA143" s="238" t="str">
        <f t="shared" si="34"/>
        <v/>
      </c>
      <c r="AB143" s="357"/>
      <c r="AC143" s="357"/>
      <c r="AD143" s="357"/>
      <c r="AE143" s="357"/>
      <c r="AF143" s="357"/>
      <c r="AG143" s="357"/>
      <c r="AH143" s="357"/>
      <c r="AI143" s="357"/>
      <c r="AJ143" s="357"/>
      <c r="AK143" s="357"/>
      <c r="AL143" s="357"/>
      <c r="AM143" s="357"/>
      <c r="AN143" s="357"/>
      <c r="AO143" s="357"/>
      <c r="AP143" s="357"/>
      <c r="AQ143" s="357"/>
      <c r="AR143" s="357"/>
      <c r="AS143" s="357"/>
      <c r="AT143" s="239"/>
      <c r="AU143" s="87">
        <v>1</v>
      </c>
      <c r="AW143" s="242">
        <f t="shared" si="16"/>
        <v>0</v>
      </c>
      <c r="AX143" s="242">
        <f t="shared" si="35"/>
        <v>0</v>
      </c>
      <c r="AY143" s="242">
        <f t="shared" si="36"/>
        <v>0</v>
      </c>
      <c r="AZ143" s="109"/>
      <c r="BA143" s="109"/>
      <c r="BB143" s="109"/>
      <c r="BC143" s="109"/>
      <c r="BD143" s="109"/>
      <c r="BE143" s="109"/>
      <c r="BF143" s="109"/>
      <c r="BG143" s="109"/>
      <c r="BH143" s="243"/>
      <c r="BL143" s="5"/>
      <c r="BM143" s="5"/>
      <c r="BN143" s="5"/>
      <c r="BO143" s="132">
        <f t="shared" si="19"/>
        <v>0</v>
      </c>
      <c r="BP143" s="132">
        <f t="shared" si="20"/>
        <v>0</v>
      </c>
      <c r="BQ143" s="132">
        <f t="shared" si="21"/>
        <v>0</v>
      </c>
      <c r="BR143" s="132">
        <f t="shared" si="22"/>
        <v>0</v>
      </c>
      <c r="BS143" s="132">
        <f t="shared" si="23"/>
        <v>0</v>
      </c>
      <c r="BT143" s="132">
        <f t="shared" si="24"/>
        <v>0</v>
      </c>
      <c r="BU143" s="132">
        <f t="shared" si="25"/>
        <v>0</v>
      </c>
      <c r="BV143" s="132">
        <f t="shared" si="26"/>
        <v>0</v>
      </c>
      <c r="BW143" s="132">
        <f t="shared" si="27"/>
        <v>0</v>
      </c>
      <c r="BX143" s="132">
        <f t="shared" si="28"/>
        <v>0</v>
      </c>
      <c r="BY143" s="132">
        <f t="shared" si="29"/>
        <v>0</v>
      </c>
      <c r="BZ143" s="132"/>
      <c r="CA143" s="132"/>
      <c r="CB143" s="5"/>
      <c r="CC143" s="92">
        <v>1</v>
      </c>
      <c r="CD143" s="241" t="str">
        <f t="shared" si="37"/>
        <v/>
      </c>
      <c r="CE143" s="235" t="str">
        <f t="shared" si="38"/>
        <v/>
      </c>
      <c r="CF143" s="5"/>
    </row>
    <row r="144" spans="1:137" ht="10.5" hidden="1" customHeight="1">
      <c r="A144" s="111" t="str">
        <f>IF(B144="","","Control 12")</f>
        <v/>
      </c>
      <c r="B144" s="379"/>
      <c r="C144" s="379"/>
      <c r="D144" s="379"/>
      <c r="E144" s="424"/>
      <c r="F144" s="424"/>
      <c r="G144" s="379"/>
      <c r="H144" s="379"/>
      <c r="I144" s="379"/>
      <c r="J144" s="379"/>
      <c r="K144" s="425"/>
      <c r="L144" s="425"/>
      <c r="M144" s="425"/>
      <c r="N144" s="425"/>
      <c r="O144" s="425"/>
      <c r="P144" s="426"/>
      <c r="Q144" s="426"/>
      <c r="R144" s="426"/>
      <c r="S144" s="426"/>
      <c r="T144" s="426"/>
      <c r="U144" s="426"/>
      <c r="V144" s="426"/>
      <c r="W144" s="426"/>
      <c r="X144" s="237">
        <f t="shared" si="14"/>
        <v>5</v>
      </c>
      <c r="Y144" s="238" t="str">
        <f t="shared" si="32"/>
        <v/>
      </c>
      <c r="Z144" s="237">
        <f t="shared" si="15"/>
        <v>5</v>
      </c>
      <c r="AA144" s="238" t="str">
        <f t="shared" si="34"/>
        <v/>
      </c>
      <c r="AB144" s="357"/>
      <c r="AC144" s="357"/>
      <c r="AD144" s="357"/>
      <c r="AE144" s="357"/>
      <c r="AF144" s="357"/>
      <c r="AG144" s="357"/>
      <c r="AH144" s="357"/>
      <c r="AI144" s="357"/>
      <c r="AJ144" s="357"/>
      <c r="AK144" s="357"/>
      <c r="AL144" s="357"/>
      <c r="AM144" s="357"/>
      <c r="AN144" s="357"/>
      <c r="AO144" s="357"/>
      <c r="AP144" s="357"/>
      <c r="AQ144" s="357"/>
      <c r="AR144" s="357"/>
      <c r="AS144" s="357"/>
      <c r="AT144" s="239"/>
      <c r="AU144" s="87">
        <v>1</v>
      </c>
      <c r="AW144" s="242">
        <f t="shared" si="16"/>
        <v>0</v>
      </c>
      <c r="AX144" s="242">
        <f t="shared" si="35"/>
        <v>0</v>
      </c>
      <c r="AY144" s="242">
        <f t="shared" si="36"/>
        <v>0</v>
      </c>
      <c r="AZ144" s="109"/>
      <c r="BA144" s="109"/>
      <c r="BB144" s="109"/>
      <c r="BC144" s="109"/>
      <c r="BD144" s="109"/>
      <c r="BE144" s="109"/>
      <c r="BF144" s="109"/>
      <c r="BG144" s="109"/>
      <c r="BH144" s="243"/>
      <c r="BL144" s="5"/>
      <c r="BM144" s="5"/>
      <c r="BN144" s="5"/>
      <c r="BO144" s="132">
        <f t="shared" si="19"/>
        <v>0</v>
      </c>
      <c r="BP144" s="132">
        <f t="shared" si="20"/>
        <v>0</v>
      </c>
      <c r="BQ144" s="132">
        <f t="shared" si="21"/>
        <v>0</v>
      </c>
      <c r="BR144" s="132">
        <f t="shared" si="22"/>
        <v>0</v>
      </c>
      <c r="BS144" s="132">
        <f t="shared" si="23"/>
        <v>0</v>
      </c>
      <c r="BT144" s="132">
        <f t="shared" si="24"/>
        <v>0</v>
      </c>
      <c r="BU144" s="132">
        <f t="shared" si="25"/>
        <v>0</v>
      </c>
      <c r="BV144" s="132">
        <f t="shared" si="26"/>
        <v>0</v>
      </c>
      <c r="BW144" s="132">
        <f t="shared" si="27"/>
        <v>0</v>
      </c>
      <c r="BX144" s="132">
        <f t="shared" si="28"/>
        <v>0</v>
      </c>
      <c r="BY144" s="132">
        <f t="shared" si="29"/>
        <v>0</v>
      </c>
      <c r="BZ144" s="132"/>
      <c r="CA144" s="132"/>
      <c r="CB144" s="5"/>
      <c r="CC144" s="92">
        <v>1</v>
      </c>
      <c r="CD144" s="241" t="str">
        <f t="shared" si="37"/>
        <v/>
      </c>
      <c r="CE144" s="235" t="str">
        <f t="shared" si="38"/>
        <v/>
      </c>
      <c r="CF144" s="5"/>
    </row>
    <row r="145" spans="1:84" ht="10.5" hidden="1" customHeight="1">
      <c r="A145" s="111" t="str">
        <f>IF(B145="","","Control 13")</f>
        <v/>
      </c>
      <c r="B145" s="379"/>
      <c r="C145" s="379"/>
      <c r="D145" s="379"/>
      <c r="E145" s="424"/>
      <c r="F145" s="424"/>
      <c r="G145" s="379"/>
      <c r="H145" s="379"/>
      <c r="I145" s="379"/>
      <c r="J145" s="379"/>
      <c r="K145" s="425"/>
      <c r="L145" s="425"/>
      <c r="M145" s="425"/>
      <c r="N145" s="425"/>
      <c r="O145" s="425"/>
      <c r="P145" s="426"/>
      <c r="Q145" s="426"/>
      <c r="R145" s="426"/>
      <c r="S145" s="426"/>
      <c r="T145" s="426"/>
      <c r="U145" s="426"/>
      <c r="V145" s="426"/>
      <c r="W145" s="426"/>
      <c r="X145" s="237">
        <f t="shared" si="14"/>
        <v>5</v>
      </c>
      <c r="Y145" s="238" t="str">
        <f t="shared" si="32"/>
        <v/>
      </c>
      <c r="Z145" s="237">
        <f t="shared" si="15"/>
        <v>5</v>
      </c>
      <c r="AA145" s="238" t="str">
        <f t="shared" si="34"/>
        <v/>
      </c>
      <c r="AB145" s="357"/>
      <c r="AC145" s="357"/>
      <c r="AD145" s="357"/>
      <c r="AE145" s="357"/>
      <c r="AF145" s="357"/>
      <c r="AG145" s="357"/>
      <c r="AH145" s="357"/>
      <c r="AI145" s="357"/>
      <c r="AJ145" s="357"/>
      <c r="AK145" s="357"/>
      <c r="AL145" s="357"/>
      <c r="AM145" s="357"/>
      <c r="AN145" s="357"/>
      <c r="AO145" s="357"/>
      <c r="AP145" s="357"/>
      <c r="AQ145" s="357"/>
      <c r="AR145" s="357"/>
      <c r="AS145" s="357"/>
      <c r="AT145" s="239"/>
      <c r="AU145" s="87">
        <v>1</v>
      </c>
      <c r="AW145" s="242">
        <f t="shared" si="16"/>
        <v>0</v>
      </c>
      <c r="AX145" s="242">
        <f t="shared" si="35"/>
        <v>0</v>
      </c>
      <c r="AY145" s="242">
        <f t="shared" si="36"/>
        <v>0</v>
      </c>
      <c r="AZ145" s="109"/>
      <c r="BA145" s="109"/>
      <c r="BB145" s="109"/>
      <c r="BC145" s="109"/>
      <c r="BD145" s="109"/>
      <c r="BE145" s="109"/>
      <c r="BF145" s="109"/>
      <c r="BG145" s="109"/>
      <c r="BH145" s="243"/>
      <c r="BL145" s="5"/>
      <c r="BM145" s="5"/>
      <c r="BN145" s="5"/>
      <c r="BO145" s="132">
        <f t="shared" si="19"/>
        <v>0</v>
      </c>
      <c r="BP145" s="132">
        <f t="shared" si="20"/>
        <v>0</v>
      </c>
      <c r="BQ145" s="132">
        <f t="shared" si="21"/>
        <v>0</v>
      </c>
      <c r="BR145" s="132">
        <f t="shared" si="22"/>
        <v>0</v>
      </c>
      <c r="BS145" s="132">
        <f t="shared" si="23"/>
        <v>0</v>
      </c>
      <c r="BT145" s="132">
        <f t="shared" si="24"/>
        <v>0</v>
      </c>
      <c r="BU145" s="132">
        <f t="shared" si="25"/>
        <v>0</v>
      </c>
      <c r="BV145" s="132">
        <f t="shared" si="26"/>
        <v>0</v>
      </c>
      <c r="BW145" s="132">
        <f t="shared" si="27"/>
        <v>0</v>
      </c>
      <c r="BX145" s="132">
        <f t="shared" si="28"/>
        <v>0</v>
      </c>
      <c r="BY145" s="132">
        <f t="shared" si="29"/>
        <v>0</v>
      </c>
      <c r="BZ145" s="132"/>
      <c r="CA145" s="132"/>
      <c r="CB145" s="5"/>
      <c r="CC145" s="92">
        <v>1</v>
      </c>
      <c r="CD145" s="241" t="str">
        <f t="shared" si="37"/>
        <v/>
      </c>
      <c r="CE145" s="235" t="str">
        <f t="shared" si="38"/>
        <v/>
      </c>
      <c r="CF145" s="5"/>
    </row>
    <row r="146" spans="1:84" ht="10.5" hidden="1" customHeight="1">
      <c r="A146" s="111" t="str">
        <f>IF(B146="","","Control 14")</f>
        <v/>
      </c>
      <c r="B146" s="379"/>
      <c r="C146" s="379"/>
      <c r="D146" s="379"/>
      <c r="E146" s="424"/>
      <c r="F146" s="424"/>
      <c r="G146" s="379"/>
      <c r="H146" s="379"/>
      <c r="I146" s="379"/>
      <c r="J146" s="379"/>
      <c r="K146" s="425"/>
      <c r="L146" s="425"/>
      <c r="M146" s="425"/>
      <c r="N146" s="425"/>
      <c r="O146" s="425"/>
      <c r="P146" s="426"/>
      <c r="Q146" s="426"/>
      <c r="R146" s="426"/>
      <c r="S146" s="426"/>
      <c r="T146" s="426"/>
      <c r="U146" s="426"/>
      <c r="V146" s="426"/>
      <c r="W146" s="426"/>
      <c r="X146" s="237">
        <f t="shared" si="14"/>
        <v>5</v>
      </c>
      <c r="Y146" s="238" t="str">
        <f t="shared" si="32"/>
        <v/>
      </c>
      <c r="Z146" s="237">
        <f t="shared" si="15"/>
        <v>5</v>
      </c>
      <c r="AA146" s="238" t="str">
        <f t="shared" si="34"/>
        <v/>
      </c>
      <c r="AB146" s="357"/>
      <c r="AC146" s="357"/>
      <c r="AD146" s="357"/>
      <c r="AE146" s="357"/>
      <c r="AF146" s="357"/>
      <c r="AG146" s="357"/>
      <c r="AH146" s="357"/>
      <c r="AI146" s="357"/>
      <c r="AJ146" s="357"/>
      <c r="AK146" s="357"/>
      <c r="AL146" s="357"/>
      <c r="AM146" s="357"/>
      <c r="AN146" s="357"/>
      <c r="AO146" s="357"/>
      <c r="AP146" s="357"/>
      <c r="AQ146" s="357"/>
      <c r="AR146" s="357"/>
      <c r="AS146" s="357"/>
      <c r="AT146" s="239"/>
      <c r="AU146" s="87">
        <v>1</v>
      </c>
      <c r="AW146" s="242">
        <f t="shared" si="16"/>
        <v>0</v>
      </c>
      <c r="AX146" s="242">
        <f t="shared" si="35"/>
        <v>0</v>
      </c>
      <c r="AY146" s="242">
        <f t="shared" si="36"/>
        <v>0</v>
      </c>
      <c r="AZ146" s="109"/>
      <c r="BA146" s="109"/>
      <c r="BB146" s="109"/>
      <c r="BC146" s="109"/>
      <c r="BD146" s="109"/>
      <c r="BE146" s="109"/>
      <c r="BF146" s="109"/>
      <c r="BG146" s="109"/>
      <c r="BH146" s="243"/>
      <c r="BL146" s="5"/>
      <c r="BM146" s="5"/>
      <c r="BN146" s="5"/>
      <c r="BO146" s="132">
        <f t="shared" si="19"/>
        <v>0</v>
      </c>
      <c r="BP146" s="132">
        <f t="shared" si="20"/>
        <v>0</v>
      </c>
      <c r="BQ146" s="132">
        <f t="shared" si="21"/>
        <v>0</v>
      </c>
      <c r="BR146" s="132">
        <f t="shared" si="22"/>
        <v>0</v>
      </c>
      <c r="BS146" s="132">
        <f t="shared" si="23"/>
        <v>0</v>
      </c>
      <c r="BT146" s="132">
        <f t="shared" si="24"/>
        <v>0</v>
      </c>
      <c r="BU146" s="132">
        <f t="shared" si="25"/>
        <v>0</v>
      </c>
      <c r="BV146" s="132">
        <f t="shared" si="26"/>
        <v>0</v>
      </c>
      <c r="BW146" s="132">
        <f t="shared" si="27"/>
        <v>0</v>
      </c>
      <c r="BX146" s="132">
        <f t="shared" si="28"/>
        <v>0</v>
      </c>
      <c r="BY146" s="132">
        <f t="shared" si="29"/>
        <v>0</v>
      </c>
      <c r="BZ146" s="132"/>
      <c r="CA146" s="132"/>
      <c r="CB146" s="5"/>
      <c r="CC146" s="92">
        <v>1</v>
      </c>
      <c r="CD146" s="241" t="str">
        <f t="shared" si="37"/>
        <v/>
      </c>
      <c r="CE146" s="235" t="str">
        <f t="shared" si="38"/>
        <v/>
      </c>
      <c r="CF146" s="5"/>
    </row>
    <row r="147" spans="1:84" ht="10.5" hidden="1" customHeight="1">
      <c r="A147" s="111" t="str">
        <f>IF(B147="","","Control 15")</f>
        <v/>
      </c>
      <c r="B147" s="379"/>
      <c r="C147" s="379"/>
      <c r="D147" s="379"/>
      <c r="E147" s="424"/>
      <c r="F147" s="424"/>
      <c r="G147" s="379"/>
      <c r="H147" s="379"/>
      <c r="I147" s="379"/>
      <c r="J147" s="379"/>
      <c r="K147" s="425"/>
      <c r="L147" s="425"/>
      <c r="M147" s="425"/>
      <c r="N147" s="425"/>
      <c r="O147" s="425"/>
      <c r="P147" s="426"/>
      <c r="Q147" s="426"/>
      <c r="R147" s="426"/>
      <c r="S147" s="426"/>
      <c r="T147" s="426"/>
      <c r="U147" s="426"/>
      <c r="V147" s="426"/>
      <c r="W147" s="426"/>
      <c r="X147" s="237">
        <f t="shared" si="14"/>
        <v>5</v>
      </c>
      <c r="Y147" s="238" t="str">
        <f t="shared" si="32"/>
        <v/>
      </c>
      <c r="Z147" s="237">
        <f t="shared" si="15"/>
        <v>5</v>
      </c>
      <c r="AA147" s="238" t="str">
        <f t="shared" si="34"/>
        <v/>
      </c>
      <c r="AB147" s="357"/>
      <c r="AC147" s="357"/>
      <c r="AD147" s="357"/>
      <c r="AE147" s="357"/>
      <c r="AF147" s="357"/>
      <c r="AG147" s="357"/>
      <c r="AH147" s="357"/>
      <c r="AI147" s="357"/>
      <c r="AJ147" s="357"/>
      <c r="AK147" s="357"/>
      <c r="AL147" s="357"/>
      <c r="AM147" s="357"/>
      <c r="AN147" s="357"/>
      <c r="AO147" s="357"/>
      <c r="AP147" s="357"/>
      <c r="AQ147" s="357"/>
      <c r="AR147" s="357"/>
      <c r="AS147" s="357"/>
      <c r="AT147" s="239"/>
      <c r="AU147" s="87">
        <v>1</v>
      </c>
      <c r="AW147" s="242">
        <f t="shared" si="16"/>
        <v>0</v>
      </c>
      <c r="AX147" s="242">
        <f t="shared" si="35"/>
        <v>0</v>
      </c>
      <c r="AY147" s="242">
        <f t="shared" si="36"/>
        <v>0</v>
      </c>
      <c r="AZ147" s="109"/>
      <c r="BA147" s="109"/>
      <c r="BB147" s="109"/>
      <c r="BC147" s="109"/>
      <c r="BD147" s="109"/>
      <c r="BE147" s="109"/>
      <c r="BF147" s="109"/>
      <c r="BG147" s="109"/>
      <c r="BH147" s="243"/>
      <c r="BL147" s="5"/>
      <c r="BM147" s="5"/>
      <c r="BN147" s="5"/>
      <c r="BO147" s="132">
        <f t="shared" si="19"/>
        <v>0</v>
      </c>
      <c r="BP147" s="132">
        <f t="shared" si="20"/>
        <v>0</v>
      </c>
      <c r="BQ147" s="132">
        <f t="shared" si="21"/>
        <v>0</v>
      </c>
      <c r="BR147" s="132">
        <f t="shared" si="22"/>
        <v>0</v>
      </c>
      <c r="BS147" s="132">
        <f t="shared" si="23"/>
        <v>0</v>
      </c>
      <c r="BT147" s="132">
        <f t="shared" si="24"/>
        <v>0</v>
      </c>
      <c r="BU147" s="132">
        <f t="shared" si="25"/>
        <v>0</v>
      </c>
      <c r="BV147" s="132">
        <f t="shared" si="26"/>
        <v>0</v>
      </c>
      <c r="BW147" s="132">
        <f t="shared" si="27"/>
        <v>0</v>
      </c>
      <c r="BX147" s="132">
        <f t="shared" si="28"/>
        <v>0</v>
      </c>
      <c r="BY147" s="132">
        <f t="shared" si="29"/>
        <v>0</v>
      </c>
      <c r="BZ147" s="132"/>
      <c r="CA147" s="132"/>
      <c r="CB147" s="5"/>
      <c r="CC147" s="92">
        <v>1</v>
      </c>
      <c r="CD147" s="241" t="str">
        <f t="shared" si="37"/>
        <v/>
      </c>
      <c r="CE147" s="235" t="str">
        <f t="shared" si="38"/>
        <v/>
      </c>
      <c r="CF147" s="5"/>
    </row>
    <row r="148" spans="1:84" ht="10.5" hidden="1" customHeight="1">
      <c r="A148" s="111" t="str">
        <f>IF(B148="","","Control 16")</f>
        <v/>
      </c>
      <c r="B148" s="379"/>
      <c r="C148" s="379"/>
      <c r="D148" s="379"/>
      <c r="E148" s="424"/>
      <c r="F148" s="424"/>
      <c r="G148" s="379"/>
      <c r="H148" s="379"/>
      <c r="I148" s="379"/>
      <c r="J148" s="379"/>
      <c r="K148" s="425"/>
      <c r="L148" s="425"/>
      <c r="M148" s="425"/>
      <c r="N148" s="425"/>
      <c r="O148" s="425"/>
      <c r="P148" s="426"/>
      <c r="Q148" s="426"/>
      <c r="R148" s="426"/>
      <c r="S148" s="426"/>
      <c r="T148" s="426"/>
      <c r="U148" s="426"/>
      <c r="V148" s="426"/>
      <c r="W148" s="426"/>
      <c r="X148" s="237">
        <f t="shared" si="14"/>
        <v>5</v>
      </c>
      <c r="Y148" s="238" t="str">
        <f t="shared" si="32"/>
        <v/>
      </c>
      <c r="Z148" s="237">
        <f t="shared" si="15"/>
        <v>5</v>
      </c>
      <c r="AA148" s="238" t="str">
        <f t="shared" si="34"/>
        <v/>
      </c>
      <c r="AB148" s="357"/>
      <c r="AC148" s="357"/>
      <c r="AD148" s="357"/>
      <c r="AE148" s="357"/>
      <c r="AF148" s="357"/>
      <c r="AG148" s="357"/>
      <c r="AH148" s="357"/>
      <c r="AI148" s="357"/>
      <c r="AJ148" s="357"/>
      <c r="AK148" s="357"/>
      <c r="AL148" s="357"/>
      <c r="AM148" s="357"/>
      <c r="AN148" s="357"/>
      <c r="AO148" s="357"/>
      <c r="AP148" s="357"/>
      <c r="AQ148" s="357"/>
      <c r="AR148" s="357"/>
      <c r="AS148" s="357"/>
      <c r="AT148" s="239"/>
      <c r="AU148" s="87">
        <v>1</v>
      </c>
      <c r="AW148" s="242">
        <f t="shared" si="16"/>
        <v>0</v>
      </c>
      <c r="AX148" s="242">
        <f t="shared" si="35"/>
        <v>0</v>
      </c>
      <c r="AY148" s="242">
        <f t="shared" si="36"/>
        <v>0</v>
      </c>
      <c r="AZ148" s="109"/>
      <c r="BA148" s="109"/>
      <c r="BB148" s="109"/>
      <c r="BC148" s="109"/>
      <c r="BD148" s="109"/>
      <c r="BE148" s="109"/>
      <c r="BF148" s="109"/>
      <c r="BG148" s="109"/>
      <c r="BH148" s="243"/>
      <c r="BL148" s="5"/>
      <c r="BM148" s="5"/>
      <c r="BN148" s="5"/>
      <c r="BO148" s="132">
        <f t="shared" si="19"/>
        <v>0</v>
      </c>
      <c r="BP148" s="132">
        <f t="shared" si="20"/>
        <v>0</v>
      </c>
      <c r="BQ148" s="132">
        <f t="shared" si="21"/>
        <v>0</v>
      </c>
      <c r="BR148" s="132">
        <f t="shared" si="22"/>
        <v>0</v>
      </c>
      <c r="BS148" s="132">
        <f t="shared" si="23"/>
        <v>0</v>
      </c>
      <c r="BT148" s="132">
        <f t="shared" si="24"/>
        <v>0</v>
      </c>
      <c r="BU148" s="132">
        <f t="shared" si="25"/>
        <v>0</v>
      </c>
      <c r="BV148" s="132">
        <f t="shared" si="26"/>
        <v>0</v>
      </c>
      <c r="BW148" s="132">
        <f t="shared" si="27"/>
        <v>0</v>
      </c>
      <c r="BX148" s="132">
        <f t="shared" si="28"/>
        <v>0</v>
      </c>
      <c r="BY148" s="132">
        <f t="shared" si="29"/>
        <v>0</v>
      </c>
      <c r="BZ148" s="132"/>
      <c r="CA148" s="132"/>
      <c r="CB148" s="5"/>
      <c r="CC148" s="92">
        <v>1</v>
      </c>
      <c r="CD148" s="241" t="str">
        <f t="shared" si="37"/>
        <v/>
      </c>
      <c r="CE148" s="235" t="str">
        <f t="shared" si="38"/>
        <v/>
      </c>
      <c r="CF148" s="5"/>
    </row>
    <row r="149" spans="1:84" ht="10.5" hidden="1" customHeight="1">
      <c r="A149" s="111" t="str">
        <f>IF(B149="","","Control 17")</f>
        <v/>
      </c>
      <c r="B149" s="379"/>
      <c r="C149" s="379"/>
      <c r="D149" s="379"/>
      <c r="E149" s="424"/>
      <c r="F149" s="424"/>
      <c r="G149" s="379"/>
      <c r="H149" s="379"/>
      <c r="I149" s="379"/>
      <c r="J149" s="379"/>
      <c r="K149" s="425"/>
      <c r="L149" s="425"/>
      <c r="M149" s="425"/>
      <c r="N149" s="425"/>
      <c r="O149" s="425"/>
      <c r="P149" s="426"/>
      <c r="Q149" s="426"/>
      <c r="R149" s="426"/>
      <c r="S149" s="426"/>
      <c r="T149" s="426"/>
      <c r="U149" s="426"/>
      <c r="V149" s="426"/>
      <c r="W149" s="426"/>
      <c r="X149" s="237">
        <f t="shared" si="14"/>
        <v>5</v>
      </c>
      <c r="Y149" s="238" t="str">
        <f t="shared" si="32"/>
        <v/>
      </c>
      <c r="Z149" s="237">
        <f t="shared" si="15"/>
        <v>5</v>
      </c>
      <c r="AA149" s="238" t="str">
        <f t="shared" si="34"/>
        <v/>
      </c>
      <c r="AB149" s="357"/>
      <c r="AC149" s="357"/>
      <c r="AD149" s="357"/>
      <c r="AE149" s="357"/>
      <c r="AF149" s="357"/>
      <c r="AG149" s="357"/>
      <c r="AH149" s="357"/>
      <c r="AI149" s="357"/>
      <c r="AJ149" s="357"/>
      <c r="AK149" s="357"/>
      <c r="AL149" s="357"/>
      <c r="AM149" s="357"/>
      <c r="AN149" s="357"/>
      <c r="AO149" s="357"/>
      <c r="AP149" s="357"/>
      <c r="AQ149" s="357"/>
      <c r="AR149" s="357"/>
      <c r="AS149" s="357"/>
      <c r="AT149" s="239"/>
      <c r="AU149" s="87">
        <v>1</v>
      </c>
      <c r="AW149" s="242">
        <f t="shared" si="16"/>
        <v>0</v>
      </c>
      <c r="AX149" s="242">
        <f t="shared" si="35"/>
        <v>0</v>
      </c>
      <c r="AY149" s="242">
        <f t="shared" si="36"/>
        <v>0</v>
      </c>
      <c r="AZ149" s="109"/>
      <c r="BA149" s="109"/>
      <c r="BB149" s="109"/>
      <c r="BC149" s="109"/>
      <c r="BD149" s="109"/>
      <c r="BE149" s="109"/>
      <c r="BF149" s="109"/>
      <c r="BG149" s="109"/>
      <c r="BH149" s="243"/>
      <c r="BL149" s="5"/>
      <c r="BM149" s="5"/>
      <c r="BN149" s="5"/>
      <c r="BO149" s="132">
        <f t="shared" si="19"/>
        <v>0</v>
      </c>
      <c r="BP149" s="132">
        <f t="shared" si="20"/>
        <v>0</v>
      </c>
      <c r="BQ149" s="132">
        <f t="shared" si="21"/>
        <v>0</v>
      </c>
      <c r="BR149" s="132">
        <f t="shared" si="22"/>
        <v>0</v>
      </c>
      <c r="BS149" s="132">
        <f t="shared" si="23"/>
        <v>0</v>
      </c>
      <c r="BT149" s="132">
        <f t="shared" si="24"/>
        <v>0</v>
      </c>
      <c r="BU149" s="132">
        <f t="shared" si="25"/>
        <v>0</v>
      </c>
      <c r="BV149" s="132">
        <f t="shared" si="26"/>
        <v>0</v>
      </c>
      <c r="BW149" s="132">
        <f t="shared" si="27"/>
        <v>0</v>
      </c>
      <c r="BX149" s="132">
        <f t="shared" si="28"/>
        <v>0</v>
      </c>
      <c r="BY149" s="132">
        <f t="shared" si="29"/>
        <v>0</v>
      </c>
      <c r="BZ149" s="132"/>
      <c r="CA149" s="132"/>
      <c r="CB149" s="5"/>
      <c r="CC149" s="92">
        <v>1</v>
      </c>
      <c r="CD149" s="241" t="str">
        <f t="shared" si="37"/>
        <v/>
      </c>
      <c r="CE149" s="235" t="str">
        <f t="shared" si="38"/>
        <v/>
      </c>
      <c r="CF149" s="5"/>
    </row>
    <row r="150" spans="1:84" ht="10.5" hidden="1" customHeight="1">
      <c r="A150" s="111" t="str">
        <f>IF(B150="","","Control 18")</f>
        <v/>
      </c>
      <c r="B150" s="379"/>
      <c r="C150" s="379"/>
      <c r="D150" s="379"/>
      <c r="E150" s="424"/>
      <c r="F150" s="424"/>
      <c r="G150" s="379"/>
      <c r="H150" s="379"/>
      <c r="I150" s="379"/>
      <c r="J150" s="379"/>
      <c r="K150" s="425"/>
      <c r="L150" s="425"/>
      <c r="M150" s="425"/>
      <c r="N150" s="425"/>
      <c r="O150" s="425"/>
      <c r="P150" s="426"/>
      <c r="Q150" s="426"/>
      <c r="R150" s="426"/>
      <c r="S150" s="426"/>
      <c r="T150" s="426"/>
      <c r="U150" s="426"/>
      <c r="V150" s="426"/>
      <c r="W150" s="426"/>
      <c r="X150" s="237">
        <f t="shared" si="14"/>
        <v>5</v>
      </c>
      <c r="Y150" s="238" t="str">
        <f t="shared" si="32"/>
        <v/>
      </c>
      <c r="Z150" s="237">
        <f t="shared" si="15"/>
        <v>5</v>
      </c>
      <c r="AA150" s="238" t="str">
        <f t="shared" si="34"/>
        <v/>
      </c>
      <c r="AB150" s="357"/>
      <c r="AC150" s="357"/>
      <c r="AD150" s="357"/>
      <c r="AE150" s="357"/>
      <c r="AF150" s="357"/>
      <c r="AG150" s="357"/>
      <c r="AH150" s="357"/>
      <c r="AI150" s="357"/>
      <c r="AJ150" s="357"/>
      <c r="AK150" s="357"/>
      <c r="AL150" s="357"/>
      <c r="AM150" s="357"/>
      <c r="AN150" s="357"/>
      <c r="AO150" s="357"/>
      <c r="AP150" s="357"/>
      <c r="AQ150" s="357"/>
      <c r="AR150" s="357"/>
      <c r="AS150" s="357"/>
      <c r="AT150" s="239"/>
      <c r="AU150" s="87">
        <v>1</v>
      </c>
      <c r="AW150" s="242">
        <f t="shared" si="16"/>
        <v>0</v>
      </c>
      <c r="AX150" s="242">
        <f t="shared" si="35"/>
        <v>0</v>
      </c>
      <c r="AY150" s="242">
        <f t="shared" si="36"/>
        <v>0</v>
      </c>
      <c r="AZ150" s="109"/>
      <c r="BA150" s="109"/>
      <c r="BB150" s="109"/>
      <c r="BC150" s="109"/>
      <c r="BD150" s="109"/>
      <c r="BE150" s="109"/>
      <c r="BF150" s="109"/>
      <c r="BG150" s="109"/>
      <c r="BH150" s="243"/>
      <c r="BL150" s="5"/>
      <c r="BM150" s="5"/>
      <c r="BN150" s="5"/>
      <c r="BO150" s="132">
        <f t="shared" si="19"/>
        <v>0</v>
      </c>
      <c r="BP150" s="132">
        <f t="shared" si="20"/>
        <v>0</v>
      </c>
      <c r="BQ150" s="132">
        <f t="shared" si="21"/>
        <v>0</v>
      </c>
      <c r="BR150" s="132">
        <f t="shared" si="22"/>
        <v>0</v>
      </c>
      <c r="BS150" s="132">
        <f t="shared" si="23"/>
        <v>0</v>
      </c>
      <c r="BT150" s="132">
        <f t="shared" si="24"/>
        <v>0</v>
      </c>
      <c r="BU150" s="132">
        <f t="shared" si="25"/>
        <v>0</v>
      </c>
      <c r="BV150" s="132">
        <f t="shared" si="26"/>
        <v>0</v>
      </c>
      <c r="BW150" s="132">
        <f t="shared" si="27"/>
        <v>0</v>
      </c>
      <c r="BX150" s="132">
        <f t="shared" si="28"/>
        <v>0</v>
      </c>
      <c r="BY150" s="132">
        <f t="shared" si="29"/>
        <v>0</v>
      </c>
      <c r="BZ150" s="132"/>
      <c r="CA150" s="132"/>
      <c r="CB150" s="5"/>
      <c r="CC150" s="92">
        <v>1</v>
      </c>
      <c r="CD150" s="241" t="str">
        <f t="shared" si="37"/>
        <v/>
      </c>
      <c r="CE150" s="235" t="str">
        <f t="shared" si="38"/>
        <v/>
      </c>
      <c r="CF150" s="5"/>
    </row>
    <row r="151" spans="1:84" ht="10.5" hidden="1" customHeight="1">
      <c r="A151" s="111" t="str">
        <f>IF(B151="","","Control 19")</f>
        <v/>
      </c>
      <c r="B151" s="379"/>
      <c r="C151" s="379"/>
      <c r="D151" s="379"/>
      <c r="E151" s="424"/>
      <c r="F151" s="424"/>
      <c r="G151" s="379"/>
      <c r="H151" s="379"/>
      <c r="I151" s="379"/>
      <c r="J151" s="379"/>
      <c r="K151" s="425"/>
      <c r="L151" s="425"/>
      <c r="M151" s="425"/>
      <c r="N151" s="425"/>
      <c r="O151" s="425"/>
      <c r="P151" s="426"/>
      <c r="Q151" s="426"/>
      <c r="R151" s="426"/>
      <c r="S151" s="426"/>
      <c r="T151" s="426"/>
      <c r="U151" s="426"/>
      <c r="V151" s="426"/>
      <c r="W151" s="426"/>
      <c r="X151" s="237">
        <f t="shared" si="14"/>
        <v>5</v>
      </c>
      <c r="Y151" s="238" t="str">
        <f t="shared" si="32"/>
        <v/>
      </c>
      <c r="Z151" s="237">
        <f t="shared" si="15"/>
        <v>5</v>
      </c>
      <c r="AA151" s="238" t="str">
        <f t="shared" si="34"/>
        <v/>
      </c>
      <c r="AB151" s="357"/>
      <c r="AC151" s="357"/>
      <c r="AD151" s="357"/>
      <c r="AE151" s="357"/>
      <c r="AF151" s="357"/>
      <c r="AG151" s="357"/>
      <c r="AH151" s="357"/>
      <c r="AI151" s="357"/>
      <c r="AJ151" s="357"/>
      <c r="AK151" s="357"/>
      <c r="AL151" s="357"/>
      <c r="AM151" s="357"/>
      <c r="AN151" s="357"/>
      <c r="AO151" s="357"/>
      <c r="AP151" s="357"/>
      <c r="AQ151" s="357"/>
      <c r="AR151" s="357"/>
      <c r="AS151" s="357"/>
      <c r="AT151" s="239"/>
      <c r="AU151" s="87">
        <v>1</v>
      </c>
      <c r="AW151" s="242">
        <f t="shared" si="16"/>
        <v>0</v>
      </c>
      <c r="AX151" s="242">
        <f t="shared" si="35"/>
        <v>0</v>
      </c>
      <c r="AY151" s="242">
        <f t="shared" si="36"/>
        <v>0</v>
      </c>
      <c r="AZ151" s="109"/>
      <c r="BA151" s="109"/>
      <c r="BB151" s="109"/>
      <c r="BC151" s="109"/>
      <c r="BD151" s="109"/>
      <c r="BE151" s="109"/>
      <c r="BF151" s="109"/>
      <c r="BG151" s="109"/>
      <c r="BH151" s="243"/>
      <c r="BL151" s="5"/>
      <c r="BM151" s="5"/>
      <c r="BN151" s="5"/>
      <c r="BO151" s="132">
        <f t="shared" si="19"/>
        <v>0</v>
      </c>
      <c r="BP151" s="132">
        <f t="shared" si="20"/>
        <v>0</v>
      </c>
      <c r="BQ151" s="132">
        <f t="shared" si="21"/>
        <v>0</v>
      </c>
      <c r="BR151" s="132">
        <f t="shared" si="22"/>
        <v>0</v>
      </c>
      <c r="BS151" s="132">
        <f t="shared" si="23"/>
        <v>0</v>
      </c>
      <c r="BT151" s="132">
        <f t="shared" si="24"/>
        <v>0</v>
      </c>
      <c r="BU151" s="132">
        <f t="shared" si="25"/>
        <v>0</v>
      </c>
      <c r="BV151" s="132">
        <f t="shared" si="26"/>
        <v>0</v>
      </c>
      <c r="BW151" s="132">
        <f t="shared" si="27"/>
        <v>0</v>
      </c>
      <c r="BX151" s="132">
        <f t="shared" si="28"/>
        <v>0</v>
      </c>
      <c r="BY151" s="132">
        <f t="shared" si="29"/>
        <v>0</v>
      </c>
      <c r="BZ151" s="132"/>
      <c r="CA151" s="132"/>
      <c r="CB151" s="5"/>
      <c r="CC151" s="92">
        <v>1</v>
      </c>
      <c r="CD151" s="241" t="str">
        <f t="shared" si="37"/>
        <v/>
      </c>
      <c r="CE151" s="235" t="str">
        <f t="shared" si="38"/>
        <v/>
      </c>
      <c r="CF151" s="5"/>
    </row>
    <row r="152" spans="1:84" ht="10.5" hidden="1" customHeight="1">
      <c r="A152" s="111" t="str">
        <f>IF(B152="","","Control 20")</f>
        <v/>
      </c>
      <c r="B152" s="379"/>
      <c r="C152" s="379"/>
      <c r="D152" s="379"/>
      <c r="E152" s="424"/>
      <c r="F152" s="424"/>
      <c r="G152" s="379"/>
      <c r="H152" s="379"/>
      <c r="I152" s="379"/>
      <c r="J152" s="379"/>
      <c r="K152" s="425"/>
      <c r="L152" s="425"/>
      <c r="M152" s="425"/>
      <c r="N152" s="425"/>
      <c r="O152" s="425"/>
      <c r="P152" s="426"/>
      <c r="Q152" s="426"/>
      <c r="R152" s="426"/>
      <c r="S152" s="426"/>
      <c r="T152" s="426"/>
      <c r="U152" s="426"/>
      <c r="V152" s="426"/>
      <c r="W152" s="426"/>
      <c r="X152" s="237">
        <f t="shared" si="14"/>
        <v>5</v>
      </c>
      <c r="Y152" s="238" t="str">
        <f t="shared" si="32"/>
        <v/>
      </c>
      <c r="Z152" s="237">
        <f t="shared" si="15"/>
        <v>5</v>
      </c>
      <c r="AA152" s="238" t="str">
        <f t="shared" si="34"/>
        <v/>
      </c>
      <c r="AB152" s="357"/>
      <c r="AC152" s="357"/>
      <c r="AD152" s="357"/>
      <c r="AE152" s="357"/>
      <c r="AF152" s="357"/>
      <c r="AG152" s="357"/>
      <c r="AH152" s="357"/>
      <c r="AI152" s="357"/>
      <c r="AJ152" s="357"/>
      <c r="AK152" s="357"/>
      <c r="AL152" s="357"/>
      <c r="AM152" s="357"/>
      <c r="AN152" s="357"/>
      <c r="AO152" s="357"/>
      <c r="AP152" s="357"/>
      <c r="AQ152" s="357"/>
      <c r="AR152" s="357"/>
      <c r="AS152" s="357"/>
      <c r="AT152" s="239"/>
      <c r="AU152" s="87">
        <v>1</v>
      </c>
      <c r="AW152" s="242">
        <f t="shared" si="16"/>
        <v>0</v>
      </c>
      <c r="AX152" s="242">
        <f t="shared" si="35"/>
        <v>0</v>
      </c>
      <c r="AY152" s="242">
        <f t="shared" si="36"/>
        <v>0</v>
      </c>
      <c r="AZ152" s="109"/>
      <c r="BA152" s="109"/>
      <c r="BB152" s="109"/>
      <c r="BC152" s="109"/>
      <c r="BD152" s="109"/>
      <c r="BE152" s="109"/>
      <c r="BF152" s="109"/>
      <c r="BG152" s="109"/>
      <c r="BH152" s="243"/>
      <c r="BL152" s="5"/>
      <c r="BM152" s="5"/>
      <c r="BN152" s="5"/>
      <c r="BO152" s="132">
        <f t="shared" si="19"/>
        <v>0</v>
      </c>
      <c r="BP152" s="132">
        <f t="shared" si="20"/>
        <v>0</v>
      </c>
      <c r="BQ152" s="132">
        <f t="shared" si="21"/>
        <v>0</v>
      </c>
      <c r="BR152" s="132">
        <f t="shared" si="22"/>
        <v>0</v>
      </c>
      <c r="BS152" s="132">
        <f t="shared" si="23"/>
        <v>0</v>
      </c>
      <c r="BT152" s="132">
        <f t="shared" si="24"/>
        <v>0</v>
      </c>
      <c r="BU152" s="132">
        <f t="shared" si="25"/>
        <v>0</v>
      </c>
      <c r="BV152" s="132">
        <f t="shared" si="26"/>
        <v>0</v>
      </c>
      <c r="BW152" s="132">
        <f t="shared" si="27"/>
        <v>0</v>
      </c>
      <c r="BX152" s="132">
        <f t="shared" si="28"/>
        <v>0</v>
      </c>
      <c r="BY152" s="132">
        <f t="shared" si="29"/>
        <v>0</v>
      </c>
      <c r="BZ152" s="132"/>
      <c r="CA152" s="132"/>
      <c r="CB152" s="5"/>
      <c r="CC152" s="92">
        <v>1</v>
      </c>
      <c r="CD152" s="241" t="str">
        <f t="shared" si="37"/>
        <v/>
      </c>
      <c r="CE152" s="235" t="str">
        <f t="shared" si="38"/>
        <v/>
      </c>
      <c r="CF152" s="5"/>
    </row>
    <row r="153" spans="1:84" ht="10.5" hidden="1" customHeight="1">
      <c r="A153" s="111" t="str">
        <f>IF(B153="","","Control 21")</f>
        <v/>
      </c>
      <c r="B153" s="379"/>
      <c r="C153" s="379"/>
      <c r="D153" s="379"/>
      <c r="E153" s="424"/>
      <c r="F153" s="424"/>
      <c r="G153" s="379"/>
      <c r="H153" s="379"/>
      <c r="I153" s="379"/>
      <c r="J153" s="379"/>
      <c r="K153" s="425"/>
      <c r="L153" s="425"/>
      <c r="M153" s="425"/>
      <c r="N153" s="425"/>
      <c r="O153" s="425"/>
      <c r="P153" s="426"/>
      <c r="Q153" s="426"/>
      <c r="R153" s="426"/>
      <c r="S153" s="426"/>
      <c r="T153" s="426"/>
      <c r="U153" s="426"/>
      <c r="V153" s="426"/>
      <c r="W153" s="426"/>
      <c r="X153" s="237">
        <f t="shared" si="14"/>
        <v>5</v>
      </c>
      <c r="Y153" s="238" t="str">
        <f t="shared" si="32"/>
        <v/>
      </c>
      <c r="Z153" s="237">
        <f t="shared" si="15"/>
        <v>5</v>
      </c>
      <c r="AA153" s="238" t="str">
        <f t="shared" si="34"/>
        <v/>
      </c>
      <c r="AB153" s="357"/>
      <c r="AC153" s="357"/>
      <c r="AD153" s="357"/>
      <c r="AE153" s="357"/>
      <c r="AF153" s="357"/>
      <c r="AG153" s="357"/>
      <c r="AH153" s="357"/>
      <c r="AI153" s="357"/>
      <c r="AJ153" s="357"/>
      <c r="AK153" s="357"/>
      <c r="AL153" s="357"/>
      <c r="AM153" s="357"/>
      <c r="AN153" s="357"/>
      <c r="AO153" s="357"/>
      <c r="AP153" s="357"/>
      <c r="AQ153" s="357"/>
      <c r="AR153" s="357"/>
      <c r="AS153" s="357"/>
      <c r="AT153" s="239"/>
      <c r="AU153" s="87">
        <v>1</v>
      </c>
      <c r="AW153" s="242">
        <f t="shared" si="16"/>
        <v>0</v>
      </c>
      <c r="AX153" s="242">
        <f t="shared" si="35"/>
        <v>0</v>
      </c>
      <c r="AY153" s="242">
        <f t="shared" si="36"/>
        <v>0</v>
      </c>
      <c r="AZ153" s="109"/>
      <c r="BA153" s="109"/>
      <c r="BB153" s="109"/>
      <c r="BC153" s="109"/>
      <c r="BD153" s="109"/>
      <c r="BE153" s="109"/>
      <c r="BF153" s="109"/>
      <c r="BG153" s="109"/>
      <c r="BH153" s="243"/>
      <c r="BL153" s="5"/>
      <c r="BM153" s="5"/>
      <c r="BN153" s="5"/>
      <c r="BO153" s="132">
        <f t="shared" si="19"/>
        <v>0</v>
      </c>
      <c r="BP153" s="132">
        <f t="shared" si="20"/>
        <v>0</v>
      </c>
      <c r="BQ153" s="132">
        <f t="shared" si="21"/>
        <v>0</v>
      </c>
      <c r="BR153" s="132">
        <f t="shared" si="22"/>
        <v>0</v>
      </c>
      <c r="BS153" s="132">
        <f t="shared" si="23"/>
        <v>0</v>
      </c>
      <c r="BT153" s="132">
        <f t="shared" si="24"/>
        <v>0</v>
      </c>
      <c r="BU153" s="132">
        <f t="shared" si="25"/>
        <v>0</v>
      </c>
      <c r="BV153" s="132">
        <f t="shared" si="26"/>
        <v>0</v>
      </c>
      <c r="BW153" s="132">
        <f t="shared" si="27"/>
        <v>0</v>
      </c>
      <c r="BX153" s="132">
        <f t="shared" si="28"/>
        <v>0</v>
      </c>
      <c r="BY153" s="132">
        <f t="shared" si="29"/>
        <v>0</v>
      </c>
      <c r="BZ153" s="132"/>
      <c r="CA153" s="132"/>
      <c r="CB153" s="5"/>
      <c r="CC153" s="92">
        <v>1</v>
      </c>
      <c r="CD153" s="241"/>
      <c r="CE153" s="235"/>
      <c r="CF153" s="5"/>
    </row>
    <row r="154" spans="1:84" ht="10.5" hidden="1" customHeight="1">
      <c r="A154" s="111" t="str">
        <f>IF(B154="","","Control 22")</f>
        <v/>
      </c>
      <c r="B154" s="379"/>
      <c r="C154" s="379"/>
      <c r="D154" s="379"/>
      <c r="E154" s="424"/>
      <c r="F154" s="424"/>
      <c r="G154" s="379"/>
      <c r="H154" s="379"/>
      <c r="I154" s="379"/>
      <c r="J154" s="379"/>
      <c r="K154" s="425"/>
      <c r="L154" s="425"/>
      <c r="M154" s="425"/>
      <c r="N154" s="425"/>
      <c r="O154" s="425"/>
      <c r="P154" s="426"/>
      <c r="Q154" s="426"/>
      <c r="R154" s="426"/>
      <c r="S154" s="426"/>
      <c r="T154" s="426"/>
      <c r="U154" s="426"/>
      <c r="V154" s="426"/>
      <c r="W154" s="426"/>
      <c r="X154" s="237">
        <f t="shared" si="14"/>
        <v>5</v>
      </c>
      <c r="Y154" s="238" t="str">
        <f t="shared" si="32"/>
        <v/>
      </c>
      <c r="Z154" s="237">
        <f t="shared" si="15"/>
        <v>5</v>
      </c>
      <c r="AA154" s="238" t="str">
        <f t="shared" si="34"/>
        <v/>
      </c>
      <c r="AB154" s="357"/>
      <c r="AC154" s="357"/>
      <c r="AD154" s="357"/>
      <c r="AE154" s="357"/>
      <c r="AF154" s="357"/>
      <c r="AG154" s="357"/>
      <c r="AH154" s="357"/>
      <c r="AI154" s="357"/>
      <c r="AJ154" s="357"/>
      <c r="AK154" s="357"/>
      <c r="AL154" s="357"/>
      <c r="AM154" s="357"/>
      <c r="AN154" s="357"/>
      <c r="AO154" s="357"/>
      <c r="AP154" s="357"/>
      <c r="AQ154" s="357"/>
      <c r="AR154" s="357"/>
      <c r="AS154" s="357"/>
      <c r="AT154" s="239"/>
      <c r="AU154" s="87">
        <v>1</v>
      </c>
      <c r="AW154" s="242">
        <f t="shared" si="16"/>
        <v>0</v>
      </c>
      <c r="AX154" s="242">
        <f t="shared" si="35"/>
        <v>0</v>
      </c>
      <c r="AY154" s="242">
        <f t="shared" si="36"/>
        <v>0</v>
      </c>
      <c r="AZ154" s="109"/>
      <c r="BA154" s="109"/>
      <c r="BB154" s="109"/>
      <c r="BC154" s="109"/>
      <c r="BD154" s="109"/>
      <c r="BE154" s="109"/>
      <c r="BF154" s="109"/>
      <c r="BG154" s="109"/>
      <c r="BH154" s="243"/>
      <c r="BL154" s="5"/>
      <c r="BM154" s="5"/>
      <c r="BN154" s="5"/>
      <c r="BO154" s="132">
        <f t="shared" si="19"/>
        <v>0</v>
      </c>
      <c r="BP154" s="132">
        <f t="shared" si="20"/>
        <v>0</v>
      </c>
      <c r="BQ154" s="132">
        <f t="shared" si="21"/>
        <v>0</v>
      </c>
      <c r="BR154" s="132">
        <f t="shared" si="22"/>
        <v>0</v>
      </c>
      <c r="BS154" s="132">
        <f t="shared" si="23"/>
        <v>0</v>
      </c>
      <c r="BT154" s="132">
        <f t="shared" si="24"/>
        <v>0</v>
      </c>
      <c r="BU154" s="132">
        <f t="shared" si="25"/>
        <v>0</v>
      </c>
      <c r="BV154" s="132">
        <f t="shared" si="26"/>
        <v>0</v>
      </c>
      <c r="BW154" s="132">
        <f t="shared" si="27"/>
        <v>0</v>
      </c>
      <c r="BX154" s="132">
        <f t="shared" si="28"/>
        <v>0</v>
      </c>
      <c r="BY154" s="132">
        <f t="shared" si="29"/>
        <v>0</v>
      </c>
      <c r="BZ154" s="132"/>
      <c r="CA154" s="132"/>
      <c r="CB154" s="5"/>
      <c r="CC154" s="92">
        <v>1</v>
      </c>
      <c r="CD154" s="241"/>
      <c r="CE154" s="235"/>
      <c r="CF154" s="5"/>
    </row>
    <row r="155" spans="1:84" ht="10.5" hidden="1" customHeight="1">
      <c r="A155" s="111" t="str">
        <f>IF(B155="","","Control 23")</f>
        <v/>
      </c>
      <c r="B155" s="379"/>
      <c r="C155" s="379"/>
      <c r="D155" s="379"/>
      <c r="E155" s="424"/>
      <c r="F155" s="424"/>
      <c r="G155" s="379"/>
      <c r="H155" s="379"/>
      <c r="I155" s="379"/>
      <c r="J155" s="379"/>
      <c r="K155" s="425"/>
      <c r="L155" s="425"/>
      <c r="M155" s="425"/>
      <c r="N155" s="425"/>
      <c r="O155" s="425"/>
      <c r="P155" s="426"/>
      <c r="Q155" s="426"/>
      <c r="R155" s="426"/>
      <c r="S155" s="426"/>
      <c r="T155" s="426"/>
      <c r="U155" s="426"/>
      <c r="V155" s="426"/>
      <c r="W155" s="426"/>
      <c r="X155" s="237">
        <f t="shared" si="14"/>
        <v>5</v>
      </c>
      <c r="Y155" s="238" t="str">
        <f t="shared" si="32"/>
        <v/>
      </c>
      <c r="Z155" s="237">
        <f t="shared" si="15"/>
        <v>5</v>
      </c>
      <c r="AA155" s="238" t="str">
        <f t="shared" si="34"/>
        <v/>
      </c>
      <c r="AB155" s="357"/>
      <c r="AC155" s="357"/>
      <c r="AD155" s="357"/>
      <c r="AE155" s="357"/>
      <c r="AF155" s="357"/>
      <c r="AG155" s="357"/>
      <c r="AH155" s="357"/>
      <c r="AI155" s="357"/>
      <c r="AJ155" s="357"/>
      <c r="AK155" s="357"/>
      <c r="AL155" s="357"/>
      <c r="AM155" s="357"/>
      <c r="AN155" s="357"/>
      <c r="AO155" s="357"/>
      <c r="AP155" s="357"/>
      <c r="AQ155" s="357"/>
      <c r="AR155" s="357"/>
      <c r="AS155" s="357"/>
      <c r="AT155" s="239"/>
      <c r="AU155" s="87">
        <v>1</v>
      </c>
      <c r="AW155" s="242">
        <f t="shared" si="16"/>
        <v>0</v>
      </c>
      <c r="AX155" s="242">
        <f t="shared" si="35"/>
        <v>0</v>
      </c>
      <c r="AY155" s="242">
        <f t="shared" si="36"/>
        <v>0</v>
      </c>
      <c r="AZ155" s="109"/>
      <c r="BA155" s="109"/>
      <c r="BB155" s="109"/>
      <c r="BC155" s="109"/>
      <c r="BD155" s="109"/>
      <c r="BE155" s="109"/>
      <c r="BF155" s="109"/>
      <c r="BG155" s="109"/>
      <c r="BH155" s="243"/>
      <c r="BL155" s="5"/>
      <c r="BM155" s="5"/>
      <c r="BN155" s="5"/>
      <c r="BO155" s="132">
        <f t="shared" si="19"/>
        <v>0</v>
      </c>
      <c r="BP155" s="132">
        <f t="shared" si="20"/>
        <v>0</v>
      </c>
      <c r="BQ155" s="132">
        <f t="shared" si="21"/>
        <v>0</v>
      </c>
      <c r="BR155" s="132">
        <f t="shared" si="22"/>
        <v>0</v>
      </c>
      <c r="BS155" s="132">
        <f t="shared" si="23"/>
        <v>0</v>
      </c>
      <c r="BT155" s="132">
        <f t="shared" si="24"/>
        <v>0</v>
      </c>
      <c r="BU155" s="132">
        <f t="shared" si="25"/>
        <v>0</v>
      </c>
      <c r="BV155" s="132">
        <f t="shared" si="26"/>
        <v>0</v>
      </c>
      <c r="BW155" s="132">
        <f t="shared" si="27"/>
        <v>0</v>
      </c>
      <c r="BX155" s="132">
        <f t="shared" si="28"/>
        <v>0</v>
      </c>
      <c r="BY155" s="132">
        <f t="shared" si="29"/>
        <v>0</v>
      </c>
      <c r="BZ155" s="132"/>
      <c r="CA155" s="132"/>
      <c r="CB155" s="5"/>
      <c r="CC155" s="92">
        <v>1</v>
      </c>
      <c r="CD155" s="241"/>
      <c r="CE155" s="235"/>
      <c r="CF155" s="5"/>
    </row>
    <row r="156" spans="1:84" ht="10.5" hidden="1" customHeight="1">
      <c r="A156" s="111" t="str">
        <f>IF(B156="","","Control 24")</f>
        <v/>
      </c>
      <c r="B156" s="379"/>
      <c r="C156" s="379"/>
      <c r="D156" s="379"/>
      <c r="E156" s="424"/>
      <c r="F156" s="424"/>
      <c r="G156" s="379"/>
      <c r="H156" s="379"/>
      <c r="I156" s="379"/>
      <c r="J156" s="379"/>
      <c r="K156" s="425"/>
      <c r="L156" s="425"/>
      <c r="M156" s="425"/>
      <c r="N156" s="425"/>
      <c r="O156" s="425"/>
      <c r="P156" s="426"/>
      <c r="Q156" s="426"/>
      <c r="R156" s="426"/>
      <c r="S156" s="426"/>
      <c r="T156" s="426"/>
      <c r="U156" s="426"/>
      <c r="V156" s="426"/>
      <c r="W156" s="426"/>
      <c r="X156" s="237">
        <f t="shared" si="14"/>
        <v>5</v>
      </c>
      <c r="Y156" s="238" t="str">
        <f t="shared" si="32"/>
        <v/>
      </c>
      <c r="Z156" s="237">
        <f t="shared" si="15"/>
        <v>5</v>
      </c>
      <c r="AA156" s="238" t="str">
        <f t="shared" si="34"/>
        <v/>
      </c>
      <c r="AB156" s="357"/>
      <c r="AC156" s="357"/>
      <c r="AD156" s="357"/>
      <c r="AE156" s="357"/>
      <c r="AF156" s="357"/>
      <c r="AG156" s="357"/>
      <c r="AH156" s="357"/>
      <c r="AI156" s="357"/>
      <c r="AJ156" s="357"/>
      <c r="AK156" s="357"/>
      <c r="AL156" s="357"/>
      <c r="AM156" s="357"/>
      <c r="AN156" s="357"/>
      <c r="AO156" s="357"/>
      <c r="AP156" s="357"/>
      <c r="AQ156" s="357"/>
      <c r="AR156" s="357"/>
      <c r="AS156" s="357"/>
      <c r="AT156" s="239"/>
      <c r="AU156" s="87">
        <v>1</v>
      </c>
      <c r="AW156" s="242">
        <f t="shared" si="16"/>
        <v>0</v>
      </c>
      <c r="AX156" s="242">
        <f t="shared" si="35"/>
        <v>0</v>
      </c>
      <c r="AY156" s="242">
        <f t="shared" si="36"/>
        <v>0</v>
      </c>
      <c r="AZ156" s="109"/>
      <c r="BA156" s="109"/>
      <c r="BB156" s="109"/>
      <c r="BC156" s="109"/>
      <c r="BD156" s="109"/>
      <c r="BE156" s="109"/>
      <c r="BF156" s="109"/>
      <c r="BG156" s="109"/>
      <c r="BH156" s="243"/>
      <c r="BL156" s="5"/>
      <c r="BM156" s="5"/>
      <c r="BN156" s="5"/>
      <c r="BO156" s="132">
        <f t="shared" si="19"/>
        <v>0</v>
      </c>
      <c r="BP156" s="132">
        <f t="shared" si="20"/>
        <v>0</v>
      </c>
      <c r="BQ156" s="132">
        <f t="shared" si="21"/>
        <v>0</v>
      </c>
      <c r="BR156" s="132">
        <f t="shared" si="22"/>
        <v>0</v>
      </c>
      <c r="BS156" s="132">
        <f t="shared" si="23"/>
        <v>0</v>
      </c>
      <c r="BT156" s="132">
        <f t="shared" si="24"/>
        <v>0</v>
      </c>
      <c r="BU156" s="132">
        <f t="shared" si="25"/>
        <v>0</v>
      </c>
      <c r="BV156" s="132">
        <f t="shared" si="26"/>
        <v>0</v>
      </c>
      <c r="BW156" s="132">
        <f t="shared" si="27"/>
        <v>0</v>
      </c>
      <c r="BX156" s="132">
        <f t="shared" si="28"/>
        <v>0</v>
      </c>
      <c r="BY156" s="132">
        <f t="shared" si="29"/>
        <v>0</v>
      </c>
      <c r="BZ156" s="132"/>
      <c r="CA156" s="132"/>
      <c r="CB156" s="5"/>
      <c r="CC156" s="92">
        <v>1</v>
      </c>
      <c r="CD156" s="241"/>
      <c r="CE156" s="235"/>
      <c r="CF156" s="5"/>
    </row>
    <row r="157" spans="1:84" ht="10.5" hidden="1" customHeight="1">
      <c r="A157" s="111" t="str">
        <f>IF(B157="","","Control 25")</f>
        <v/>
      </c>
      <c r="B157" s="379"/>
      <c r="C157" s="379"/>
      <c r="D157" s="379"/>
      <c r="E157" s="424"/>
      <c r="F157" s="424"/>
      <c r="G157" s="379"/>
      <c r="H157" s="379"/>
      <c r="I157" s="379"/>
      <c r="J157" s="379"/>
      <c r="K157" s="425"/>
      <c r="L157" s="425"/>
      <c r="M157" s="425"/>
      <c r="N157" s="425"/>
      <c r="O157" s="425"/>
      <c r="P157" s="426"/>
      <c r="Q157" s="426"/>
      <c r="R157" s="426"/>
      <c r="S157" s="426"/>
      <c r="T157" s="426"/>
      <c r="U157" s="426"/>
      <c r="V157" s="426"/>
      <c r="W157" s="426"/>
      <c r="X157" s="237">
        <f t="shared" si="14"/>
        <v>5</v>
      </c>
      <c r="Y157" s="238" t="str">
        <f t="shared" si="32"/>
        <v/>
      </c>
      <c r="Z157" s="237">
        <f t="shared" si="15"/>
        <v>5</v>
      </c>
      <c r="AA157" s="238" t="str">
        <f t="shared" si="34"/>
        <v/>
      </c>
      <c r="AB157" s="357"/>
      <c r="AC157" s="357"/>
      <c r="AD157" s="357"/>
      <c r="AE157" s="357"/>
      <c r="AF157" s="357"/>
      <c r="AG157" s="357"/>
      <c r="AH157" s="357"/>
      <c r="AI157" s="357"/>
      <c r="AJ157" s="357"/>
      <c r="AK157" s="357"/>
      <c r="AL157" s="357"/>
      <c r="AM157" s="357"/>
      <c r="AN157" s="357"/>
      <c r="AO157" s="357"/>
      <c r="AP157" s="357"/>
      <c r="AQ157" s="357"/>
      <c r="AR157" s="357"/>
      <c r="AS157" s="357"/>
      <c r="AT157" s="239"/>
      <c r="AU157" s="87">
        <v>1</v>
      </c>
      <c r="AW157" s="242">
        <f t="shared" si="16"/>
        <v>0</v>
      </c>
      <c r="AX157" s="242">
        <f t="shared" si="35"/>
        <v>0</v>
      </c>
      <c r="AY157" s="242">
        <f t="shared" si="36"/>
        <v>0</v>
      </c>
      <c r="AZ157" s="109"/>
      <c r="BA157" s="109"/>
      <c r="BB157" s="109"/>
      <c r="BC157" s="109"/>
      <c r="BD157" s="109"/>
      <c r="BE157" s="109"/>
      <c r="BF157" s="109"/>
      <c r="BG157" s="109"/>
      <c r="BH157" s="243"/>
      <c r="BL157" s="5"/>
      <c r="BM157" s="5"/>
      <c r="BN157" s="5"/>
      <c r="BO157" s="132">
        <f t="shared" si="19"/>
        <v>0</v>
      </c>
      <c r="BP157" s="132">
        <f t="shared" si="20"/>
        <v>0</v>
      </c>
      <c r="BQ157" s="132">
        <f t="shared" si="21"/>
        <v>0</v>
      </c>
      <c r="BR157" s="132">
        <f t="shared" si="22"/>
        <v>0</v>
      </c>
      <c r="BS157" s="132">
        <f t="shared" si="23"/>
        <v>0</v>
      </c>
      <c r="BT157" s="132">
        <f t="shared" si="24"/>
        <v>0</v>
      </c>
      <c r="BU157" s="132">
        <f t="shared" si="25"/>
        <v>0</v>
      </c>
      <c r="BV157" s="132">
        <f t="shared" si="26"/>
        <v>0</v>
      </c>
      <c r="BW157" s="132">
        <f t="shared" si="27"/>
        <v>0</v>
      </c>
      <c r="BX157" s="132">
        <f t="shared" si="28"/>
        <v>0</v>
      </c>
      <c r="BY157" s="132">
        <f t="shared" si="29"/>
        <v>0</v>
      </c>
      <c r="BZ157" s="132"/>
      <c r="CA157" s="132"/>
      <c r="CB157" s="5"/>
      <c r="CC157" s="92">
        <v>1</v>
      </c>
      <c r="CD157" s="241"/>
      <c r="CE157" s="235"/>
    </row>
    <row r="158" spans="1:84" ht="10.5" hidden="1" customHeight="1">
      <c r="A158" s="111" t="str">
        <f>IF(B158="","","Control 26")</f>
        <v/>
      </c>
      <c r="B158" s="379"/>
      <c r="C158" s="379"/>
      <c r="D158" s="379"/>
      <c r="E158" s="424"/>
      <c r="F158" s="424"/>
      <c r="G158" s="379"/>
      <c r="H158" s="379"/>
      <c r="I158" s="379"/>
      <c r="J158" s="379"/>
      <c r="K158" s="425"/>
      <c r="L158" s="425"/>
      <c r="M158" s="425"/>
      <c r="N158" s="425"/>
      <c r="O158" s="425"/>
      <c r="P158" s="426"/>
      <c r="Q158" s="426"/>
      <c r="R158" s="426"/>
      <c r="S158" s="426"/>
      <c r="T158" s="426"/>
      <c r="U158" s="426"/>
      <c r="V158" s="426"/>
      <c r="W158" s="426"/>
      <c r="X158" s="237">
        <f t="shared" si="14"/>
        <v>5</v>
      </c>
      <c r="Y158" s="238" t="str">
        <f t="shared" si="32"/>
        <v/>
      </c>
      <c r="Z158" s="237">
        <f t="shared" si="15"/>
        <v>5</v>
      </c>
      <c r="AA158" s="238" t="str">
        <f t="shared" si="34"/>
        <v/>
      </c>
      <c r="AB158" s="357"/>
      <c r="AC158" s="357"/>
      <c r="AD158" s="357"/>
      <c r="AE158" s="357"/>
      <c r="AF158" s="357"/>
      <c r="AG158" s="357"/>
      <c r="AH158" s="357"/>
      <c r="AI158" s="357"/>
      <c r="AJ158" s="357"/>
      <c r="AK158" s="357"/>
      <c r="AL158" s="357"/>
      <c r="AM158" s="357"/>
      <c r="AN158" s="357"/>
      <c r="AO158" s="357"/>
      <c r="AP158" s="357"/>
      <c r="AQ158" s="357"/>
      <c r="AR158" s="357"/>
      <c r="AS158" s="357"/>
      <c r="AT158" s="239"/>
      <c r="AU158" s="87">
        <v>1</v>
      </c>
      <c r="AW158" s="242">
        <f t="shared" si="16"/>
        <v>0</v>
      </c>
      <c r="AX158" s="242">
        <f t="shared" si="35"/>
        <v>0</v>
      </c>
      <c r="AY158" s="242">
        <f t="shared" si="36"/>
        <v>0</v>
      </c>
      <c r="AZ158" s="109"/>
      <c r="BA158" s="109"/>
      <c r="BB158" s="109"/>
      <c r="BC158" s="109"/>
      <c r="BD158" s="109"/>
      <c r="BE158" s="109"/>
      <c r="BF158" s="109"/>
      <c r="BG158" s="109"/>
      <c r="BH158" s="243"/>
      <c r="BL158" s="5"/>
      <c r="BM158" s="5"/>
      <c r="BN158" s="5"/>
      <c r="BO158" s="132">
        <f t="shared" si="19"/>
        <v>0</v>
      </c>
      <c r="BP158" s="132">
        <f t="shared" si="20"/>
        <v>0</v>
      </c>
      <c r="BQ158" s="132">
        <f t="shared" si="21"/>
        <v>0</v>
      </c>
      <c r="BR158" s="132">
        <f t="shared" si="22"/>
        <v>0</v>
      </c>
      <c r="BS158" s="132">
        <f t="shared" si="23"/>
        <v>0</v>
      </c>
      <c r="BT158" s="132">
        <f t="shared" si="24"/>
        <v>0</v>
      </c>
      <c r="BU158" s="132">
        <f t="shared" si="25"/>
        <v>0</v>
      </c>
      <c r="BV158" s="132">
        <f t="shared" si="26"/>
        <v>0</v>
      </c>
      <c r="BW158" s="132">
        <f t="shared" si="27"/>
        <v>0</v>
      </c>
      <c r="BX158" s="132">
        <f t="shared" si="28"/>
        <v>0</v>
      </c>
      <c r="BY158" s="132">
        <f t="shared" si="29"/>
        <v>0</v>
      </c>
      <c r="BZ158" s="132"/>
      <c r="CA158" s="132"/>
      <c r="CB158" s="5"/>
      <c r="CC158" s="92">
        <v>1</v>
      </c>
      <c r="CD158" s="241"/>
      <c r="CE158" s="235"/>
    </row>
    <row r="159" spans="1:84" ht="10.5" hidden="1" customHeight="1">
      <c r="A159" s="111" t="str">
        <f>IF(B159="","","Control 27")</f>
        <v/>
      </c>
      <c r="B159" s="379"/>
      <c r="C159" s="379"/>
      <c r="D159" s="379"/>
      <c r="E159" s="424"/>
      <c r="F159" s="424"/>
      <c r="G159" s="379"/>
      <c r="H159" s="379"/>
      <c r="I159" s="379"/>
      <c r="J159" s="379"/>
      <c r="K159" s="425"/>
      <c r="L159" s="425"/>
      <c r="M159" s="425"/>
      <c r="N159" s="425"/>
      <c r="O159" s="425"/>
      <c r="P159" s="426"/>
      <c r="Q159" s="426"/>
      <c r="R159" s="426"/>
      <c r="S159" s="426"/>
      <c r="T159" s="426"/>
      <c r="U159" s="426"/>
      <c r="V159" s="426"/>
      <c r="W159" s="426"/>
      <c r="X159" s="237">
        <f t="shared" si="14"/>
        <v>5</v>
      </c>
      <c r="Y159" s="238" t="str">
        <f t="shared" si="32"/>
        <v/>
      </c>
      <c r="Z159" s="237">
        <f t="shared" si="15"/>
        <v>5</v>
      </c>
      <c r="AA159" s="238" t="str">
        <f t="shared" si="34"/>
        <v/>
      </c>
      <c r="AB159" s="357"/>
      <c r="AC159" s="357"/>
      <c r="AD159" s="357"/>
      <c r="AE159" s="357"/>
      <c r="AF159" s="357"/>
      <c r="AG159" s="357"/>
      <c r="AH159" s="357"/>
      <c r="AI159" s="357"/>
      <c r="AJ159" s="357"/>
      <c r="AK159" s="357"/>
      <c r="AL159" s="357"/>
      <c r="AM159" s="357"/>
      <c r="AN159" s="357"/>
      <c r="AO159" s="357"/>
      <c r="AP159" s="357"/>
      <c r="AQ159" s="357"/>
      <c r="AR159" s="357"/>
      <c r="AS159" s="357"/>
      <c r="AT159" s="239"/>
      <c r="AU159" s="87">
        <v>1</v>
      </c>
      <c r="AW159" s="242">
        <f t="shared" si="16"/>
        <v>0</v>
      </c>
      <c r="AX159" s="242">
        <f t="shared" si="35"/>
        <v>0</v>
      </c>
      <c r="AY159" s="242">
        <f t="shared" si="36"/>
        <v>0</v>
      </c>
      <c r="AZ159" s="109"/>
      <c r="BA159" s="109"/>
      <c r="BB159" s="109"/>
      <c r="BC159" s="109"/>
      <c r="BD159" s="109"/>
      <c r="BE159" s="109"/>
      <c r="BF159" s="109"/>
      <c r="BG159" s="109"/>
      <c r="BH159" s="243"/>
      <c r="BL159" s="5"/>
      <c r="BM159" s="5"/>
      <c r="BN159" s="5"/>
      <c r="BO159" s="132">
        <f t="shared" si="19"/>
        <v>0</v>
      </c>
      <c r="BP159" s="132">
        <f t="shared" si="20"/>
        <v>0</v>
      </c>
      <c r="BQ159" s="132">
        <f t="shared" si="21"/>
        <v>0</v>
      </c>
      <c r="BR159" s="132">
        <f t="shared" si="22"/>
        <v>0</v>
      </c>
      <c r="BS159" s="132">
        <f t="shared" si="23"/>
        <v>0</v>
      </c>
      <c r="BT159" s="132">
        <f t="shared" si="24"/>
        <v>0</v>
      </c>
      <c r="BU159" s="132">
        <f t="shared" si="25"/>
        <v>0</v>
      </c>
      <c r="BV159" s="132">
        <f t="shared" si="26"/>
        <v>0</v>
      </c>
      <c r="BW159" s="132">
        <f t="shared" si="27"/>
        <v>0</v>
      </c>
      <c r="BX159" s="132">
        <f t="shared" si="28"/>
        <v>0</v>
      </c>
      <c r="BY159" s="132">
        <f t="shared" si="29"/>
        <v>0</v>
      </c>
      <c r="BZ159" s="132"/>
      <c r="CA159" s="132"/>
      <c r="CB159" s="5"/>
      <c r="CC159" s="92">
        <v>1</v>
      </c>
      <c r="CD159" s="241">
        <f>A38</f>
        <v>4</v>
      </c>
      <c r="CE159" s="235" t="str">
        <f>IF(C38="","",C38)</f>
        <v/>
      </c>
    </row>
    <row r="160" spans="1:84" ht="10.5" hidden="1" customHeight="1">
      <c r="A160" s="111" t="str">
        <f>IF(B160="","","Control 28")</f>
        <v/>
      </c>
      <c r="B160" s="379"/>
      <c r="C160" s="379"/>
      <c r="D160" s="379"/>
      <c r="E160" s="424"/>
      <c r="F160" s="424"/>
      <c r="G160" s="379"/>
      <c r="H160" s="379"/>
      <c r="I160" s="379"/>
      <c r="J160" s="379"/>
      <c r="K160" s="425"/>
      <c r="L160" s="425"/>
      <c r="M160" s="425"/>
      <c r="N160" s="425"/>
      <c r="O160" s="425"/>
      <c r="P160" s="426"/>
      <c r="Q160" s="426"/>
      <c r="R160" s="426"/>
      <c r="S160" s="426"/>
      <c r="T160" s="426"/>
      <c r="U160" s="426"/>
      <c r="V160" s="426"/>
      <c r="W160" s="426"/>
      <c r="X160" s="237">
        <f t="shared" si="14"/>
        <v>5</v>
      </c>
      <c r="Y160" s="238" t="str">
        <f t="shared" si="32"/>
        <v/>
      </c>
      <c r="Z160" s="237">
        <f t="shared" si="15"/>
        <v>5</v>
      </c>
      <c r="AA160" s="238" t="str">
        <f t="shared" si="34"/>
        <v/>
      </c>
      <c r="AB160" s="357"/>
      <c r="AC160" s="357"/>
      <c r="AD160" s="357"/>
      <c r="AE160" s="357"/>
      <c r="AF160" s="357"/>
      <c r="AG160" s="357"/>
      <c r="AH160" s="357"/>
      <c r="AI160" s="357"/>
      <c r="AJ160" s="357"/>
      <c r="AK160" s="357"/>
      <c r="AL160" s="357"/>
      <c r="AM160" s="357"/>
      <c r="AN160" s="357"/>
      <c r="AO160" s="357"/>
      <c r="AP160" s="357"/>
      <c r="AQ160" s="357"/>
      <c r="AR160" s="357"/>
      <c r="AS160" s="357"/>
      <c r="AT160" s="239"/>
      <c r="AU160" s="87">
        <v>1</v>
      </c>
      <c r="AW160" s="242">
        <f t="shared" si="16"/>
        <v>0</v>
      </c>
      <c r="AX160" s="242">
        <f t="shared" si="35"/>
        <v>0</v>
      </c>
      <c r="AY160" s="242">
        <f t="shared" si="36"/>
        <v>0</v>
      </c>
      <c r="AZ160" s="109"/>
      <c r="BA160" s="109"/>
      <c r="BB160" s="109"/>
      <c r="BC160" s="109"/>
      <c r="BD160" s="109"/>
      <c r="BE160" s="109"/>
      <c r="BF160" s="109"/>
      <c r="BG160" s="109"/>
      <c r="BH160" s="243"/>
      <c r="BL160" s="5"/>
      <c r="BM160" s="5"/>
      <c r="BN160" s="5"/>
      <c r="BO160" s="132">
        <f t="shared" si="19"/>
        <v>0</v>
      </c>
      <c r="BP160" s="132">
        <f t="shared" si="20"/>
        <v>0</v>
      </c>
      <c r="BQ160" s="132">
        <f t="shared" si="21"/>
        <v>0</v>
      </c>
      <c r="BR160" s="132">
        <f t="shared" si="22"/>
        <v>0</v>
      </c>
      <c r="BS160" s="132">
        <f t="shared" si="23"/>
        <v>0</v>
      </c>
      <c r="BT160" s="132">
        <f t="shared" si="24"/>
        <v>0</v>
      </c>
      <c r="BU160" s="132">
        <f t="shared" si="25"/>
        <v>0</v>
      </c>
      <c r="BV160" s="132">
        <f t="shared" si="26"/>
        <v>0</v>
      </c>
      <c r="BW160" s="132">
        <f t="shared" si="27"/>
        <v>0</v>
      </c>
      <c r="BX160" s="132">
        <f t="shared" si="28"/>
        <v>0</v>
      </c>
      <c r="BY160" s="132">
        <f t="shared" si="29"/>
        <v>0</v>
      </c>
      <c r="BZ160" s="132"/>
      <c r="CA160" s="132"/>
      <c r="CB160" s="5"/>
      <c r="CC160" s="92">
        <v>1</v>
      </c>
      <c r="CD160" s="241">
        <f>A39</f>
        <v>5</v>
      </c>
      <c r="CE160" s="235" t="str">
        <f>IF(C39="","",C39)</f>
        <v/>
      </c>
    </row>
    <row r="161" spans="1:83" ht="10.5" hidden="1" customHeight="1">
      <c r="A161" s="111" t="str">
        <f>IF(B161="","","Control 29")</f>
        <v/>
      </c>
      <c r="B161" s="379"/>
      <c r="C161" s="379"/>
      <c r="D161" s="379"/>
      <c r="E161" s="424"/>
      <c r="F161" s="424"/>
      <c r="G161" s="379"/>
      <c r="H161" s="379"/>
      <c r="I161" s="379"/>
      <c r="J161" s="379"/>
      <c r="K161" s="425"/>
      <c r="L161" s="425"/>
      <c r="M161" s="425"/>
      <c r="N161" s="425"/>
      <c r="O161" s="425"/>
      <c r="P161" s="426"/>
      <c r="Q161" s="426"/>
      <c r="R161" s="426"/>
      <c r="S161" s="426"/>
      <c r="T161" s="426"/>
      <c r="U161" s="426"/>
      <c r="V161" s="426"/>
      <c r="W161" s="426"/>
      <c r="X161" s="237">
        <f t="shared" si="14"/>
        <v>5</v>
      </c>
      <c r="Y161" s="238" t="str">
        <f t="shared" si="32"/>
        <v/>
      </c>
      <c r="Z161" s="237">
        <f t="shared" si="15"/>
        <v>5</v>
      </c>
      <c r="AA161" s="238" t="str">
        <f t="shared" si="34"/>
        <v/>
      </c>
      <c r="AB161" s="357"/>
      <c r="AC161" s="357"/>
      <c r="AD161" s="357"/>
      <c r="AE161" s="357"/>
      <c r="AF161" s="357"/>
      <c r="AG161" s="357"/>
      <c r="AH161" s="357"/>
      <c r="AI161" s="357"/>
      <c r="AJ161" s="357"/>
      <c r="AK161" s="357"/>
      <c r="AL161" s="357"/>
      <c r="AM161" s="357"/>
      <c r="AN161" s="357"/>
      <c r="AO161" s="357"/>
      <c r="AP161" s="357"/>
      <c r="AQ161" s="357"/>
      <c r="AR161" s="357"/>
      <c r="AS161" s="357"/>
      <c r="AT161" s="239"/>
      <c r="AU161" s="87">
        <v>1</v>
      </c>
      <c r="AW161" s="242">
        <f t="shared" si="16"/>
        <v>0</v>
      </c>
      <c r="AX161" s="242">
        <f t="shared" si="35"/>
        <v>0</v>
      </c>
      <c r="AY161" s="242">
        <f t="shared" si="36"/>
        <v>0</v>
      </c>
      <c r="AZ161" s="109"/>
      <c r="BA161" s="109"/>
      <c r="BB161" s="109"/>
      <c r="BC161" s="109"/>
      <c r="BD161" s="109"/>
      <c r="BE161" s="109"/>
      <c r="BF161" s="109"/>
      <c r="BG161" s="109"/>
      <c r="BH161" s="243"/>
      <c r="BL161" s="5"/>
      <c r="BM161" s="5"/>
      <c r="BN161" s="5"/>
      <c r="BO161" s="132">
        <f t="shared" si="19"/>
        <v>0</v>
      </c>
      <c r="BP161" s="132">
        <f t="shared" si="20"/>
        <v>0</v>
      </c>
      <c r="BQ161" s="132">
        <f t="shared" si="21"/>
        <v>0</v>
      </c>
      <c r="BR161" s="132">
        <f t="shared" si="22"/>
        <v>0</v>
      </c>
      <c r="BS161" s="132">
        <f t="shared" si="23"/>
        <v>0</v>
      </c>
      <c r="BT161" s="132">
        <f t="shared" si="24"/>
        <v>0</v>
      </c>
      <c r="BU161" s="132">
        <f t="shared" si="25"/>
        <v>0</v>
      </c>
      <c r="BV161" s="132">
        <f t="shared" si="26"/>
        <v>0</v>
      </c>
      <c r="BW161" s="132">
        <f t="shared" si="27"/>
        <v>0</v>
      </c>
      <c r="BX161" s="132">
        <f t="shared" si="28"/>
        <v>0</v>
      </c>
      <c r="BY161" s="132">
        <f t="shared" si="29"/>
        <v>0</v>
      </c>
      <c r="BZ161" s="132"/>
      <c r="CA161" s="132"/>
      <c r="CB161" s="5"/>
      <c r="CC161" s="92">
        <v>1</v>
      </c>
      <c r="CD161" s="241">
        <f>A40</f>
        <v>6</v>
      </c>
      <c r="CE161" s="235" t="str">
        <f>IF(C40="","",C40)</f>
        <v/>
      </c>
    </row>
    <row r="162" spans="1:83" ht="10.5" hidden="1" customHeight="1">
      <c r="A162" s="111" t="str">
        <f>IF(B162="","","Control 30")</f>
        <v/>
      </c>
      <c r="B162" s="379"/>
      <c r="C162" s="379"/>
      <c r="D162" s="379"/>
      <c r="E162" s="424"/>
      <c r="F162" s="424"/>
      <c r="G162" s="427"/>
      <c r="H162" s="427"/>
      <c r="I162" s="427"/>
      <c r="J162" s="427"/>
      <c r="K162" s="379"/>
      <c r="L162" s="379"/>
      <c r="M162" s="379"/>
      <c r="N162" s="379"/>
      <c r="O162" s="379"/>
      <c r="P162" s="426"/>
      <c r="Q162" s="426"/>
      <c r="R162" s="426"/>
      <c r="S162" s="426"/>
      <c r="T162" s="426"/>
      <c r="U162" s="426"/>
      <c r="V162" s="426"/>
      <c r="W162" s="426"/>
      <c r="X162" s="237">
        <f t="shared" si="14"/>
        <v>5</v>
      </c>
      <c r="Y162" s="238" t="str">
        <f t="shared" si="32"/>
        <v/>
      </c>
      <c r="Z162" s="237">
        <f t="shared" si="15"/>
        <v>5</v>
      </c>
      <c r="AA162" s="238" t="str">
        <f t="shared" si="34"/>
        <v/>
      </c>
      <c r="AB162" s="357"/>
      <c r="AC162" s="357"/>
      <c r="AD162" s="357"/>
      <c r="AE162" s="357"/>
      <c r="AF162" s="357"/>
      <c r="AG162" s="357"/>
      <c r="AH162" s="357"/>
      <c r="AI162" s="357"/>
      <c r="AJ162" s="357"/>
      <c r="AK162" s="357"/>
      <c r="AL162" s="357"/>
      <c r="AM162" s="357"/>
      <c r="AN162" s="357"/>
      <c r="AO162" s="357"/>
      <c r="AP162" s="357"/>
      <c r="AQ162" s="357"/>
      <c r="AR162" s="357"/>
      <c r="AS162" s="357"/>
      <c r="AT162" s="239"/>
      <c r="AU162" s="87">
        <v>1</v>
      </c>
      <c r="AW162" s="242">
        <f t="shared" si="16"/>
        <v>0</v>
      </c>
      <c r="AX162" s="242">
        <f t="shared" si="35"/>
        <v>0</v>
      </c>
      <c r="AY162" s="242">
        <f t="shared" si="36"/>
        <v>0</v>
      </c>
      <c r="AZ162" s="109"/>
      <c r="BA162" s="109"/>
      <c r="BB162" s="109"/>
      <c r="BC162" s="109"/>
      <c r="BD162" s="109"/>
      <c r="BE162" s="109"/>
      <c r="BF162" s="109"/>
      <c r="BG162" s="109"/>
      <c r="BH162" s="243"/>
      <c r="BL162" s="5"/>
      <c r="BM162" s="5"/>
      <c r="BN162" s="5"/>
      <c r="BO162" s="132">
        <f t="shared" si="19"/>
        <v>0</v>
      </c>
      <c r="BP162" s="132">
        <f t="shared" si="20"/>
        <v>0</v>
      </c>
      <c r="BQ162" s="132">
        <f t="shared" si="21"/>
        <v>0</v>
      </c>
      <c r="BR162" s="132">
        <f t="shared" si="22"/>
        <v>0</v>
      </c>
      <c r="BS162" s="132">
        <f t="shared" si="23"/>
        <v>0</v>
      </c>
      <c r="BT162" s="132">
        <f t="shared" si="24"/>
        <v>0</v>
      </c>
      <c r="BU162" s="132">
        <f t="shared" si="25"/>
        <v>0</v>
      </c>
      <c r="BV162" s="132">
        <f t="shared" si="26"/>
        <v>0</v>
      </c>
      <c r="BW162" s="132">
        <f t="shared" si="27"/>
        <v>0</v>
      </c>
      <c r="BX162" s="132">
        <f t="shared" si="28"/>
        <v>0</v>
      </c>
      <c r="BY162" s="132">
        <f t="shared" si="29"/>
        <v>0</v>
      </c>
      <c r="BZ162" s="132"/>
      <c r="CA162" s="132"/>
      <c r="CB162" s="5"/>
      <c r="CC162" s="92">
        <v>1</v>
      </c>
      <c r="CD162" s="241">
        <f>A41</f>
        <v>7</v>
      </c>
      <c r="CE162" s="235" t="str">
        <f>IF(C41="","",C41)</f>
        <v/>
      </c>
    </row>
    <row r="163" spans="1:83" ht="6" customHeight="1" thickBot="1">
      <c r="A163" s="244"/>
      <c r="B163" s="199"/>
      <c r="C163" s="199"/>
      <c r="D163" s="199"/>
      <c r="E163" s="199"/>
      <c r="F163" s="199"/>
      <c r="G163" s="199"/>
      <c r="H163" s="199"/>
      <c r="I163" s="199"/>
      <c r="J163" s="199"/>
      <c r="K163" s="199"/>
      <c r="L163" s="199"/>
      <c r="M163" s="199"/>
      <c r="N163" s="101"/>
      <c r="O163" s="25"/>
      <c r="P163" s="25"/>
      <c r="Q163" s="25"/>
      <c r="R163" s="25"/>
      <c r="S163" s="25"/>
      <c r="T163" s="25"/>
      <c r="U163" s="25"/>
      <c r="V163" s="25"/>
      <c r="W163" s="25"/>
      <c r="X163" s="25"/>
      <c r="Y163" s="25"/>
      <c r="Z163" s="25"/>
      <c r="AA163" s="25"/>
      <c r="AB163" s="5"/>
      <c r="AC163" s="5"/>
      <c r="AD163" s="5"/>
      <c r="AE163" s="5"/>
      <c r="AF163" s="5"/>
      <c r="AG163" s="5"/>
      <c r="AH163" s="5"/>
      <c r="AI163" s="5"/>
      <c r="AJ163" s="5"/>
      <c r="AK163" s="5"/>
      <c r="AL163" s="5"/>
      <c r="AM163" s="5"/>
      <c r="AN163" s="5"/>
      <c r="AO163" s="5"/>
      <c r="AP163" s="5"/>
      <c r="AQ163" s="5"/>
      <c r="AR163" s="5"/>
      <c r="AS163" s="5"/>
      <c r="AT163" s="5"/>
      <c r="AU163" s="87">
        <v>1</v>
      </c>
      <c r="AW163" s="25"/>
      <c r="AX163" s="25"/>
      <c r="AY163" s="25"/>
      <c r="AZ163" s="25"/>
      <c r="BA163" s="25"/>
      <c r="BB163" s="25"/>
      <c r="BC163" s="25"/>
      <c r="BD163" s="25"/>
      <c r="BE163" s="25"/>
      <c r="BF163" s="25"/>
      <c r="BG163" s="25"/>
      <c r="BH163" s="25"/>
      <c r="BL163" s="5"/>
      <c r="BM163" s="5"/>
      <c r="BN163" s="5"/>
      <c r="BO163" s="56"/>
      <c r="BP163" s="56"/>
      <c r="BQ163" s="56"/>
      <c r="BR163" s="56"/>
      <c r="BS163" s="56"/>
      <c r="BT163" s="56"/>
      <c r="BU163" s="56"/>
      <c r="BV163" s="56"/>
      <c r="BW163" s="56"/>
      <c r="BX163" s="56"/>
      <c r="BY163" s="56"/>
      <c r="BZ163" s="56"/>
      <c r="CA163" s="56"/>
      <c r="CB163" s="5"/>
      <c r="CC163" s="92">
        <v>1</v>
      </c>
      <c r="CD163" s="56"/>
      <c r="CE163" s="5"/>
    </row>
    <row r="164" spans="1:83" ht="22.5" customHeight="1" thickTop="1" thickBot="1">
      <c r="A164" s="245"/>
      <c r="B164" s="414" t="s">
        <v>465</v>
      </c>
      <c r="C164" s="414"/>
      <c r="D164" s="414"/>
      <c r="E164" s="246">
        <f>X162</f>
        <v>5</v>
      </c>
      <c r="F164" s="415" t="str">
        <f>VLOOKUP(E164,A95:B99,2,1)</f>
        <v>Muy Alta</v>
      </c>
      <c r="G164" s="415"/>
      <c r="H164" s="415"/>
      <c r="I164" s="416" t="str">
        <f>IF(Y162&lt;0.01,0.01,Y162)</f>
        <v/>
      </c>
      <c r="J164" s="416"/>
      <c r="K164" s="417" t="s">
        <v>466</v>
      </c>
      <c r="L164" s="417"/>
      <c r="M164" s="417"/>
      <c r="N164" s="417"/>
      <c r="O164" s="417"/>
      <c r="P164" s="417"/>
      <c r="Q164" s="247">
        <f>Z162</f>
        <v>5</v>
      </c>
      <c r="R164" s="418" t="str">
        <f>VLOOKUP(Q164,A119:B123,2,1)</f>
        <v>Catastrófico</v>
      </c>
      <c r="S164" s="418"/>
      <c r="T164" s="418"/>
      <c r="U164" s="418"/>
      <c r="V164" s="419" t="str">
        <f>IF(AA162&lt;0.01,0.01,AA162)</f>
        <v/>
      </c>
      <c r="W164" s="419"/>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87">
        <v>1</v>
      </c>
      <c r="AW164" s="108" t="str">
        <f>CONCATENATE(E164," - ",F164)</f>
        <v>5 - Muy Alta</v>
      </c>
      <c r="AX164" s="108" t="str">
        <f>CONCATENATE(Q164," - ",R164)</f>
        <v>5 - Catastrófico</v>
      </c>
      <c r="AY164" s="25"/>
      <c r="AZ164" s="88" t="s">
        <v>467</v>
      </c>
      <c r="BA164" s="25"/>
      <c r="BB164" s="25"/>
      <c r="BC164" s="25"/>
      <c r="BD164" s="25"/>
      <c r="BE164" s="25"/>
      <c r="BF164" s="25"/>
      <c r="BG164" s="25"/>
      <c r="BH164" s="25"/>
      <c r="BL164" s="5"/>
      <c r="BM164" s="5"/>
      <c r="BN164" s="5"/>
      <c r="BO164" s="56">
        <f t="shared" ref="BO164:BY164" si="39">SUM(BO133:BO162)</f>
        <v>0</v>
      </c>
      <c r="BP164" s="56">
        <f t="shared" si="39"/>
        <v>0</v>
      </c>
      <c r="BQ164" s="56">
        <f t="shared" si="39"/>
        <v>0</v>
      </c>
      <c r="BR164" s="56">
        <f t="shared" si="39"/>
        <v>0</v>
      </c>
      <c r="BS164" s="56">
        <f t="shared" si="39"/>
        <v>0</v>
      </c>
      <c r="BT164" s="56">
        <f t="shared" si="39"/>
        <v>0</v>
      </c>
      <c r="BU164" s="56">
        <f t="shared" si="39"/>
        <v>0</v>
      </c>
      <c r="BV164" s="56">
        <f t="shared" si="39"/>
        <v>0</v>
      </c>
      <c r="BW164" s="56">
        <f t="shared" si="39"/>
        <v>0</v>
      </c>
      <c r="BX164" s="56">
        <f t="shared" si="39"/>
        <v>0</v>
      </c>
      <c r="BY164" s="56">
        <f t="shared" si="39"/>
        <v>0</v>
      </c>
      <c r="BZ164" s="56"/>
      <c r="CA164" s="56"/>
      <c r="CB164" s="5"/>
      <c r="CC164" s="92">
        <v>1</v>
      </c>
      <c r="CD164" s="56"/>
      <c r="CE164" s="5"/>
    </row>
    <row r="165" spans="1:83" ht="6" customHeight="1" thickTop="1" thickBot="1">
      <c r="A165" s="245"/>
      <c r="B165" s="199"/>
      <c r="C165" s="199"/>
      <c r="D165" s="199"/>
      <c r="E165" s="94"/>
      <c r="F165" s="25"/>
      <c r="G165" s="25"/>
      <c r="H165" s="25"/>
      <c r="I165" s="25"/>
      <c r="J165" s="25"/>
      <c r="K165" s="25"/>
      <c r="L165" s="25"/>
      <c r="M165" s="25"/>
      <c r="N165" s="25"/>
      <c r="O165" s="25"/>
      <c r="P165" s="25"/>
      <c r="Q165" s="25"/>
      <c r="R165" s="25"/>
      <c r="S165" s="25"/>
      <c r="T165" s="25"/>
      <c r="U165" s="25"/>
      <c r="V165" s="25"/>
      <c r="W165" s="25"/>
      <c r="X165" s="25"/>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87">
        <v>1</v>
      </c>
      <c r="AV165" s="25"/>
      <c r="AW165" s="25"/>
      <c r="AX165" s="25"/>
      <c r="AY165" s="25"/>
      <c r="AZ165" s="108">
        <f>COUNTA(V133:W162)</f>
        <v>0</v>
      </c>
      <c r="BA165" s="25"/>
      <c r="BB165" s="25"/>
      <c r="BC165" s="25"/>
      <c r="BD165" s="25"/>
      <c r="BE165" s="25"/>
      <c r="BF165" s="25"/>
      <c r="BG165" s="25"/>
      <c r="BH165" s="25"/>
      <c r="BI165" s="25"/>
      <c r="BJ165" s="25"/>
      <c r="BK165" s="94"/>
      <c r="BL165" s="94"/>
      <c r="BM165" s="94"/>
      <c r="BN165" s="94"/>
      <c r="BO165" s="94"/>
      <c r="BP165" s="94"/>
      <c r="BQ165" s="94"/>
      <c r="BR165" s="94"/>
      <c r="BS165" s="94"/>
      <c r="BT165" s="94"/>
      <c r="BU165" s="94"/>
      <c r="BV165" s="94"/>
      <c r="BW165" s="94"/>
      <c r="BX165" s="94"/>
      <c r="BY165" s="94"/>
      <c r="BZ165" s="94"/>
      <c r="CA165" s="94"/>
      <c r="CB165" s="25"/>
      <c r="CC165" s="92">
        <v>1</v>
      </c>
      <c r="CD165" s="56"/>
      <c r="CE165" s="5"/>
    </row>
    <row r="166" spans="1:83" ht="28.5" customHeight="1" thickBot="1">
      <c r="A166" s="245"/>
      <c r="B166" s="199"/>
      <c r="C166" s="199"/>
      <c r="D166" s="199"/>
      <c r="E166" s="199"/>
      <c r="F166" s="403" t="s">
        <v>468</v>
      </c>
      <c r="G166" s="403"/>
      <c r="H166" s="403"/>
      <c r="I166" s="403"/>
      <c r="J166" s="403"/>
      <c r="K166" s="403"/>
      <c r="L166" s="403"/>
      <c r="M166" s="403"/>
      <c r="N166" s="404" t="str">
        <f>IFERROR(INDEX(ADU1218:ADY1222,MATCH(E164,ADP1218:ADP1222,0),MATCH(Q164,ADU1214:ADY1214,0)),"")</f>
        <v>EXTREMO</v>
      </c>
      <c r="O166" s="404"/>
      <c r="P166" s="404"/>
      <c r="Q166" s="404"/>
      <c r="R166" s="404"/>
      <c r="S166" s="404"/>
      <c r="T166" s="405" t="e">
        <f>IF(AV166&lt;0.01,0.01,AV166)</f>
        <v>#VALUE!</v>
      </c>
      <c r="U166" s="405"/>
      <c r="V166" s="405"/>
      <c r="W166" s="405"/>
      <c r="Y166" s="406" t="s">
        <v>433</v>
      </c>
      <c r="Z166" s="406"/>
      <c r="AA166" s="406"/>
      <c r="AB166" s="248"/>
      <c r="AC166" s="248"/>
      <c r="AD166" s="248"/>
      <c r="AE166" s="248"/>
      <c r="AF166" s="248"/>
      <c r="AG166" s="248"/>
      <c r="AH166" s="248"/>
      <c r="AI166" s="248"/>
      <c r="AJ166" s="248"/>
      <c r="AK166" s="248"/>
      <c r="AL166" s="248"/>
      <c r="AM166" s="248"/>
      <c r="AN166" s="248"/>
      <c r="AO166" s="248"/>
      <c r="AP166" s="248"/>
      <c r="AQ166" s="248"/>
      <c r="AR166" s="248"/>
      <c r="AS166" s="248"/>
      <c r="AT166" s="248"/>
      <c r="AU166" s="87">
        <v>1</v>
      </c>
      <c r="AV166" s="249" t="e">
        <f>I164*V164</f>
        <v>#VALUE!</v>
      </c>
      <c r="AW166" s="25"/>
      <c r="AX166" s="25"/>
      <c r="AY166" s="25"/>
      <c r="AZ166" s="25"/>
      <c r="BA166" s="25"/>
      <c r="BB166" s="25"/>
      <c r="BC166" s="25"/>
      <c r="BD166" s="25"/>
      <c r="BE166" s="25"/>
      <c r="BF166" s="25"/>
      <c r="BG166" s="25"/>
      <c r="BH166" s="25"/>
      <c r="BI166" s="25"/>
      <c r="BJ166" s="25"/>
      <c r="BK166" s="94"/>
      <c r="BL166" s="94"/>
      <c r="BM166" s="94"/>
      <c r="BN166" s="94"/>
      <c r="BO166" s="94"/>
      <c r="BP166" s="94"/>
      <c r="BQ166" s="94"/>
      <c r="BR166" s="94"/>
      <c r="BS166" s="94"/>
      <c r="BT166" s="94"/>
      <c r="BU166" s="94"/>
      <c r="BV166" s="94"/>
      <c r="BW166" s="94"/>
      <c r="BX166" s="94"/>
      <c r="BY166" s="94"/>
      <c r="BZ166" s="94"/>
      <c r="CA166" s="94"/>
      <c r="CB166" s="25"/>
      <c r="CC166" s="92">
        <v>1</v>
      </c>
      <c r="CD166" s="56"/>
      <c r="CE166" s="5"/>
    </row>
    <row r="167" spans="1:83" ht="12.75" customHeight="1">
      <c r="A167" s="245"/>
      <c r="B167" s="199"/>
      <c r="C167" s="199"/>
      <c r="D167" s="199"/>
      <c r="E167" s="199"/>
      <c r="F167" s="199"/>
      <c r="G167" s="250"/>
      <c r="H167" s="250"/>
      <c r="I167" s="250"/>
      <c r="J167" s="250"/>
      <c r="K167" s="250"/>
      <c r="L167" s="250"/>
      <c r="M167" s="250"/>
      <c r="N167" s="250"/>
      <c r="O167" s="251"/>
      <c r="P167" s="251"/>
      <c r="Q167" s="251"/>
      <c r="R167" s="251"/>
      <c r="S167" s="251"/>
      <c r="T167" s="251"/>
      <c r="U167" s="252"/>
      <c r="V167" s="252"/>
      <c r="W167" s="252"/>
      <c r="X167" s="252"/>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87">
        <v>1</v>
      </c>
      <c r="AV167" s="25"/>
      <c r="AW167" s="25"/>
      <c r="AX167" s="25"/>
      <c r="AY167" s="25"/>
      <c r="AZ167" s="25"/>
      <c r="BA167" s="25"/>
      <c r="BB167" s="25"/>
      <c r="BC167" s="25"/>
      <c r="BD167" s="25"/>
      <c r="BE167" s="25"/>
      <c r="BF167" s="25"/>
      <c r="BG167" s="25"/>
      <c r="BH167" s="25"/>
      <c r="BI167" s="25"/>
      <c r="BJ167" s="25"/>
      <c r="BK167" s="94"/>
      <c r="BL167" s="94"/>
      <c r="BM167" s="94"/>
      <c r="BN167" s="94"/>
      <c r="BO167" s="94"/>
      <c r="BP167" s="94"/>
      <c r="BQ167" s="94"/>
      <c r="BR167" s="94"/>
      <c r="BS167" s="94"/>
      <c r="BT167" s="94"/>
      <c r="BU167" s="94"/>
      <c r="BV167" s="94"/>
      <c r="BW167" s="94"/>
      <c r="BX167" s="94"/>
      <c r="BY167" s="94"/>
      <c r="BZ167" s="94"/>
      <c r="CA167" s="94"/>
      <c r="CB167" s="25"/>
      <c r="CC167" s="92">
        <v>1</v>
      </c>
      <c r="CD167" s="56"/>
      <c r="CE167" s="5"/>
    </row>
    <row r="168" spans="1:83" ht="28.5" customHeight="1">
      <c r="A168" s="86"/>
      <c r="B168" s="420" t="s">
        <v>469</v>
      </c>
      <c r="C168" s="420"/>
      <c r="D168" s="420"/>
      <c r="E168" s="420"/>
      <c r="F168" s="420"/>
      <c r="G168" s="421" t="s">
        <v>212</v>
      </c>
      <c r="H168" s="421"/>
      <c r="I168" s="421"/>
      <c r="J168" s="421"/>
      <c r="K168" s="421"/>
      <c r="L168" s="421"/>
      <c r="M168" s="421"/>
      <c r="N168" s="421"/>
      <c r="O168" s="251"/>
      <c r="AN168" s="248"/>
      <c r="AO168" s="248"/>
      <c r="AP168" s="248"/>
      <c r="AQ168" s="248"/>
      <c r="AR168" s="248"/>
      <c r="AS168" s="248"/>
      <c r="AT168" s="248"/>
      <c r="AU168" s="87">
        <v>1</v>
      </c>
      <c r="AV168" s="231"/>
      <c r="AW168" s="25"/>
      <c r="AX168" s="25"/>
      <c r="AY168" s="25"/>
      <c r="AZ168" s="25"/>
      <c r="BA168" s="25"/>
      <c r="BB168" s="25"/>
      <c r="BC168" s="25"/>
      <c r="BD168" s="25"/>
      <c r="BE168" s="25"/>
      <c r="BF168" s="25"/>
      <c r="BG168" s="25"/>
      <c r="BH168" s="25"/>
      <c r="BI168" s="25"/>
      <c r="BJ168" s="25"/>
      <c r="BK168" s="94"/>
      <c r="BL168" s="94"/>
      <c r="BM168" s="94"/>
      <c r="BN168" s="94"/>
      <c r="BO168" s="94"/>
      <c r="BP168" s="94"/>
      <c r="BQ168" s="94"/>
      <c r="BR168" s="94"/>
      <c r="BS168" s="94"/>
      <c r="BT168" s="94"/>
      <c r="BU168" s="94"/>
      <c r="BV168" s="94"/>
      <c r="BW168" s="94"/>
      <c r="BX168" s="94"/>
      <c r="BY168" s="94"/>
      <c r="BZ168" s="94"/>
      <c r="CA168" s="94"/>
      <c r="CB168" s="25"/>
      <c r="CC168" s="92">
        <v>1</v>
      </c>
      <c r="CD168" s="56"/>
      <c r="CE168" s="5"/>
    </row>
    <row r="169" spans="1:83" ht="5.25" customHeight="1">
      <c r="A169" s="86"/>
      <c r="B169" s="25"/>
      <c r="C169" s="94"/>
      <c r="D169" s="94"/>
      <c r="E169" s="94"/>
      <c r="F169" s="94"/>
      <c r="G169" s="94"/>
      <c r="H169" s="25"/>
      <c r="I169" s="250"/>
      <c r="J169" s="250"/>
      <c r="K169" s="250"/>
      <c r="L169" s="250"/>
      <c r="M169" s="250"/>
      <c r="N169" s="250"/>
      <c r="O169" s="251"/>
      <c r="P169" s="251"/>
      <c r="Q169" s="251"/>
      <c r="R169" s="251"/>
      <c r="S169" s="251"/>
      <c r="T169" s="251"/>
      <c r="U169" s="252"/>
      <c r="V169" s="252"/>
      <c r="W169" s="252"/>
      <c r="X169" s="252"/>
      <c r="Y169" s="25"/>
      <c r="Z169" s="25"/>
      <c r="AA169" s="25"/>
      <c r="AB169" s="5"/>
      <c r="AC169" s="5"/>
      <c r="AD169" s="5"/>
      <c r="AE169" s="5"/>
      <c r="AF169" s="5"/>
      <c r="AG169" s="5"/>
      <c r="AH169" s="5"/>
      <c r="AI169" s="5"/>
      <c r="AJ169" s="5"/>
      <c r="AK169" s="5"/>
      <c r="AL169" s="5"/>
      <c r="AM169" s="5"/>
      <c r="AN169" s="5"/>
      <c r="AO169" s="5"/>
      <c r="AP169" s="5"/>
      <c r="AQ169" s="5"/>
      <c r="AR169" s="5"/>
      <c r="AS169" s="5"/>
      <c r="AT169" s="5"/>
      <c r="AU169" s="87">
        <v>1</v>
      </c>
      <c r="AV169" s="25"/>
      <c r="AW169" s="25"/>
      <c r="AX169" s="25"/>
      <c r="AY169" s="25"/>
      <c r="AZ169" s="25"/>
      <c r="BA169" s="25"/>
      <c r="BB169" s="25"/>
      <c r="BC169" s="25"/>
      <c r="BD169" s="25"/>
      <c r="BE169" s="25"/>
      <c r="BF169" s="25"/>
      <c r="BG169" s="25"/>
      <c r="BH169" s="25"/>
      <c r="BI169" s="25"/>
      <c r="BJ169" s="25"/>
      <c r="BK169" s="94"/>
      <c r="BL169" s="94"/>
      <c r="BM169" s="94"/>
      <c r="BN169" s="94"/>
      <c r="BO169" s="94"/>
      <c r="BP169" s="94"/>
      <c r="BQ169" s="94"/>
      <c r="BR169" s="94"/>
      <c r="BS169" s="94"/>
      <c r="BT169" s="94"/>
      <c r="BU169" s="94"/>
      <c r="BV169" s="94"/>
      <c r="BW169" s="94"/>
      <c r="BX169" s="94"/>
      <c r="BY169" s="94"/>
      <c r="BZ169" s="94"/>
      <c r="CA169" s="94"/>
      <c r="CB169" s="25"/>
      <c r="CC169" s="92">
        <v>1</v>
      </c>
      <c r="CD169" s="56"/>
      <c r="CE169" s="5"/>
    </row>
    <row r="170" spans="1:83" ht="30" customHeight="1">
      <c r="A170" s="86"/>
      <c r="B170" s="422" t="s">
        <v>17</v>
      </c>
      <c r="C170" s="422"/>
      <c r="D170" s="422"/>
      <c r="E170" s="422"/>
      <c r="F170" s="422"/>
      <c r="G170" s="422"/>
      <c r="H170" s="422"/>
      <c r="I170" s="422"/>
      <c r="J170" s="422"/>
      <c r="K170" s="422"/>
      <c r="L170" s="422"/>
      <c r="M170" s="422"/>
      <c r="N170" s="422"/>
      <c r="O170" s="422"/>
      <c r="P170" s="422"/>
      <c r="Q170" s="422"/>
      <c r="R170" s="422"/>
      <c r="S170" s="422"/>
      <c r="T170" s="422"/>
      <c r="U170" s="422"/>
      <c r="V170" s="422"/>
      <c r="W170" s="422"/>
      <c r="X170" s="422"/>
      <c r="Y170" s="422"/>
      <c r="Z170" s="422"/>
      <c r="AA170" s="422"/>
      <c r="AB170" s="423" t="s">
        <v>470</v>
      </c>
      <c r="AC170" s="423"/>
      <c r="AD170" s="423"/>
      <c r="AE170" s="423"/>
      <c r="AF170" s="423"/>
      <c r="AG170" s="423"/>
      <c r="AH170" s="423"/>
      <c r="AI170" s="423"/>
      <c r="AJ170" s="423"/>
      <c r="AK170" s="423"/>
      <c r="AL170" s="423"/>
      <c r="AM170" s="423"/>
      <c r="AN170" s="423"/>
      <c r="AO170" s="423"/>
      <c r="AP170" s="423"/>
      <c r="AQ170" s="423"/>
      <c r="AR170" s="423"/>
      <c r="AS170" s="423"/>
      <c r="AT170" s="86"/>
      <c r="AU170" s="87">
        <v>1</v>
      </c>
      <c r="AV170" s="25"/>
      <c r="AW170" s="25"/>
      <c r="AX170" s="25"/>
      <c r="AY170" s="25"/>
      <c r="AZ170" s="25"/>
      <c r="BA170" s="25"/>
      <c r="BB170" s="25"/>
      <c r="BC170" s="25"/>
      <c r="BD170" s="25"/>
      <c r="BE170" s="25"/>
      <c r="BF170" s="25"/>
      <c r="BG170" s="25"/>
      <c r="BH170" s="25"/>
      <c r="BI170" s="25"/>
      <c r="BJ170" s="25"/>
      <c r="BK170" s="94"/>
      <c r="BL170" s="94"/>
      <c r="BM170" s="94"/>
      <c r="BN170" s="94"/>
      <c r="BO170" s="94"/>
      <c r="BP170" s="94"/>
      <c r="BQ170" s="94"/>
      <c r="BR170" s="94"/>
      <c r="BS170" s="94"/>
      <c r="BT170" s="94"/>
      <c r="BU170" s="94"/>
      <c r="BV170" s="94"/>
      <c r="BW170" s="94"/>
      <c r="BX170" s="94"/>
      <c r="BY170" s="94"/>
      <c r="BZ170" s="94"/>
      <c r="CA170" s="94"/>
      <c r="CB170" s="25"/>
      <c r="CC170" s="92">
        <v>1</v>
      </c>
      <c r="CD170" s="56"/>
      <c r="CE170" s="5"/>
    </row>
    <row r="171" spans="1:83" ht="54.75" customHeight="1">
      <c r="A171" s="86"/>
      <c r="B171" s="338" t="s">
        <v>72</v>
      </c>
      <c r="C171" s="338"/>
      <c r="D171" s="338"/>
      <c r="E171" s="338" t="s">
        <v>45</v>
      </c>
      <c r="F171" s="338"/>
      <c r="G171" s="338" t="s">
        <v>73</v>
      </c>
      <c r="H171" s="338"/>
      <c r="I171" s="338"/>
      <c r="J171" s="338" t="s">
        <v>74</v>
      </c>
      <c r="K171" s="338"/>
      <c r="L171" s="338" t="s">
        <v>75</v>
      </c>
      <c r="M171" s="338"/>
      <c r="N171" s="338" t="s">
        <v>76</v>
      </c>
      <c r="O171" s="338"/>
      <c r="P171" s="338" t="s">
        <v>77</v>
      </c>
      <c r="Q171" s="338"/>
      <c r="R171" s="388" t="s">
        <v>78</v>
      </c>
      <c r="S171" s="388"/>
      <c r="T171" s="388" t="s">
        <v>54</v>
      </c>
      <c r="U171" s="388"/>
      <c r="V171" s="338" t="s">
        <v>79</v>
      </c>
      <c r="W171" s="338"/>
      <c r="X171" s="338" t="s">
        <v>471</v>
      </c>
      <c r="Y171" s="338"/>
      <c r="Z171" s="338" t="s">
        <v>122</v>
      </c>
      <c r="AA171" s="338"/>
      <c r="AB171" s="411" t="s">
        <v>472</v>
      </c>
      <c r="AC171" s="411"/>
      <c r="AD171" s="411"/>
      <c r="AE171" s="411"/>
      <c r="AF171" s="411"/>
      <c r="AG171" s="411"/>
      <c r="AH171" s="411" t="s">
        <v>473</v>
      </c>
      <c r="AI171" s="411"/>
      <c r="AJ171" s="411"/>
      <c r="AK171" s="411"/>
      <c r="AL171" s="411"/>
      <c r="AM171" s="411"/>
      <c r="AN171" s="411" t="s">
        <v>474</v>
      </c>
      <c r="AO171" s="411"/>
      <c r="AP171" s="411"/>
      <c r="AQ171" s="411"/>
      <c r="AR171" s="411"/>
      <c r="AS171" s="411"/>
      <c r="AT171" s="253"/>
      <c r="AU171" s="87">
        <v>1</v>
      </c>
      <c r="AV171" s="24" t="s">
        <v>475</v>
      </c>
      <c r="AW171" s="233" t="s">
        <v>440</v>
      </c>
      <c r="AX171" s="233" t="s">
        <v>441</v>
      </c>
      <c r="AY171" s="233" t="s">
        <v>442</v>
      </c>
      <c r="AZ171" s="254" t="s">
        <v>476</v>
      </c>
      <c r="BA171" s="254" t="s">
        <v>444</v>
      </c>
      <c r="BB171" s="254" t="s">
        <v>477</v>
      </c>
      <c r="BC171" s="254" t="s">
        <v>478</v>
      </c>
      <c r="BD171" s="254" t="s">
        <v>479</v>
      </c>
      <c r="BE171" s="254" t="s">
        <v>480</v>
      </c>
      <c r="BF171" s="254" t="s">
        <v>447</v>
      </c>
      <c r="BG171" s="254" t="s">
        <v>481</v>
      </c>
      <c r="BH171" s="254" t="s">
        <v>54</v>
      </c>
      <c r="BI171" s="6" t="s">
        <v>482</v>
      </c>
      <c r="BJ171" s="6" t="s">
        <v>449</v>
      </c>
      <c r="BK171" s="234" t="s">
        <v>450</v>
      </c>
      <c r="BL171" s="6" t="s">
        <v>451</v>
      </c>
      <c r="BM171" s="6" t="s">
        <v>452</v>
      </c>
      <c r="BN171" s="6" t="s">
        <v>483</v>
      </c>
      <c r="BO171" s="6" t="s">
        <v>484</v>
      </c>
      <c r="BP171" s="6" t="s">
        <v>485</v>
      </c>
      <c r="BQ171" s="217" t="s">
        <v>456</v>
      </c>
      <c r="BR171" s="217" t="s">
        <v>457</v>
      </c>
      <c r="BS171" s="217" t="s">
        <v>458</v>
      </c>
      <c r="BT171" s="217" t="s">
        <v>459</v>
      </c>
      <c r="BU171" s="217" t="s">
        <v>55</v>
      </c>
      <c r="BV171" s="217" t="s">
        <v>460</v>
      </c>
      <c r="BW171" s="217" t="s">
        <v>461</v>
      </c>
      <c r="BX171" s="217" t="s">
        <v>59</v>
      </c>
      <c r="BY171" s="217" t="s">
        <v>60</v>
      </c>
      <c r="BZ171" s="217" t="s">
        <v>61</v>
      </c>
      <c r="CA171" s="217" t="s">
        <v>462</v>
      </c>
      <c r="CB171" s="25"/>
      <c r="CC171" s="92">
        <v>1</v>
      </c>
      <c r="CD171" s="56"/>
      <c r="CE171" s="5"/>
    </row>
    <row r="172" spans="1:83" ht="71.25" customHeight="1">
      <c r="A172" s="111" t="s">
        <v>486</v>
      </c>
      <c r="B172" s="379"/>
      <c r="C172" s="379"/>
      <c r="D172" s="379"/>
      <c r="E172" s="357"/>
      <c r="F172" s="357"/>
      <c r="G172" s="412"/>
      <c r="H172" s="412"/>
      <c r="I172" s="412"/>
      <c r="J172" s="380"/>
      <c r="K172" s="380"/>
      <c r="L172" s="380"/>
      <c r="M172" s="380"/>
      <c r="N172" s="413"/>
      <c r="O172" s="413"/>
      <c r="P172" s="357"/>
      <c r="Q172" s="357"/>
      <c r="R172" s="357"/>
      <c r="S172" s="357"/>
      <c r="T172" s="357"/>
      <c r="U172" s="357"/>
      <c r="V172" s="357"/>
      <c r="W172" s="357"/>
      <c r="X172" s="237">
        <f>IF(Y172&gt;0.8,5,IF(Y172&gt;0.6,4,IF(Y172&gt;0.4,3,IF(Y172&gt;0.2,2,1))))</f>
        <v>5</v>
      </c>
      <c r="Y172" s="238" t="str">
        <f>IF(OR(V172="Ambos",V172="Probabilidad"),I164-(I164*AY172),I164)</f>
        <v/>
      </c>
      <c r="Z172" s="237">
        <f>IF(AA172&gt;0.8,5,IF(AA172&gt;0.6,4,IF(AA172&gt;0.4,3,IF(AA172&gt;0.2,2,1))))</f>
        <v>5</v>
      </c>
      <c r="AA172" s="238" t="str">
        <f>IF(OR(V172="Ambos",V172="Impacto"),V164-(V164*AY172),V164)</f>
        <v/>
      </c>
      <c r="AB172" s="357"/>
      <c r="AC172" s="357"/>
      <c r="AD172" s="357"/>
      <c r="AE172" s="357"/>
      <c r="AF172" s="357"/>
      <c r="AG172" s="357"/>
      <c r="AH172" s="357"/>
      <c r="AI172" s="357"/>
      <c r="AJ172" s="357"/>
      <c r="AK172" s="357"/>
      <c r="AL172" s="357"/>
      <c r="AM172" s="357"/>
      <c r="AN172" s="357"/>
      <c r="AO172" s="357"/>
      <c r="AP172" s="357"/>
      <c r="AQ172" s="357"/>
      <c r="AR172" s="357"/>
      <c r="AS172" s="357"/>
      <c r="AT172" s="239"/>
      <c r="AU172" s="87">
        <v>1</v>
      </c>
      <c r="AV172" s="240">
        <f>IF(N172="SI",1,0)</f>
        <v>0</v>
      </c>
      <c r="AW172" s="240">
        <f>IF(T172="",0,IF(R172="Automático",0.25,IF(C172="Manual",0.15,0)))</f>
        <v>0</v>
      </c>
      <c r="AX172" s="240">
        <f>IF(R172="",0,IF(T172="Preventivo",0.25,IF(T172="Detectivo",0.15,IF(T172="Correctivo",0.1,0))))</f>
        <v>0</v>
      </c>
      <c r="AY172" s="240">
        <f>IF(OR(R172=0,T172=0),0,AV172*(AW172+AX172))</f>
        <v>0</v>
      </c>
      <c r="AZ172" s="109" t="str">
        <f>CONCATENATE(A172,". ",B172," 
",A173,". ",B173," 
",A174,""".",B174,)</f>
        <v>TTO 1.  
.  
".</v>
      </c>
      <c r="BA172" s="109" t="str">
        <f>CONCATENATE(A172,". ",E172," 
",A173,". ",E173," 
",A174,". ",E174,)</f>
        <v xml:space="preserve">TTO 1.  
.  
. </v>
      </c>
      <c r="BB172" s="109" t="str">
        <f>CONCATENATE(A172,". ",G172," 
",A173,". ",G173," 
",A174,". ",G174,)</f>
        <v xml:space="preserve">TTO 1.  
.  
. </v>
      </c>
      <c r="BC172" s="109" t="str">
        <f>CONCATENATE(A172,". ",J172," 
",A173,". ",J173," 
",A174,". ",J174,)</f>
        <v xml:space="preserve">TTO 1.  
.  
. </v>
      </c>
      <c r="BD172" s="109" t="str">
        <f>CONCATENATE(A172,". ",L172," 
",A173,". ",L173," 
",A174,". ",L174,)</f>
        <v xml:space="preserve">TTO 1.  
.  
. </v>
      </c>
      <c r="BE172" s="109" t="str">
        <f>CONCATENATE(A172,". ",N172," 
",A173,". ",N173," 
",A174,". ",N174,)</f>
        <v xml:space="preserve">TTO 1.  
.  
. </v>
      </c>
      <c r="BF172" s="109" t="str">
        <f>CONCATENATE(A172,". ",P172," 
",A173,". ",P173," 
",A174,". ",P174,)</f>
        <v xml:space="preserve">TTO 1.  
.  
. </v>
      </c>
      <c r="BG172" s="109" t="str">
        <f>CONCATENATE(A172,". ",R172," 
",A173,". ",R173," 
",A174,". ",R174,)</f>
        <v xml:space="preserve">TTO 1.  
.  
. </v>
      </c>
      <c r="BH172" s="109" t="str">
        <f>CONCATENATE(A172,". ",T172," 
",A173,". ",T173," 
",A174,". ",T174,)</f>
        <v xml:space="preserve">TTO 1.  
.  
. </v>
      </c>
      <c r="BI172" s="109" t="str">
        <f>CONCATENATE(A172,". ",V172," 
",A173,". ",V173," 
",A174,". ",V174,)</f>
        <v xml:space="preserve">TTO 1.  
.  
. </v>
      </c>
      <c r="BJ172" s="109" t="str">
        <f>CONCATENATE(A172,". ",X172," 
",A173,". ",X173," 
",A174,". ",X174,)</f>
        <v>TTO 1. 5 
. 5 
. 5</v>
      </c>
      <c r="BK172" s="109" t="str">
        <f>CONCATENATE(A172,". ",Y172," 
",A173,". ",Y173," 
",A174,". ",Y174,)</f>
        <v xml:space="preserve">TTO 1.  
.  
. </v>
      </c>
      <c r="BL172" s="109" t="str">
        <f>CONCATENATE(A172,". ",Z172," 
",A173,". ",Z173," 
",A174,". ",Z174,)</f>
        <v>TTO 1. 5 
. 5 
. 5</v>
      </c>
      <c r="BM172" s="109" t="str">
        <f>CONCATENATE(A172,". ",AA172," 
",A173,". ",AA173," 
",A174,". ",AA174,)</f>
        <v xml:space="preserve">TTO 1.  
.  
. </v>
      </c>
      <c r="BN172" s="109" t="str">
        <f>CONCATENATE(A172,". ",AB172," 
",A173,". ",AB173," 
",A174,". ",AB174,)</f>
        <v xml:space="preserve">TTO 1.  
.  
. </v>
      </c>
      <c r="BO172" s="109" t="str">
        <f>CONCATENATE(A172,". ",AH172," 
",A173,". ",AH173," 
",A174,". ",AH174,)</f>
        <v xml:space="preserve">TTO 1.  
.  
. </v>
      </c>
      <c r="BP172" s="109" t="str">
        <f>CONCATENATE(A172,". ",AN172," 
",A173,". ",AN173," 
",A174,". ",AN174,)</f>
        <v xml:space="preserve">TTO 1.  
.  
. </v>
      </c>
      <c r="BQ172" s="132">
        <f>IF(P172="Continua",1,0)</f>
        <v>0</v>
      </c>
      <c r="BR172" s="132">
        <f>IF(P172="Aleatoria",1,0)</f>
        <v>0</v>
      </c>
      <c r="BS172" s="132">
        <f>IF(R172="manual",1,0)</f>
        <v>0</v>
      </c>
      <c r="BT172" s="132">
        <f>IF(R172="automático",1,0)</f>
        <v>0</v>
      </c>
      <c r="BU172" s="132">
        <f>IF(T172="preventivo",1,0)</f>
        <v>0</v>
      </c>
      <c r="BV172" s="132">
        <f>IF(T172="detectivo",1,0)</f>
        <v>0</v>
      </c>
      <c r="BW172" s="132">
        <f>IF(T172="correctivo",1,0)</f>
        <v>0</v>
      </c>
      <c r="BX172" s="132">
        <f>IF(V172="probabilidad",1,0)</f>
        <v>0</v>
      </c>
      <c r="BY172" s="132">
        <f>IF(V172="impacto",1,0)</f>
        <v>0</v>
      </c>
      <c r="BZ172" s="132">
        <f>IF(V172="ambos",1,0)</f>
        <v>0</v>
      </c>
      <c r="CA172" s="132">
        <f>IF(V172="ninguno",1,0)</f>
        <v>0</v>
      </c>
      <c r="CB172" s="25"/>
      <c r="CC172" s="92">
        <v>1</v>
      </c>
      <c r="CD172" s="56"/>
      <c r="CE172" s="5"/>
    </row>
    <row r="173" spans="1:83" ht="71.25" hidden="1" customHeight="1">
      <c r="A173" s="256" t="str">
        <f>IF(B173="","","TTO 2")</f>
        <v/>
      </c>
      <c r="B173" s="379"/>
      <c r="C173" s="379"/>
      <c r="D173" s="379"/>
      <c r="E173" s="357"/>
      <c r="F173" s="357"/>
      <c r="G173" s="412"/>
      <c r="H173" s="412"/>
      <c r="I173" s="412"/>
      <c r="J173" s="380"/>
      <c r="K173" s="380"/>
      <c r="L173" s="380"/>
      <c r="M173" s="380"/>
      <c r="N173" s="413"/>
      <c r="O173" s="413"/>
      <c r="P173" s="357"/>
      <c r="Q173" s="357"/>
      <c r="R173" s="357"/>
      <c r="S173" s="357"/>
      <c r="T173" s="357"/>
      <c r="U173" s="357"/>
      <c r="V173" s="357"/>
      <c r="W173" s="357"/>
      <c r="X173" s="237">
        <f>IF(Y173&gt;0.8,5,IF(Y173&gt;0.6,4,IF(Y173&gt;0.4,3,IF(Y173&gt;0.2,2,1))))</f>
        <v>5</v>
      </c>
      <c r="Y173" s="238" t="str">
        <f>IF(OR(V173="Ambos",V173="Probabilidad"),Y172-(Y172*AY173),Y172)</f>
        <v/>
      </c>
      <c r="Z173" s="237">
        <f>IF(AA173&gt;0.8,5,IF(AA173&gt;0.6,4,IF(AA173&gt;0.4,3,IF(AA173&gt;0.2,2,1))))</f>
        <v>5</v>
      </c>
      <c r="AA173" s="238" t="str">
        <f>IF(OR(V173="Ambos",V173="Impacto"),AA172-(AA172*AZ173),AA172)</f>
        <v/>
      </c>
      <c r="AB173" s="357"/>
      <c r="AC173" s="357"/>
      <c r="AD173" s="357"/>
      <c r="AE173" s="357"/>
      <c r="AF173" s="357"/>
      <c r="AG173" s="357"/>
      <c r="AH173" s="357"/>
      <c r="AI173" s="357"/>
      <c r="AJ173" s="357"/>
      <c r="AK173" s="357"/>
      <c r="AL173" s="357"/>
      <c r="AM173" s="357"/>
      <c r="AN173" s="357"/>
      <c r="AO173" s="357"/>
      <c r="AP173" s="357"/>
      <c r="AQ173" s="357"/>
      <c r="AR173" s="357"/>
      <c r="AS173" s="357"/>
      <c r="AT173" s="239"/>
      <c r="AU173" s="87">
        <v>1</v>
      </c>
      <c r="AV173" s="240">
        <f>IF(N173="SI",1,0)</f>
        <v>0</v>
      </c>
      <c r="AW173" s="240">
        <f>IF(T173="",0,IF(R173="Automático",0.25,IF(C173="Manual",0.15,0)))</f>
        <v>0</v>
      </c>
      <c r="AX173" s="240">
        <f>IF(R173="",0,IF(T173="Preventivo",0.25,IF(T173="Detectivo",0.15,IF(T173="Correctivo",0.1,0))))</f>
        <v>0</v>
      </c>
      <c r="AY173" s="240">
        <f>IF(OR(R173=0,T173=0),0,AV173*(AW173+AX173))</f>
        <v>0</v>
      </c>
      <c r="AZ173" s="257"/>
      <c r="BA173" s="257"/>
      <c r="BB173" s="257"/>
      <c r="BC173" s="257"/>
      <c r="BD173" s="257"/>
      <c r="BE173" s="257"/>
      <c r="BF173" s="257"/>
      <c r="BG173" s="257"/>
      <c r="BH173" s="257"/>
      <c r="BI173" s="258"/>
      <c r="BJ173" s="258"/>
      <c r="BK173" s="258"/>
      <c r="BL173" s="258"/>
      <c r="BM173" s="258"/>
      <c r="BN173" s="258"/>
      <c r="BO173" s="258"/>
      <c r="BP173" s="94"/>
      <c r="BQ173" s="132">
        <f>IF(P173="Continua",1,0)</f>
        <v>0</v>
      </c>
      <c r="BR173" s="132">
        <f>IF(P173="Aleatoria",1,0)</f>
        <v>0</v>
      </c>
      <c r="BS173" s="132">
        <f>IF(R173="manual",1,0)</f>
        <v>0</v>
      </c>
      <c r="BT173" s="132">
        <f>IF(R173="automático",1,0)</f>
        <v>0</v>
      </c>
      <c r="BU173" s="132">
        <f>IF(T173="preventivo",1,0)</f>
        <v>0</v>
      </c>
      <c r="BV173" s="132">
        <f>IF(T173="detectivo",1,0)</f>
        <v>0</v>
      </c>
      <c r="BW173" s="132">
        <f>IF(T173="correctivo",1,0)</f>
        <v>0</v>
      </c>
      <c r="BX173" s="132">
        <f>IF(V173="probabilidad",1,0)</f>
        <v>0</v>
      </c>
      <c r="BY173" s="132">
        <f>IF(V173="impacto",1,0)</f>
        <v>0</v>
      </c>
      <c r="BZ173" s="132">
        <f>IF(V173="ambos",1,0)</f>
        <v>0</v>
      </c>
      <c r="CA173" s="132">
        <f>IF(V173="ninguno",1,0)</f>
        <v>0</v>
      </c>
      <c r="CC173" s="92">
        <v>1</v>
      </c>
    </row>
    <row r="174" spans="1:83" ht="71.25" hidden="1" customHeight="1">
      <c r="A174" s="256" t="str">
        <f>IF(B174="","","TTO 3")</f>
        <v/>
      </c>
      <c r="B174" s="379"/>
      <c r="C174" s="379"/>
      <c r="D174" s="379"/>
      <c r="E174" s="357"/>
      <c r="F174" s="357"/>
      <c r="G174" s="412"/>
      <c r="H174" s="412"/>
      <c r="I174" s="412"/>
      <c r="J174" s="380"/>
      <c r="K174" s="380"/>
      <c r="L174" s="380"/>
      <c r="M174" s="380"/>
      <c r="N174" s="413"/>
      <c r="O174" s="413"/>
      <c r="P174" s="357"/>
      <c r="Q174" s="357"/>
      <c r="R174" s="357"/>
      <c r="S174" s="357"/>
      <c r="T174" s="357"/>
      <c r="U174" s="357"/>
      <c r="V174" s="357"/>
      <c r="W174" s="357"/>
      <c r="X174" s="237">
        <f>IF(Y174&gt;0.8,5,IF(Y174&gt;0.6,4,IF(Y174&gt;0.4,3,IF(Y174&gt;0.2,2,1))))</f>
        <v>5</v>
      </c>
      <c r="Y174" s="238" t="str">
        <f>IF(OR(V174="Ambos",V174="Probabilidad"),Y173-(Y173*AY174),Y173)</f>
        <v/>
      </c>
      <c r="Z174" s="237">
        <f>IF(AA174&gt;0.8,5,IF(AA174&gt;0.6,4,IF(AA174&gt;0.4,3,IF(AA174&gt;0.2,2,1))))</f>
        <v>5</v>
      </c>
      <c r="AA174" s="238" t="str">
        <f>IF(OR(V174="Ambos",V174="Impacto"),AA173-(AA173*AZ174),AA173)</f>
        <v/>
      </c>
      <c r="AB174" s="357"/>
      <c r="AC174" s="357"/>
      <c r="AD174" s="357"/>
      <c r="AE174" s="357"/>
      <c r="AF174" s="357"/>
      <c r="AG174" s="357"/>
      <c r="AH174" s="357"/>
      <c r="AI174" s="357"/>
      <c r="AJ174" s="357"/>
      <c r="AK174" s="357"/>
      <c r="AL174" s="357"/>
      <c r="AM174" s="357"/>
      <c r="AN174" s="357"/>
      <c r="AO174" s="357"/>
      <c r="AP174" s="357"/>
      <c r="AQ174" s="357"/>
      <c r="AR174" s="357"/>
      <c r="AS174" s="357"/>
      <c r="AT174" s="239"/>
      <c r="AU174" s="87">
        <v>1</v>
      </c>
      <c r="AV174" s="240">
        <f>IF(N174="SI",1,0)</f>
        <v>0</v>
      </c>
      <c r="AW174" s="240">
        <f>IF(T174="",0,IF(R174="Automático",0.25,IF(C174="Manual",0.15,0)))</f>
        <v>0</v>
      </c>
      <c r="AX174" s="240">
        <f>IF(R174="",0,IF(T174="Preventivo",0.25,IF(T174="Detectivo",0.15,IF(T174="Correctivo",0.1,0))))</f>
        <v>0</v>
      </c>
      <c r="AY174" s="240">
        <f>IF(OR(R174=0,T174=0),0,AV174*(AW174+AX174))</f>
        <v>0</v>
      </c>
      <c r="AZ174" s="257"/>
      <c r="BA174" s="257"/>
      <c r="BB174" s="257"/>
      <c r="BC174" s="257"/>
      <c r="BD174" s="257"/>
      <c r="BE174" s="257"/>
      <c r="BF174" s="257"/>
      <c r="BG174" s="257"/>
      <c r="BH174" s="257"/>
      <c r="BI174" s="258"/>
      <c r="BJ174" s="258"/>
      <c r="BK174" s="258"/>
      <c r="BL174" s="258"/>
      <c r="BM174" s="258"/>
      <c r="BN174" s="258"/>
      <c r="BO174" s="258"/>
      <c r="BP174" s="94"/>
      <c r="BQ174" s="132">
        <f>IF(P174="Continua",1,0)</f>
        <v>0</v>
      </c>
      <c r="BR174" s="132">
        <f>IF(P174="Aleatoria",1,0)</f>
        <v>0</v>
      </c>
      <c r="BS174" s="132">
        <f>IF(R174="manual",1,0)</f>
        <v>0</v>
      </c>
      <c r="BT174" s="132">
        <f>IF(R174="automático",1,0)</f>
        <v>0</v>
      </c>
      <c r="BU174" s="132">
        <f>IF(T174="preventivo",1,0)</f>
        <v>0</v>
      </c>
      <c r="BV174" s="132">
        <f>IF(T174="detectivo",1,0)</f>
        <v>0</v>
      </c>
      <c r="BW174" s="132">
        <f>IF(T174="correctivo",1,0)</f>
        <v>0</v>
      </c>
      <c r="BX174" s="132">
        <f>IF(V174="probabilidad",1,0)</f>
        <v>0</v>
      </c>
      <c r="BY174" s="132">
        <f>IF(V174="impacto",1,0)</f>
        <v>0</v>
      </c>
      <c r="BZ174" s="132">
        <f>IF(V174="ambos",1,0)</f>
        <v>0</v>
      </c>
      <c r="CA174" s="132">
        <f>IF(V174="ninguno",1,0)</f>
        <v>0</v>
      </c>
      <c r="CC174" s="92">
        <v>1</v>
      </c>
    </row>
    <row r="175" spans="1:83" ht="8.25" customHeight="1" thickBot="1">
      <c r="A175" s="86"/>
      <c r="B175" s="199"/>
      <c r="C175" s="199"/>
      <c r="D175" s="199"/>
      <c r="E175" s="199"/>
      <c r="F175" s="199"/>
      <c r="J175" s="250"/>
      <c r="K175" s="250"/>
      <c r="L175" s="250"/>
      <c r="M175" s="250"/>
      <c r="N175" s="250"/>
      <c r="O175" s="251"/>
      <c r="P175" s="251"/>
      <c r="Q175" s="251"/>
      <c r="R175" s="251"/>
      <c r="S175" s="251"/>
      <c r="T175" s="251"/>
      <c r="U175" s="252"/>
      <c r="V175" s="252"/>
      <c r="W175" s="252"/>
      <c r="X175" s="252"/>
      <c r="Y175" s="25"/>
      <c r="Z175" s="25"/>
      <c r="AA175" s="25"/>
      <c r="AB175" s="5"/>
      <c r="AC175" s="5"/>
      <c r="AD175" s="5"/>
      <c r="AE175" s="5"/>
      <c r="AF175" s="5"/>
      <c r="AG175" s="5"/>
      <c r="AH175" s="5"/>
      <c r="AI175" s="5"/>
      <c r="AJ175" s="5"/>
      <c r="AK175" s="5"/>
      <c r="AL175" s="5"/>
      <c r="AM175" s="5"/>
      <c r="AN175" s="5"/>
      <c r="AO175" s="5"/>
      <c r="AP175" s="5"/>
      <c r="AQ175" s="5"/>
      <c r="AR175" s="5"/>
      <c r="AS175" s="5"/>
      <c r="AT175" s="5"/>
      <c r="AU175" s="87">
        <v>1</v>
      </c>
      <c r="AV175" s="259"/>
      <c r="AW175" s="260"/>
      <c r="AX175" s="260"/>
      <c r="AY175" s="25"/>
      <c r="AZ175" s="6"/>
      <c r="BA175" s="6"/>
      <c r="BB175" s="6"/>
      <c r="BC175" s="6"/>
      <c r="BD175" s="6"/>
      <c r="BE175" s="6"/>
      <c r="BF175" s="6"/>
      <c r="BG175" s="6"/>
      <c r="BH175" s="6"/>
      <c r="BI175" s="6"/>
      <c r="BJ175" s="6"/>
      <c r="BK175" s="94"/>
      <c r="BL175" s="94"/>
      <c r="BM175" s="94"/>
      <c r="BN175" s="94"/>
      <c r="BO175" s="94"/>
      <c r="BP175" s="94"/>
      <c r="BQ175" s="94"/>
      <c r="BR175" s="94"/>
      <c r="BS175" s="94"/>
      <c r="BT175" s="94"/>
      <c r="BU175" s="94"/>
      <c r="BV175" s="94"/>
      <c r="BW175" s="94"/>
      <c r="BX175" s="94"/>
      <c r="BY175" s="94"/>
      <c r="BZ175" s="94"/>
      <c r="CA175" s="94"/>
      <c r="CC175" s="92">
        <v>1</v>
      </c>
    </row>
    <row r="176" spans="1:83" ht="30" customHeight="1" thickTop="1" thickBot="1">
      <c r="A176" s="86"/>
      <c r="B176" s="414" t="s">
        <v>487</v>
      </c>
      <c r="C176" s="414"/>
      <c r="D176" s="414"/>
      <c r="E176" s="246">
        <f>X174</f>
        <v>5</v>
      </c>
      <c r="F176" s="415" t="str">
        <f>VLOOKUP(E176,A95:B99,2,1)</f>
        <v>Muy Alta</v>
      </c>
      <c r="G176" s="415"/>
      <c r="H176" s="415"/>
      <c r="I176" s="416" t="str">
        <f>IF(Y174&lt;0.01,0.01,Y174)</f>
        <v/>
      </c>
      <c r="J176" s="416"/>
      <c r="K176" s="417" t="s">
        <v>488</v>
      </c>
      <c r="L176" s="417"/>
      <c r="M176" s="417"/>
      <c r="N176" s="417"/>
      <c r="O176" s="417"/>
      <c r="P176" s="417"/>
      <c r="Q176" s="247">
        <f>Z174</f>
        <v>5</v>
      </c>
      <c r="R176" s="418" t="str">
        <f>VLOOKUP(Q176,A119:B123,2,1)</f>
        <v>Catastrófico</v>
      </c>
      <c r="S176" s="418"/>
      <c r="T176" s="418"/>
      <c r="U176" s="418"/>
      <c r="V176" s="261" t="str">
        <f>IF(AA174&lt;0.01,0.01,AA174)</f>
        <v/>
      </c>
      <c r="W176" s="262"/>
      <c r="Y176" s="25"/>
      <c r="Z176" s="25"/>
      <c r="AA176" s="25"/>
      <c r="AB176" s="5"/>
      <c r="AC176" s="5"/>
      <c r="AD176" s="5"/>
      <c r="AE176" s="5"/>
      <c r="AF176" s="5"/>
      <c r="AG176" s="5"/>
      <c r="AH176" s="5"/>
      <c r="AI176" s="5"/>
      <c r="AJ176" s="5"/>
      <c r="AK176" s="5"/>
      <c r="AL176" s="5"/>
      <c r="AM176" s="5"/>
      <c r="AN176" s="5"/>
      <c r="AO176" s="5"/>
      <c r="AP176" s="5"/>
      <c r="AQ176" s="5"/>
      <c r="AR176" s="5"/>
      <c r="AS176" s="5"/>
      <c r="AT176" s="5"/>
      <c r="AU176" s="87">
        <v>1</v>
      </c>
      <c r="AW176" s="108" t="str">
        <f>CONCATENATE(E176," - ",F176)</f>
        <v>5 - Muy Alta</v>
      </c>
      <c r="AX176" s="108" t="str">
        <f>CONCATENATE(Q176," - ",R176)</f>
        <v>5 - Catastrófico</v>
      </c>
      <c r="AY176" s="25"/>
      <c r="AZ176" s="25"/>
      <c r="BA176" s="25"/>
      <c r="BB176" s="25"/>
      <c r="BC176" s="25"/>
      <c r="BD176" s="25"/>
      <c r="BE176" s="25"/>
      <c r="BF176" s="25"/>
      <c r="BG176" s="25"/>
      <c r="BH176" s="25"/>
      <c r="BI176" s="25"/>
      <c r="BJ176" s="25"/>
      <c r="BK176" s="94"/>
      <c r="BL176" s="94"/>
      <c r="BM176" s="94"/>
      <c r="BN176" s="94"/>
      <c r="BO176" s="94"/>
      <c r="BP176" s="94"/>
      <c r="BQ176" s="56">
        <f t="shared" ref="BQ176:CA176" si="40">SUM(BQ172:BQ174)</f>
        <v>0</v>
      </c>
      <c r="BR176" s="56">
        <f t="shared" si="40"/>
        <v>0</v>
      </c>
      <c r="BS176" s="56">
        <f t="shared" si="40"/>
        <v>0</v>
      </c>
      <c r="BT176" s="56">
        <f t="shared" si="40"/>
        <v>0</v>
      </c>
      <c r="BU176" s="56">
        <f t="shared" si="40"/>
        <v>0</v>
      </c>
      <c r="BV176" s="56">
        <f t="shared" si="40"/>
        <v>0</v>
      </c>
      <c r="BW176" s="56">
        <f t="shared" si="40"/>
        <v>0</v>
      </c>
      <c r="BX176" s="56">
        <f t="shared" si="40"/>
        <v>0</v>
      </c>
      <c r="BY176" s="56">
        <f t="shared" si="40"/>
        <v>0</v>
      </c>
      <c r="BZ176" s="56">
        <f t="shared" si="40"/>
        <v>0</v>
      </c>
      <c r="CA176" s="56">
        <f t="shared" si="40"/>
        <v>0</v>
      </c>
      <c r="CC176" s="92">
        <v>1</v>
      </c>
    </row>
    <row r="177" spans="1:81" ht="12.75" customHeight="1" thickTop="1" thickBot="1">
      <c r="A177" s="86"/>
      <c r="B177" s="199"/>
      <c r="C177" s="199"/>
      <c r="D177" s="94"/>
      <c r="E177" s="25"/>
      <c r="F177" s="25"/>
      <c r="G177" s="25"/>
      <c r="H177" s="25"/>
      <c r="I177" s="25"/>
      <c r="J177" s="25"/>
      <c r="K177" s="25"/>
      <c r="L177" s="25"/>
      <c r="M177" s="25"/>
      <c r="N177" s="25"/>
      <c r="O177" s="25"/>
      <c r="P177" s="25"/>
      <c r="Q177" s="25"/>
      <c r="R177" s="25"/>
      <c r="S177" s="25"/>
      <c r="T177" s="25"/>
      <c r="U177" s="25"/>
      <c r="V177" s="25"/>
      <c r="W177" s="25"/>
      <c r="X177" s="252"/>
      <c r="Y177" s="25"/>
      <c r="Z177" s="25"/>
      <c r="AA177" s="25"/>
      <c r="AB177" s="5"/>
      <c r="AC177" s="5"/>
      <c r="AD177" s="5"/>
      <c r="AE177" s="5"/>
      <c r="AF177" s="5"/>
      <c r="AG177" s="5"/>
      <c r="AH177" s="5"/>
      <c r="AI177" s="5"/>
      <c r="AJ177" s="5"/>
      <c r="AK177" s="5"/>
      <c r="AL177" s="5"/>
      <c r="AM177" s="5"/>
      <c r="AN177" s="5"/>
      <c r="AO177" s="5"/>
      <c r="AP177" s="5"/>
      <c r="AQ177" s="5"/>
      <c r="AR177" s="5"/>
      <c r="AS177" s="5"/>
      <c r="AT177" s="5"/>
      <c r="AU177" s="87">
        <v>1</v>
      </c>
      <c r="AV177" s="259"/>
      <c r="AW177" s="260"/>
      <c r="AX177" s="260"/>
      <c r="AY177" s="25"/>
      <c r="AZ177" s="25"/>
      <c r="BA177" s="25"/>
      <c r="BB177" s="25"/>
      <c r="BC177" s="25"/>
      <c r="BD177" s="25"/>
      <c r="BE177" s="25"/>
      <c r="BF177" s="25"/>
      <c r="BG177" s="25"/>
      <c r="BH177" s="25"/>
      <c r="BI177" s="25"/>
      <c r="BJ177" s="25"/>
      <c r="BK177" s="94"/>
      <c r="BL177" s="94"/>
      <c r="BM177" s="94"/>
      <c r="BN177" s="94"/>
      <c r="BO177" s="94"/>
      <c r="BP177" s="94"/>
      <c r="BQ177" s="94"/>
      <c r="BR177" s="94"/>
      <c r="BS177" s="94"/>
      <c r="BT177" s="94"/>
      <c r="BU177" s="94"/>
      <c r="BV177" s="94"/>
      <c r="BW177" s="94"/>
      <c r="BX177" s="94"/>
      <c r="BY177" s="94"/>
      <c r="BZ177" s="94"/>
      <c r="CA177" s="94"/>
      <c r="CC177" s="92">
        <v>1</v>
      </c>
    </row>
    <row r="178" spans="1:81" ht="25.5" customHeight="1" thickBot="1">
      <c r="A178" s="86"/>
      <c r="B178" s="199"/>
      <c r="C178" s="199"/>
      <c r="D178" s="199"/>
      <c r="E178" s="199"/>
      <c r="F178" s="403" t="s">
        <v>489</v>
      </c>
      <c r="G178" s="403"/>
      <c r="H178" s="403"/>
      <c r="I178" s="403"/>
      <c r="J178" s="403"/>
      <c r="K178" s="403"/>
      <c r="L178" s="403"/>
      <c r="M178" s="403"/>
      <c r="N178" s="404" t="str">
        <f>IFERROR(INDEX(ADU1218:ADY1222,MATCH(E176,ADP1218:ADP1222,0),MATCH(Q176,ADU1214:ADY1214,0)),"")</f>
        <v>EXTREMO</v>
      </c>
      <c r="O178" s="404"/>
      <c r="P178" s="404"/>
      <c r="Q178" s="404"/>
      <c r="R178" s="404"/>
      <c r="S178" s="404"/>
      <c r="T178" s="405" t="e">
        <f>IF(AV178&lt;0.01,0.01,AV178)</f>
        <v>#VALUE!</v>
      </c>
      <c r="U178" s="405"/>
      <c r="V178" s="405"/>
      <c r="W178" s="405"/>
      <c r="X178" s="252"/>
      <c r="Y178" s="406" t="s">
        <v>433</v>
      </c>
      <c r="Z178" s="406"/>
      <c r="AA178" s="406"/>
      <c r="AB178" s="5"/>
      <c r="AC178" s="5"/>
      <c r="AD178" s="5"/>
      <c r="AE178" s="5"/>
      <c r="AF178" s="5"/>
      <c r="AG178" s="5"/>
      <c r="AH178" s="5"/>
      <c r="AI178" s="5"/>
      <c r="AJ178" s="5"/>
      <c r="AK178" s="5"/>
      <c r="AL178" s="5"/>
      <c r="AM178" s="5"/>
      <c r="AN178" s="5"/>
      <c r="AO178" s="5" t="s">
        <v>490</v>
      </c>
      <c r="AP178" s="5"/>
      <c r="AQ178" s="5"/>
      <c r="AR178" s="5"/>
      <c r="AS178" s="5"/>
      <c r="AT178" s="5"/>
      <c r="AU178" s="87">
        <v>1</v>
      </c>
      <c r="AV178" s="249" t="e">
        <f>I176*V176</f>
        <v>#VALUE!</v>
      </c>
      <c r="AW178" s="260"/>
      <c r="AX178" s="260"/>
      <c r="AY178" s="25"/>
      <c r="AZ178" s="25"/>
      <c r="BA178" s="25"/>
      <c r="BB178" s="25"/>
      <c r="BC178" s="25"/>
      <c r="BD178" s="25"/>
      <c r="BE178" s="25"/>
      <c r="BF178" s="25"/>
      <c r="BG178" s="25"/>
      <c r="BH178" s="25"/>
      <c r="BI178" s="25"/>
      <c r="BJ178" s="25"/>
      <c r="BK178" s="94"/>
      <c r="BL178" s="94"/>
      <c r="BM178" s="94"/>
      <c r="BN178" s="94"/>
      <c r="BO178" s="94"/>
      <c r="BP178" s="94"/>
      <c r="BQ178" s="94"/>
      <c r="BR178" s="94"/>
      <c r="BS178" s="94"/>
      <c r="BT178" s="94"/>
      <c r="BU178" s="94"/>
      <c r="BV178" s="94"/>
      <c r="BW178" s="94"/>
      <c r="BX178" s="94"/>
      <c r="BY178" s="94"/>
      <c r="BZ178" s="94"/>
      <c r="CA178" s="94"/>
      <c r="CC178" s="92">
        <v>1</v>
      </c>
    </row>
    <row r="179" spans="1:81" ht="16.5" customHeight="1">
      <c r="A179" s="86"/>
      <c r="B179" s="199"/>
      <c r="C179" s="199"/>
      <c r="D179" s="199"/>
      <c r="E179" s="199"/>
      <c r="F179" s="199"/>
      <c r="G179" s="250"/>
      <c r="H179" s="250"/>
      <c r="I179" s="250"/>
      <c r="J179" s="250"/>
      <c r="K179" s="250"/>
      <c r="L179" s="250"/>
      <c r="M179" s="250"/>
      <c r="N179" s="250"/>
      <c r="O179" s="251"/>
      <c r="P179" s="251"/>
      <c r="Q179" s="251"/>
      <c r="R179" s="251"/>
      <c r="S179" s="251"/>
      <c r="T179" s="251"/>
      <c r="U179" s="252"/>
      <c r="V179" s="252"/>
      <c r="W179" s="252"/>
      <c r="X179" s="252"/>
      <c r="Y179" s="25"/>
      <c r="Z179" s="25"/>
      <c r="AA179" s="25"/>
      <c r="AB179" s="5"/>
      <c r="AC179" s="5"/>
      <c r="AD179" s="5"/>
      <c r="AE179" s="5"/>
      <c r="AF179" s="5"/>
      <c r="AG179" s="5"/>
      <c r="AH179" s="5"/>
      <c r="AI179" s="5"/>
      <c r="AJ179" s="5"/>
      <c r="AK179" s="5"/>
      <c r="AL179" s="5"/>
      <c r="AM179" s="5"/>
      <c r="AN179" s="5"/>
      <c r="AO179" s="5"/>
      <c r="AP179" s="5"/>
      <c r="AQ179" s="5"/>
      <c r="AR179" s="5"/>
      <c r="AS179" s="5"/>
      <c r="AT179" s="5"/>
      <c r="AU179" s="87">
        <v>1</v>
      </c>
      <c r="AV179" s="259"/>
      <c r="AW179" s="260"/>
      <c r="AX179" s="260"/>
      <c r="AY179" s="25"/>
      <c r="AZ179" s="25"/>
      <c r="BA179" s="25"/>
      <c r="BB179" s="25"/>
      <c r="BC179" s="25"/>
      <c r="BD179" s="25"/>
      <c r="BE179" s="25"/>
      <c r="BF179" s="25"/>
      <c r="BG179" s="25"/>
      <c r="BH179" s="25"/>
      <c r="BI179" s="25"/>
      <c r="BJ179" s="25"/>
      <c r="BK179" s="94"/>
      <c r="BL179" s="94"/>
      <c r="BM179" s="94"/>
      <c r="BN179" s="94"/>
      <c r="BO179" s="94"/>
      <c r="BP179" s="94"/>
      <c r="BQ179" s="94"/>
      <c r="BR179" s="94"/>
      <c r="BS179" s="94"/>
      <c r="BT179" s="94"/>
      <c r="BU179" s="94"/>
      <c r="BV179" s="94"/>
      <c r="BW179" s="94"/>
      <c r="BX179" s="94"/>
      <c r="BY179" s="94"/>
      <c r="BZ179" s="94"/>
      <c r="CA179" s="94"/>
      <c r="CC179" s="92">
        <v>1</v>
      </c>
    </row>
    <row r="180" spans="1:81" ht="30" customHeight="1">
      <c r="A180" s="86"/>
      <c r="B180" s="407" t="s">
        <v>491</v>
      </c>
      <c r="C180" s="407"/>
      <c r="D180" s="407"/>
      <c r="E180" s="407"/>
      <c r="F180" s="407"/>
      <c r="G180" s="407"/>
      <c r="H180" s="407"/>
      <c r="I180" s="407"/>
      <c r="J180" s="407"/>
      <c r="K180" s="407"/>
      <c r="L180" s="407"/>
      <c r="M180" s="407"/>
      <c r="N180" s="407"/>
      <c r="O180" s="407"/>
      <c r="P180" s="407"/>
      <c r="Q180" s="407"/>
      <c r="R180" s="407"/>
      <c r="S180" s="407"/>
      <c r="T180" s="407"/>
      <c r="U180" s="407"/>
      <c r="V180" s="408" t="s">
        <v>492</v>
      </c>
      <c r="W180" s="408"/>
      <c r="X180" s="408"/>
      <c r="Y180" s="408"/>
      <c r="Z180" s="408"/>
      <c r="AA180" s="408"/>
      <c r="AB180" s="408"/>
      <c r="AC180" s="408"/>
      <c r="AD180" s="408"/>
      <c r="AE180" s="408"/>
      <c r="AF180" s="408"/>
      <c r="AG180" s="408"/>
      <c r="AH180" s="408"/>
      <c r="AI180" s="408"/>
      <c r="AJ180" s="408"/>
      <c r="AK180" s="408"/>
      <c r="AL180" s="408"/>
      <c r="AM180" s="408"/>
      <c r="AN180" s="408"/>
      <c r="AO180" s="408"/>
      <c r="AP180" s="408"/>
      <c r="AQ180" s="408"/>
      <c r="AR180" s="408"/>
      <c r="AS180" s="408"/>
      <c r="AT180" s="263"/>
      <c r="AU180" s="87">
        <v>1</v>
      </c>
      <c r="AV180" s="109" t="s">
        <v>493</v>
      </c>
      <c r="AW180" s="264" t="s">
        <v>494</v>
      </c>
      <c r="AX180" s="254" t="s">
        <v>495</v>
      </c>
      <c r="AY180" s="254" t="s">
        <v>496</v>
      </c>
      <c r="AZ180" s="254" t="s">
        <v>497</v>
      </c>
      <c r="BA180" s="254" t="s">
        <v>4</v>
      </c>
      <c r="BB180" s="265" t="s">
        <v>498</v>
      </c>
      <c r="BC180" s="265" t="s">
        <v>499</v>
      </c>
      <c r="BD180" s="265" t="s">
        <v>500</v>
      </c>
      <c r="BE180" s="25"/>
      <c r="BF180" s="25"/>
      <c r="BG180" s="25"/>
      <c r="BH180" s="25"/>
      <c r="BI180" s="25"/>
      <c r="BJ180" s="25"/>
      <c r="BK180" s="94"/>
      <c r="BL180" s="94"/>
      <c r="BM180" s="94"/>
      <c r="BN180" s="94"/>
      <c r="BO180" s="94"/>
      <c r="BP180" s="94"/>
      <c r="BQ180" s="94"/>
      <c r="BR180" s="94"/>
      <c r="BS180" s="94"/>
      <c r="BT180" s="94"/>
      <c r="BU180" s="94"/>
      <c r="BV180" s="94"/>
      <c r="BW180" s="94"/>
      <c r="BX180" s="94"/>
      <c r="BY180" s="94"/>
      <c r="BZ180" s="94"/>
      <c r="CA180" s="94"/>
      <c r="CC180" s="92">
        <v>1</v>
      </c>
    </row>
    <row r="181" spans="1:81" ht="14.25" customHeight="1">
      <c r="A181" s="86"/>
      <c r="B181" s="409" t="s">
        <v>112</v>
      </c>
      <c r="C181" s="409" t="s">
        <v>494</v>
      </c>
      <c r="D181" s="409"/>
      <c r="E181" s="409"/>
      <c r="F181" s="409"/>
      <c r="G181" s="388" t="s">
        <v>501</v>
      </c>
      <c r="H181" s="388" t="s">
        <v>502</v>
      </c>
      <c r="I181" s="388"/>
      <c r="J181" s="388"/>
      <c r="K181" s="388"/>
      <c r="L181" s="388" t="s">
        <v>503</v>
      </c>
      <c r="M181" s="388"/>
      <c r="N181" s="388"/>
      <c r="O181" s="388"/>
      <c r="P181" s="388" t="s">
        <v>504</v>
      </c>
      <c r="Q181" s="388"/>
      <c r="R181" s="388"/>
      <c r="S181" s="388"/>
      <c r="T181" s="410" t="s">
        <v>4</v>
      </c>
      <c r="U181" s="410"/>
      <c r="V181" s="411" t="s">
        <v>505</v>
      </c>
      <c r="W181" s="411"/>
      <c r="X181" s="411"/>
      <c r="Y181" s="411"/>
      <c r="Z181" s="411"/>
      <c r="AA181" s="411"/>
      <c r="AB181" s="411"/>
      <c r="AC181" s="411"/>
      <c r="AD181" s="411" t="s">
        <v>506</v>
      </c>
      <c r="AE181" s="411"/>
      <c r="AF181" s="411"/>
      <c r="AG181" s="411"/>
      <c r="AH181" s="411"/>
      <c r="AI181" s="411"/>
      <c r="AJ181" s="411"/>
      <c r="AK181" s="411"/>
      <c r="AL181" s="411" t="s">
        <v>507</v>
      </c>
      <c r="AM181" s="411"/>
      <c r="AN181" s="411"/>
      <c r="AO181" s="411"/>
      <c r="AP181" s="411"/>
      <c r="AQ181" s="411"/>
      <c r="AR181" s="411"/>
      <c r="AS181" s="411"/>
      <c r="AT181" s="253"/>
      <c r="AU181" s="87">
        <v>1</v>
      </c>
      <c r="AV181" s="112" t="str">
        <f>CONCATENATE(A183,". ",B183," 
",A185,". ",B185," 
",A187,". ",B187," 
",A189,". ",B189)</f>
        <v xml:space="preserve">Indicador 1. EFICACIA DE
CONTROLES: 
Indicador 2. EFECTIVIDAD
(Alarmas - materialización): 
IND3.  
IND4. </v>
      </c>
      <c r="AW181" s="112" t="str">
        <f>CONCATENATE("IND ",A183,". ",C183," 
",A185,". ",C185," 
",A187,". ",C187," 
",A189,". ",C189)</f>
        <v xml:space="preserve">IND Indicador 1. Controles ejecutados en el periodo  / Controles programados a ejecutar en el periodo X 100% 
Indicador 2. No. de normas relacionadas con el modelo efr modificadas, derogadas o expedidas en el período / No. de normas relacionadas con el modelo efr  modificadas, derogadas o expedidas en el período socializadas entte los integrantes del equipo efr 
IND3.  
IND4. </v>
      </c>
      <c r="AX181" s="112" t="str">
        <f>CONCATENATE("IND ",A183,". 
",J183," 
",A185,". 
",J185," 
",A187,". 
",J187," 
",A189,". 
",J189)</f>
        <v xml:space="preserve">IND Indicador 1. 
Indicador 2. 
IND3. 
IND4. 
</v>
      </c>
      <c r="AY181" s="112" t="str">
        <f>CONCATENATE("IND ",A183,". 
",N183," 
",A185,". 
",N185," 
",A187,". 
",N187," 
",A189,". 
",N189)</f>
        <v xml:space="preserve">IND Indicador 1. 
Indicador 2. 
IND3. 
IND4. 
</v>
      </c>
      <c r="AZ181" s="112" t="str">
        <f>CONCATENATE("IND ",A183,". 
",R183," 
",A185,". 
",R185," 
",A187,". 
",R187," 
",A189,". 
",R189)</f>
        <v xml:space="preserve">IND Indicador 1. 
Indicador 2. 
IND3. 
IND4. 
</v>
      </c>
      <c r="BA181" s="112" t="str">
        <f>CONCATENATE("IND ",A183,". 
",R183," 
",A185,". 
",R185," 
",A187,". 
",R187," 
",A189,". 
",R189)</f>
        <v xml:space="preserve">IND Indicador 1. 
Indicador 2. 
IND3. 
IND4. 
</v>
      </c>
      <c r="BB181" s="112" t="str">
        <f>CONCATENATE(A183,". 
",V183," 
",A185,". 
",V185," 
",A187,". 
",V187," 
",A189,". 
",V189)</f>
        <v xml:space="preserve">Indicador 1. 
Indicador 2. 
IND3. 
IND4. 
</v>
      </c>
      <c r="BC181" s="112" t="str">
        <f>CONCATENATE(A183,". 
",AD183," 
",A185,". 
",AD185," 
",A187,". 
",AD187," 
",A189,". 
",AD189)</f>
        <v xml:space="preserve">Indicador 1. 
Indicador 2. 
IND3. 
IND4. 
</v>
      </c>
      <c r="BD181" s="112" t="str">
        <f>CONCATENATE(A183,". 
",AL183," 
",A185,". 
",AL185," 
",A187,". 
",AL187," 
",A189,". 
",AL189)</f>
        <v xml:space="preserve">Indicador 1. 
Indicador 2. 
IND3. 
IND4. 
</v>
      </c>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C181" s="92">
        <v>1</v>
      </c>
    </row>
    <row r="182" spans="1:81" ht="12.75" customHeight="1">
      <c r="A182" s="86"/>
      <c r="B182" s="409"/>
      <c r="C182" s="409"/>
      <c r="D182" s="409"/>
      <c r="E182" s="409"/>
      <c r="F182" s="409"/>
      <c r="G182" s="388"/>
      <c r="H182" s="388" t="s">
        <v>508</v>
      </c>
      <c r="I182" s="388"/>
      <c r="J182" s="388" t="s">
        <v>509</v>
      </c>
      <c r="K182" s="388"/>
      <c r="L182" s="388" t="s">
        <v>508</v>
      </c>
      <c r="M182" s="388"/>
      <c r="N182" s="388" t="s">
        <v>509</v>
      </c>
      <c r="O182" s="388"/>
      <c r="P182" s="388"/>
      <c r="Q182" s="388"/>
      <c r="R182" s="388" t="s">
        <v>509</v>
      </c>
      <c r="S182" s="388"/>
      <c r="T182" s="410"/>
      <c r="U182" s="410"/>
      <c r="V182" s="411"/>
      <c r="W182" s="411"/>
      <c r="X182" s="411"/>
      <c r="Y182" s="411"/>
      <c r="Z182" s="411"/>
      <c r="AA182" s="411"/>
      <c r="AB182" s="411"/>
      <c r="AC182" s="411"/>
      <c r="AD182" s="411"/>
      <c r="AE182" s="411"/>
      <c r="AF182" s="411"/>
      <c r="AG182" s="411"/>
      <c r="AH182" s="411"/>
      <c r="AI182" s="411"/>
      <c r="AJ182" s="411"/>
      <c r="AK182" s="411"/>
      <c r="AL182" s="411"/>
      <c r="AM182" s="411"/>
      <c r="AN182" s="411"/>
      <c r="AO182" s="411"/>
      <c r="AP182" s="411"/>
      <c r="AQ182" s="411"/>
      <c r="AR182" s="411"/>
      <c r="AS182" s="411"/>
      <c r="AT182" s="253"/>
      <c r="AU182" s="87">
        <v>1</v>
      </c>
      <c r="BE182" s="25"/>
      <c r="BF182" s="25"/>
      <c r="BG182" s="25"/>
      <c r="BH182" s="25"/>
      <c r="BI182" s="25"/>
      <c r="BJ182" s="25"/>
      <c r="BK182" s="94"/>
      <c r="BL182" s="94"/>
      <c r="BM182" s="94"/>
      <c r="BN182" s="94"/>
      <c r="BO182" s="94"/>
      <c r="BP182" s="94"/>
      <c r="BQ182" s="94"/>
      <c r="BR182" s="94"/>
      <c r="BS182" s="94"/>
      <c r="BT182" s="94"/>
      <c r="BU182" s="94"/>
      <c r="BV182" s="94"/>
      <c r="BW182" s="94"/>
      <c r="BX182" s="94"/>
      <c r="BY182" s="94"/>
      <c r="BZ182" s="94"/>
      <c r="CA182" s="94"/>
      <c r="CC182" s="92">
        <v>1</v>
      </c>
    </row>
    <row r="183" spans="1:81" ht="42" customHeight="1">
      <c r="A183" s="396" t="s">
        <v>510</v>
      </c>
      <c r="B183" s="397" t="s">
        <v>511</v>
      </c>
      <c r="C183" s="397" t="s">
        <v>830</v>
      </c>
      <c r="D183" s="397"/>
      <c r="E183" s="397"/>
      <c r="F183" s="397"/>
      <c r="G183" s="266" t="s">
        <v>512</v>
      </c>
      <c r="H183" s="401"/>
      <c r="I183" s="401"/>
      <c r="J183" s="402" t="str">
        <f>IFERROR(ROUND(H183/H184,1),"")</f>
        <v/>
      </c>
      <c r="K183" s="402"/>
      <c r="L183" s="401"/>
      <c r="M183" s="401"/>
      <c r="N183" s="402" t="str">
        <f>IFERROR(ROUND(L183/L184,1),"")</f>
        <v/>
      </c>
      <c r="O183" s="402"/>
      <c r="P183" s="401"/>
      <c r="Q183" s="401"/>
      <c r="R183" s="402" t="str">
        <f>IFERROR(ROUND(P183/P184,1),"")</f>
        <v/>
      </c>
      <c r="S183" s="402"/>
      <c r="T183" s="399"/>
      <c r="U183" s="399"/>
      <c r="V183" s="400"/>
      <c r="W183" s="400"/>
      <c r="X183" s="400"/>
      <c r="Y183" s="400"/>
      <c r="Z183" s="400"/>
      <c r="AA183" s="400"/>
      <c r="AB183" s="400"/>
      <c r="AC183" s="400"/>
      <c r="AD183" s="400"/>
      <c r="AE183" s="400"/>
      <c r="AF183" s="400"/>
      <c r="AG183" s="400"/>
      <c r="AH183" s="400"/>
      <c r="AI183" s="400"/>
      <c r="AJ183" s="400"/>
      <c r="AK183" s="400"/>
      <c r="AL183" s="400"/>
      <c r="AM183" s="400"/>
      <c r="AN183" s="400"/>
      <c r="AO183" s="400"/>
      <c r="AP183" s="400"/>
      <c r="AQ183" s="400"/>
      <c r="AR183" s="400"/>
      <c r="AS183" s="400"/>
      <c r="AT183" s="267"/>
      <c r="AU183" s="87">
        <v>1</v>
      </c>
      <c r="AV183" s="112" t="str">
        <f>CONCATENATE(A183,".  
",C183," 
",$H$181,": ",J183," 
",$L$181,": ",N183," 
",$P$181,": ",R183," 
",$T$181,": ",T183)</f>
        <v xml:space="preserve">Indicador 1.  
Controles ejecutados en el periodo  / Controles programados a ejecutar en el periodo X 100% 
DATOS PERIODO 1:  
DATOS PERIODO 2:  
DATOS PERIODO 3:  
AÑO: </v>
      </c>
      <c r="AW183" s="112" t="str">
        <f>CONCATENATE(A183,".   
",$V$181,": ",V183," 
",$AD$181,": ",AD183," 
",$AL$181,": ",AL183)</f>
        <v xml:space="preserve">Indicador 1.   
ANÁLISIS PERIODO 1:  
ANÁLISIS PERIODO 2:  
ANÁLISIS PERIODO 3: </v>
      </c>
      <c r="BE183" s="25"/>
      <c r="BF183" s="25"/>
      <c r="BG183" s="25"/>
      <c r="BH183" s="25"/>
      <c r="BI183" s="25"/>
      <c r="BJ183" s="25"/>
      <c r="BK183" s="94"/>
      <c r="BL183" s="94"/>
      <c r="BM183" s="94"/>
      <c r="BN183" s="94"/>
      <c r="BO183" s="94"/>
      <c r="BP183" s="94"/>
      <c r="BQ183" s="94"/>
      <c r="BR183" s="94"/>
      <c r="BS183" s="94"/>
      <c r="BT183" s="94"/>
      <c r="BU183" s="94"/>
      <c r="BV183" s="94"/>
      <c r="BW183" s="94"/>
      <c r="BX183" s="94"/>
      <c r="BY183" s="94"/>
      <c r="BZ183" s="94"/>
      <c r="CA183" s="94"/>
      <c r="CC183" s="92">
        <v>1</v>
      </c>
    </row>
    <row r="184" spans="1:81" ht="42" customHeight="1">
      <c r="A184" s="396"/>
      <c r="B184" s="397"/>
      <c r="C184" s="397"/>
      <c r="D184" s="397"/>
      <c r="E184" s="397"/>
      <c r="F184" s="397"/>
      <c r="G184" s="266" t="s">
        <v>513</v>
      </c>
      <c r="H184" s="401"/>
      <c r="I184" s="401"/>
      <c r="J184" s="402"/>
      <c r="K184" s="402"/>
      <c r="L184" s="401"/>
      <c r="M184" s="401"/>
      <c r="N184" s="402"/>
      <c r="O184" s="402"/>
      <c r="P184" s="401"/>
      <c r="Q184" s="401"/>
      <c r="R184" s="402"/>
      <c r="S184" s="402"/>
      <c r="T184" s="399"/>
      <c r="U184" s="399"/>
      <c r="V184" s="400"/>
      <c r="W184" s="400"/>
      <c r="X184" s="400"/>
      <c r="Y184" s="400"/>
      <c r="Z184" s="400"/>
      <c r="AA184" s="400"/>
      <c r="AB184" s="400"/>
      <c r="AC184" s="400"/>
      <c r="AD184" s="400"/>
      <c r="AE184" s="400"/>
      <c r="AF184" s="400"/>
      <c r="AG184" s="400"/>
      <c r="AH184" s="400"/>
      <c r="AI184" s="400"/>
      <c r="AJ184" s="400"/>
      <c r="AK184" s="400"/>
      <c r="AL184" s="400"/>
      <c r="AM184" s="400"/>
      <c r="AN184" s="400"/>
      <c r="AO184" s="400"/>
      <c r="AP184" s="400"/>
      <c r="AQ184" s="400"/>
      <c r="AR184" s="400"/>
      <c r="AS184" s="400"/>
      <c r="AT184" s="267"/>
      <c r="AU184" s="87">
        <v>1</v>
      </c>
      <c r="AV184" s="112"/>
      <c r="AW184" s="112"/>
      <c r="AX184" s="112"/>
      <c r="AY184" s="25"/>
      <c r="AZ184" s="25"/>
      <c r="BA184" s="25"/>
      <c r="BB184" s="25"/>
      <c r="BC184" s="25"/>
      <c r="BD184" s="25"/>
      <c r="BE184" s="25"/>
      <c r="BF184" s="25"/>
      <c r="BG184" s="25"/>
      <c r="BH184" s="25"/>
      <c r="BI184" s="25"/>
      <c r="BJ184" s="25"/>
      <c r="BK184" s="94"/>
      <c r="BL184" s="94"/>
      <c r="BM184" s="94"/>
      <c r="BN184" s="94"/>
      <c r="BO184" s="94"/>
      <c r="BP184" s="94"/>
      <c r="BQ184" s="94"/>
      <c r="BR184" s="94"/>
      <c r="BS184" s="94"/>
      <c r="BT184" s="94"/>
      <c r="BU184" s="94"/>
      <c r="BV184" s="94"/>
      <c r="BW184" s="94"/>
      <c r="BX184" s="94"/>
      <c r="BY184" s="94"/>
      <c r="BZ184" s="94"/>
      <c r="CA184" s="94"/>
      <c r="CC184" s="92">
        <v>1</v>
      </c>
    </row>
    <row r="185" spans="1:81" ht="42" customHeight="1">
      <c r="A185" s="396" t="str">
        <f>IF(B185="","","Indicador 2")</f>
        <v>Indicador 2</v>
      </c>
      <c r="B185" s="397" t="s">
        <v>514</v>
      </c>
      <c r="C185" s="397" t="s">
        <v>860</v>
      </c>
      <c r="D185" s="397"/>
      <c r="E185" s="397"/>
      <c r="F185" s="397"/>
      <c r="G185" s="266" t="s">
        <v>512</v>
      </c>
      <c r="H185" s="401"/>
      <c r="I185" s="401"/>
      <c r="J185" s="402" t="str">
        <f>IFERROR(ROUND(H185/H186,1),"")</f>
        <v/>
      </c>
      <c r="K185" s="402"/>
      <c r="L185" s="401"/>
      <c r="M185" s="401"/>
      <c r="N185" s="402" t="str">
        <f>IFERROR(ROUND(L185/L186,1),"")</f>
        <v/>
      </c>
      <c r="O185" s="402"/>
      <c r="P185" s="401"/>
      <c r="Q185" s="401"/>
      <c r="R185" s="402" t="str">
        <f>IFERROR(ROUND(P185/P186,1),"")</f>
        <v/>
      </c>
      <c r="S185" s="402"/>
      <c r="T185" s="399"/>
      <c r="U185" s="399"/>
      <c r="V185" s="400"/>
      <c r="W185" s="400"/>
      <c r="X185" s="400"/>
      <c r="Y185" s="400"/>
      <c r="Z185" s="400"/>
      <c r="AA185" s="400"/>
      <c r="AB185" s="400"/>
      <c r="AC185" s="400"/>
      <c r="AD185" s="400"/>
      <c r="AE185" s="400"/>
      <c r="AF185" s="400"/>
      <c r="AG185" s="400"/>
      <c r="AH185" s="400"/>
      <c r="AI185" s="400"/>
      <c r="AJ185" s="400"/>
      <c r="AK185" s="400"/>
      <c r="AL185" s="400"/>
      <c r="AM185" s="400"/>
      <c r="AN185" s="400"/>
      <c r="AO185" s="400"/>
      <c r="AP185" s="400"/>
      <c r="AQ185" s="400"/>
      <c r="AR185" s="400"/>
      <c r="AS185" s="400"/>
      <c r="AT185" s="267"/>
      <c r="AU185" s="87">
        <v>1</v>
      </c>
      <c r="AV185" s="112" t="str">
        <f>CONCATENATE(A185,".  
",C185," 
",$H$181,": ",J185," 
",$L$181,": ",N185," 
",$P$181,": ",R185," 
",$T$181,": ",T185)</f>
        <v xml:space="preserve">Indicador 2.  
No. de normas relacionadas con el modelo efr modificadas, derogadas o expedidas en el período / No. de normas relacionadas con el modelo efr  modificadas, derogadas o expedidas en el período socializadas entte los integrantes del equipo efr 
DATOS PERIODO 1:  
DATOS PERIODO 2:  
DATOS PERIODO 3:  
AÑO: </v>
      </c>
      <c r="AW185" s="112" t="str">
        <f>CONCATENATE(A185,".   
",$V$181,": ",V185," 
",$AD$181,": ",AD185," 
",$AL$181,": ",AL185)</f>
        <v xml:space="preserve">Indicador 2.   
ANÁLISIS PERIODO 1:  
ANÁLISIS PERIODO 2:  
ANÁLISIS PERIODO 3: </v>
      </c>
      <c r="AX185" s="112"/>
      <c r="AY185" s="5"/>
      <c r="AZ185" s="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C185" s="92">
        <v>1</v>
      </c>
    </row>
    <row r="186" spans="1:81" ht="42" customHeight="1">
      <c r="A186" s="396"/>
      <c r="B186" s="397"/>
      <c r="C186" s="397"/>
      <c r="D186" s="397"/>
      <c r="E186" s="397"/>
      <c r="F186" s="397"/>
      <c r="G186" s="266" t="s">
        <v>513</v>
      </c>
      <c r="H186" s="401"/>
      <c r="I186" s="401"/>
      <c r="J186" s="402"/>
      <c r="K186" s="402"/>
      <c r="L186" s="401"/>
      <c r="M186" s="401"/>
      <c r="N186" s="402"/>
      <c r="O186" s="402"/>
      <c r="P186" s="401"/>
      <c r="Q186" s="401"/>
      <c r="R186" s="402"/>
      <c r="S186" s="402"/>
      <c r="T186" s="399"/>
      <c r="U186" s="399"/>
      <c r="V186" s="400"/>
      <c r="W186" s="400"/>
      <c r="X186" s="400"/>
      <c r="Y186" s="400"/>
      <c r="Z186" s="400"/>
      <c r="AA186" s="400"/>
      <c r="AB186" s="400"/>
      <c r="AC186" s="400"/>
      <c r="AD186" s="400"/>
      <c r="AE186" s="400"/>
      <c r="AF186" s="400"/>
      <c r="AG186" s="400"/>
      <c r="AH186" s="400"/>
      <c r="AI186" s="400"/>
      <c r="AJ186" s="400"/>
      <c r="AK186" s="400"/>
      <c r="AL186" s="400"/>
      <c r="AM186" s="400"/>
      <c r="AN186" s="400"/>
      <c r="AO186" s="400"/>
      <c r="AP186" s="400"/>
      <c r="AQ186" s="400"/>
      <c r="AR186" s="400"/>
      <c r="AS186" s="400"/>
      <c r="AT186" s="267"/>
      <c r="AU186" s="87">
        <v>1</v>
      </c>
      <c r="AV186" s="112"/>
      <c r="AW186" s="112"/>
      <c r="AX186" s="112"/>
      <c r="AY186" s="5"/>
      <c r="AZ186" s="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C186" s="92">
        <v>1</v>
      </c>
    </row>
    <row r="187" spans="1:81" ht="42" customHeight="1">
      <c r="A187" s="396" t="s">
        <v>515</v>
      </c>
      <c r="B187" s="397"/>
      <c r="C187" s="397"/>
      <c r="D187" s="397"/>
      <c r="E187" s="397"/>
      <c r="F187" s="397"/>
      <c r="G187" s="266" t="s">
        <v>512</v>
      </c>
      <c r="H187" s="398"/>
      <c r="I187" s="398"/>
      <c r="J187" s="399" t="str">
        <f>IFERROR(ROUND(H187/H188,1),"")</f>
        <v/>
      </c>
      <c r="K187" s="399"/>
      <c r="L187" s="398"/>
      <c r="M187" s="398"/>
      <c r="N187" s="399" t="str">
        <f>IFERROR(ROUND(L187/L188,1),"")</f>
        <v/>
      </c>
      <c r="O187" s="399"/>
      <c r="P187" s="398"/>
      <c r="Q187" s="398"/>
      <c r="R187" s="399" t="str">
        <f>IFERROR(ROUND(P187/P188,1),"")</f>
        <v/>
      </c>
      <c r="S187" s="399"/>
      <c r="T187" s="399"/>
      <c r="U187" s="399"/>
      <c r="V187" s="400"/>
      <c r="W187" s="400"/>
      <c r="X187" s="400"/>
      <c r="Y187" s="400"/>
      <c r="Z187" s="400"/>
      <c r="AA187" s="400"/>
      <c r="AB187" s="400"/>
      <c r="AC187" s="400"/>
      <c r="AD187" s="400"/>
      <c r="AE187" s="400"/>
      <c r="AF187" s="400"/>
      <c r="AG187" s="400"/>
      <c r="AH187" s="400"/>
      <c r="AI187" s="400"/>
      <c r="AJ187" s="400"/>
      <c r="AK187" s="400"/>
      <c r="AL187" s="400"/>
      <c r="AM187" s="400"/>
      <c r="AN187" s="400"/>
      <c r="AO187" s="400"/>
      <c r="AP187" s="400"/>
      <c r="AQ187" s="400"/>
      <c r="AR187" s="400"/>
      <c r="AS187" s="400"/>
      <c r="AT187" s="267"/>
      <c r="AU187" s="87">
        <v>1</v>
      </c>
      <c r="AV187" s="112" t="str">
        <f>CONCATENATE(A187,".  
",C187," 
",$H$181,": ",J187," 
",$L$181,": ",N187," 
",$P$181,": ",R187," 
",$T$181,": ",T187)</f>
        <v xml:space="preserve">IND3.  
DATOS PERIODO 1:  
DATOS PERIODO 2:  
DATOS PERIODO 3:  
AÑO: </v>
      </c>
      <c r="AW187" s="112" t="str">
        <f>CONCATENATE(A187,".   
",$V$181,": ",V187," 
",$AD$181,": ",AD187," 
",$AL$181,": ",AL187)</f>
        <v xml:space="preserve">IND3.   
ANÁLISIS PERIODO 1:  
ANÁLISIS PERIODO 2:  
ANÁLISIS PERIODO 3: </v>
      </c>
      <c r="AX187" s="112"/>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C187" s="92">
        <v>1</v>
      </c>
    </row>
    <row r="188" spans="1:81" ht="42" customHeight="1">
      <c r="A188" s="396"/>
      <c r="B188" s="397"/>
      <c r="C188" s="397"/>
      <c r="D188" s="397"/>
      <c r="E188" s="397"/>
      <c r="F188" s="397"/>
      <c r="G188" s="266" t="s">
        <v>513</v>
      </c>
      <c r="H188" s="398"/>
      <c r="I188" s="398"/>
      <c r="J188" s="399"/>
      <c r="K188" s="399"/>
      <c r="L188" s="398"/>
      <c r="M188" s="398"/>
      <c r="N188" s="399"/>
      <c r="O188" s="399"/>
      <c r="P188" s="398"/>
      <c r="Q188" s="398"/>
      <c r="R188" s="399"/>
      <c r="S188" s="399"/>
      <c r="T188" s="399"/>
      <c r="U188" s="399"/>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267"/>
      <c r="AU188" s="87">
        <v>1</v>
      </c>
      <c r="AV188" s="112"/>
      <c r="AW188" s="112"/>
      <c r="AX188" s="112"/>
      <c r="AY188" s="25"/>
      <c r="AZ188" s="25"/>
      <c r="BA188" s="25"/>
      <c r="BB188" s="25"/>
      <c r="BC188" s="25"/>
      <c r="BD188" s="25"/>
      <c r="BE188" s="25"/>
      <c r="BF188" s="25"/>
      <c r="BG188" s="25"/>
      <c r="BH188" s="25"/>
      <c r="BI188" s="25"/>
      <c r="BJ188" s="25"/>
      <c r="BK188" s="94"/>
      <c r="BL188" s="94"/>
      <c r="BM188" s="94"/>
      <c r="BN188" s="94"/>
      <c r="BO188" s="94"/>
      <c r="BP188" s="94"/>
      <c r="BQ188" s="94"/>
      <c r="BR188" s="94"/>
      <c r="BS188" s="94"/>
      <c r="BT188" s="94"/>
      <c r="BU188" s="94"/>
      <c r="BV188" s="94"/>
      <c r="BW188" s="94"/>
      <c r="BX188" s="94"/>
      <c r="BY188" s="94"/>
      <c r="BZ188" s="94"/>
      <c r="CA188" s="94"/>
      <c r="CC188" s="92">
        <v>1</v>
      </c>
    </row>
    <row r="189" spans="1:81" ht="42" hidden="1" customHeight="1">
      <c r="A189" s="396" t="s">
        <v>516</v>
      </c>
      <c r="B189" s="397"/>
      <c r="C189" s="397"/>
      <c r="D189" s="397"/>
      <c r="E189" s="397"/>
      <c r="F189" s="397"/>
      <c r="G189" s="266" t="s">
        <v>512</v>
      </c>
      <c r="H189" s="398"/>
      <c r="I189" s="398"/>
      <c r="J189" s="399" t="str">
        <f>IFERROR(ROUND(H189/H190,1),"")</f>
        <v/>
      </c>
      <c r="K189" s="399"/>
      <c r="L189" s="398"/>
      <c r="M189" s="398"/>
      <c r="N189" s="399" t="str">
        <f>IFERROR(ROUND(L189/L190,1),"")</f>
        <v/>
      </c>
      <c r="O189" s="399"/>
      <c r="P189" s="398"/>
      <c r="Q189" s="398"/>
      <c r="R189" s="399" t="str">
        <f>IFERROR(ROUND(P189/P190,1),"")</f>
        <v/>
      </c>
      <c r="S189" s="399"/>
      <c r="T189" s="399"/>
      <c r="U189" s="399"/>
      <c r="V189" s="400"/>
      <c r="W189" s="400"/>
      <c r="X189" s="400"/>
      <c r="Y189" s="400"/>
      <c r="Z189" s="400"/>
      <c r="AA189" s="400"/>
      <c r="AB189" s="400"/>
      <c r="AC189" s="400"/>
      <c r="AD189" s="400"/>
      <c r="AE189" s="400"/>
      <c r="AF189" s="400"/>
      <c r="AG189" s="400"/>
      <c r="AH189" s="400"/>
      <c r="AI189" s="400"/>
      <c r="AJ189" s="400"/>
      <c r="AK189" s="400"/>
      <c r="AL189" s="400"/>
      <c r="AM189" s="400"/>
      <c r="AN189" s="400"/>
      <c r="AO189" s="400"/>
      <c r="AP189" s="400"/>
      <c r="AQ189" s="400"/>
      <c r="AR189" s="400"/>
      <c r="AS189" s="400"/>
      <c r="AT189" s="267"/>
      <c r="AU189" s="87">
        <v>1</v>
      </c>
      <c r="AV189" s="112" t="str">
        <f>CONCATENATE(A189,".  
",C189," 
",$H$181,": ",J189," 
",$L$181,": ",N189," 
",$P$181,": ",R189," 
",$T$181,": ",T189)</f>
        <v xml:space="preserve">IND4.  
DATOS PERIODO 1:  
DATOS PERIODO 2:  
DATOS PERIODO 3:  
AÑO: </v>
      </c>
      <c r="AW189" s="112" t="str">
        <f>CONCATENATE(A189,".   
",$V$181,": ",V189," 
",$AD$181,": ",AD189," 
",$AL$181,": ",AL189)</f>
        <v xml:space="preserve">IND4.   
ANÁLISIS PERIODO 1:  
ANÁLISIS PERIODO 2:  
ANÁLISIS PERIODO 3: </v>
      </c>
      <c r="AX189" s="112"/>
      <c r="AY189" s="25"/>
      <c r="AZ189" s="25"/>
      <c r="BA189" s="25"/>
      <c r="BB189" s="25"/>
      <c r="BC189" s="25"/>
      <c r="BD189" s="25"/>
      <c r="BE189" s="25"/>
      <c r="BF189" s="25"/>
      <c r="CC189" s="92">
        <v>1</v>
      </c>
    </row>
    <row r="190" spans="1:81" ht="42" hidden="1" customHeight="1">
      <c r="A190" s="396"/>
      <c r="B190" s="397"/>
      <c r="C190" s="397"/>
      <c r="D190" s="397"/>
      <c r="E190" s="397"/>
      <c r="F190" s="397"/>
      <c r="G190" s="266" t="s">
        <v>513</v>
      </c>
      <c r="H190" s="398"/>
      <c r="I190" s="398"/>
      <c r="J190" s="399"/>
      <c r="K190" s="399"/>
      <c r="L190" s="398"/>
      <c r="M190" s="398"/>
      <c r="N190" s="399"/>
      <c r="O190" s="399"/>
      <c r="P190" s="398"/>
      <c r="Q190" s="398"/>
      <c r="R190" s="399"/>
      <c r="S190" s="399"/>
      <c r="T190" s="399"/>
      <c r="U190" s="399"/>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267"/>
      <c r="AU190" s="87">
        <v>1</v>
      </c>
      <c r="AV190" s="112"/>
      <c r="AW190" s="112"/>
      <c r="AX190" s="112"/>
      <c r="AY190" s="25"/>
      <c r="AZ190" s="25"/>
      <c r="BA190" s="25"/>
      <c r="BB190" s="25"/>
      <c r="BC190" s="25"/>
      <c r="BD190" s="25"/>
      <c r="BE190" s="25"/>
      <c r="BF190" s="25"/>
      <c r="CC190" s="92">
        <v>1</v>
      </c>
    </row>
    <row r="191" spans="1:81" ht="10.5" customHeight="1">
      <c r="A191" s="86"/>
      <c r="B191" s="199"/>
      <c r="C191" s="199"/>
      <c r="D191" s="199"/>
      <c r="E191" s="199"/>
      <c r="F191" s="199"/>
      <c r="G191" s="250"/>
      <c r="H191" s="250"/>
      <c r="I191" s="250"/>
      <c r="J191" s="250"/>
      <c r="K191" s="250"/>
      <c r="L191" s="250"/>
      <c r="M191" s="250"/>
      <c r="N191" s="250"/>
      <c r="O191" s="251"/>
      <c r="P191" s="251"/>
      <c r="Q191" s="251"/>
      <c r="R191" s="251"/>
      <c r="S191" s="251"/>
      <c r="T191" s="251"/>
      <c r="U191" s="252"/>
      <c r="V191" s="252"/>
      <c r="W191" s="252"/>
      <c r="X191" s="252"/>
      <c r="Y191" s="25"/>
      <c r="Z191" s="25"/>
      <c r="AA191" s="25"/>
      <c r="AB191" s="5"/>
      <c r="AI191" s="5"/>
      <c r="AJ191" s="5"/>
      <c r="AK191" s="5"/>
      <c r="AL191" s="5"/>
      <c r="AM191" s="5"/>
      <c r="AN191" s="5"/>
      <c r="AO191" s="5"/>
      <c r="AP191" s="5"/>
      <c r="AQ191" s="5"/>
      <c r="AR191" s="5"/>
      <c r="AS191" s="5"/>
      <c r="AT191" s="5"/>
      <c r="AU191" s="87">
        <v>1</v>
      </c>
      <c r="AV191" s="259"/>
      <c r="AW191" s="25"/>
      <c r="AX191" s="25"/>
      <c r="AY191" s="25"/>
      <c r="AZ191" s="25"/>
      <c r="BA191" s="25"/>
      <c r="BB191" s="25"/>
      <c r="BC191" s="25"/>
      <c r="BD191" s="25"/>
      <c r="BE191" s="25"/>
      <c r="BF191" s="25"/>
      <c r="CC191" s="92">
        <v>1</v>
      </c>
    </row>
    <row r="192" spans="1:81" ht="30" customHeight="1">
      <c r="A192" s="86"/>
      <c r="B192" s="378" t="s">
        <v>517</v>
      </c>
      <c r="C192" s="378"/>
      <c r="D192" s="378"/>
      <c r="E192" s="378"/>
      <c r="F192" s="378"/>
      <c r="G192" s="378"/>
      <c r="H192" s="378"/>
      <c r="I192" s="378"/>
      <c r="J192" s="378"/>
      <c r="K192" s="378"/>
      <c r="L192" s="378"/>
      <c r="M192" s="378"/>
      <c r="N192" s="378"/>
      <c r="O192" s="378"/>
      <c r="P192" s="378"/>
      <c r="Q192" s="378"/>
      <c r="R192" s="378"/>
      <c r="S192" s="378"/>
      <c r="T192" s="378"/>
      <c r="U192" s="378"/>
      <c r="V192" s="378"/>
      <c r="W192" s="378"/>
      <c r="X192" s="378"/>
      <c r="Y192" s="378"/>
      <c r="Z192" s="378"/>
      <c r="AA192" s="378"/>
      <c r="AB192" s="378"/>
      <c r="AC192" s="378"/>
      <c r="AD192" s="378"/>
      <c r="AE192" s="378"/>
      <c r="AF192" s="378"/>
      <c r="AG192" s="378"/>
      <c r="AH192" s="378"/>
      <c r="AI192" s="378"/>
      <c r="AJ192" s="378"/>
      <c r="AK192" s="378"/>
      <c r="AL192" s="378"/>
      <c r="AM192" s="378"/>
      <c r="AN192" s="378"/>
      <c r="AO192" s="378"/>
      <c r="AP192" s="378"/>
      <c r="AQ192" s="378"/>
      <c r="AR192" s="378"/>
      <c r="AS192" s="378"/>
      <c r="AT192" s="248"/>
      <c r="AU192" s="87">
        <v>1</v>
      </c>
      <c r="AV192" s="259"/>
      <c r="AW192" s="25"/>
      <c r="AX192" s="25"/>
      <c r="AY192" s="25"/>
      <c r="AZ192" s="25"/>
      <c r="BA192" s="25"/>
      <c r="BB192" s="25"/>
      <c r="BC192" s="25"/>
      <c r="BD192" s="25"/>
      <c r="BE192" s="25"/>
      <c r="BF192" s="25"/>
      <c r="CC192" s="92">
        <v>1</v>
      </c>
    </row>
    <row r="193" spans="1:81" ht="45" customHeight="1">
      <c r="A193" s="86"/>
      <c r="B193" s="389" t="s">
        <v>518</v>
      </c>
      <c r="C193" s="389"/>
      <c r="D193" s="389"/>
      <c r="E193" s="389"/>
      <c r="F193" s="389"/>
      <c r="G193" s="580" t="s">
        <v>861</v>
      </c>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0"/>
      <c r="AL193" s="580"/>
      <c r="AM193" s="580"/>
      <c r="AN193" s="580"/>
      <c r="AO193" s="580"/>
      <c r="AP193" s="580"/>
      <c r="AQ193" s="580"/>
      <c r="AR193" s="580"/>
      <c r="AS193" s="580"/>
      <c r="AT193" s="268"/>
      <c r="AU193" s="87">
        <v>1</v>
      </c>
      <c r="AV193" s="259"/>
      <c r="AW193" s="25"/>
      <c r="AX193" s="25"/>
      <c r="AY193" s="25"/>
      <c r="AZ193" s="25"/>
      <c r="BA193" s="25"/>
      <c r="BB193" s="25"/>
      <c r="BC193" s="25"/>
      <c r="BD193" s="25"/>
      <c r="BE193" s="25"/>
      <c r="BF193" s="25"/>
      <c r="CC193" s="92">
        <v>1</v>
      </c>
    </row>
    <row r="194" spans="1:81" ht="8.25" customHeight="1">
      <c r="A194" s="86"/>
      <c r="B194" s="25"/>
      <c r="C194" s="94"/>
      <c r="D194" s="94"/>
      <c r="E194" s="94"/>
      <c r="F194" s="94"/>
      <c r="G194" s="94"/>
      <c r="H194" s="25"/>
      <c r="I194" s="25"/>
      <c r="J194" s="25"/>
      <c r="K194" s="25"/>
      <c r="L194" s="250"/>
      <c r="M194" s="250"/>
      <c r="N194" s="250"/>
      <c r="O194" s="251"/>
      <c r="P194" s="251"/>
      <c r="Q194" s="251"/>
      <c r="R194" s="251"/>
      <c r="S194" s="251"/>
      <c r="T194" s="251"/>
      <c r="U194" s="252"/>
      <c r="V194" s="252"/>
      <c r="W194" s="252"/>
      <c r="X194" s="252"/>
      <c r="Y194" s="25"/>
      <c r="Z194" s="25"/>
      <c r="AA194" s="25"/>
      <c r="AB194" s="5"/>
      <c r="AC194" s="5"/>
      <c r="AD194" s="5"/>
      <c r="AE194" s="5"/>
      <c r="AF194" s="5"/>
      <c r="AG194" s="5"/>
      <c r="AH194" s="5"/>
      <c r="AI194" s="5"/>
      <c r="AJ194" s="5"/>
      <c r="AK194" s="5"/>
      <c r="AL194" s="5"/>
      <c r="AM194" s="5"/>
      <c r="AN194" s="5"/>
      <c r="AO194" s="5"/>
      <c r="AP194" s="5"/>
      <c r="AQ194" s="5"/>
      <c r="AR194" s="5"/>
      <c r="AS194" s="5"/>
      <c r="AT194" s="5"/>
      <c r="AU194" s="87">
        <v>1</v>
      </c>
      <c r="AV194" s="259"/>
      <c r="AW194" s="25"/>
      <c r="AX194" s="25"/>
      <c r="AY194" s="25"/>
      <c r="AZ194" s="25"/>
      <c r="BA194" s="25"/>
      <c r="BB194" s="25"/>
      <c r="BC194" s="25"/>
      <c r="BD194" s="25"/>
      <c r="BE194" s="25"/>
      <c r="BF194" s="25"/>
      <c r="CC194" s="92">
        <v>1</v>
      </c>
    </row>
    <row r="195" spans="1:81" ht="28.5" customHeight="1">
      <c r="A195" s="86"/>
      <c r="B195" s="390" t="s">
        <v>519</v>
      </c>
      <c r="C195" s="390"/>
      <c r="D195" s="390"/>
      <c r="E195" s="390"/>
      <c r="F195" s="390"/>
      <c r="G195" s="390"/>
      <c r="H195" s="390"/>
      <c r="I195" s="390"/>
      <c r="J195" s="390"/>
      <c r="K195" s="390"/>
      <c r="L195" s="390"/>
      <c r="M195" s="390"/>
      <c r="N195" s="390"/>
      <c r="O195" s="391"/>
      <c r="P195" s="391"/>
      <c r="Q195" s="391"/>
      <c r="R195" s="391"/>
      <c r="S195" s="391"/>
      <c r="T195" s="25"/>
      <c r="U195" s="25"/>
      <c r="V195" s="392" t="s">
        <v>520</v>
      </c>
      <c r="W195" s="392"/>
      <c r="X195" s="392"/>
      <c r="Y195" s="392"/>
      <c r="Z195" s="392"/>
      <c r="AA195" s="392"/>
      <c r="AB195" s="5"/>
      <c r="AC195" s="5"/>
      <c r="AD195" s="5"/>
      <c r="AE195" s="5"/>
      <c r="AF195" s="5"/>
      <c r="AG195" s="5"/>
      <c r="AH195" s="5"/>
      <c r="AI195" s="5"/>
      <c r="AJ195" s="5"/>
      <c r="AK195" s="5"/>
      <c r="AL195" s="5"/>
      <c r="AM195" s="5"/>
      <c r="AN195" s="5"/>
      <c r="AO195" s="5"/>
      <c r="AP195" s="5"/>
      <c r="AQ195" s="5"/>
      <c r="AR195" s="5"/>
      <c r="AS195" s="5"/>
      <c r="AT195" s="5"/>
      <c r="AU195" s="87">
        <v>1</v>
      </c>
      <c r="AV195" s="259"/>
      <c r="AW195" s="25"/>
      <c r="AX195" s="25"/>
      <c r="AY195" s="25"/>
      <c r="AZ195" s="25"/>
      <c r="BA195" s="25"/>
      <c r="BB195" s="25"/>
      <c r="BC195" s="25"/>
      <c r="BD195" s="25"/>
      <c r="BE195" s="25"/>
      <c r="BF195" s="25"/>
      <c r="CC195" s="92">
        <v>1</v>
      </c>
    </row>
    <row r="196" spans="1:81" ht="8.25" customHeight="1">
      <c r="A196" s="86"/>
      <c r="B196" s="25"/>
      <c r="C196" s="94"/>
      <c r="D196" s="94"/>
      <c r="E196" s="94"/>
      <c r="F196" s="94"/>
      <c r="G196" s="94"/>
      <c r="H196" s="25"/>
      <c r="I196" s="25"/>
      <c r="J196" s="25"/>
      <c r="K196" s="25"/>
      <c r="L196" s="250"/>
      <c r="M196" s="250"/>
      <c r="N196" s="250"/>
      <c r="O196" s="251"/>
      <c r="P196" s="251"/>
      <c r="Q196" s="251"/>
      <c r="R196" s="251"/>
      <c r="S196" s="251"/>
      <c r="T196" s="251"/>
      <c r="U196" s="252"/>
      <c r="V196" s="252"/>
      <c r="W196" s="252"/>
      <c r="X196" s="252"/>
      <c r="Y196" s="25"/>
      <c r="Z196" s="25"/>
      <c r="AA196" s="25"/>
      <c r="AB196" s="5"/>
      <c r="AC196" s="5"/>
      <c r="AD196" s="5"/>
      <c r="AE196" s="5"/>
      <c r="AF196" s="5"/>
      <c r="AG196" s="5"/>
      <c r="AH196" s="5"/>
      <c r="AJ196" s="5"/>
      <c r="AK196" s="5"/>
      <c r="AL196" s="5"/>
      <c r="AM196" s="5"/>
      <c r="AN196" s="5"/>
      <c r="AO196" s="5"/>
      <c r="AP196" s="5"/>
      <c r="AQ196" s="5"/>
      <c r="AR196" s="5"/>
      <c r="AS196" s="5"/>
      <c r="AT196" s="5"/>
      <c r="AU196" s="87">
        <v>1</v>
      </c>
      <c r="AV196" s="259"/>
      <c r="AW196" s="25"/>
      <c r="AX196" s="25"/>
      <c r="AY196" s="25"/>
      <c r="AZ196" s="25"/>
      <c r="BA196" s="25"/>
      <c r="BB196" s="25"/>
      <c r="BC196" s="25"/>
      <c r="BD196" s="25"/>
      <c r="BE196" s="25"/>
      <c r="BF196" s="25"/>
      <c r="CC196" s="92">
        <v>1</v>
      </c>
    </row>
    <row r="197" spans="1:81" ht="32.25" customHeight="1">
      <c r="A197" s="86"/>
      <c r="B197" s="393" t="s">
        <v>22</v>
      </c>
      <c r="C197" s="393"/>
      <c r="D197" s="393"/>
      <c r="E197" s="393"/>
      <c r="F197" s="393"/>
      <c r="G197" s="393"/>
      <c r="H197" s="393"/>
      <c r="I197" s="393"/>
      <c r="J197" s="393"/>
      <c r="K197" s="393"/>
      <c r="L197" s="393"/>
      <c r="M197" s="393"/>
      <c r="N197" s="393"/>
      <c r="O197" s="393"/>
      <c r="P197" s="393"/>
      <c r="Q197" s="393"/>
      <c r="R197" s="393"/>
      <c r="S197" s="393"/>
      <c r="T197" s="393"/>
      <c r="U197" s="393"/>
      <c r="V197" s="393"/>
      <c r="W197" s="393"/>
      <c r="X197" s="393"/>
      <c r="Y197" s="394" t="s">
        <v>521</v>
      </c>
      <c r="Z197" s="394"/>
      <c r="AA197" s="394"/>
      <c r="AB197" s="394"/>
      <c r="AC197" s="394"/>
      <c r="AD197" s="394"/>
      <c r="AE197" s="394"/>
      <c r="AF197" s="394"/>
      <c r="AG197" s="394"/>
      <c r="AH197" s="394"/>
      <c r="AI197" s="394"/>
      <c r="AJ197" s="394"/>
      <c r="AK197" s="394"/>
      <c r="AL197" s="394"/>
      <c r="AM197" s="394"/>
      <c r="AN197" s="394"/>
      <c r="AO197" s="394"/>
      <c r="AP197" s="394"/>
      <c r="AQ197" s="394"/>
      <c r="AR197" s="394"/>
      <c r="AS197" s="394"/>
      <c r="AT197" s="104"/>
      <c r="AU197" s="87">
        <v>1</v>
      </c>
      <c r="AV197" s="259"/>
      <c r="AW197" s="25"/>
      <c r="AX197" s="25"/>
      <c r="AY197" s="25"/>
      <c r="AZ197" s="25"/>
      <c r="BA197" s="25"/>
      <c r="BB197" s="25"/>
      <c r="BC197" s="25"/>
      <c r="BD197" s="25"/>
      <c r="BE197" s="25"/>
      <c r="BF197" s="25"/>
      <c r="CC197" s="92">
        <v>1</v>
      </c>
    </row>
    <row r="198" spans="1:81" ht="41.25" customHeight="1">
      <c r="A198" s="86"/>
      <c r="B198" s="388" t="s">
        <v>97</v>
      </c>
      <c r="C198" s="388"/>
      <c r="D198" s="388"/>
      <c r="E198" s="388"/>
      <c r="F198" s="388" t="s">
        <v>98</v>
      </c>
      <c r="G198" s="388"/>
      <c r="H198" s="388" t="s">
        <v>99</v>
      </c>
      <c r="I198" s="388"/>
      <c r="J198" s="388"/>
      <c r="K198" s="388" t="s">
        <v>100</v>
      </c>
      <c r="L198" s="388"/>
      <c r="M198" s="388"/>
      <c r="N198" s="388"/>
      <c r="O198" s="388" t="s">
        <v>101</v>
      </c>
      <c r="P198" s="388"/>
      <c r="Q198" s="388"/>
      <c r="R198" s="388"/>
      <c r="S198" s="388"/>
      <c r="T198" s="388" t="s">
        <v>102</v>
      </c>
      <c r="U198" s="388"/>
      <c r="V198" s="388"/>
      <c r="W198" s="388"/>
      <c r="X198" s="388"/>
      <c r="Y198" s="388" t="s">
        <v>103</v>
      </c>
      <c r="Z198" s="388"/>
      <c r="AA198" s="388"/>
      <c r="AB198" s="388"/>
      <c r="AC198" s="388"/>
      <c r="AD198" s="388"/>
      <c r="AE198" s="388"/>
      <c r="AF198" s="395" t="s">
        <v>104</v>
      </c>
      <c r="AG198" s="395"/>
      <c r="AH198" s="395"/>
      <c r="AI198" s="388" t="s">
        <v>45</v>
      </c>
      <c r="AJ198" s="388"/>
      <c r="AK198" s="388"/>
      <c r="AL198" s="388" t="s">
        <v>105</v>
      </c>
      <c r="AM198" s="388"/>
      <c r="AN198" s="388" t="s">
        <v>106</v>
      </c>
      <c r="AO198" s="388"/>
      <c r="AP198" s="388"/>
      <c r="AQ198" s="388"/>
      <c r="AR198" s="388"/>
      <c r="AS198" s="388"/>
      <c r="AT198" s="111"/>
      <c r="AU198" s="87">
        <v>1</v>
      </c>
      <c r="AV198" s="269" t="s">
        <v>97</v>
      </c>
      <c r="AW198" s="269" t="s">
        <v>98</v>
      </c>
      <c r="AX198" s="269" t="s">
        <v>99</v>
      </c>
      <c r="AY198" s="269" t="s">
        <v>100</v>
      </c>
      <c r="AZ198" s="269" t="s">
        <v>101</v>
      </c>
      <c r="BA198" s="270" t="s">
        <v>102</v>
      </c>
      <c r="BB198" s="270" t="s">
        <v>103</v>
      </c>
      <c r="BC198" s="271" t="s">
        <v>104</v>
      </c>
      <c r="BD198" s="269" t="s">
        <v>45</v>
      </c>
      <c r="BE198" s="269" t="s">
        <v>105</v>
      </c>
      <c r="BF198" s="269" t="s">
        <v>106</v>
      </c>
      <c r="CC198" s="92">
        <v>1</v>
      </c>
    </row>
    <row r="199" spans="1:81" ht="44.25" customHeight="1">
      <c r="A199" s="106" t="s">
        <v>522</v>
      </c>
      <c r="B199" s="379"/>
      <c r="C199" s="379"/>
      <c r="D199" s="379"/>
      <c r="E199" s="379"/>
      <c r="F199" s="380"/>
      <c r="G199" s="380"/>
      <c r="H199" s="381"/>
      <c r="I199" s="381"/>
      <c r="J199" s="381"/>
      <c r="K199" s="357"/>
      <c r="L199" s="357"/>
      <c r="M199" s="357"/>
      <c r="N199" s="357"/>
      <c r="O199" s="382"/>
      <c r="P199" s="382"/>
      <c r="Q199" s="382"/>
      <c r="R199" s="382"/>
      <c r="S199" s="382"/>
      <c r="T199" s="382"/>
      <c r="U199" s="382"/>
      <c r="V199" s="382"/>
      <c r="W199" s="382"/>
      <c r="X199" s="382"/>
      <c r="Y199" s="379"/>
      <c r="Z199" s="379"/>
      <c r="AA199" s="379"/>
      <c r="AB199" s="379"/>
      <c r="AC199" s="379"/>
      <c r="AD199" s="379"/>
      <c r="AE199" s="379"/>
      <c r="AF199" s="381"/>
      <c r="AG199" s="381"/>
      <c r="AH199" s="381"/>
      <c r="AI199" s="383"/>
      <c r="AJ199" s="383"/>
      <c r="AK199" s="383"/>
      <c r="AL199" s="357"/>
      <c r="AM199" s="357"/>
      <c r="AN199" s="379"/>
      <c r="AO199" s="379"/>
      <c r="AP199" s="379"/>
      <c r="AQ199" s="379"/>
      <c r="AR199" s="379"/>
      <c r="AS199" s="379"/>
      <c r="AT199" s="268"/>
      <c r="AU199" s="87">
        <v>1</v>
      </c>
      <c r="AV199" s="109" t="str">
        <f>CONCATENATE(A199,". ",B199," 
",A200,". ",B200," 
",A201,". ",B201," 
",A202,". ",B202," 
",A203,". ",B203," 
",A204,". ",B204," 
",A205,". ",B205,)</f>
        <v xml:space="preserve">Evento 1.  
.  
.  
.  
.  
.  
. </v>
      </c>
      <c r="AW199" s="272" t="str">
        <f>CONCATENATE(A199,". ",F199," 
",A200,". ",F200," 
",A201,". ",F201," 
",A202,". ",F202," 
",A203,". ",F203," 
",A204,". ",F204," 
",A205,". ",F205,)</f>
        <v xml:space="preserve">Evento 1.  
.  
.  
.  
.  
.  
. </v>
      </c>
      <c r="AX199" s="112" t="str">
        <f>CONCATENATE(A199,". ",H199," 
",A200,". ",H200," 
",A201,". ",H201," 
",A202,". ",H202," 
",A203,". ",H203," 
",A204,". ",H204," 
",A205,". ",H205,)</f>
        <v xml:space="preserve">Evento 1.  
.  
.  
.  
.  
.  
. </v>
      </c>
      <c r="AY199" s="112" t="str">
        <f>CONCATENATE(A199,". ",K199," 
",A200,". ",K200," 
",A201,". ",K201," 
",A202,". ",K202," 
",A203,". ",K203," 
",A204,". ",K204," 
",A205,". ",K205,)</f>
        <v xml:space="preserve">Evento 1.  
.  
.  
.  
.  
.  
. </v>
      </c>
      <c r="AZ199" s="112" t="str">
        <f>CONCATENATE(A199,". ",O199," 
",A200,". ",O200," 
",A201,". ",O201," 
",A202,". ",O202," 
",A203,". ",O203," 
",A204,". ",O204," 
",A205,". ",O205,)</f>
        <v xml:space="preserve">Evento 1.  
.  
.  
.  
.  
.  
. </v>
      </c>
      <c r="BA199" s="112" t="str">
        <f>CONCATENATE(A199,". ",T199," 
",A200,". ",T200," 
",A201,". ",T201," 
",A202,". ",T202," 
",A203,". ",T203," 
",A204,". ",T204," 
",A205,". ",T205,)</f>
        <v xml:space="preserve">Evento 1.  
.  
.  
.  
.  
.  
. </v>
      </c>
      <c r="BB199" s="112" t="str">
        <f>CONCATENATE(A199,". ",Y199," 
",A200,". ",Y200," 
",A201,". ",Y201," 
",A202,". ",Y202," 
",A203,". ",Y203," 
",A204,". ",Y204," 
",A205,". ",Y205,)</f>
        <v xml:space="preserve">Evento 1.  
.  
.  
.  
.  
.  
. </v>
      </c>
      <c r="BC199" s="109" t="str">
        <f>CONCATENATE(A199,". ",AF199," 
",A200,". ",AF200," 
",A201,". ",AF201," 
",A202,". ",AF202," 
",A203,". ",AF203," 
",A204,". ",AF204," 
",A205,". ",AF205,)</f>
        <v xml:space="preserve">Evento 1.  
.  
.  
.  
.  
.  
. </v>
      </c>
      <c r="BD199" s="112" t="str">
        <f>CONCATENATE(A199,". ",AI199," 
",A200,". ",AI200," 
",A201,". ",AI201," 
",A202,". ",AI202," 
",A203,". ",AI203," 
",A204,". ",AI204," 
",A205,". ",AI205,)</f>
        <v xml:space="preserve">Evento 1.  
.  
.  
.  
.  
.  
. </v>
      </c>
      <c r="BE199" s="112" t="str">
        <f>CONCATENATE(A199,". ",AL199," 
",A200,". ",AL200," 
",A201,". ",AL201," 
",A202,". ",AL202," 
",A203,". ",AL203," 
",A204,". ",AL204," 
",A205,". ",AL205,)</f>
        <v xml:space="preserve">Evento 1.  
.  
.  
.  
.  
.  
. </v>
      </c>
      <c r="BF199" s="112" t="str">
        <f>CONCATENATE(A199,". ",AN199," 
",A200,". ",AN200," 
",A201,". ",AN201," 
",A202,". ",AN202," 
",A203,". ",AN203," 
",A204,". ",AN204," 
",A205,". ",AN205,)</f>
        <v xml:space="preserve">Evento 1.  
.  
.  
.  
.  
.  
. </v>
      </c>
      <c r="CC199" s="92">
        <v>1</v>
      </c>
    </row>
    <row r="200" spans="1:81" ht="32.25" hidden="1" customHeight="1">
      <c r="A200" s="111" t="str">
        <f>IF(B200="","","Evento 2")</f>
        <v/>
      </c>
      <c r="B200" s="379"/>
      <c r="C200" s="379"/>
      <c r="D200" s="379"/>
      <c r="E200" s="379"/>
      <c r="F200" s="380"/>
      <c r="G200" s="380"/>
      <c r="H200" s="381"/>
      <c r="I200" s="381"/>
      <c r="J200" s="381"/>
      <c r="K200" s="357"/>
      <c r="L200" s="357"/>
      <c r="M200" s="357"/>
      <c r="N200" s="357"/>
      <c r="O200" s="382"/>
      <c r="P200" s="382"/>
      <c r="Q200" s="382"/>
      <c r="R200" s="382"/>
      <c r="S200" s="382"/>
      <c r="T200" s="382"/>
      <c r="U200" s="382"/>
      <c r="V200" s="382"/>
      <c r="W200" s="382"/>
      <c r="X200" s="382"/>
      <c r="Y200" s="379"/>
      <c r="Z200" s="379"/>
      <c r="AA200" s="379"/>
      <c r="AB200" s="379"/>
      <c r="AC200" s="379"/>
      <c r="AD200" s="379"/>
      <c r="AE200" s="379"/>
      <c r="AF200" s="381"/>
      <c r="AG200" s="381"/>
      <c r="AH200" s="381"/>
      <c r="AI200" s="383"/>
      <c r="AJ200" s="383"/>
      <c r="AK200" s="383"/>
      <c r="AL200" s="357"/>
      <c r="AM200" s="357"/>
      <c r="AN200" s="379"/>
      <c r="AO200" s="379"/>
      <c r="AP200" s="379"/>
      <c r="AQ200" s="379"/>
      <c r="AR200" s="379"/>
      <c r="AS200" s="379"/>
      <c r="AT200" s="268"/>
      <c r="AU200" s="87">
        <v>1</v>
      </c>
      <c r="AV200" s="109"/>
      <c r="AW200" s="112"/>
      <c r="AX200" s="25"/>
      <c r="AY200" s="25"/>
      <c r="AZ200" s="25"/>
      <c r="BA200" s="25"/>
      <c r="BB200" s="25"/>
      <c r="BC200" s="25"/>
      <c r="BD200" s="25"/>
      <c r="BE200" s="25"/>
      <c r="BF200" s="25"/>
      <c r="CC200" s="92">
        <v>1</v>
      </c>
    </row>
    <row r="201" spans="1:81" ht="32.25" hidden="1" customHeight="1">
      <c r="A201" s="111" t="str">
        <f>IF(B201="","","Evento 3")</f>
        <v/>
      </c>
      <c r="B201" s="379"/>
      <c r="C201" s="379"/>
      <c r="D201" s="379"/>
      <c r="E201" s="379"/>
      <c r="F201" s="380"/>
      <c r="G201" s="380"/>
      <c r="H201" s="381"/>
      <c r="I201" s="381"/>
      <c r="J201" s="381"/>
      <c r="K201" s="357"/>
      <c r="L201" s="357"/>
      <c r="M201" s="357"/>
      <c r="N201" s="357"/>
      <c r="O201" s="382"/>
      <c r="P201" s="382"/>
      <c r="Q201" s="382"/>
      <c r="R201" s="382"/>
      <c r="S201" s="382"/>
      <c r="T201" s="382"/>
      <c r="U201" s="382"/>
      <c r="V201" s="382"/>
      <c r="W201" s="382"/>
      <c r="X201" s="382"/>
      <c r="Y201" s="379"/>
      <c r="Z201" s="379"/>
      <c r="AA201" s="379"/>
      <c r="AB201" s="379"/>
      <c r="AC201" s="379"/>
      <c r="AD201" s="379"/>
      <c r="AE201" s="379"/>
      <c r="AF201" s="381"/>
      <c r="AG201" s="381"/>
      <c r="AH201" s="381"/>
      <c r="AI201" s="383"/>
      <c r="AJ201" s="383"/>
      <c r="AK201" s="383"/>
      <c r="AL201" s="357"/>
      <c r="AM201" s="357"/>
      <c r="AN201" s="379"/>
      <c r="AO201" s="379"/>
      <c r="AP201" s="379"/>
      <c r="AQ201" s="379"/>
      <c r="AR201" s="379"/>
      <c r="AS201" s="379"/>
      <c r="AT201" s="268"/>
      <c r="AU201" s="87">
        <v>1</v>
      </c>
      <c r="AV201" s="109"/>
      <c r="AW201" s="112"/>
      <c r="AX201" s="5"/>
      <c r="AY201" s="5"/>
      <c r="AZ201" s="5"/>
      <c r="BA201" s="5"/>
      <c r="BB201" s="5"/>
      <c r="BC201" s="5"/>
      <c r="BD201" s="5"/>
      <c r="BE201" s="5"/>
      <c r="BF201" s="5"/>
      <c r="CC201" s="92">
        <v>1</v>
      </c>
    </row>
    <row r="202" spans="1:81" ht="32.25" hidden="1" customHeight="1">
      <c r="A202" s="111" t="str">
        <f>IF(B202="","","Evento 4")</f>
        <v/>
      </c>
      <c r="B202" s="379"/>
      <c r="C202" s="379"/>
      <c r="D202" s="379"/>
      <c r="E202" s="379"/>
      <c r="F202" s="380"/>
      <c r="G202" s="380"/>
      <c r="H202" s="381"/>
      <c r="I202" s="381"/>
      <c r="J202" s="381"/>
      <c r="K202" s="357"/>
      <c r="L202" s="357"/>
      <c r="M202" s="357"/>
      <c r="N202" s="357"/>
      <c r="O202" s="382"/>
      <c r="P202" s="382"/>
      <c r="Q202" s="382"/>
      <c r="R202" s="382"/>
      <c r="S202" s="382"/>
      <c r="T202" s="382"/>
      <c r="U202" s="382"/>
      <c r="V202" s="382"/>
      <c r="W202" s="382"/>
      <c r="X202" s="382"/>
      <c r="Y202" s="379"/>
      <c r="Z202" s="379"/>
      <c r="AA202" s="379"/>
      <c r="AB202" s="379"/>
      <c r="AC202" s="379"/>
      <c r="AD202" s="379"/>
      <c r="AE202" s="379"/>
      <c r="AF202" s="381"/>
      <c r="AG202" s="381"/>
      <c r="AH202" s="381"/>
      <c r="AI202" s="383"/>
      <c r="AJ202" s="383"/>
      <c r="AK202" s="383"/>
      <c r="AL202" s="357"/>
      <c r="AM202" s="357"/>
      <c r="AN202" s="379"/>
      <c r="AO202" s="379"/>
      <c r="AP202" s="379"/>
      <c r="AQ202" s="379"/>
      <c r="AR202" s="379"/>
      <c r="AS202" s="379"/>
      <c r="AT202" s="268"/>
      <c r="AU202" s="87">
        <v>1</v>
      </c>
      <c r="AV202" s="109"/>
      <c r="AW202" s="112"/>
      <c r="AX202" s="5"/>
      <c r="AY202" s="5"/>
      <c r="AZ202" s="5"/>
      <c r="BA202" s="5"/>
      <c r="BB202" s="5"/>
      <c r="BC202" s="5"/>
      <c r="BD202" s="5"/>
      <c r="BE202" s="5"/>
      <c r="BF202" s="5"/>
      <c r="CC202" s="92">
        <v>1</v>
      </c>
    </row>
    <row r="203" spans="1:81" ht="32.25" hidden="1" customHeight="1">
      <c r="A203" s="111" t="str">
        <f>IF(B203="","","Evento 5")</f>
        <v/>
      </c>
      <c r="B203" s="379"/>
      <c r="C203" s="379"/>
      <c r="D203" s="379"/>
      <c r="E203" s="379"/>
      <c r="F203" s="380"/>
      <c r="G203" s="380"/>
      <c r="H203" s="381"/>
      <c r="I203" s="381"/>
      <c r="J203" s="381"/>
      <c r="K203" s="357"/>
      <c r="L203" s="357"/>
      <c r="M203" s="357"/>
      <c r="N203" s="357"/>
      <c r="O203" s="382"/>
      <c r="P203" s="382"/>
      <c r="Q203" s="382"/>
      <c r="R203" s="382"/>
      <c r="S203" s="382"/>
      <c r="T203" s="382"/>
      <c r="U203" s="382"/>
      <c r="V203" s="382"/>
      <c r="W203" s="382"/>
      <c r="X203" s="382"/>
      <c r="Y203" s="379"/>
      <c r="Z203" s="379"/>
      <c r="AA203" s="379"/>
      <c r="AB203" s="379"/>
      <c r="AC203" s="379"/>
      <c r="AD203" s="379"/>
      <c r="AE203" s="379"/>
      <c r="AF203" s="381"/>
      <c r="AG203" s="381"/>
      <c r="AH203" s="381"/>
      <c r="AI203" s="383"/>
      <c r="AJ203" s="383"/>
      <c r="AK203" s="383"/>
      <c r="AL203" s="357"/>
      <c r="AM203" s="357"/>
      <c r="AN203" s="379"/>
      <c r="AO203" s="379"/>
      <c r="AP203" s="379"/>
      <c r="AQ203" s="379"/>
      <c r="AR203" s="379"/>
      <c r="AS203" s="379"/>
      <c r="AT203" s="268"/>
      <c r="AU203" s="87">
        <v>1</v>
      </c>
      <c r="AV203" s="109"/>
      <c r="AW203" s="112"/>
      <c r="AX203" s="5"/>
      <c r="AY203" s="5"/>
      <c r="AZ203" s="5"/>
      <c r="BA203" s="5"/>
      <c r="BB203" s="5"/>
      <c r="BC203" s="5"/>
      <c r="BD203" s="5"/>
      <c r="BE203" s="5"/>
      <c r="BF203" s="5"/>
      <c r="CC203" s="92">
        <v>1</v>
      </c>
    </row>
    <row r="204" spans="1:81" ht="32.25" hidden="1" customHeight="1">
      <c r="A204" s="111" t="str">
        <f>IF(B204="","","Evento 6")</f>
        <v/>
      </c>
      <c r="B204" s="379"/>
      <c r="C204" s="379"/>
      <c r="D204" s="379"/>
      <c r="E204" s="379"/>
      <c r="F204" s="380"/>
      <c r="G204" s="380"/>
      <c r="H204" s="381"/>
      <c r="I204" s="381"/>
      <c r="J204" s="381"/>
      <c r="K204" s="357"/>
      <c r="L204" s="357"/>
      <c r="M204" s="357"/>
      <c r="N204" s="357"/>
      <c r="O204" s="382"/>
      <c r="P204" s="382"/>
      <c r="Q204" s="382"/>
      <c r="R204" s="382"/>
      <c r="S204" s="382"/>
      <c r="T204" s="382"/>
      <c r="U204" s="382"/>
      <c r="V204" s="382"/>
      <c r="W204" s="382"/>
      <c r="X204" s="382"/>
      <c r="Y204" s="379"/>
      <c r="Z204" s="379"/>
      <c r="AA204" s="379"/>
      <c r="AB204" s="379"/>
      <c r="AC204" s="379"/>
      <c r="AD204" s="379"/>
      <c r="AE204" s="379"/>
      <c r="AF204" s="381"/>
      <c r="AG204" s="381"/>
      <c r="AH204" s="381"/>
      <c r="AI204" s="383"/>
      <c r="AJ204" s="383"/>
      <c r="AK204" s="383"/>
      <c r="AL204" s="357"/>
      <c r="AM204" s="357"/>
      <c r="AN204" s="379"/>
      <c r="AO204" s="379"/>
      <c r="AP204" s="379"/>
      <c r="AQ204" s="379"/>
      <c r="AR204" s="379"/>
      <c r="AS204" s="379"/>
      <c r="AT204" s="268"/>
      <c r="AU204" s="87">
        <v>1</v>
      </c>
      <c r="AV204" s="109"/>
      <c r="AW204" s="112"/>
      <c r="AX204" s="25"/>
      <c r="AY204" s="25"/>
      <c r="AZ204" s="25"/>
      <c r="BA204" s="25"/>
      <c r="BB204" s="25"/>
      <c r="BC204" s="25"/>
      <c r="BD204" s="25"/>
      <c r="BE204" s="25"/>
      <c r="BF204" s="25"/>
      <c r="CC204" s="92">
        <v>1</v>
      </c>
    </row>
    <row r="205" spans="1:81" ht="32.25" hidden="1" customHeight="1">
      <c r="A205" s="111" t="str">
        <f>IF(B205="","","Evento 7")</f>
        <v/>
      </c>
      <c r="B205" s="379"/>
      <c r="C205" s="379"/>
      <c r="D205" s="379"/>
      <c r="E205" s="379"/>
      <c r="F205" s="380"/>
      <c r="G205" s="380"/>
      <c r="H205" s="381"/>
      <c r="I205" s="381"/>
      <c r="J205" s="381"/>
      <c r="K205" s="357"/>
      <c r="L205" s="357"/>
      <c r="M205" s="357"/>
      <c r="N205" s="357"/>
      <c r="O205" s="382"/>
      <c r="P205" s="382"/>
      <c r="Q205" s="382"/>
      <c r="R205" s="382"/>
      <c r="S205" s="382"/>
      <c r="T205" s="382"/>
      <c r="U205" s="382"/>
      <c r="V205" s="382"/>
      <c r="W205" s="382"/>
      <c r="X205" s="382"/>
      <c r="Y205" s="379"/>
      <c r="Z205" s="379"/>
      <c r="AA205" s="379"/>
      <c r="AB205" s="379"/>
      <c r="AC205" s="379"/>
      <c r="AD205" s="379"/>
      <c r="AE205" s="379"/>
      <c r="AF205" s="381"/>
      <c r="AG205" s="381"/>
      <c r="AH205" s="381"/>
      <c r="AI205" s="383"/>
      <c r="AJ205" s="383"/>
      <c r="AK205" s="383"/>
      <c r="AL205" s="357"/>
      <c r="AM205" s="357"/>
      <c r="AN205" s="379"/>
      <c r="AO205" s="379"/>
      <c r="AP205" s="379"/>
      <c r="AQ205" s="379"/>
      <c r="AR205" s="379"/>
      <c r="AS205" s="379"/>
      <c r="AT205" s="268"/>
      <c r="AU205" s="87">
        <v>1</v>
      </c>
      <c r="AV205" s="109"/>
      <c r="AW205" s="112"/>
      <c r="AX205" s="25"/>
      <c r="AY205" s="25"/>
      <c r="AZ205" s="25"/>
      <c r="BA205" s="25"/>
      <c r="BB205" s="25"/>
      <c r="BC205" s="25"/>
      <c r="CC205" s="92">
        <v>1</v>
      </c>
    </row>
    <row r="206" spans="1:81" ht="9" customHeight="1">
      <c r="A206" s="86"/>
      <c r="B206" s="199"/>
      <c r="C206" s="199"/>
      <c r="D206" s="199"/>
      <c r="E206" s="199"/>
      <c r="F206" s="199"/>
      <c r="G206" s="250"/>
      <c r="H206" s="250"/>
      <c r="I206" s="250"/>
      <c r="J206" s="250"/>
      <c r="K206" s="250"/>
      <c r="L206" s="250"/>
      <c r="M206" s="250"/>
      <c r="N206" s="250"/>
      <c r="O206" s="251"/>
      <c r="P206" s="251"/>
      <c r="Q206" s="251"/>
      <c r="R206" s="251"/>
      <c r="S206" s="251"/>
      <c r="T206" s="251"/>
      <c r="U206" s="252"/>
      <c r="V206" s="252"/>
      <c r="W206" s="252"/>
      <c r="X206" s="252"/>
      <c r="Y206" s="25"/>
      <c r="Z206" s="25"/>
      <c r="AA206" s="25"/>
      <c r="AB206" s="5"/>
      <c r="AC206" s="5"/>
      <c r="AD206" s="5"/>
      <c r="AE206" s="5"/>
      <c r="AF206" s="5"/>
      <c r="AK206" s="5"/>
      <c r="AL206" s="5"/>
      <c r="AM206" s="5"/>
      <c r="AN206" s="5"/>
      <c r="AO206" s="5"/>
      <c r="AP206" s="5"/>
      <c r="AQ206" s="5"/>
      <c r="AR206" s="5"/>
      <c r="AS206" s="5"/>
      <c r="AT206" s="5"/>
      <c r="AU206" s="87">
        <v>1</v>
      </c>
      <c r="AV206" s="25"/>
      <c r="AW206" s="25"/>
      <c r="AX206" s="25"/>
      <c r="AY206" s="25"/>
      <c r="AZ206" s="25"/>
      <c r="BA206" s="25"/>
      <c r="BB206" s="25"/>
      <c r="BC206" s="25"/>
      <c r="CC206" s="92">
        <v>1</v>
      </c>
    </row>
    <row r="207" spans="1:81" ht="30" customHeight="1">
      <c r="A207" s="86"/>
      <c r="B207" s="384" t="s">
        <v>523</v>
      </c>
      <c r="C207" s="384"/>
      <c r="D207" s="384"/>
      <c r="E207" s="384"/>
      <c r="F207" s="384"/>
      <c r="G207" s="384"/>
      <c r="H207" s="384"/>
      <c r="I207" s="384"/>
      <c r="J207" s="384"/>
      <c r="K207" s="384"/>
      <c r="L207" s="384"/>
      <c r="M207" s="384"/>
      <c r="N207" s="384"/>
      <c r="O207" s="384"/>
      <c r="P207" s="384"/>
      <c r="Q207" s="384"/>
      <c r="R207" s="384"/>
      <c r="S207" s="384"/>
      <c r="T207" s="384"/>
      <c r="U207" s="384"/>
      <c r="V207" s="384"/>
      <c r="W207" s="384"/>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c r="AS207" s="384"/>
      <c r="AT207" s="273"/>
      <c r="AU207" s="87">
        <v>1</v>
      </c>
      <c r="AV207" s="25"/>
      <c r="AW207" s="25"/>
      <c r="AX207" s="25"/>
      <c r="AY207" s="25"/>
      <c r="AZ207" s="25"/>
      <c r="BA207" s="25"/>
      <c r="BB207" s="25"/>
      <c r="BC207" s="25"/>
      <c r="CC207" s="92">
        <v>1</v>
      </c>
    </row>
    <row r="208" spans="1:81" ht="26.25" customHeight="1">
      <c r="A208" s="86"/>
      <c r="B208" s="385"/>
      <c r="C208" s="385"/>
      <c r="D208" s="386" t="s">
        <v>524</v>
      </c>
      <c r="E208" s="386"/>
      <c r="F208" s="386"/>
      <c r="G208" s="386"/>
      <c r="H208" s="386"/>
      <c r="I208" s="386"/>
      <c r="J208" s="386"/>
      <c r="K208" s="386"/>
      <c r="L208" s="386"/>
      <c r="M208" s="386"/>
      <c r="N208" s="386"/>
      <c r="O208" s="386"/>
      <c r="P208" s="386"/>
      <c r="Q208" s="386"/>
      <c r="R208" s="386"/>
      <c r="S208" s="386"/>
      <c r="T208" s="386"/>
      <c r="U208" s="387"/>
      <c r="V208" s="387"/>
      <c r="W208" s="387"/>
      <c r="X208" s="387"/>
      <c r="Y208" s="387"/>
      <c r="Z208" s="388" t="s">
        <v>524</v>
      </c>
      <c r="AA208" s="388"/>
      <c r="AB208" s="388"/>
      <c r="AC208" s="388"/>
      <c r="AD208" s="388"/>
      <c r="AE208" s="388"/>
      <c r="AF208" s="388"/>
      <c r="AG208" s="388"/>
      <c r="AH208" s="388"/>
      <c r="AI208" s="388"/>
      <c r="AJ208" s="388"/>
      <c r="AK208" s="388"/>
      <c r="AL208" s="388"/>
      <c r="AM208" s="388"/>
      <c r="AN208" s="388"/>
      <c r="AO208" s="388"/>
      <c r="AP208" s="388"/>
      <c r="AQ208" s="388"/>
      <c r="AR208" s="388"/>
      <c r="AS208" s="388"/>
      <c r="AT208" s="111"/>
      <c r="AU208" s="87">
        <v>1</v>
      </c>
      <c r="AV208" s="25" t="s">
        <v>525</v>
      </c>
      <c r="AW208" s="25"/>
      <c r="AX208" s="25"/>
      <c r="AY208" s="25"/>
      <c r="AZ208" s="25"/>
      <c r="BA208" s="25"/>
      <c r="BB208" s="25"/>
      <c r="BC208" s="25"/>
      <c r="CC208" s="92">
        <v>1</v>
      </c>
    </row>
    <row r="209" spans="1:81" ht="33.75" customHeight="1">
      <c r="A209" s="86"/>
      <c r="B209" s="374" t="s">
        <v>526</v>
      </c>
      <c r="C209" s="374"/>
      <c r="D209" s="360" t="s">
        <v>833</v>
      </c>
      <c r="E209" s="360"/>
      <c r="F209" s="360"/>
      <c r="G209" s="360"/>
      <c r="H209" s="360"/>
      <c r="I209" s="360"/>
      <c r="J209" s="360"/>
      <c r="K209" s="360"/>
      <c r="L209" s="360"/>
      <c r="M209" s="360"/>
      <c r="N209" s="360"/>
      <c r="O209" s="360"/>
      <c r="P209" s="360"/>
      <c r="Q209" s="360"/>
      <c r="R209" s="360"/>
      <c r="S209" s="360"/>
      <c r="T209" s="360"/>
      <c r="U209" s="375" t="s">
        <v>527</v>
      </c>
      <c r="V209" s="375"/>
      <c r="W209" s="375"/>
      <c r="X209" s="375"/>
      <c r="Y209" s="375"/>
      <c r="Z209" s="376"/>
      <c r="AA209" s="376"/>
      <c r="AB209" s="376"/>
      <c r="AC209" s="376"/>
      <c r="AD209" s="376"/>
      <c r="AE209" s="376"/>
      <c r="AF209" s="376"/>
      <c r="AG209" s="376"/>
      <c r="AH209" s="376"/>
      <c r="AI209" s="376"/>
      <c r="AJ209" s="376"/>
      <c r="AK209" s="376"/>
      <c r="AL209" s="376"/>
      <c r="AM209" s="376"/>
      <c r="AN209" s="376"/>
      <c r="AO209" s="376"/>
      <c r="AP209" s="376"/>
      <c r="AQ209" s="376"/>
      <c r="AR209" s="376"/>
      <c r="AS209" s="376"/>
      <c r="AT209" s="274"/>
      <c r="AU209" s="87">
        <v>1</v>
      </c>
      <c r="AV209" s="109" t="str">
        <f>CONCATENATE(B209," 
",D209,". 
",B210," 
",D210,". 
",B211," 
",D211,". 
",U209," 
",Z209,". 
",U210," 
",Z210,". 
",B212," 
",D212,".
",B213,"
",D213,".
",U211,"
",Z211,".
",U212,"
",Z212,".
",U213,"
",Z213,".")</f>
        <v>1. DESCRIPCIÓN DEL RIESGO: 
Traslado del riesgos a la nueva plantilla. 
2. CAUSAS: 
. 
3. CONSECUENCIAS: 
. 
4. PROBABILIDAD: 
. 
5. IMPACTO: 
. 
6. CONTROLES: 
.
7. PLAN DE TRATAMIENTO:
.
8. INDICADORES:
.
9. OTRO:
.
.</v>
      </c>
      <c r="AW209" s="25"/>
      <c r="AX209" s="25"/>
      <c r="AY209" s="25"/>
      <c r="AZ209" s="25"/>
      <c r="BA209" s="25"/>
      <c r="BB209" s="25"/>
      <c r="BC209" s="25"/>
      <c r="CC209" s="92">
        <v>1</v>
      </c>
    </row>
    <row r="210" spans="1:81" ht="33.75" customHeight="1">
      <c r="A210" s="86"/>
      <c r="B210" s="374" t="s">
        <v>528</v>
      </c>
      <c r="C210" s="374"/>
      <c r="D210" s="360"/>
      <c r="E210" s="360"/>
      <c r="F210" s="360"/>
      <c r="G210" s="360"/>
      <c r="H210" s="360"/>
      <c r="I210" s="360"/>
      <c r="J210" s="360"/>
      <c r="K210" s="360"/>
      <c r="L210" s="360"/>
      <c r="M210" s="360"/>
      <c r="N210" s="360"/>
      <c r="O210" s="360"/>
      <c r="P210" s="360"/>
      <c r="Q210" s="360"/>
      <c r="R210" s="360"/>
      <c r="S210" s="360"/>
      <c r="T210" s="360"/>
      <c r="U210" s="375" t="s">
        <v>529</v>
      </c>
      <c r="V210" s="375"/>
      <c r="W210" s="375"/>
      <c r="X210" s="375"/>
      <c r="Y210" s="375"/>
      <c r="Z210" s="376"/>
      <c r="AA210" s="376"/>
      <c r="AB210" s="376"/>
      <c r="AC210" s="376"/>
      <c r="AD210" s="376"/>
      <c r="AE210" s="376"/>
      <c r="AF210" s="376"/>
      <c r="AG210" s="376"/>
      <c r="AH210" s="376"/>
      <c r="AI210" s="376"/>
      <c r="AJ210" s="376"/>
      <c r="AK210" s="376"/>
      <c r="AL210" s="376"/>
      <c r="AM210" s="376"/>
      <c r="AN210" s="376"/>
      <c r="AO210" s="376"/>
      <c r="AP210" s="376"/>
      <c r="AQ210" s="376"/>
      <c r="AR210" s="376"/>
      <c r="AS210" s="376"/>
      <c r="AT210" s="274"/>
      <c r="AU210" s="87">
        <v>1</v>
      </c>
      <c r="AV210" s="109"/>
      <c r="AW210" s="25"/>
      <c r="AX210" s="25"/>
      <c r="AY210" s="25"/>
      <c r="AZ210" s="25"/>
      <c r="BA210" s="25"/>
      <c r="BB210" s="25"/>
      <c r="BC210" s="25"/>
      <c r="CC210" s="92">
        <v>1</v>
      </c>
    </row>
    <row r="211" spans="1:81" ht="33.75" customHeight="1">
      <c r="A211" s="86"/>
      <c r="B211" s="374" t="s">
        <v>530</v>
      </c>
      <c r="C211" s="374"/>
      <c r="D211" s="360"/>
      <c r="E211" s="360"/>
      <c r="F211" s="360"/>
      <c r="G211" s="360"/>
      <c r="H211" s="360"/>
      <c r="I211" s="360"/>
      <c r="J211" s="360"/>
      <c r="K211" s="360"/>
      <c r="L211" s="360"/>
      <c r="M211" s="360"/>
      <c r="N211" s="360"/>
      <c r="O211" s="360"/>
      <c r="P211" s="360"/>
      <c r="Q211" s="360"/>
      <c r="R211" s="360"/>
      <c r="S211" s="360"/>
      <c r="T211" s="360"/>
      <c r="U211" s="375" t="s">
        <v>531</v>
      </c>
      <c r="V211" s="375"/>
      <c r="W211" s="375"/>
      <c r="X211" s="375"/>
      <c r="Y211" s="375"/>
      <c r="Z211" s="376"/>
      <c r="AA211" s="376"/>
      <c r="AB211" s="376"/>
      <c r="AC211" s="376"/>
      <c r="AD211" s="376"/>
      <c r="AE211" s="376"/>
      <c r="AF211" s="376"/>
      <c r="AG211" s="376"/>
      <c r="AH211" s="376"/>
      <c r="AI211" s="376"/>
      <c r="AJ211" s="376"/>
      <c r="AK211" s="376"/>
      <c r="AL211" s="376"/>
      <c r="AM211" s="376"/>
      <c r="AN211" s="376"/>
      <c r="AO211" s="376"/>
      <c r="AP211" s="376"/>
      <c r="AQ211" s="376"/>
      <c r="AR211" s="376"/>
      <c r="AS211" s="376"/>
      <c r="AT211" s="274"/>
      <c r="AU211" s="87">
        <v>1</v>
      </c>
      <c r="AV211" s="109"/>
      <c r="AW211" s="25"/>
      <c r="AX211" s="25"/>
      <c r="AY211" s="25"/>
      <c r="AZ211" s="25"/>
      <c r="BA211" s="25"/>
      <c r="BB211" s="25"/>
      <c r="BC211" s="25"/>
      <c r="CC211" s="92">
        <v>1</v>
      </c>
    </row>
    <row r="212" spans="1:81" ht="33.75" customHeight="1">
      <c r="A212" s="86"/>
      <c r="B212" s="374" t="s">
        <v>532</v>
      </c>
      <c r="C212" s="374"/>
      <c r="D212" s="360"/>
      <c r="E212" s="360"/>
      <c r="F212" s="360"/>
      <c r="G212" s="360"/>
      <c r="H212" s="360"/>
      <c r="I212" s="360"/>
      <c r="J212" s="360"/>
      <c r="K212" s="360"/>
      <c r="L212" s="360"/>
      <c r="M212" s="360"/>
      <c r="N212" s="360"/>
      <c r="O212" s="360"/>
      <c r="P212" s="360"/>
      <c r="Q212" s="360"/>
      <c r="R212" s="360"/>
      <c r="S212" s="360"/>
      <c r="T212" s="360"/>
      <c r="U212" s="375" t="s">
        <v>533</v>
      </c>
      <c r="V212" s="375"/>
      <c r="W212" s="375"/>
      <c r="X212" s="375"/>
      <c r="Y212" s="375"/>
      <c r="Z212" s="376"/>
      <c r="AA212" s="376"/>
      <c r="AB212" s="376"/>
      <c r="AC212" s="376"/>
      <c r="AD212" s="376"/>
      <c r="AE212" s="376"/>
      <c r="AF212" s="376"/>
      <c r="AG212" s="376"/>
      <c r="AH212" s="376"/>
      <c r="AI212" s="376"/>
      <c r="AJ212" s="376"/>
      <c r="AK212" s="376"/>
      <c r="AL212" s="376"/>
      <c r="AM212" s="376"/>
      <c r="AN212" s="376"/>
      <c r="AO212" s="376"/>
      <c r="AP212" s="376"/>
      <c r="AQ212" s="376"/>
      <c r="AR212" s="376"/>
      <c r="AS212" s="376"/>
      <c r="AT212" s="274"/>
      <c r="AU212" s="87">
        <v>1</v>
      </c>
      <c r="AV212" s="109"/>
      <c r="AW212" s="25"/>
      <c r="AX212" s="25"/>
      <c r="AY212" s="25"/>
      <c r="AZ212" s="25"/>
      <c r="BA212" s="25"/>
      <c r="BB212" s="25"/>
      <c r="BC212" s="25"/>
      <c r="CC212" s="92">
        <v>1</v>
      </c>
    </row>
    <row r="213" spans="1:81" ht="33.75" customHeight="1">
      <c r="A213" s="86"/>
      <c r="B213" s="374" t="s">
        <v>534</v>
      </c>
      <c r="C213" s="374"/>
      <c r="D213" s="360"/>
      <c r="E213" s="360"/>
      <c r="F213" s="360"/>
      <c r="G213" s="360"/>
      <c r="H213" s="360"/>
      <c r="I213" s="360"/>
      <c r="J213" s="360"/>
      <c r="K213" s="360"/>
      <c r="L213" s="360"/>
      <c r="M213" s="360"/>
      <c r="N213" s="360"/>
      <c r="O213" s="360"/>
      <c r="P213" s="360"/>
      <c r="Q213" s="360"/>
      <c r="R213" s="360"/>
      <c r="S213" s="360"/>
      <c r="T213" s="360"/>
      <c r="U213" s="377"/>
      <c r="V213" s="377"/>
      <c r="W213" s="377"/>
      <c r="X213" s="377"/>
      <c r="Y213" s="377"/>
      <c r="Z213" s="376"/>
      <c r="AA213" s="376"/>
      <c r="AB213" s="376"/>
      <c r="AC213" s="376"/>
      <c r="AD213" s="376"/>
      <c r="AE213" s="376"/>
      <c r="AF213" s="376"/>
      <c r="AG213" s="376"/>
      <c r="AH213" s="376"/>
      <c r="AI213" s="376"/>
      <c r="AJ213" s="376"/>
      <c r="AK213" s="376"/>
      <c r="AL213" s="376"/>
      <c r="AM213" s="376"/>
      <c r="AN213" s="376"/>
      <c r="AO213" s="376"/>
      <c r="AP213" s="376"/>
      <c r="AQ213" s="376"/>
      <c r="AR213" s="376"/>
      <c r="AS213" s="376"/>
      <c r="AT213" s="274"/>
      <c r="AU213" s="87">
        <v>1</v>
      </c>
      <c r="AV213" s="109"/>
      <c r="AW213" s="25"/>
      <c r="AX213" s="25"/>
      <c r="AY213" s="25"/>
      <c r="AZ213" s="25"/>
      <c r="BA213" s="25"/>
      <c r="BB213" s="25"/>
      <c r="BC213" s="25"/>
      <c r="CC213" s="92">
        <v>1</v>
      </c>
    </row>
    <row r="214" spans="1:81" ht="9" customHeight="1">
      <c r="A214" s="86"/>
      <c r="B214" s="199"/>
      <c r="C214" s="199"/>
      <c r="D214" s="199"/>
      <c r="E214" s="199"/>
      <c r="F214" s="199"/>
      <c r="G214" s="250"/>
      <c r="H214" s="250"/>
      <c r="I214" s="250"/>
      <c r="J214" s="250"/>
      <c r="K214" s="250"/>
      <c r="L214" s="250"/>
      <c r="M214" s="250"/>
      <c r="N214" s="250"/>
      <c r="O214" s="251"/>
      <c r="P214" s="251"/>
      <c r="Q214" s="251"/>
      <c r="R214" s="251"/>
      <c r="S214" s="251"/>
      <c r="T214" s="251"/>
      <c r="U214" s="252"/>
      <c r="V214" s="252"/>
      <c r="W214" s="252"/>
      <c r="X214" s="252"/>
      <c r="Y214" s="25"/>
      <c r="Z214" s="25"/>
      <c r="AA214" s="25"/>
      <c r="AB214" s="5"/>
      <c r="AC214" s="5"/>
      <c r="AD214" s="5"/>
      <c r="AE214" s="5"/>
      <c r="AF214" s="5"/>
      <c r="AG214" s="5"/>
      <c r="AH214" s="5"/>
      <c r="AI214" s="5"/>
      <c r="AJ214" s="5"/>
      <c r="AK214" s="5"/>
      <c r="AL214" s="5"/>
      <c r="AM214" s="5"/>
      <c r="AN214" s="5"/>
      <c r="AO214" s="5"/>
      <c r="AP214" s="5"/>
      <c r="AQ214" s="5"/>
      <c r="AR214" s="5"/>
      <c r="AS214" s="5"/>
      <c r="AT214" s="5"/>
      <c r="AU214" s="87">
        <v>1</v>
      </c>
      <c r="AV214" s="25"/>
      <c r="AW214" s="25"/>
      <c r="AX214" s="25"/>
      <c r="AY214" s="25"/>
      <c r="AZ214" s="25"/>
      <c r="BA214" s="25"/>
      <c r="BB214" s="25"/>
      <c r="BC214" s="25"/>
      <c r="CC214" s="92">
        <v>1</v>
      </c>
    </row>
    <row r="215" spans="1:81" ht="30" customHeight="1">
      <c r="A215" s="86"/>
      <c r="B215" s="378" t="s">
        <v>535</v>
      </c>
      <c r="C215" s="378"/>
      <c r="D215" s="378"/>
      <c r="E215" s="378"/>
      <c r="F215" s="378"/>
      <c r="G215" s="378"/>
      <c r="H215" s="378"/>
      <c r="I215" s="378"/>
      <c r="J215" s="378"/>
      <c r="K215" s="378"/>
      <c r="L215" s="378"/>
      <c r="M215" s="378"/>
      <c r="N215" s="378"/>
      <c r="O215" s="378"/>
      <c r="P215" s="378"/>
      <c r="Q215" s="378"/>
      <c r="R215" s="378"/>
      <c r="S215" s="378"/>
      <c r="T215" s="378"/>
      <c r="U215" s="378"/>
      <c r="V215" s="378"/>
      <c r="W215" s="378"/>
      <c r="X215" s="378"/>
      <c r="Y215" s="378"/>
      <c r="Z215" s="378"/>
      <c r="AA215" s="378"/>
      <c r="AB215" s="378"/>
      <c r="AC215" s="378"/>
      <c r="AD215" s="378"/>
      <c r="AE215" s="378"/>
      <c r="AF215" s="378"/>
      <c r="AG215" s="378"/>
      <c r="AH215" s="378"/>
      <c r="AI215" s="378"/>
      <c r="AJ215" s="378"/>
      <c r="AK215" s="378"/>
      <c r="AL215" s="378"/>
      <c r="AM215" s="378"/>
      <c r="AN215" s="378"/>
      <c r="AO215" s="378"/>
      <c r="AP215" s="378"/>
      <c r="AQ215" s="378"/>
      <c r="AR215" s="378"/>
      <c r="AS215" s="378"/>
      <c r="AT215" s="248"/>
      <c r="AU215" s="87">
        <v>1</v>
      </c>
      <c r="AV215" s="25"/>
      <c r="AW215" s="25"/>
      <c r="AX215" s="25"/>
      <c r="AY215" s="25"/>
      <c r="AZ215" s="25"/>
      <c r="BA215" s="25"/>
      <c r="BB215" s="25"/>
      <c r="BC215" s="25"/>
      <c r="CC215" s="92">
        <v>1</v>
      </c>
    </row>
    <row r="216" spans="1:81" ht="28.5" customHeight="1">
      <c r="A216" s="86"/>
      <c r="B216" s="368" t="s">
        <v>536</v>
      </c>
      <c r="C216" s="368"/>
      <c r="D216" s="368"/>
      <c r="E216" s="368"/>
      <c r="F216" s="368"/>
      <c r="G216" s="368"/>
      <c r="H216" s="368"/>
      <c r="I216" s="368"/>
      <c r="J216" s="368"/>
      <c r="K216" s="368"/>
      <c r="L216" s="368"/>
      <c r="M216" s="368"/>
      <c r="N216" s="368"/>
      <c r="O216" s="368"/>
      <c r="P216" s="368"/>
      <c r="Q216" s="368"/>
      <c r="R216" s="368"/>
      <c r="S216" s="368"/>
      <c r="T216" s="368"/>
      <c r="U216" s="369" t="s">
        <v>537</v>
      </c>
      <c r="V216" s="369"/>
      <c r="W216" s="369"/>
      <c r="X216" s="369"/>
      <c r="Y216" s="369"/>
      <c r="Z216" s="369"/>
      <c r="AA216" s="369"/>
      <c r="AB216" s="369"/>
      <c r="AC216" s="369"/>
      <c r="AD216" s="369"/>
      <c r="AE216" s="369"/>
      <c r="AF216" s="369"/>
      <c r="AG216" s="369"/>
      <c r="AH216" s="369"/>
      <c r="AI216" s="369"/>
      <c r="AJ216" s="369"/>
      <c r="AK216" s="369"/>
      <c r="AL216" s="369"/>
      <c r="AM216" s="369"/>
      <c r="AN216" s="369"/>
      <c r="AO216" s="369"/>
      <c r="AP216" s="369"/>
      <c r="AQ216" s="369"/>
      <c r="AR216" s="369"/>
      <c r="AS216" s="369"/>
      <c r="AT216" s="275"/>
      <c r="AU216" s="87">
        <v>1</v>
      </c>
      <c r="AV216" s="25"/>
      <c r="AW216" s="25"/>
      <c r="AX216" s="25"/>
      <c r="AY216" s="25"/>
      <c r="AZ216" s="25"/>
      <c r="BA216" s="25"/>
      <c r="BB216" s="25"/>
      <c r="BC216" s="25"/>
      <c r="BK216"/>
      <c r="BL216"/>
      <c r="BM216"/>
      <c r="BN216"/>
      <c r="BO216"/>
      <c r="BP216"/>
      <c r="BQ216"/>
      <c r="BR216"/>
      <c r="BS216"/>
      <c r="BT216"/>
      <c r="BU216"/>
      <c r="BV216"/>
      <c r="BW216"/>
      <c r="BX216"/>
      <c r="BY216"/>
      <c r="BZ216"/>
      <c r="CA216"/>
      <c r="CC216" s="92">
        <v>1</v>
      </c>
    </row>
    <row r="217" spans="1:81" ht="28.5" customHeight="1">
      <c r="A217" s="86"/>
      <c r="B217" s="276" t="s">
        <v>5</v>
      </c>
      <c r="C217" s="276" t="s">
        <v>107</v>
      </c>
      <c r="D217" s="103" t="s">
        <v>538</v>
      </c>
      <c r="E217" s="370" t="s">
        <v>539</v>
      </c>
      <c r="F217" s="370"/>
      <c r="G217" s="370"/>
      <c r="H217" s="370"/>
      <c r="I217" s="370"/>
      <c r="J217" s="370"/>
      <c r="K217" s="370"/>
      <c r="L217" s="370"/>
      <c r="M217" s="370"/>
      <c r="N217" s="370"/>
      <c r="O217" s="370"/>
      <c r="P217" s="370"/>
      <c r="Q217" s="370"/>
      <c r="R217" s="370"/>
      <c r="S217" s="370"/>
      <c r="T217" s="370"/>
      <c r="U217" s="371" t="s">
        <v>5</v>
      </c>
      <c r="V217" s="371"/>
      <c r="W217" s="371"/>
      <c r="X217" s="370" t="s">
        <v>107</v>
      </c>
      <c r="Y217" s="370"/>
      <c r="Z217" s="583" t="s">
        <v>540</v>
      </c>
      <c r="AA217" s="583"/>
      <c r="AB217" s="583"/>
      <c r="AC217" s="373" t="s">
        <v>541</v>
      </c>
      <c r="AD217" s="373"/>
      <c r="AE217" s="373"/>
      <c r="AF217" s="373"/>
      <c r="AG217" s="373"/>
      <c r="AH217" s="373"/>
      <c r="AI217" s="373"/>
      <c r="AJ217" s="373"/>
      <c r="AK217" s="373"/>
      <c r="AL217" s="373"/>
      <c r="AM217" s="373"/>
      <c r="AN217" s="373"/>
      <c r="AO217" s="373"/>
      <c r="AP217" s="373"/>
      <c r="AQ217" s="373"/>
      <c r="AR217" s="373"/>
      <c r="AS217" s="373"/>
      <c r="AT217" s="104"/>
      <c r="AU217" s="87">
        <v>1</v>
      </c>
      <c r="AV217" s="277" t="s">
        <v>5</v>
      </c>
      <c r="AW217" s="277" t="s">
        <v>542</v>
      </c>
      <c r="AX217" s="277" t="s">
        <v>112</v>
      </c>
      <c r="AY217" s="277" t="s">
        <v>543</v>
      </c>
      <c r="AZ217" s="277" t="s">
        <v>544</v>
      </c>
      <c r="BA217" s="277" t="s">
        <v>545</v>
      </c>
      <c r="BB217" s="277" t="s">
        <v>546</v>
      </c>
      <c r="BC217" s="277" t="s">
        <v>547</v>
      </c>
      <c r="CC217" s="92">
        <v>1</v>
      </c>
    </row>
    <row r="218" spans="1:81" ht="24" customHeight="1">
      <c r="A218" s="111" t="s">
        <v>548</v>
      </c>
      <c r="B218" s="255"/>
      <c r="C218" s="278"/>
      <c r="D218" s="324"/>
      <c r="E218" s="365"/>
      <c r="F218" s="576"/>
      <c r="G218" s="576"/>
      <c r="H218" s="576"/>
      <c r="I218" s="576"/>
      <c r="J218" s="576"/>
      <c r="K218" s="576"/>
      <c r="L218" s="576"/>
      <c r="M218" s="576"/>
      <c r="N218" s="576"/>
      <c r="O218" s="576"/>
      <c r="P218" s="576"/>
      <c r="Q218" s="576"/>
      <c r="R218" s="576"/>
      <c r="S218" s="576"/>
      <c r="T218" s="577"/>
      <c r="U218" s="584"/>
      <c r="V218" s="584"/>
      <c r="W218" s="584"/>
      <c r="X218" s="359"/>
      <c r="Y218" s="359"/>
      <c r="Z218" s="359"/>
      <c r="AA218" s="359"/>
      <c r="AB218" s="359"/>
      <c r="AC218" s="360"/>
      <c r="AD218" s="360"/>
      <c r="AE218" s="360"/>
      <c r="AF218" s="360"/>
      <c r="AG218" s="360"/>
      <c r="AH218" s="360"/>
      <c r="AI218" s="360"/>
      <c r="AJ218" s="360"/>
      <c r="AK218" s="360"/>
      <c r="AL218" s="360"/>
      <c r="AM218" s="360"/>
      <c r="AN218" s="360"/>
      <c r="AO218" s="360"/>
      <c r="AP218" s="360"/>
      <c r="AQ218" s="360"/>
      <c r="AR218" s="360"/>
      <c r="AS218" s="360"/>
      <c r="AT218" s="268"/>
      <c r="AU218" s="87">
        <v>1</v>
      </c>
      <c r="AV218" s="112" t="str">
        <f>CONCATENATE(A218,". ",B218," 
",A219,". ",B219," 
",A220,". ",B220," 
",A221,". ",B221," 
",A222,". ",B222," 
",A223,". ",B223," 
",A224,". ",B224,)</f>
        <v xml:space="preserve">Ob. 1.  
.  
.  
.  
.  
.  
. </v>
      </c>
      <c r="AW218" s="112" t="str">
        <f>CONCATENATE(A218,". ",C218," 
",A219,". ",C219," 
",A220,". ",C220," 
",A221,". ",C221," 
",A222,". ",C222," 
",A223,". ",C223," 
",A224,". ",C224,)</f>
        <v xml:space="preserve">Ob. 1.  
.  
.  
.  
.  
.  
. </v>
      </c>
      <c r="AX218" s="112" t="str">
        <f>CONCATENATE(A218,". ",D218," 
",A219,". ",D219," 
",A220,". ",D220," 
",A221,". ",D221," 
",A222,". ",D222," 
",A223,". ",D223," 
",A224,". ",D224,)</f>
        <v xml:space="preserve">Ob. 1.  
.  
.  
.  
.  
.  
. </v>
      </c>
      <c r="AY218" s="112" t="str">
        <f>CONCATENATE(A218,". ",E218," 
",A219,". ",E219," 
",A220,". ",E220," 
",A221,". ",E221," 
",A222,". ",E222," 
",A223,". ",E223," 
",A224,". ",E224,)</f>
        <v xml:space="preserve">Ob. 1.  
.  
.  
.  
.  
.  
. </v>
      </c>
      <c r="AZ218" s="112" t="str">
        <f>CONCATENATE(A218,". ",U218," 
",A219,". ",U219," 
",A220,". ",U220," 
",A221,". ",U221," 
",A222,". ",U222," 
",A223,". ",U223," 
",A224,". ",U224,)</f>
        <v xml:space="preserve">Ob. 1.  
.  
.  
.  
.  
.  
. </v>
      </c>
      <c r="BA218" s="112" t="str">
        <f>CONCATENATE(A218,". ",X218," 
",A219,". ",X219," 
",A220,". ",X220," 
",A221,". ",X221," 
",A222,". ",X222," 
",A223,". ",X223," 
",A224,". ",X224,)</f>
        <v xml:space="preserve">Ob. 1.  
.  
.  
.  
.  
.  
. </v>
      </c>
      <c r="BB218" s="112" t="str">
        <f>CONCATENATE(A218,". ",Z218," 
",A219,". ",Z219," 
",A220,". ",Z220," 
",A221,". ",Z221," 
",A222,". ",Z222," 
",A223,". ",Z223," 
",A224,". ",Z224,)</f>
        <v xml:space="preserve">Ob. 1.  
.  
.  
.  
.  
.  
. </v>
      </c>
      <c r="BC218" s="112" t="str">
        <f>CONCATENATE(A218,". ",AC218," 
",A219,". ",AC219," 
",A220,". ",AC220," 
",A221,". ",AC221," 
",A222,". ",AC222," 
",A223,". ",AC223," 
",A224,". ",AC224,)</f>
        <v xml:space="preserve">Ob. 1.  
.  
.  
.  
.  
.  
. </v>
      </c>
      <c r="CC218" s="92">
        <v>1</v>
      </c>
    </row>
    <row r="219" spans="1:81" ht="20.25" customHeight="1">
      <c r="A219" s="256" t="str">
        <f>IF(B219="","","Ob. 2")</f>
        <v/>
      </c>
      <c r="B219" s="255"/>
      <c r="C219" s="278"/>
      <c r="D219" s="324"/>
      <c r="E219" s="365"/>
      <c r="F219" s="576"/>
      <c r="G219" s="576"/>
      <c r="H219" s="576"/>
      <c r="I219" s="576"/>
      <c r="J219" s="576"/>
      <c r="K219" s="576"/>
      <c r="L219" s="576"/>
      <c r="M219" s="576"/>
      <c r="N219" s="576"/>
      <c r="O219" s="576"/>
      <c r="P219" s="576"/>
      <c r="Q219" s="576"/>
      <c r="R219" s="576"/>
      <c r="S219" s="576"/>
      <c r="T219" s="577"/>
      <c r="U219" s="584"/>
      <c r="V219" s="584"/>
      <c r="W219" s="584"/>
      <c r="X219" s="359"/>
      <c r="Y219" s="359"/>
      <c r="Z219" s="359"/>
      <c r="AA219" s="359"/>
      <c r="AB219" s="359"/>
      <c r="AC219" s="360"/>
      <c r="AD219" s="360"/>
      <c r="AE219" s="360"/>
      <c r="AF219" s="360"/>
      <c r="AG219" s="360"/>
      <c r="AH219" s="360"/>
      <c r="AI219" s="360"/>
      <c r="AJ219" s="360"/>
      <c r="AK219" s="360"/>
      <c r="AL219" s="360"/>
      <c r="AM219" s="360"/>
      <c r="AN219" s="360"/>
      <c r="AO219" s="360"/>
      <c r="AP219" s="360"/>
      <c r="AQ219" s="360"/>
      <c r="AR219" s="360"/>
      <c r="AS219" s="360"/>
      <c r="AT219" s="268"/>
      <c r="AU219" s="87">
        <v>1</v>
      </c>
      <c r="AV219" s="109"/>
      <c r="AW219" s="112"/>
      <c r="AX219" s="112"/>
      <c r="AY219" s="112"/>
      <c r="AZ219" s="112"/>
      <c r="BA219" s="25"/>
      <c r="BB219" s="25"/>
      <c r="BC219" s="25"/>
      <c r="CC219" s="92">
        <v>1</v>
      </c>
    </row>
    <row r="220" spans="1:81" ht="20.25" customHeight="1">
      <c r="A220" s="256" t="str">
        <f>IF(B220="","","Ob. 3")</f>
        <v/>
      </c>
      <c r="B220" s="255"/>
      <c r="C220" s="278"/>
      <c r="D220" s="324"/>
      <c r="E220" s="365"/>
      <c r="F220" s="365"/>
      <c r="G220" s="365"/>
      <c r="H220" s="365"/>
      <c r="I220" s="365"/>
      <c r="J220" s="365"/>
      <c r="K220" s="365"/>
      <c r="L220" s="365"/>
      <c r="M220" s="365"/>
      <c r="N220" s="365"/>
      <c r="O220" s="365"/>
      <c r="P220" s="365"/>
      <c r="Q220" s="365"/>
      <c r="R220" s="365"/>
      <c r="S220" s="365"/>
      <c r="T220" s="365"/>
      <c r="U220" s="584"/>
      <c r="V220" s="584"/>
      <c r="W220" s="584"/>
      <c r="X220" s="359"/>
      <c r="Y220" s="359"/>
      <c r="Z220" s="359"/>
      <c r="AA220" s="359"/>
      <c r="AB220" s="359"/>
      <c r="AC220" s="360"/>
      <c r="AD220" s="360"/>
      <c r="AE220" s="360"/>
      <c r="AF220" s="360"/>
      <c r="AG220" s="360"/>
      <c r="AH220" s="360"/>
      <c r="AI220" s="360"/>
      <c r="AJ220" s="360"/>
      <c r="AK220" s="360"/>
      <c r="AL220" s="360"/>
      <c r="AM220" s="360"/>
      <c r="AN220" s="360"/>
      <c r="AO220" s="360"/>
      <c r="AP220" s="360"/>
      <c r="AQ220" s="360"/>
      <c r="AR220" s="360"/>
      <c r="AS220" s="360"/>
      <c r="AT220" s="268"/>
      <c r="AU220" s="87">
        <v>1</v>
      </c>
      <c r="AV220" s="109"/>
      <c r="AW220" s="112"/>
      <c r="AX220" s="112"/>
      <c r="AY220" s="112"/>
      <c r="AZ220" s="112"/>
      <c r="BA220" s="25"/>
      <c r="BB220" s="25"/>
      <c r="BC220" s="25"/>
      <c r="CC220" s="92">
        <v>1</v>
      </c>
    </row>
    <row r="221" spans="1:81" ht="20.25" customHeight="1">
      <c r="A221" s="256" t="str">
        <f>IF(B221="","","Ob. 4")</f>
        <v/>
      </c>
      <c r="B221" s="255"/>
      <c r="C221" s="278"/>
      <c r="D221" s="324"/>
      <c r="E221" s="365"/>
      <c r="F221" s="365"/>
      <c r="G221" s="365"/>
      <c r="H221" s="365"/>
      <c r="I221" s="365"/>
      <c r="J221" s="365"/>
      <c r="K221" s="365"/>
      <c r="L221" s="365"/>
      <c r="M221" s="365"/>
      <c r="N221" s="365"/>
      <c r="O221" s="365"/>
      <c r="P221" s="365"/>
      <c r="Q221" s="365"/>
      <c r="R221" s="365"/>
      <c r="S221" s="365"/>
      <c r="T221" s="365"/>
      <c r="U221" s="584"/>
      <c r="V221" s="584"/>
      <c r="W221" s="584"/>
      <c r="X221" s="359"/>
      <c r="Y221" s="359"/>
      <c r="Z221" s="359"/>
      <c r="AA221" s="359"/>
      <c r="AB221" s="359"/>
      <c r="AC221" s="360"/>
      <c r="AD221" s="360"/>
      <c r="AE221" s="360"/>
      <c r="AF221" s="360"/>
      <c r="AG221" s="360"/>
      <c r="AH221" s="360"/>
      <c r="AI221" s="360"/>
      <c r="AJ221" s="360"/>
      <c r="AK221" s="360"/>
      <c r="AL221" s="360"/>
      <c r="AM221" s="360"/>
      <c r="AN221" s="360"/>
      <c r="AO221" s="360"/>
      <c r="AP221" s="360"/>
      <c r="AQ221" s="360"/>
      <c r="AR221" s="360"/>
      <c r="AS221" s="360"/>
      <c r="AT221" s="268"/>
      <c r="AU221" s="87">
        <v>1</v>
      </c>
      <c r="CC221" s="92">
        <v>1</v>
      </c>
    </row>
    <row r="222" spans="1:81" ht="20.25" customHeight="1">
      <c r="A222" s="256" t="str">
        <f>IF(B222="","","Ob. 5")</f>
        <v/>
      </c>
      <c r="B222" s="255"/>
      <c r="C222" s="278"/>
      <c r="D222" s="278"/>
      <c r="E222" s="358"/>
      <c r="F222" s="358"/>
      <c r="G222" s="358"/>
      <c r="H222" s="358"/>
      <c r="I222" s="358"/>
      <c r="J222" s="358"/>
      <c r="K222" s="358"/>
      <c r="L222" s="358"/>
      <c r="M222" s="358"/>
      <c r="N222" s="358"/>
      <c r="O222" s="358"/>
      <c r="P222" s="358"/>
      <c r="Q222" s="358"/>
      <c r="R222" s="358"/>
      <c r="S222" s="358"/>
      <c r="T222" s="358"/>
      <c r="U222" s="359"/>
      <c r="V222" s="359"/>
      <c r="W222" s="359"/>
      <c r="X222" s="359"/>
      <c r="Y222" s="359"/>
      <c r="Z222" s="359"/>
      <c r="AA222" s="359"/>
      <c r="AB222" s="359"/>
      <c r="AC222" s="360"/>
      <c r="AD222" s="360"/>
      <c r="AE222" s="360"/>
      <c r="AF222" s="360"/>
      <c r="AG222" s="360"/>
      <c r="AH222" s="360"/>
      <c r="AI222" s="360"/>
      <c r="AJ222" s="360"/>
      <c r="AK222" s="360"/>
      <c r="AL222" s="360"/>
      <c r="AM222" s="360"/>
      <c r="AN222" s="360"/>
      <c r="AO222" s="360"/>
      <c r="AP222" s="360"/>
      <c r="AQ222" s="360"/>
      <c r="AR222" s="360"/>
      <c r="AS222" s="360"/>
      <c r="AT222" s="268"/>
      <c r="AU222" s="87">
        <v>1</v>
      </c>
      <c r="CC222" s="92">
        <v>1</v>
      </c>
    </row>
    <row r="223" spans="1:81" ht="20.25" customHeight="1">
      <c r="A223" s="256" t="str">
        <f>IF(B223="","","Ob. 6")</f>
        <v/>
      </c>
      <c r="B223" s="255"/>
      <c r="C223" s="278"/>
      <c r="D223" s="278"/>
      <c r="E223" s="358"/>
      <c r="F223" s="358"/>
      <c r="G223" s="358"/>
      <c r="H223" s="358"/>
      <c r="I223" s="358"/>
      <c r="J223" s="358"/>
      <c r="K223" s="358"/>
      <c r="L223" s="358"/>
      <c r="M223" s="358"/>
      <c r="N223" s="358"/>
      <c r="O223" s="358"/>
      <c r="P223" s="358"/>
      <c r="Q223" s="358"/>
      <c r="R223" s="358"/>
      <c r="S223" s="358"/>
      <c r="T223" s="358"/>
      <c r="U223" s="359"/>
      <c r="V223" s="359"/>
      <c r="W223" s="359"/>
      <c r="X223" s="359"/>
      <c r="Y223" s="359"/>
      <c r="Z223" s="359"/>
      <c r="AA223" s="359"/>
      <c r="AB223" s="359"/>
      <c r="AC223" s="360"/>
      <c r="AD223" s="360"/>
      <c r="AE223" s="360"/>
      <c r="AF223" s="360"/>
      <c r="AG223" s="360"/>
      <c r="AH223" s="360"/>
      <c r="AI223" s="360"/>
      <c r="AJ223" s="360"/>
      <c r="AK223" s="360"/>
      <c r="AL223" s="360"/>
      <c r="AM223" s="360"/>
      <c r="AN223" s="360"/>
      <c r="AO223" s="360"/>
      <c r="AP223" s="360"/>
      <c r="AQ223" s="360"/>
      <c r="AR223" s="360"/>
      <c r="AS223" s="360"/>
      <c r="AT223" s="268"/>
      <c r="AU223" s="87">
        <v>1</v>
      </c>
      <c r="CC223" s="92">
        <v>1</v>
      </c>
    </row>
    <row r="224" spans="1:81" ht="20.25" customHeight="1">
      <c r="A224" s="256" t="str">
        <f>IF(B224="","","Ob. 7")</f>
        <v/>
      </c>
      <c r="B224" s="255"/>
      <c r="C224" s="278"/>
      <c r="D224" s="278"/>
      <c r="E224" s="358"/>
      <c r="F224" s="358"/>
      <c r="G224" s="358"/>
      <c r="H224" s="358"/>
      <c r="I224" s="358"/>
      <c r="J224" s="358"/>
      <c r="K224" s="358"/>
      <c r="L224" s="358"/>
      <c r="M224" s="358"/>
      <c r="N224" s="358"/>
      <c r="O224" s="358"/>
      <c r="P224" s="358"/>
      <c r="Q224" s="358"/>
      <c r="R224" s="358"/>
      <c r="S224" s="358"/>
      <c r="T224" s="358"/>
      <c r="U224" s="359"/>
      <c r="V224" s="359"/>
      <c r="W224" s="359"/>
      <c r="X224" s="359"/>
      <c r="Y224" s="359"/>
      <c r="Z224" s="359"/>
      <c r="AA224" s="359"/>
      <c r="AB224" s="359"/>
      <c r="AC224" s="360"/>
      <c r="AD224" s="360"/>
      <c r="AE224" s="360"/>
      <c r="AF224" s="360"/>
      <c r="AG224" s="360"/>
      <c r="AH224" s="360"/>
      <c r="AI224" s="360"/>
      <c r="AJ224" s="360"/>
      <c r="AK224" s="360"/>
      <c r="AL224" s="360"/>
      <c r="AM224" s="360"/>
      <c r="AN224" s="360"/>
      <c r="AO224" s="360"/>
      <c r="AP224" s="360"/>
      <c r="AQ224" s="360"/>
      <c r="AR224" s="360"/>
      <c r="AS224" s="360"/>
      <c r="AT224" s="268"/>
      <c r="AU224" s="87">
        <v>1</v>
      </c>
      <c r="CC224" s="92">
        <v>1</v>
      </c>
    </row>
    <row r="225" spans="1:81" ht="27" customHeight="1">
      <c r="A225" s="279" t="s">
        <v>549</v>
      </c>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199"/>
      <c r="AA225" s="199"/>
      <c r="AB225" s="231"/>
      <c r="AC225" s="231"/>
      <c r="AD225" s="231"/>
      <c r="AE225" s="231"/>
      <c r="AF225" s="231"/>
      <c r="AG225" s="231"/>
      <c r="AH225" s="231"/>
      <c r="AI225" s="231"/>
      <c r="AJ225" s="231"/>
      <c r="AK225" s="231"/>
      <c r="AL225" s="231"/>
      <c r="AM225" s="231"/>
      <c r="AN225" s="231"/>
      <c r="AO225" s="231"/>
      <c r="AP225" s="231"/>
      <c r="AQ225" s="231"/>
      <c r="AR225" s="231"/>
      <c r="AS225" s="231"/>
      <c r="AT225" s="231"/>
      <c r="AU225" s="87">
        <v>1</v>
      </c>
      <c r="CC225" s="92">
        <v>1</v>
      </c>
    </row>
    <row r="226" spans="1:81" s="281" customFormat="1" ht="19.5" customHeight="1">
      <c r="A226" s="280" t="s">
        <v>550</v>
      </c>
      <c r="B226" s="280" t="s">
        <v>551</v>
      </c>
      <c r="C226" s="361" t="s">
        <v>493</v>
      </c>
      <c r="D226" s="361"/>
      <c r="E226" s="361"/>
      <c r="F226" s="361" t="s">
        <v>552</v>
      </c>
      <c r="G226" s="361"/>
      <c r="H226" s="361"/>
      <c r="I226" s="280" t="s">
        <v>550</v>
      </c>
      <c r="J226" s="361" t="s">
        <v>551</v>
      </c>
      <c r="K226" s="361"/>
      <c r="L226" s="361"/>
      <c r="M226" s="361" t="s">
        <v>493</v>
      </c>
      <c r="N226" s="361"/>
      <c r="O226" s="361"/>
      <c r="P226" s="361"/>
      <c r="Q226" s="361"/>
      <c r="R226" s="361"/>
      <c r="S226" s="361"/>
      <c r="T226" s="361"/>
      <c r="U226" s="361"/>
      <c r="V226" s="361"/>
      <c r="W226" s="361" t="s">
        <v>552</v>
      </c>
      <c r="X226" s="361"/>
      <c r="Y226" s="361"/>
      <c r="Z226" s="361"/>
      <c r="AA226" s="361"/>
      <c r="AB226" s="215"/>
      <c r="AC226" s="215"/>
      <c r="AD226" s="215"/>
      <c r="AE226" s="215"/>
      <c r="AF226" s="215"/>
      <c r="AG226" s="215"/>
      <c r="AH226" s="215"/>
      <c r="AI226" s="215"/>
      <c r="AJ226" s="215"/>
      <c r="AK226" s="215"/>
      <c r="AL226" s="215"/>
      <c r="AM226" s="215"/>
      <c r="AN226" s="215"/>
      <c r="AO226" s="215"/>
      <c r="AP226" s="215"/>
      <c r="AQ226" s="215"/>
      <c r="AR226" s="215"/>
      <c r="AS226" s="215"/>
      <c r="AT226" s="215"/>
      <c r="AU226" s="87">
        <v>1</v>
      </c>
      <c r="CC226" s="92">
        <v>1</v>
      </c>
    </row>
    <row r="227" spans="1:81" ht="16.5" customHeight="1">
      <c r="A227" s="44" t="s">
        <v>362</v>
      </c>
      <c r="B227" s="45"/>
      <c r="C227" s="362"/>
      <c r="D227" s="363"/>
      <c r="E227" s="364"/>
      <c r="F227" s="362"/>
      <c r="G227" s="363"/>
      <c r="H227" s="364"/>
      <c r="I227" s="44" t="s">
        <v>371</v>
      </c>
      <c r="J227" s="357"/>
      <c r="K227" s="357"/>
      <c r="L227" s="357"/>
      <c r="M227" s="357"/>
      <c r="N227" s="357"/>
      <c r="O227" s="357"/>
      <c r="P227" s="357"/>
      <c r="Q227" s="357"/>
      <c r="R227" s="357"/>
      <c r="S227" s="357"/>
      <c r="T227" s="357"/>
      <c r="U227" s="357"/>
      <c r="V227" s="357"/>
      <c r="W227" s="357"/>
      <c r="X227" s="357"/>
      <c r="Y227" s="357"/>
      <c r="Z227" s="357"/>
      <c r="AA227" s="357"/>
      <c r="AB227" s="56"/>
      <c r="AC227" s="56"/>
      <c r="AD227" s="56"/>
      <c r="AE227" s="56"/>
      <c r="AF227" s="56"/>
      <c r="AG227" s="56"/>
      <c r="AH227" s="56"/>
      <c r="AI227" s="56"/>
      <c r="AJ227" s="56"/>
      <c r="AK227" s="56"/>
      <c r="AL227" s="56"/>
      <c r="AM227" s="56"/>
      <c r="AN227" s="56"/>
      <c r="AO227" s="56"/>
      <c r="AP227" s="56"/>
      <c r="AQ227" s="56"/>
      <c r="AR227" s="56"/>
      <c r="AS227" s="56"/>
      <c r="AT227" s="56"/>
      <c r="AU227" s="87">
        <v>1</v>
      </c>
      <c r="CC227" s="92">
        <v>1</v>
      </c>
    </row>
    <row r="228" spans="1:81" ht="16.5" customHeight="1">
      <c r="A228" s="44" t="s">
        <v>363</v>
      </c>
      <c r="B228" s="45"/>
      <c r="C228" s="362"/>
      <c r="D228" s="363"/>
      <c r="E228" s="364"/>
      <c r="F228" s="362"/>
      <c r="G228" s="363"/>
      <c r="H228" s="364"/>
      <c r="I228" s="44" t="s">
        <v>372</v>
      </c>
      <c r="J228" s="357"/>
      <c r="K228" s="357"/>
      <c r="L228" s="357"/>
      <c r="M228" s="357"/>
      <c r="N228" s="357"/>
      <c r="O228" s="357"/>
      <c r="P228" s="357"/>
      <c r="Q228" s="357"/>
      <c r="R228" s="357"/>
      <c r="S228" s="357"/>
      <c r="T228" s="357"/>
      <c r="U228" s="357"/>
      <c r="V228" s="357"/>
      <c r="W228" s="357"/>
      <c r="X228" s="357"/>
      <c r="Y228" s="357"/>
      <c r="Z228" s="357"/>
      <c r="AA228" s="357"/>
      <c r="AB228" s="56"/>
      <c r="AC228" s="56"/>
      <c r="AD228" s="56"/>
      <c r="AE228" s="56"/>
      <c r="AF228" s="56"/>
      <c r="AG228" s="56"/>
      <c r="AH228" s="56"/>
      <c r="AI228" s="56"/>
      <c r="AJ228" s="56"/>
      <c r="AK228" s="56"/>
      <c r="AL228" s="56"/>
      <c r="AM228" s="56"/>
      <c r="AN228" s="56"/>
      <c r="AO228" s="56"/>
      <c r="AP228" s="56"/>
      <c r="AQ228" s="56"/>
      <c r="AR228" s="56"/>
      <c r="AS228" s="56"/>
      <c r="AT228" s="56"/>
      <c r="AU228" s="87">
        <v>1</v>
      </c>
      <c r="CC228" s="92">
        <v>1</v>
      </c>
    </row>
    <row r="229" spans="1:81" ht="16.5" customHeight="1">
      <c r="A229" s="44" t="s">
        <v>364</v>
      </c>
      <c r="B229" s="45"/>
      <c r="C229" s="357"/>
      <c r="D229" s="357"/>
      <c r="E229" s="357"/>
      <c r="F229" s="357"/>
      <c r="G229" s="357"/>
      <c r="H229" s="357"/>
      <c r="I229" s="44" t="s">
        <v>373</v>
      </c>
      <c r="J229" s="357"/>
      <c r="K229" s="357"/>
      <c r="L229" s="357"/>
      <c r="M229" s="357"/>
      <c r="N229" s="357"/>
      <c r="O229" s="357"/>
      <c r="P229" s="357"/>
      <c r="Q229" s="357"/>
      <c r="R229" s="357"/>
      <c r="S229" s="357"/>
      <c r="T229" s="357"/>
      <c r="U229" s="357"/>
      <c r="V229" s="357"/>
      <c r="W229" s="357"/>
      <c r="X229" s="357"/>
      <c r="Y229" s="357"/>
      <c r="Z229" s="357"/>
      <c r="AA229" s="357"/>
      <c r="AB229" s="56"/>
      <c r="AC229" s="56"/>
      <c r="AD229" s="56"/>
      <c r="AE229" s="56"/>
      <c r="AF229" s="56"/>
      <c r="AG229" s="56"/>
      <c r="AH229" s="56"/>
      <c r="AI229" s="56"/>
      <c r="AJ229" s="56"/>
      <c r="AK229" s="56"/>
      <c r="AL229" s="56"/>
      <c r="AM229" s="56"/>
      <c r="AN229" s="56"/>
      <c r="AO229" s="56"/>
      <c r="AP229" s="56"/>
      <c r="AQ229" s="56"/>
      <c r="AR229" s="56"/>
      <c r="AS229" s="56"/>
      <c r="AT229" s="56"/>
      <c r="AU229" s="87">
        <v>1</v>
      </c>
      <c r="CC229" s="92">
        <v>1</v>
      </c>
    </row>
    <row r="230" spans="1:81" ht="16.5" customHeight="1">
      <c r="A230" s="44" t="s">
        <v>365</v>
      </c>
      <c r="B230" s="45"/>
      <c r="C230" s="357"/>
      <c r="D230" s="357"/>
      <c r="E230" s="357"/>
      <c r="F230" s="357"/>
      <c r="G230" s="357"/>
      <c r="H230" s="357"/>
      <c r="I230" s="44" t="s">
        <v>374</v>
      </c>
      <c r="J230" s="357"/>
      <c r="K230" s="357"/>
      <c r="L230" s="357"/>
      <c r="M230" s="357"/>
      <c r="N230" s="357"/>
      <c r="O230" s="357"/>
      <c r="P230" s="357"/>
      <c r="Q230" s="357"/>
      <c r="R230" s="357"/>
      <c r="S230" s="357"/>
      <c r="T230" s="357"/>
      <c r="U230" s="357"/>
      <c r="V230" s="357"/>
      <c r="W230" s="357"/>
      <c r="X230" s="357"/>
      <c r="Y230" s="357"/>
      <c r="Z230" s="357"/>
      <c r="AA230" s="357"/>
      <c r="AB230" s="56"/>
      <c r="AC230" s="56"/>
      <c r="AD230" s="56"/>
      <c r="AE230" s="56"/>
      <c r="AF230" s="56"/>
      <c r="AG230" s="56"/>
      <c r="AH230" s="56"/>
      <c r="AI230" s="56"/>
      <c r="AJ230" s="56"/>
      <c r="AK230" s="56"/>
      <c r="AL230" s="56"/>
      <c r="AM230" s="56"/>
      <c r="AN230" s="56"/>
      <c r="AO230" s="56"/>
      <c r="AP230" s="56"/>
      <c r="AQ230" s="56"/>
      <c r="AR230" s="56"/>
      <c r="AS230" s="56"/>
      <c r="AT230" s="56"/>
      <c r="AU230" s="87">
        <v>1</v>
      </c>
      <c r="CC230" s="92">
        <v>1</v>
      </c>
    </row>
    <row r="231" spans="1:81" ht="16.5" customHeight="1">
      <c r="A231" s="44" t="s">
        <v>366</v>
      </c>
      <c r="B231" s="45"/>
      <c r="C231" s="357"/>
      <c r="D231" s="357"/>
      <c r="E231" s="357"/>
      <c r="F231" s="357"/>
      <c r="G231" s="357"/>
      <c r="H231" s="357"/>
      <c r="I231" s="44" t="s">
        <v>375</v>
      </c>
      <c r="J231" s="357"/>
      <c r="K231" s="357"/>
      <c r="L231" s="357"/>
      <c r="M231" s="357"/>
      <c r="N231" s="357"/>
      <c r="O231" s="357"/>
      <c r="P231" s="357"/>
      <c r="Q231" s="357"/>
      <c r="R231" s="357"/>
      <c r="S231" s="357"/>
      <c r="T231" s="357"/>
      <c r="U231" s="357"/>
      <c r="V231" s="357"/>
      <c r="W231" s="357"/>
      <c r="X231" s="357"/>
      <c r="Y231" s="357"/>
      <c r="Z231" s="357"/>
      <c r="AA231" s="357"/>
      <c r="AB231" s="56"/>
      <c r="AC231" s="56"/>
      <c r="AD231" s="56"/>
      <c r="AE231" s="56"/>
      <c r="AF231" s="56"/>
      <c r="AG231" s="56"/>
      <c r="AH231" s="56"/>
      <c r="AI231" s="56"/>
      <c r="AJ231" s="56"/>
      <c r="AK231" s="56"/>
      <c r="AL231" s="56"/>
      <c r="AM231" s="56"/>
      <c r="AN231" s="56"/>
      <c r="AO231" s="56"/>
      <c r="AP231" s="56"/>
      <c r="AQ231" s="56"/>
      <c r="AR231" s="56"/>
      <c r="AS231" s="56"/>
      <c r="AT231" s="56"/>
      <c r="AU231" s="87">
        <v>1</v>
      </c>
      <c r="CC231" s="92">
        <v>1</v>
      </c>
    </row>
    <row r="232" spans="1:81" ht="16.5" customHeight="1">
      <c r="A232" s="44" t="s">
        <v>367</v>
      </c>
      <c r="B232" s="45"/>
      <c r="C232" s="357"/>
      <c r="D232" s="357"/>
      <c r="E232" s="357"/>
      <c r="F232" s="357"/>
      <c r="G232" s="357"/>
      <c r="H232" s="357"/>
      <c r="I232" s="44" t="s">
        <v>553</v>
      </c>
      <c r="J232" s="357"/>
      <c r="K232" s="357"/>
      <c r="L232" s="357"/>
      <c r="M232" s="357"/>
      <c r="N232" s="357"/>
      <c r="O232" s="357"/>
      <c r="P232" s="357"/>
      <c r="Q232" s="357"/>
      <c r="R232" s="357"/>
      <c r="S232" s="357"/>
      <c r="T232" s="357"/>
      <c r="U232" s="357"/>
      <c r="V232" s="357"/>
      <c r="W232" s="357"/>
      <c r="X232" s="357"/>
      <c r="Y232" s="357"/>
      <c r="Z232" s="357"/>
      <c r="AA232" s="357"/>
      <c r="AB232" s="56"/>
      <c r="AC232" s="56"/>
      <c r="AD232" s="56"/>
      <c r="AE232" s="56"/>
      <c r="AF232" s="56"/>
      <c r="AG232" s="56"/>
      <c r="AH232" s="56"/>
      <c r="AI232" s="56"/>
      <c r="AJ232" s="56"/>
      <c r="AK232" s="56"/>
      <c r="AL232" s="56"/>
      <c r="AM232" s="56"/>
      <c r="AN232" s="56"/>
      <c r="AO232" s="56"/>
      <c r="AP232" s="56"/>
      <c r="AQ232" s="56"/>
      <c r="AR232" s="56"/>
      <c r="AS232" s="56"/>
      <c r="AT232" s="56"/>
      <c r="AU232" s="87">
        <v>1</v>
      </c>
      <c r="CC232" s="92">
        <v>1</v>
      </c>
    </row>
    <row r="233" spans="1:81" ht="16.5" customHeight="1">
      <c r="A233" s="44" t="s">
        <v>368</v>
      </c>
      <c r="B233" s="45"/>
      <c r="C233" s="357"/>
      <c r="D233" s="357"/>
      <c r="E233" s="357"/>
      <c r="F233" s="357"/>
      <c r="G233" s="357"/>
      <c r="H233" s="357"/>
      <c r="I233" s="44" t="s">
        <v>554</v>
      </c>
      <c r="J233" s="357"/>
      <c r="K233" s="357"/>
      <c r="L233" s="357"/>
      <c r="M233" s="357"/>
      <c r="N233" s="357"/>
      <c r="O233" s="357"/>
      <c r="P233" s="357"/>
      <c r="Q233" s="357"/>
      <c r="R233" s="357"/>
      <c r="S233" s="357"/>
      <c r="T233" s="357"/>
      <c r="U233" s="357"/>
      <c r="V233" s="357"/>
      <c r="W233" s="357"/>
      <c r="X233" s="357"/>
      <c r="Y233" s="357"/>
      <c r="Z233" s="357"/>
      <c r="AA233" s="357"/>
      <c r="AB233" s="56"/>
      <c r="AC233" s="56"/>
      <c r="AD233" s="56"/>
      <c r="AE233" s="56"/>
      <c r="AF233" s="56"/>
      <c r="AG233" s="56"/>
      <c r="AH233" s="56"/>
      <c r="AI233" s="56"/>
      <c r="AJ233" s="56"/>
      <c r="AK233" s="56"/>
      <c r="AL233" s="56"/>
      <c r="AM233" s="56"/>
      <c r="AN233" s="56"/>
      <c r="AO233" s="56"/>
      <c r="AP233" s="56"/>
      <c r="AQ233" s="56"/>
      <c r="AR233" s="56"/>
      <c r="AS233" s="56"/>
      <c r="AT233" s="56"/>
      <c r="AU233" s="87">
        <v>1</v>
      </c>
      <c r="CC233" s="92">
        <v>1</v>
      </c>
    </row>
    <row r="234" spans="1:81" ht="16.5" customHeight="1">
      <c r="A234" s="44" t="s">
        <v>369</v>
      </c>
      <c r="B234" s="45"/>
      <c r="C234" s="357"/>
      <c r="D234" s="357"/>
      <c r="E234" s="357"/>
      <c r="F234" s="357"/>
      <c r="G234" s="357"/>
      <c r="H234" s="357"/>
      <c r="I234" s="44" t="s">
        <v>555</v>
      </c>
      <c r="J234" s="357"/>
      <c r="K234" s="357"/>
      <c r="L234" s="357"/>
      <c r="M234" s="357"/>
      <c r="N234" s="357"/>
      <c r="O234" s="357"/>
      <c r="P234" s="357"/>
      <c r="Q234" s="357"/>
      <c r="R234" s="357"/>
      <c r="S234" s="357"/>
      <c r="T234" s="357"/>
      <c r="U234" s="357"/>
      <c r="V234" s="357"/>
      <c r="W234" s="357"/>
      <c r="X234" s="357"/>
      <c r="Y234" s="357"/>
      <c r="Z234" s="357"/>
      <c r="AA234" s="357"/>
      <c r="AB234" s="56"/>
      <c r="AC234" s="56"/>
      <c r="AD234" s="56"/>
      <c r="AE234" s="56"/>
      <c r="AF234" s="56"/>
      <c r="AG234" s="56"/>
      <c r="AH234" s="56"/>
      <c r="AI234" s="56"/>
      <c r="AJ234" s="56"/>
      <c r="AK234" s="56"/>
      <c r="AL234" s="56"/>
      <c r="AM234" s="56"/>
      <c r="AN234" s="56"/>
      <c r="AO234" s="56"/>
      <c r="AP234" s="56"/>
      <c r="AQ234" s="56"/>
      <c r="AR234" s="56"/>
      <c r="AS234" s="56"/>
      <c r="AT234" s="56"/>
      <c r="AU234" s="87">
        <v>1</v>
      </c>
      <c r="CC234" s="92">
        <v>1</v>
      </c>
    </row>
    <row r="235" spans="1:81" ht="16.5" customHeight="1">
      <c r="A235" s="44" t="s">
        <v>370</v>
      </c>
      <c r="B235" s="45"/>
      <c r="C235" s="357"/>
      <c r="D235" s="357"/>
      <c r="E235" s="357"/>
      <c r="F235" s="357"/>
      <c r="G235" s="357"/>
      <c r="H235" s="357"/>
      <c r="I235" s="44" t="s">
        <v>556</v>
      </c>
      <c r="J235" s="357"/>
      <c r="K235" s="357"/>
      <c r="L235" s="357"/>
      <c r="M235" s="357"/>
      <c r="N235" s="357"/>
      <c r="O235" s="357"/>
      <c r="P235" s="357"/>
      <c r="Q235" s="357"/>
      <c r="R235" s="357"/>
      <c r="S235" s="357"/>
      <c r="T235" s="357"/>
      <c r="U235" s="357"/>
      <c r="V235" s="357"/>
      <c r="W235" s="357"/>
      <c r="X235" s="357"/>
      <c r="Y235" s="357"/>
      <c r="Z235" s="357"/>
      <c r="AA235" s="357"/>
      <c r="AB235" s="56"/>
      <c r="AC235" s="56"/>
      <c r="AD235" s="56"/>
      <c r="AE235" s="56"/>
      <c r="AF235" s="56"/>
      <c r="AG235" s="56"/>
      <c r="AH235" s="56"/>
      <c r="AI235" s="56"/>
      <c r="AJ235" s="56"/>
      <c r="AK235" s="56"/>
      <c r="AL235" s="56"/>
      <c r="AM235" s="56"/>
      <c r="AN235" s="56"/>
      <c r="AO235" s="56"/>
      <c r="AP235" s="56"/>
      <c r="AQ235" s="56"/>
      <c r="AR235" s="56"/>
      <c r="AS235" s="56"/>
      <c r="AT235" s="56"/>
      <c r="AU235" s="87">
        <v>1</v>
      </c>
      <c r="CC235" s="92">
        <v>1</v>
      </c>
    </row>
    <row r="236" spans="1:81" ht="15" customHeight="1">
      <c r="A236" s="82"/>
      <c r="AU236" s="87">
        <v>1</v>
      </c>
      <c r="AV236" s="87">
        <v>1</v>
      </c>
      <c r="AW236" s="87">
        <v>1</v>
      </c>
      <c r="AX236" s="87">
        <v>1</v>
      </c>
      <c r="AY236" s="87">
        <v>1</v>
      </c>
      <c r="AZ236" s="87">
        <v>1</v>
      </c>
      <c r="BA236" s="87">
        <v>1</v>
      </c>
      <c r="BB236" s="87">
        <v>1</v>
      </c>
      <c r="BC236" s="87">
        <v>1</v>
      </c>
      <c r="BD236" s="87">
        <v>1</v>
      </c>
      <c r="BE236" s="87">
        <v>1</v>
      </c>
      <c r="BF236" s="87">
        <v>1</v>
      </c>
      <c r="BG236" s="87">
        <v>1</v>
      </c>
      <c r="BH236" s="87">
        <v>1</v>
      </c>
      <c r="BI236" s="87">
        <v>1</v>
      </c>
      <c r="BJ236" s="87">
        <v>1</v>
      </c>
      <c r="BK236" s="87">
        <v>1</v>
      </c>
      <c r="BL236" s="87">
        <v>1</v>
      </c>
      <c r="BM236" s="87">
        <v>1</v>
      </c>
      <c r="BN236" s="87">
        <v>1</v>
      </c>
      <c r="BO236" s="87">
        <v>1</v>
      </c>
      <c r="BP236" s="87">
        <v>1</v>
      </c>
      <c r="BQ236" s="87">
        <v>1</v>
      </c>
      <c r="BR236" s="87">
        <v>1</v>
      </c>
      <c r="BS236" s="87">
        <v>1</v>
      </c>
      <c r="BT236" s="87">
        <v>1</v>
      </c>
      <c r="BU236" s="87">
        <v>1</v>
      </c>
      <c r="BV236" s="87">
        <v>1</v>
      </c>
      <c r="BW236" s="87">
        <v>1</v>
      </c>
      <c r="BX236" s="87">
        <v>1</v>
      </c>
      <c r="BY236" s="87">
        <v>1</v>
      </c>
      <c r="BZ236" s="87">
        <v>1</v>
      </c>
      <c r="CA236" s="87">
        <v>1</v>
      </c>
      <c r="CB236" s="87">
        <v>1</v>
      </c>
      <c r="CC236" s="87">
        <v>1</v>
      </c>
    </row>
    <row r="1126" spans="1:773" ht="11.25" customHeight="1">
      <c r="A1126" s="89" t="s">
        <v>115</v>
      </c>
      <c r="B1126" s="93"/>
      <c r="C1126" s="282"/>
      <c r="D1126" s="282"/>
      <c r="E1126" s="282"/>
      <c r="F1126" s="282"/>
      <c r="G1126" s="282"/>
      <c r="H1126" s="93"/>
      <c r="I1126" s="93"/>
      <c r="J1126" s="93"/>
      <c r="K1126" s="93"/>
      <c r="L1126" s="93"/>
      <c r="M1126" s="93"/>
      <c r="N1126" s="93"/>
      <c r="O1126" s="93"/>
      <c r="P1126" s="93"/>
      <c r="Q1126" s="93"/>
      <c r="R1126" s="93"/>
      <c r="S1126" s="93"/>
      <c r="T1126" s="93"/>
      <c r="U1126" s="93"/>
      <c r="V1126" s="93"/>
      <c r="W1126" s="93"/>
      <c r="X1126" s="93"/>
      <c r="Y1126" s="93"/>
      <c r="Z1126" s="93"/>
      <c r="AA1126" s="93"/>
      <c r="AB1126" s="93"/>
      <c r="AC1126" s="93"/>
      <c r="AD1126" s="93"/>
      <c r="AE1126" s="93"/>
      <c r="AF1126" s="93"/>
      <c r="AG1126" s="93"/>
      <c r="AH1126" s="93"/>
      <c r="AI1126" s="93"/>
      <c r="AJ1126" s="93"/>
      <c r="AK1126" s="93"/>
      <c r="AL1126" s="93"/>
      <c r="AM1126" s="93"/>
      <c r="AN1126" s="93"/>
      <c r="AO1126" s="93"/>
      <c r="AP1126" s="93"/>
      <c r="AQ1126" s="93"/>
      <c r="AR1126" s="93"/>
      <c r="AS1126" s="93"/>
      <c r="AT1126" s="93"/>
      <c r="AU1126" s="93"/>
      <c r="AV1126" s="93"/>
      <c r="AW1126" s="93"/>
      <c r="AX1126" s="93"/>
      <c r="AY1126" s="93"/>
      <c r="AZ1126" s="93"/>
      <c r="BA1126" s="93"/>
      <c r="BB1126" s="93"/>
      <c r="BC1126" s="93"/>
      <c r="BD1126" s="93"/>
      <c r="BE1126" s="93"/>
      <c r="BF1126" s="93"/>
      <c r="BG1126" s="93"/>
      <c r="BH1126" s="93"/>
      <c r="BI1126" s="93"/>
      <c r="BJ1126" s="93"/>
      <c r="BK1126" s="282"/>
      <c r="BL1126" s="282"/>
      <c r="BM1126" s="282"/>
      <c r="BN1126" s="282"/>
      <c r="BO1126" s="282"/>
      <c r="BP1126" s="282"/>
      <c r="BQ1126" s="282"/>
      <c r="BR1126" s="282"/>
      <c r="BS1126" s="282"/>
      <c r="BT1126" s="282"/>
      <c r="BU1126" s="282"/>
      <c r="BV1126" s="282"/>
      <c r="BW1126" s="282"/>
      <c r="BX1126" s="282"/>
      <c r="BY1126" s="282"/>
      <c r="BZ1126" s="282"/>
      <c r="CA1126" s="282"/>
      <c r="CB1126" s="93"/>
      <c r="CC1126" s="93"/>
      <c r="CD1126" s="282"/>
      <c r="CE1126" s="93"/>
      <c r="CF1126" s="93"/>
      <c r="CG1126" s="93"/>
      <c r="CH1126" s="93"/>
      <c r="CI1126" s="93"/>
      <c r="CJ1126" s="93"/>
      <c r="CK1126" s="93"/>
      <c r="CL1126" s="93"/>
      <c r="CM1126" s="93"/>
      <c r="CN1126" s="93"/>
      <c r="CO1126" s="93"/>
      <c r="CP1126" s="93"/>
      <c r="CQ1126" s="93"/>
      <c r="CR1126" s="93"/>
      <c r="CS1126" s="93"/>
      <c r="CT1126" s="93"/>
      <c r="CU1126" s="93"/>
      <c r="CV1126" s="93"/>
      <c r="CW1126" s="93"/>
      <c r="CX1126" s="93"/>
      <c r="CY1126" s="93"/>
      <c r="CZ1126" s="93"/>
      <c r="DA1126" s="93"/>
      <c r="DB1126" s="93"/>
      <c r="DC1126" s="93"/>
      <c r="DD1126" s="93"/>
      <c r="DE1126" s="93"/>
      <c r="DF1126" s="93"/>
      <c r="DG1126" s="93"/>
      <c r="DH1126" s="93"/>
      <c r="DI1126" s="93"/>
      <c r="DJ1126" s="93"/>
      <c r="DK1126" s="93"/>
      <c r="DL1126" s="93"/>
      <c r="DM1126" s="93"/>
      <c r="DN1126" s="93"/>
      <c r="DO1126" s="93"/>
      <c r="DP1126" s="93"/>
      <c r="DQ1126" s="93"/>
      <c r="DR1126" s="93"/>
      <c r="DS1126" s="93"/>
      <c r="DT1126" s="93"/>
      <c r="DU1126" s="93"/>
      <c r="DV1126" s="93"/>
      <c r="DW1126" s="93"/>
      <c r="DX1126" s="93"/>
      <c r="DY1126" s="93"/>
      <c r="DZ1126" s="93"/>
      <c r="EA1126" s="93"/>
      <c r="EB1126" s="93"/>
      <c r="EC1126" s="93"/>
      <c r="ED1126" s="93"/>
      <c r="EE1126" s="93"/>
      <c r="EF1126" s="93"/>
      <c r="EG1126" s="93"/>
      <c r="EH1126" s="93"/>
      <c r="EI1126" s="93"/>
      <c r="EJ1126" s="93"/>
      <c r="EK1126" s="93"/>
      <c r="EL1126" s="93"/>
      <c r="EM1126" s="93"/>
      <c r="EN1126" s="93"/>
      <c r="EO1126" s="93"/>
      <c r="EP1126" s="93"/>
      <c r="EQ1126" s="93"/>
      <c r="ER1126" s="93"/>
      <c r="ES1126" s="93"/>
      <c r="ET1126" s="93"/>
      <c r="EU1126" s="93"/>
      <c r="EV1126" s="93"/>
      <c r="EW1126" s="93"/>
      <c r="EX1126" s="93"/>
      <c r="EY1126" s="93"/>
      <c r="EZ1126" s="93"/>
      <c r="FA1126" s="93"/>
      <c r="FB1126" s="93"/>
      <c r="FC1126" s="93"/>
      <c r="FD1126" s="93"/>
      <c r="FE1126" s="93"/>
      <c r="FF1126" s="93"/>
      <c r="FG1126" s="93"/>
      <c r="FH1126" s="93"/>
      <c r="FI1126" s="93"/>
      <c r="FJ1126" s="93"/>
      <c r="FK1126" s="93"/>
      <c r="FL1126" s="93"/>
      <c r="FM1126" s="93"/>
      <c r="FN1126" s="93"/>
      <c r="FO1126" s="93"/>
      <c r="FP1126" s="93"/>
      <c r="FQ1126" s="93"/>
      <c r="FR1126" s="93"/>
      <c r="FS1126" s="93"/>
      <c r="FT1126" s="93"/>
      <c r="FU1126" s="93"/>
      <c r="FV1126" s="93"/>
      <c r="FW1126" s="93"/>
      <c r="FX1126" s="93"/>
      <c r="FY1126" s="93"/>
      <c r="FZ1126" s="93"/>
      <c r="GA1126" s="93"/>
      <c r="GB1126" s="93"/>
      <c r="GC1126" s="93"/>
      <c r="GD1126" s="93"/>
      <c r="GE1126" s="93"/>
      <c r="GF1126" s="93"/>
      <c r="GG1126" s="93"/>
      <c r="GH1126" s="93"/>
      <c r="GI1126" s="93"/>
      <c r="GJ1126" s="93"/>
      <c r="GK1126" s="93"/>
      <c r="GL1126" s="93"/>
      <c r="GM1126" s="93"/>
      <c r="GN1126" s="93"/>
      <c r="GO1126" s="93"/>
      <c r="GP1126" s="93"/>
      <c r="GQ1126" s="93"/>
      <c r="GR1126" s="93"/>
      <c r="GS1126" s="93"/>
      <c r="GT1126" s="93"/>
      <c r="GU1126" s="93"/>
      <c r="GV1126" s="93"/>
      <c r="GW1126" s="93"/>
      <c r="GX1126" s="93"/>
      <c r="GY1126" s="93"/>
      <c r="GZ1126" s="93"/>
      <c r="HA1126" s="93"/>
      <c r="HB1126" s="93"/>
      <c r="HC1126" s="93"/>
      <c r="HD1126" s="93"/>
      <c r="HE1126" s="93"/>
      <c r="HF1126" s="93"/>
      <c r="HG1126" s="93"/>
      <c r="HH1126" s="93"/>
      <c r="HI1126" s="93"/>
      <c r="HJ1126" s="93"/>
      <c r="HK1126" s="93"/>
      <c r="HL1126" s="93"/>
      <c r="HM1126" s="93"/>
      <c r="HN1126" s="93"/>
      <c r="HO1126" s="93"/>
      <c r="HP1126" s="93"/>
      <c r="HQ1126" s="93"/>
      <c r="HR1126" s="93"/>
      <c r="HS1126" s="93"/>
      <c r="HT1126" s="93"/>
      <c r="HU1126" s="93"/>
      <c r="HV1126" s="93"/>
      <c r="HW1126" s="93"/>
      <c r="HX1126" s="93"/>
      <c r="HY1126" s="93"/>
      <c r="HZ1126" s="93"/>
      <c r="IA1126" s="93"/>
      <c r="IB1126" s="93"/>
      <c r="IC1126" s="93"/>
      <c r="ID1126" s="93"/>
      <c r="IE1126" s="93"/>
      <c r="IF1126" s="93"/>
      <c r="IG1126" s="93"/>
      <c r="IH1126" s="93"/>
      <c r="II1126" s="93"/>
      <c r="IJ1126" s="93"/>
      <c r="IK1126" s="93"/>
      <c r="IL1126" s="93"/>
      <c r="IM1126" s="93"/>
      <c r="IN1126" s="93"/>
      <c r="IO1126" s="93"/>
      <c r="IP1126" s="93"/>
      <c r="IQ1126" s="93"/>
      <c r="IR1126" s="93"/>
      <c r="IS1126" s="93"/>
      <c r="IT1126" s="93"/>
      <c r="IU1126" s="93"/>
      <c r="IV1126" s="93"/>
      <c r="IW1126" s="93"/>
      <c r="IX1126" s="93"/>
      <c r="IY1126" s="93"/>
      <c r="IZ1126" s="93"/>
      <c r="JA1126" s="93"/>
      <c r="JB1126" s="93"/>
      <c r="JC1126" s="93"/>
      <c r="JD1126" s="93"/>
      <c r="JE1126" s="93"/>
      <c r="JF1126" s="93"/>
      <c r="JG1126" s="93"/>
      <c r="JH1126" s="93"/>
      <c r="JI1126" s="93"/>
      <c r="JJ1126" s="93"/>
      <c r="JK1126" s="93"/>
      <c r="JL1126" s="93"/>
      <c r="JM1126" s="93"/>
      <c r="JN1126" s="93"/>
      <c r="JO1126" s="93"/>
      <c r="JP1126" s="93"/>
      <c r="JQ1126" s="93"/>
      <c r="JR1126" s="93"/>
      <c r="JS1126" s="93"/>
      <c r="JT1126" s="93"/>
      <c r="JU1126" s="93"/>
      <c r="JV1126" s="93"/>
      <c r="JW1126" s="93"/>
      <c r="JX1126" s="93"/>
      <c r="JY1126" s="93"/>
      <c r="JZ1126" s="93"/>
      <c r="KA1126" s="93"/>
      <c r="KB1126" s="93"/>
      <c r="KC1126" s="93"/>
      <c r="KD1126" s="93"/>
      <c r="KE1126" s="93"/>
      <c r="KF1126" s="93"/>
      <c r="KG1126" s="93"/>
      <c r="KH1126" s="93"/>
      <c r="KI1126" s="93"/>
      <c r="KJ1126" s="93"/>
      <c r="KK1126" s="93"/>
      <c r="KL1126" s="93"/>
      <c r="KM1126" s="93"/>
      <c r="KN1126" s="93"/>
      <c r="KO1126" s="93"/>
      <c r="KP1126" s="93"/>
      <c r="KQ1126" s="93"/>
      <c r="KR1126" s="93"/>
      <c r="KS1126" s="93"/>
      <c r="KT1126" s="93"/>
      <c r="KU1126" s="93"/>
      <c r="KV1126" s="93"/>
      <c r="KW1126" s="93"/>
      <c r="KX1126" s="93"/>
      <c r="KY1126" s="93"/>
      <c r="KZ1126" s="93"/>
      <c r="LA1126" s="93"/>
      <c r="LB1126" s="93"/>
      <c r="LC1126" s="93"/>
      <c r="LD1126" s="93"/>
      <c r="LE1126" s="93"/>
      <c r="LF1126" s="93"/>
      <c r="LG1126" s="93"/>
      <c r="LH1126" s="93"/>
      <c r="LI1126" s="93"/>
      <c r="LJ1126" s="93"/>
      <c r="LK1126" s="93"/>
      <c r="LL1126" s="93"/>
      <c r="LM1126" s="93"/>
      <c r="LN1126" s="93"/>
      <c r="LO1126" s="93"/>
      <c r="LP1126" s="93"/>
      <c r="LQ1126" s="93"/>
      <c r="LR1126" s="93"/>
      <c r="LS1126" s="93"/>
      <c r="LT1126" s="93"/>
      <c r="LU1126" s="93"/>
      <c r="LV1126" s="93"/>
      <c r="LW1126" s="93"/>
      <c r="LX1126" s="93"/>
      <c r="LY1126" s="93"/>
      <c r="LZ1126" s="93"/>
      <c r="MA1126" s="93"/>
      <c r="MB1126" s="93"/>
      <c r="MC1126" s="93"/>
      <c r="MD1126" s="93"/>
      <c r="ME1126" s="93"/>
      <c r="MF1126" s="93"/>
      <c r="MG1126" s="93"/>
      <c r="MH1126" s="93"/>
      <c r="MI1126" s="93"/>
      <c r="MJ1126" s="93"/>
      <c r="MK1126" s="93"/>
      <c r="ML1126" s="93"/>
      <c r="MM1126" s="93"/>
      <c r="MN1126" s="93"/>
      <c r="MO1126" s="93"/>
      <c r="MP1126" s="93"/>
      <c r="MQ1126" s="93"/>
      <c r="MR1126" s="93"/>
      <c r="MS1126" s="93"/>
      <c r="MT1126" s="93"/>
      <c r="MU1126" s="93"/>
      <c r="MV1126" s="93"/>
      <c r="MW1126" s="93"/>
      <c r="MX1126" s="93"/>
      <c r="MY1126" s="93"/>
      <c r="MZ1126" s="93"/>
      <c r="NA1126" s="93"/>
      <c r="NB1126" s="93"/>
      <c r="NC1126" s="93"/>
      <c r="ND1126" s="93"/>
      <c r="NE1126" s="93"/>
      <c r="NF1126" s="93"/>
      <c r="NG1126" s="93"/>
      <c r="NH1126" s="93"/>
      <c r="NI1126" s="93"/>
      <c r="NJ1126" s="93"/>
      <c r="NK1126" s="93"/>
      <c r="NL1126" s="93"/>
      <c r="NM1126" s="93"/>
      <c r="NN1126" s="93"/>
      <c r="NO1126" s="93"/>
      <c r="NP1126" s="93"/>
      <c r="NQ1126" s="93"/>
      <c r="NR1126" s="93"/>
      <c r="NS1126" s="93"/>
      <c r="NT1126" s="93"/>
      <c r="NU1126" s="93"/>
      <c r="NV1126" s="93"/>
      <c r="NW1126" s="93"/>
      <c r="NX1126" s="93"/>
      <c r="NY1126" s="93"/>
      <c r="NZ1126" s="93"/>
      <c r="OA1126" s="93"/>
      <c r="OB1126" s="93"/>
      <c r="OC1126" s="93"/>
      <c r="OD1126" s="93"/>
      <c r="OE1126" s="93"/>
      <c r="OF1126" s="93"/>
      <c r="OG1126" s="93"/>
      <c r="OH1126" s="93"/>
      <c r="OI1126" s="93"/>
      <c r="OJ1126" s="93"/>
      <c r="OK1126" s="93"/>
      <c r="OL1126" s="93"/>
      <c r="OM1126" s="93"/>
      <c r="ON1126" s="93"/>
      <c r="OO1126" s="93"/>
      <c r="OP1126" s="93"/>
      <c r="OQ1126" s="93"/>
      <c r="OR1126" s="93"/>
      <c r="OS1126" s="93"/>
      <c r="OT1126" s="93"/>
      <c r="OU1126" s="93"/>
      <c r="OV1126" s="93"/>
      <c r="OW1126" s="93"/>
      <c r="OX1126" s="93"/>
      <c r="OY1126" s="93"/>
      <c r="OZ1126" s="93"/>
      <c r="PA1126" s="93"/>
      <c r="PB1126" s="93"/>
      <c r="PC1126" s="93"/>
      <c r="PD1126" s="93"/>
      <c r="PE1126" s="93"/>
      <c r="PF1126" s="93"/>
      <c r="PG1126" s="93"/>
      <c r="PH1126" s="93"/>
      <c r="PI1126" s="93"/>
      <c r="PJ1126" s="93"/>
      <c r="PK1126" s="93"/>
      <c r="PL1126" s="93"/>
      <c r="PM1126" s="93"/>
      <c r="PN1126" s="93"/>
      <c r="PO1126" s="93"/>
      <c r="PP1126" s="93"/>
      <c r="PQ1126" s="93"/>
      <c r="PR1126" s="93"/>
      <c r="PS1126" s="93"/>
      <c r="PT1126" s="93"/>
      <c r="PU1126" s="93"/>
      <c r="PV1126" s="93"/>
      <c r="PW1126" s="93"/>
      <c r="PX1126" s="93"/>
      <c r="PY1126" s="93"/>
      <c r="PZ1126" s="93"/>
      <c r="QA1126" s="93"/>
      <c r="QB1126" s="93"/>
      <c r="QC1126" s="93"/>
      <c r="QD1126" s="93"/>
      <c r="QE1126" s="93"/>
      <c r="QF1126" s="93"/>
      <c r="QG1126" s="93"/>
      <c r="QH1126" s="93"/>
      <c r="QI1126" s="93"/>
      <c r="QJ1126" s="93"/>
      <c r="QK1126" s="93"/>
      <c r="QL1126" s="93"/>
      <c r="QM1126" s="93"/>
      <c r="QN1126" s="93"/>
      <c r="QO1126" s="93"/>
      <c r="QP1126" s="93"/>
      <c r="QQ1126" s="93"/>
      <c r="QR1126" s="93"/>
      <c r="QS1126" s="93"/>
      <c r="QT1126" s="93"/>
      <c r="QU1126" s="93"/>
      <c r="QV1126" s="93"/>
      <c r="QW1126" s="93"/>
      <c r="QX1126" s="93"/>
      <c r="QY1126" s="93"/>
      <c r="QZ1126" s="93"/>
      <c r="RA1126" s="93"/>
      <c r="RB1126" s="93"/>
      <c r="RC1126" s="93"/>
      <c r="RD1126" s="93"/>
      <c r="RE1126" s="93"/>
      <c r="RF1126" s="93"/>
      <c r="RG1126" s="93"/>
      <c r="RH1126" s="93"/>
      <c r="RI1126" s="93"/>
      <c r="RJ1126" s="93"/>
      <c r="RK1126" s="93"/>
      <c r="RL1126" s="93"/>
      <c r="RM1126" s="93"/>
      <c r="RN1126" s="93"/>
      <c r="RO1126" s="93"/>
      <c r="RP1126" s="93"/>
      <c r="RQ1126" s="93"/>
      <c r="RR1126" s="93"/>
      <c r="RS1126" s="93"/>
      <c r="RT1126" s="93"/>
      <c r="RU1126" s="93"/>
      <c r="RV1126" s="93"/>
      <c r="RW1126" s="93"/>
      <c r="RX1126" s="93"/>
      <c r="RY1126" s="93"/>
      <c r="RZ1126" s="93"/>
      <c r="SA1126" s="93"/>
      <c r="SB1126" s="93"/>
      <c r="SC1126" s="93"/>
      <c r="SD1126" s="93"/>
      <c r="SE1126" s="93"/>
      <c r="SF1126" s="93"/>
      <c r="SG1126" s="93"/>
      <c r="SH1126" s="93"/>
      <c r="SI1126" s="93"/>
      <c r="SJ1126" s="93"/>
      <c r="SK1126" s="93"/>
      <c r="SL1126" s="93"/>
      <c r="SM1126" s="93"/>
      <c r="SN1126" s="93"/>
      <c r="SO1126" s="93"/>
      <c r="SP1126" s="93"/>
      <c r="SQ1126" s="93"/>
      <c r="SR1126" s="93"/>
      <c r="SS1126" s="93"/>
      <c r="ST1126" s="93"/>
      <c r="SU1126" s="93"/>
      <c r="SV1126" s="93"/>
      <c r="SW1126" s="93"/>
      <c r="SX1126" s="93"/>
      <c r="SY1126" s="93"/>
      <c r="SZ1126" s="93"/>
      <c r="TA1126" s="93"/>
      <c r="TB1126" s="93"/>
      <c r="TC1126" s="93"/>
      <c r="TD1126" s="93"/>
      <c r="TE1126" s="93"/>
      <c r="TF1126" s="93"/>
      <c r="TG1126" s="93"/>
      <c r="TH1126" s="93"/>
      <c r="TI1126" s="93"/>
      <c r="TJ1126" s="93"/>
      <c r="TK1126" s="93"/>
      <c r="TL1126" s="93"/>
      <c r="TM1126" s="93"/>
      <c r="TN1126" s="93"/>
      <c r="TO1126" s="93"/>
      <c r="TP1126" s="93"/>
      <c r="TQ1126" s="93"/>
      <c r="TR1126" s="93"/>
      <c r="TS1126" s="93"/>
      <c r="TT1126" s="93"/>
      <c r="TU1126" s="93"/>
      <c r="TV1126" s="93"/>
      <c r="TW1126" s="93"/>
      <c r="TX1126" s="93"/>
      <c r="TY1126" s="93"/>
      <c r="TZ1126" s="93"/>
      <c r="UA1126" s="93"/>
      <c r="UB1126" s="93"/>
      <c r="UC1126" s="93"/>
      <c r="UD1126" s="93"/>
      <c r="UE1126" s="93"/>
      <c r="UF1126" s="93"/>
      <c r="UG1126" s="93"/>
      <c r="UH1126" s="93"/>
      <c r="UI1126" s="93"/>
      <c r="UJ1126" s="93"/>
      <c r="UK1126" s="93"/>
      <c r="UL1126" s="93"/>
      <c r="UM1126" s="93"/>
      <c r="UN1126" s="93"/>
      <c r="UO1126" s="93"/>
      <c r="UP1126" s="93"/>
      <c r="UQ1126" s="93"/>
      <c r="UR1126" s="93"/>
      <c r="US1126" s="93"/>
      <c r="UT1126" s="93"/>
      <c r="UU1126" s="93"/>
      <c r="UV1126" s="93"/>
      <c r="UW1126" s="93"/>
      <c r="UX1126" s="93"/>
      <c r="UY1126" s="93"/>
      <c r="UZ1126" s="93"/>
      <c r="VA1126" s="93"/>
      <c r="VB1126" s="93"/>
      <c r="VC1126" s="93"/>
      <c r="VD1126" s="93"/>
      <c r="VE1126" s="93"/>
      <c r="VF1126" s="93"/>
      <c r="VG1126" s="93"/>
      <c r="VH1126" s="93"/>
      <c r="VI1126" s="93"/>
      <c r="VJ1126" s="93"/>
      <c r="VK1126" s="93"/>
      <c r="VL1126" s="93"/>
      <c r="VM1126" s="93"/>
      <c r="VN1126" s="93"/>
      <c r="VO1126" s="93"/>
      <c r="VP1126" s="93"/>
      <c r="VQ1126" s="93"/>
      <c r="VR1126" s="93"/>
      <c r="VS1126" s="93"/>
      <c r="VT1126" s="93"/>
      <c r="VU1126" s="93"/>
      <c r="VV1126" s="93"/>
      <c r="VW1126" s="93"/>
      <c r="VX1126" s="93"/>
      <c r="VY1126" s="93"/>
      <c r="VZ1126" s="93"/>
      <c r="WA1126" s="93"/>
      <c r="WB1126" s="93"/>
      <c r="WC1126" s="93"/>
      <c r="WD1126" s="93"/>
      <c r="WE1126" s="93"/>
      <c r="WF1126" s="93"/>
      <c r="WG1126" s="93"/>
      <c r="WH1126" s="93"/>
      <c r="WI1126" s="93"/>
      <c r="WJ1126" s="93"/>
      <c r="WK1126" s="93"/>
      <c r="WL1126" s="93"/>
      <c r="WM1126" s="93"/>
      <c r="WN1126" s="93"/>
      <c r="WO1126" s="93"/>
      <c r="WP1126" s="93"/>
      <c r="WQ1126" s="93"/>
      <c r="WR1126" s="93"/>
      <c r="WS1126" s="93"/>
      <c r="WT1126" s="93"/>
      <c r="WU1126" s="93"/>
      <c r="WV1126" s="93"/>
      <c r="WW1126" s="93"/>
      <c r="WX1126" s="93"/>
      <c r="WY1126" s="93"/>
      <c r="WZ1126" s="93"/>
      <c r="XA1126" s="93"/>
      <c r="XB1126" s="93"/>
      <c r="XC1126" s="93"/>
      <c r="XD1126" s="93"/>
      <c r="XE1126" s="93"/>
      <c r="XF1126" s="93"/>
      <c r="XG1126" s="93"/>
      <c r="XH1126" s="93"/>
      <c r="XI1126" s="93"/>
      <c r="XJ1126" s="93"/>
      <c r="XK1126" s="93"/>
      <c r="XL1126" s="93"/>
      <c r="XM1126" s="93"/>
      <c r="XN1126" s="93"/>
      <c r="XO1126" s="93"/>
      <c r="XP1126" s="93"/>
      <c r="XQ1126" s="93"/>
      <c r="XR1126" s="93"/>
      <c r="XS1126" s="93"/>
      <c r="XT1126" s="93"/>
      <c r="XU1126" s="93"/>
      <c r="XV1126" s="93"/>
      <c r="XW1126" s="93"/>
      <c r="XX1126" s="93"/>
      <c r="XY1126" s="93"/>
      <c r="XZ1126" s="93"/>
      <c r="YA1126" s="93"/>
      <c r="YB1126" s="93"/>
      <c r="YC1126" s="93"/>
      <c r="YD1126" s="93"/>
      <c r="YE1126" s="93"/>
      <c r="YF1126" s="93"/>
      <c r="YG1126" s="93"/>
      <c r="YH1126" s="93"/>
      <c r="YI1126" s="93"/>
      <c r="YJ1126" s="93"/>
      <c r="YK1126" s="93"/>
      <c r="YL1126" s="93"/>
      <c r="YM1126" s="93"/>
      <c r="YN1126" s="93"/>
      <c r="YO1126" s="93"/>
      <c r="YP1126" s="93"/>
      <c r="YQ1126" s="93"/>
      <c r="YR1126" s="93"/>
      <c r="YS1126" s="93"/>
      <c r="YT1126" s="93"/>
      <c r="YU1126" s="93"/>
      <c r="YV1126" s="93"/>
      <c r="YW1126" s="93"/>
      <c r="YX1126" s="93"/>
      <c r="YY1126" s="93"/>
      <c r="YZ1126" s="93"/>
      <c r="ZA1126" s="93"/>
      <c r="ZB1126" s="93"/>
      <c r="ZC1126" s="93"/>
      <c r="ZD1126" s="93"/>
      <c r="ZE1126" s="93"/>
      <c r="ZF1126" s="93"/>
      <c r="ZG1126" s="93"/>
      <c r="ZH1126" s="93"/>
      <c r="ZI1126" s="93"/>
      <c r="ZJ1126" s="93"/>
      <c r="ZK1126" s="93"/>
      <c r="ZL1126" s="93"/>
      <c r="ZM1126" s="93"/>
      <c r="ZN1126" s="93"/>
      <c r="ZO1126" s="93"/>
      <c r="ZP1126" s="93"/>
      <c r="ZQ1126" s="93"/>
      <c r="ZR1126" s="93"/>
      <c r="ZS1126" s="93"/>
      <c r="ZT1126" s="93"/>
      <c r="ZU1126" s="93"/>
      <c r="ZV1126" s="93"/>
      <c r="ZW1126" s="93"/>
      <c r="ZX1126" s="93"/>
      <c r="ZY1126" s="93"/>
      <c r="ZZ1126" s="93"/>
      <c r="AAA1126" s="93"/>
      <c r="AAB1126" s="93"/>
      <c r="AAC1126" s="93"/>
      <c r="AAD1126" s="93"/>
      <c r="AAE1126" s="93"/>
      <c r="AAF1126" s="93"/>
      <c r="AAG1126" s="93"/>
      <c r="AAH1126" s="93"/>
      <c r="AAI1126" s="93"/>
      <c r="AAJ1126" s="93"/>
      <c r="AAK1126" s="93"/>
      <c r="AAL1126" s="93"/>
      <c r="AAM1126" s="93"/>
      <c r="AAN1126" s="93"/>
      <c r="AAO1126" s="93"/>
      <c r="AAP1126" s="93"/>
      <c r="AAQ1126" s="93"/>
      <c r="AAR1126" s="93"/>
      <c r="AAS1126" s="93"/>
      <c r="AAT1126" s="93"/>
      <c r="AAU1126" s="93"/>
      <c r="AAV1126" s="93"/>
      <c r="AAW1126" s="93"/>
      <c r="AAX1126" s="93"/>
      <c r="AAY1126" s="93"/>
      <c r="AAZ1126" s="93"/>
      <c r="ABA1126" s="93"/>
      <c r="ABB1126" s="93"/>
      <c r="ABC1126" s="93"/>
      <c r="ABD1126" s="93"/>
      <c r="ABE1126" s="93"/>
      <c r="ABF1126" s="93"/>
      <c r="ABG1126" s="93"/>
      <c r="ABH1126" s="93"/>
      <c r="ABI1126" s="93"/>
      <c r="ABJ1126" s="93"/>
      <c r="ABK1126" s="93"/>
      <c r="ABL1126" s="93"/>
      <c r="ABM1126" s="93"/>
      <c r="ABN1126" s="93"/>
      <c r="ABO1126" s="93"/>
      <c r="ABP1126" s="93"/>
      <c r="ABQ1126" s="93"/>
      <c r="ABR1126" s="93"/>
      <c r="ABS1126" s="93"/>
      <c r="ABT1126" s="93"/>
      <c r="ABU1126" s="93"/>
      <c r="ABV1126" s="93"/>
      <c r="ABW1126" s="93"/>
      <c r="ABX1126" s="93"/>
      <c r="ABY1126" s="93"/>
      <c r="ABZ1126" s="93"/>
      <c r="ACA1126" s="93"/>
      <c r="ACB1126" s="93"/>
      <c r="ACC1126" s="93"/>
      <c r="ACD1126" s="93"/>
      <c r="ACE1126" s="93"/>
      <c r="ACF1126" s="93"/>
      <c r="ACG1126" s="93"/>
      <c r="ACH1126" s="93"/>
      <c r="ACI1126" s="93"/>
      <c r="ACJ1126" s="93"/>
      <c r="ACK1126" s="93"/>
      <c r="ACL1126" s="93"/>
      <c r="ACM1126" s="93"/>
      <c r="ACN1126" s="93"/>
      <c r="ACO1126" s="93"/>
      <c r="ACP1126" s="93"/>
      <c r="ACQ1126" s="89" t="s">
        <v>115</v>
      </c>
      <c r="ACR1126" s="89"/>
      <c r="ACS1126" s="89"/>
    </row>
    <row r="1127" spans="1:773" ht="11.25" customHeight="1">
      <c r="A1127" s="89"/>
      <c r="B1127" s="283"/>
      <c r="C1127" s="284"/>
      <c r="D1127" s="284"/>
      <c r="E1127" s="284"/>
      <c r="F1127" s="284"/>
      <c r="G1127" s="284"/>
      <c r="H1127" s="283"/>
      <c r="I1127" s="283"/>
      <c r="J1127" s="283"/>
      <c r="K1127" s="283"/>
      <c r="L1127" s="283"/>
      <c r="M1127" s="283"/>
      <c r="N1127" s="283"/>
      <c r="O1127" s="283"/>
      <c r="P1127" s="283"/>
      <c r="Q1127" s="283"/>
      <c r="R1127" s="283"/>
      <c r="S1127" s="283"/>
      <c r="T1127" s="283"/>
      <c r="U1127" s="283"/>
      <c r="V1127" s="283"/>
      <c r="W1127" s="283"/>
      <c r="X1127" s="283"/>
      <c r="Y1127" s="283"/>
      <c r="Z1127" s="283"/>
      <c r="AA1127" s="283"/>
      <c r="AB1127" s="93"/>
      <c r="AC1127" s="93"/>
      <c r="AD1127" s="93"/>
      <c r="AE1127" s="93"/>
      <c r="AF1127" s="93"/>
      <c r="AG1127" s="93"/>
      <c r="AH1127" s="93"/>
      <c r="AI1127" s="93"/>
      <c r="AJ1127" s="93"/>
      <c r="AK1127" s="93"/>
      <c r="AL1127" s="93"/>
      <c r="AM1127" s="93"/>
      <c r="AN1127" s="93"/>
      <c r="AO1127" s="93"/>
      <c r="AP1127" s="93"/>
      <c r="AQ1127" s="93"/>
      <c r="AR1127" s="93"/>
      <c r="AS1127" s="93"/>
      <c r="AT1127" s="93"/>
      <c r="AU1127" s="93"/>
      <c r="AV1127" s="283"/>
      <c r="AW1127" s="283"/>
      <c r="AX1127" s="283"/>
      <c r="AY1127" s="283"/>
      <c r="AZ1127" s="283"/>
      <c r="BA1127" s="283"/>
      <c r="BB1127" s="283"/>
      <c r="BC1127" s="283"/>
      <c r="BD1127" s="283"/>
      <c r="BE1127" s="283"/>
      <c r="BF1127" s="283"/>
      <c r="BG1127" s="283"/>
      <c r="BH1127" s="283"/>
      <c r="BI1127" s="283"/>
      <c r="BJ1127" s="283"/>
      <c r="BK1127" s="284"/>
      <c r="BL1127" s="284"/>
      <c r="BM1127" s="284"/>
      <c r="BN1127" s="284"/>
      <c r="BO1127" s="284"/>
      <c r="BP1127" s="284"/>
      <c r="BQ1127" s="284"/>
      <c r="BR1127" s="284"/>
      <c r="BS1127" s="284"/>
      <c r="BT1127" s="284"/>
      <c r="BU1127" s="284"/>
      <c r="BV1127" s="284"/>
      <c r="BW1127" s="284"/>
      <c r="BX1127" s="284"/>
      <c r="BY1127" s="284"/>
      <c r="BZ1127" s="284"/>
      <c r="CA1127" s="284"/>
      <c r="CB1127" s="283"/>
      <c r="CC1127" s="93"/>
      <c r="CD1127" s="282"/>
      <c r="CE1127" s="93"/>
      <c r="CF1127" s="93"/>
      <c r="CG1127" s="93"/>
      <c r="CH1127" s="93"/>
      <c r="CI1127" s="93"/>
      <c r="CJ1127" s="93"/>
      <c r="CK1127" s="93"/>
      <c r="CL1127" s="93"/>
      <c r="CM1127" s="93"/>
      <c r="CN1127" s="93"/>
      <c r="CO1127" s="93"/>
      <c r="CP1127" s="93"/>
      <c r="CQ1127" s="93"/>
      <c r="CR1127" s="93"/>
      <c r="CS1127" s="93"/>
      <c r="CT1127" s="93"/>
      <c r="CU1127" s="93"/>
      <c r="CV1127" s="93"/>
      <c r="CW1127" s="93"/>
      <c r="CX1127" s="93"/>
      <c r="CY1127" s="93"/>
      <c r="CZ1127" s="93"/>
      <c r="DA1127" s="93"/>
      <c r="DB1127" s="93"/>
      <c r="DC1127" s="93"/>
      <c r="DD1127" s="93"/>
      <c r="DE1127" s="93"/>
      <c r="DF1127" s="93"/>
      <c r="DG1127" s="93"/>
      <c r="DH1127" s="93"/>
      <c r="DI1127" s="93"/>
      <c r="DJ1127" s="93"/>
      <c r="DK1127" s="93"/>
      <c r="DL1127" s="93"/>
      <c r="DM1127" s="93"/>
      <c r="DN1127" s="93"/>
      <c r="DO1127" s="93"/>
      <c r="DP1127" s="93"/>
      <c r="DQ1127" s="93"/>
      <c r="DR1127" s="93"/>
      <c r="DS1127" s="93"/>
      <c r="DT1127" s="93"/>
      <c r="DU1127" s="93"/>
      <c r="DV1127" s="93"/>
      <c r="DW1127" s="93"/>
      <c r="DX1127" s="93"/>
      <c r="DY1127" s="93"/>
      <c r="DZ1127" s="93"/>
      <c r="EA1127" s="93"/>
      <c r="EB1127" s="93"/>
      <c r="EC1127" s="93"/>
      <c r="ED1127" s="93"/>
      <c r="EE1127" s="93"/>
      <c r="EF1127" s="93"/>
      <c r="EG1127" s="93"/>
      <c r="EH1127" s="93"/>
      <c r="EI1127" s="93"/>
      <c r="EJ1127" s="93"/>
      <c r="EK1127" s="93"/>
      <c r="EL1127" s="93"/>
      <c r="EM1127" s="93"/>
      <c r="EN1127" s="93"/>
      <c r="EO1127" s="93"/>
      <c r="EP1127" s="93"/>
      <c r="EQ1127" s="93"/>
      <c r="ER1127" s="93"/>
      <c r="ES1127" s="93"/>
      <c r="ET1127" s="93"/>
      <c r="EU1127" s="93"/>
      <c r="EV1127" s="93"/>
      <c r="EW1127" s="93"/>
      <c r="EX1127" s="93"/>
      <c r="EY1127" s="93"/>
      <c r="EZ1127" s="93"/>
      <c r="FA1127" s="93"/>
      <c r="FB1127" s="93"/>
      <c r="FC1127" s="93"/>
      <c r="FD1127" s="93"/>
      <c r="FE1127" s="93"/>
      <c r="FF1127" s="93"/>
      <c r="FG1127" s="93"/>
      <c r="FH1127" s="93"/>
      <c r="FI1127" s="93"/>
      <c r="FJ1127" s="93"/>
      <c r="FK1127" s="93"/>
      <c r="FL1127" s="93"/>
      <c r="FM1127" s="93"/>
      <c r="FN1127" s="93"/>
      <c r="FO1127" s="93"/>
      <c r="FP1127" s="93"/>
      <c r="FQ1127" s="93"/>
      <c r="FR1127" s="93"/>
      <c r="FS1127" s="93"/>
      <c r="FT1127" s="93"/>
      <c r="FU1127" s="93"/>
      <c r="FV1127" s="93"/>
      <c r="FW1127" s="93"/>
      <c r="FX1127" s="93"/>
      <c r="FY1127" s="93"/>
      <c r="FZ1127" s="93"/>
      <c r="GA1127" s="93"/>
      <c r="GB1127" s="93"/>
      <c r="GC1127" s="93"/>
      <c r="GD1127" s="93"/>
      <c r="GE1127" s="93"/>
      <c r="GF1127" s="93"/>
      <c r="GG1127" s="93"/>
      <c r="GH1127" s="93"/>
      <c r="GI1127" s="93"/>
      <c r="GJ1127" s="93"/>
      <c r="GK1127" s="93"/>
      <c r="GL1127" s="93"/>
      <c r="GM1127" s="93"/>
      <c r="GN1127" s="93"/>
      <c r="GO1127" s="93"/>
      <c r="GP1127" s="93"/>
      <c r="GQ1127" s="93"/>
      <c r="GR1127" s="93"/>
      <c r="GS1127" s="93"/>
      <c r="GT1127" s="93"/>
      <c r="GU1127" s="93"/>
      <c r="GV1127" s="93"/>
      <c r="GW1127" s="93"/>
      <c r="GX1127" s="93"/>
      <c r="GY1127" s="93"/>
      <c r="GZ1127" s="93"/>
      <c r="HA1127" s="93"/>
      <c r="HB1127" s="93"/>
      <c r="HC1127" s="93"/>
      <c r="HD1127" s="93"/>
      <c r="HE1127" s="93"/>
      <c r="HF1127" s="93"/>
      <c r="HG1127" s="93"/>
      <c r="HH1127" s="93"/>
      <c r="HI1127" s="93"/>
      <c r="HJ1127" s="93"/>
      <c r="HK1127" s="93"/>
      <c r="HL1127" s="93"/>
      <c r="HM1127" s="93"/>
      <c r="HN1127" s="93"/>
      <c r="HO1127" s="93"/>
      <c r="HP1127" s="93"/>
      <c r="HQ1127" s="93"/>
      <c r="HR1127" s="93"/>
      <c r="HS1127" s="93"/>
      <c r="HT1127" s="93"/>
      <c r="HU1127" s="93"/>
      <c r="HV1127" s="93"/>
      <c r="HW1127" s="93"/>
      <c r="HX1127" s="93"/>
      <c r="HY1127" s="93"/>
      <c r="HZ1127" s="93"/>
      <c r="IA1127" s="93"/>
      <c r="IB1127" s="93"/>
      <c r="IC1127" s="93"/>
      <c r="ID1127" s="93"/>
      <c r="IE1127" s="93"/>
      <c r="IF1127" s="93"/>
      <c r="IG1127" s="93"/>
      <c r="IH1127" s="93"/>
      <c r="II1127" s="93"/>
      <c r="IJ1127" s="93"/>
      <c r="IK1127" s="93"/>
      <c r="IL1127" s="93"/>
      <c r="IM1127" s="93"/>
      <c r="IN1127" s="93"/>
      <c r="IO1127" s="93"/>
      <c r="IP1127" s="93"/>
      <c r="IQ1127" s="93"/>
      <c r="IR1127" s="93"/>
      <c r="IS1127" s="93"/>
      <c r="IT1127" s="93"/>
      <c r="IU1127" s="93"/>
      <c r="IV1127" s="93"/>
      <c r="IW1127" s="93"/>
      <c r="IX1127" s="93"/>
      <c r="IY1127" s="93"/>
      <c r="IZ1127" s="93"/>
      <c r="JA1127" s="93"/>
      <c r="JB1127" s="93"/>
      <c r="JC1127" s="93"/>
      <c r="JD1127" s="93"/>
      <c r="JE1127" s="93"/>
      <c r="JF1127" s="93"/>
      <c r="JG1127" s="93"/>
      <c r="JH1127" s="93"/>
      <c r="JI1127" s="93"/>
      <c r="JJ1127" s="93"/>
      <c r="JK1127" s="93"/>
      <c r="JL1127" s="93"/>
      <c r="JM1127" s="93"/>
      <c r="JN1127" s="93"/>
      <c r="JO1127" s="93"/>
      <c r="JP1127" s="93"/>
      <c r="JQ1127" s="93"/>
      <c r="JR1127" s="93"/>
      <c r="JS1127" s="93"/>
      <c r="JT1127" s="93"/>
      <c r="JU1127" s="93"/>
      <c r="JV1127" s="93"/>
      <c r="JW1127" s="93"/>
      <c r="JX1127" s="93"/>
      <c r="JY1127" s="93"/>
      <c r="JZ1127" s="93"/>
      <c r="KA1127" s="93"/>
      <c r="KB1127" s="93"/>
      <c r="KC1127" s="93"/>
      <c r="KD1127" s="93"/>
      <c r="KE1127" s="93"/>
      <c r="KF1127" s="93"/>
      <c r="KG1127" s="93"/>
      <c r="KH1127" s="93"/>
      <c r="KI1127" s="93"/>
      <c r="KJ1127" s="93"/>
      <c r="KK1127" s="93"/>
      <c r="KL1127" s="93"/>
      <c r="KM1127" s="93"/>
      <c r="KN1127" s="93"/>
      <c r="KO1127" s="93"/>
      <c r="KP1127" s="93"/>
      <c r="KQ1127" s="93"/>
      <c r="KR1127" s="93"/>
      <c r="KS1127" s="93"/>
      <c r="KT1127" s="93"/>
      <c r="KU1127" s="93"/>
      <c r="KV1127" s="93"/>
      <c r="KW1127" s="93"/>
      <c r="KX1127" s="93"/>
      <c r="KY1127" s="93"/>
      <c r="KZ1127" s="93"/>
      <c r="LA1127" s="93"/>
      <c r="LB1127" s="93"/>
      <c r="LC1127" s="93"/>
      <c r="LD1127" s="93"/>
      <c r="LE1127" s="93"/>
      <c r="LF1127" s="93"/>
      <c r="LG1127" s="93"/>
      <c r="LH1127" s="93"/>
      <c r="LI1127" s="93"/>
      <c r="LJ1127" s="93"/>
      <c r="LK1127" s="93"/>
      <c r="LL1127" s="93"/>
      <c r="LM1127" s="93"/>
      <c r="LN1127" s="93"/>
      <c r="LO1127" s="93"/>
      <c r="LP1127" s="93"/>
      <c r="LQ1127" s="93"/>
      <c r="LR1127" s="93"/>
      <c r="LS1127" s="93"/>
      <c r="LT1127" s="93"/>
      <c r="LU1127" s="93"/>
      <c r="LV1127" s="93"/>
      <c r="LW1127" s="93"/>
      <c r="LX1127" s="93"/>
      <c r="LY1127" s="93"/>
      <c r="LZ1127" s="93"/>
      <c r="MA1127" s="93"/>
      <c r="MB1127" s="93"/>
      <c r="MC1127" s="93"/>
      <c r="MD1127" s="93"/>
      <c r="ME1127" s="93"/>
      <c r="MF1127" s="93"/>
      <c r="MG1127" s="93"/>
      <c r="MH1127" s="93"/>
      <c r="MI1127" s="93"/>
      <c r="MJ1127" s="93"/>
      <c r="MK1127" s="93"/>
      <c r="ML1127" s="93"/>
      <c r="MM1127" s="93"/>
      <c r="MN1127" s="93"/>
      <c r="MO1127" s="93"/>
      <c r="MP1127" s="93"/>
      <c r="MQ1127" s="93"/>
      <c r="MR1127" s="93"/>
      <c r="MS1127" s="93"/>
      <c r="MT1127" s="93"/>
      <c r="MU1127" s="93"/>
      <c r="MV1127" s="93"/>
      <c r="MW1127" s="93"/>
      <c r="MX1127" s="93"/>
      <c r="MY1127" s="93"/>
      <c r="MZ1127" s="93"/>
      <c r="NA1127" s="93"/>
      <c r="NB1127" s="93"/>
      <c r="NC1127" s="93"/>
      <c r="ND1127" s="93"/>
      <c r="NE1127" s="93"/>
      <c r="NF1127" s="93"/>
      <c r="NG1127" s="93"/>
      <c r="NH1127" s="93"/>
      <c r="NI1127" s="93"/>
      <c r="NJ1127" s="93"/>
      <c r="NK1127" s="93"/>
      <c r="NL1127" s="93"/>
      <c r="NM1127" s="93"/>
      <c r="NN1127" s="93"/>
      <c r="NO1127" s="93"/>
      <c r="NP1127" s="93"/>
      <c r="NQ1127" s="93"/>
      <c r="NR1127" s="93"/>
      <c r="NS1127" s="93"/>
      <c r="NT1127" s="93"/>
      <c r="NU1127" s="93"/>
      <c r="NV1127" s="93"/>
      <c r="NW1127" s="93"/>
      <c r="NX1127" s="93"/>
      <c r="NY1127" s="93"/>
      <c r="NZ1127" s="93"/>
      <c r="OA1127" s="93"/>
      <c r="OB1127" s="93"/>
      <c r="OC1127" s="93"/>
      <c r="OD1127" s="93"/>
      <c r="OE1127" s="93"/>
      <c r="OF1127" s="93"/>
      <c r="OG1127" s="93"/>
      <c r="OH1127" s="93"/>
      <c r="OI1127" s="93"/>
      <c r="OJ1127" s="93"/>
      <c r="OK1127" s="93"/>
      <c r="OL1127" s="93"/>
      <c r="OM1127" s="93"/>
      <c r="ON1127" s="93"/>
      <c r="OO1127" s="93"/>
      <c r="OP1127" s="93"/>
      <c r="OQ1127" s="93"/>
      <c r="OR1127" s="93"/>
      <c r="OS1127" s="93"/>
      <c r="OT1127" s="93"/>
      <c r="OU1127" s="93"/>
      <c r="OV1127" s="93"/>
      <c r="OW1127" s="93"/>
      <c r="OX1127" s="93"/>
      <c r="OY1127" s="93"/>
      <c r="OZ1127" s="93"/>
      <c r="PA1127" s="93"/>
      <c r="PB1127" s="93"/>
      <c r="PC1127" s="93"/>
      <c r="PD1127" s="93"/>
      <c r="PE1127" s="93"/>
      <c r="PF1127" s="93"/>
      <c r="PG1127" s="93"/>
      <c r="PH1127" s="93"/>
      <c r="PI1127" s="93"/>
      <c r="PJ1127" s="93"/>
      <c r="PK1127" s="93"/>
      <c r="PL1127" s="93"/>
      <c r="PM1127" s="93"/>
      <c r="PN1127" s="93"/>
      <c r="PO1127" s="93"/>
      <c r="PP1127" s="93"/>
      <c r="PQ1127" s="93"/>
      <c r="PR1127" s="93"/>
      <c r="PS1127" s="93"/>
      <c r="PT1127" s="93"/>
      <c r="PU1127" s="93"/>
      <c r="PV1127" s="93"/>
      <c r="PW1127" s="93"/>
      <c r="PX1127" s="93"/>
      <c r="PY1127" s="93"/>
      <c r="PZ1127" s="93"/>
      <c r="QA1127" s="93"/>
      <c r="QB1127" s="93"/>
      <c r="QC1127" s="93"/>
      <c r="QD1127" s="93"/>
      <c r="QE1127" s="93"/>
      <c r="QF1127" s="93"/>
      <c r="QG1127" s="93"/>
      <c r="QH1127" s="93"/>
      <c r="QI1127" s="93"/>
      <c r="QJ1127" s="93"/>
      <c r="QK1127" s="93"/>
      <c r="QL1127" s="93"/>
      <c r="QM1127" s="93"/>
      <c r="QN1127" s="93"/>
      <c r="QO1127" s="93"/>
      <c r="QP1127" s="93"/>
      <c r="QQ1127" s="93"/>
      <c r="QR1127" s="93"/>
      <c r="QS1127" s="93"/>
      <c r="QT1127" s="93"/>
      <c r="QU1127" s="93"/>
      <c r="QV1127" s="93"/>
      <c r="QW1127" s="93"/>
      <c r="QX1127" s="93"/>
      <c r="QY1127" s="93"/>
      <c r="QZ1127" s="93"/>
      <c r="RA1127" s="93"/>
      <c r="RB1127" s="93"/>
      <c r="RC1127" s="93"/>
      <c r="RD1127" s="93"/>
      <c r="RE1127" s="93"/>
      <c r="RF1127" s="93"/>
      <c r="RG1127" s="93"/>
      <c r="RH1127" s="93"/>
      <c r="RI1127" s="93"/>
      <c r="RJ1127" s="93"/>
      <c r="RK1127" s="93"/>
      <c r="RL1127" s="93"/>
      <c r="RM1127" s="93"/>
      <c r="RN1127" s="93"/>
      <c r="RO1127" s="93"/>
      <c r="RP1127" s="93"/>
      <c r="RQ1127" s="93"/>
      <c r="RR1127" s="93"/>
      <c r="RS1127" s="93"/>
      <c r="RT1127" s="93"/>
      <c r="RU1127" s="93"/>
      <c r="RV1127" s="93"/>
      <c r="RW1127" s="93"/>
      <c r="RX1127" s="93"/>
      <c r="RY1127" s="93"/>
      <c r="RZ1127" s="93"/>
      <c r="SA1127" s="93"/>
      <c r="SB1127" s="93"/>
      <c r="SC1127" s="93"/>
      <c r="SD1127" s="93"/>
      <c r="SE1127" s="93"/>
      <c r="SF1127" s="93"/>
      <c r="SG1127" s="93"/>
      <c r="SH1127" s="93"/>
      <c r="SI1127" s="93"/>
      <c r="SJ1127" s="93"/>
      <c r="SK1127" s="93"/>
      <c r="SL1127" s="93"/>
      <c r="SM1127" s="93"/>
      <c r="SN1127" s="93"/>
      <c r="SO1127" s="93"/>
      <c r="SP1127" s="93"/>
      <c r="SQ1127" s="93"/>
      <c r="SR1127" s="93"/>
      <c r="SS1127" s="93"/>
      <c r="ST1127" s="93"/>
      <c r="SU1127" s="93"/>
      <c r="SV1127" s="93"/>
      <c r="SW1127" s="93"/>
      <c r="SX1127" s="93"/>
      <c r="SY1127" s="93"/>
      <c r="SZ1127" s="93"/>
      <c r="TA1127" s="93"/>
      <c r="TB1127" s="93"/>
      <c r="TC1127" s="93"/>
      <c r="TD1127" s="93"/>
      <c r="TE1127" s="93"/>
      <c r="TF1127" s="93"/>
      <c r="TG1127" s="93"/>
      <c r="TH1127" s="93"/>
      <c r="TI1127" s="93"/>
      <c r="TJ1127" s="93"/>
      <c r="TK1127" s="93"/>
      <c r="TL1127" s="93"/>
      <c r="TM1127" s="93"/>
      <c r="TN1127" s="93"/>
      <c r="TO1127" s="93"/>
      <c r="TP1127" s="93"/>
      <c r="TQ1127" s="93"/>
      <c r="TR1127" s="93"/>
      <c r="TS1127" s="93"/>
      <c r="TT1127" s="93"/>
      <c r="TU1127" s="93"/>
      <c r="TV1127" s="93"/>
      <c r="TW1127" s="93"/>
      <c r="TX1127" s="93"/>
      <c r="TY1127" s="93"/>
      <c r="TZ1127" s="93"/>
      <c r="UA1127" s="93"/>
      <c r="UB1127" s="93"/>
      <c r="UC1127" s="93"/>
      <c r="UD1127" s="93"/>
      <c r="UE1127" s="93"/>
      <c r="UF1127" s="93"/>
      <c r="UG1127" s="93"/>
      <c r="UH1127" s="93"/>
      <c r="UI1127" s="93"/>
      <c r="UJ1127" s="93"/>
      <c r="UK1127" s="93"/>
      <c r="UL1127" s="93"/>
      <c r="UM1127" s="93"/>
      <c r="UN1127" s="93"/>
      <c r="UO1127" s="93"/>
      <c r="UP1127" s="93"/>
      <c r="UQ1127" s="93"/>
      <c r="UR1127" s="93"/>
      <c r="US1127" s="93"/>
      <c r="UT1127" s="93"/>
      <c r="UU1127" s="93"/>
      <c r="UV1127" s="93"/>
      <c r="UW1127" s="93"/>
      <c r="UX1127" s="93"/>
      <c r="UY1127" s="93"/>
      <c r="UZ1127" s="93"/>
      <c r="VA1127" s="93"/>
      <c r="VB1127" s="93"/>
      <c r="VC1127" s="93"/>
      <c r="VD1127" s="93"/>
      <c r="VE1127" s="93"/>
      <c r="VF1127" s="93"/>
      <c r="VG1127" s="93"/>
      <c r="VH1127" s="93"/>
      <c r="VI1127" s="93"/>
      <c r="VJ1127" s="93"/>
      <c r="VK1127" s="93"/>
      <c r="VL1127" s="93"/>
      <c r="VM1127" s="93"/>
      <c r="VN1127" s="93"/>
      <c r="VO1127" s="93"/>
      <c r="VP1127" s="93"/>
      <c r="VQ1127" s="93"/>
      <c r="VR1127" s="93"/>
      <c r="VS1127" s="93"/>
      <c r="VT1127" s="93"/>
      <c r="VU1127" s="93"/>
      <c r="VV1127" s="93"/>
      <c r="VW1127" s="93"/>
      <c r="VX1127" s="93"/>
      <c r="VY1127" s="93"/>
      <c r="VZ1127" s="93"/>
      <c r="WA1127" s="93"/>
      <c r="WB1127" s="93"/>
      <c r="WC1127" s="93"/>
      <c r="WD1127" s="93"/>
      <c r="WE1127" s="93"/>
      <c r="WF1127" s="93"/>
      <c r="WG1127" s="93"/>
      <c r="WH1127" s="93"/>
      <c r="WI1127" s="93"/>
      <c r="WJ1127" s="93"/>
      <c r="WK1127" s="93"/>
      <c r="WL1127" s="93"/>
      <c r="WM1127" s="93"/>
      <c r="WN1127" s="93"/>
      <c r="WO1127" s="93"/>
      <c r="WP1127" s="93"/>
      <c r="WQ1127" s="93"/>
      <c r="WR1127" s="93"/>
      <c r="WS1127" s="93"/>
      <c r="WT1127" s="93"/>
      <c r="WU1127" s="93"/>
      <c r="WV1127" s="93"/>
      <c r="WW1127" s="93"/>
      <c r="WX1127" s="93"/>
      <c r="WY1127" s="93"/>
      <c r="WZ1127" s="93"/>
      <c r="XA1127" s="93"/>
      <c r="XB1127" s="93"/>
      <c r="XC1127" s="93"/>
      <c r="XD1127" s="93"/>
      <c r="XE1127" s="93"/>
      <c r="XF1127" s="93"/>
      <c r="XG1127" s="93"/>
      <c r="XH1127" s="93"/>
      <c r="XI1127" s="93"/>
      <c r="XJ1127" s="93"/>
      <c r="XK1127" s="93"/>
      <c r="XL1127" s="93"/>
      <c r="XM1127" s="93"/>
      <c r="XN1127" s="93"/>
      <c r="XO1127" s="93"/>
      <c r="XP1127" s="93"/>
      <c r="XQ1127" s="93"/>
      <c r="XR1127" s="93"/>
      <c r="XS1127" s="93"/>
      <c r="XT1127" s="93"/>
      <c r="XU1127" s="93"/>
      <c r="XV1127" s="93"/>
      <c r="XW1127" s="93"/>
      <c r="XX1127" s="93"/>
      <c r="XY1127" s="93"/>
      <c r="XZ1127" s="93"/>
      <c r="YA1127" s="93"/>
      <c r="YB1127" s="93"/>
      <c r="YC1127" s="93"/>
      <c r="YD1127" s="93"/>
      <c r="YE1127" s="93"/>
      <c r="YF1127" s="93"/>
      <c r="YG1127" s="93"/>
      <c r="YH1127" s="93"/>
      <c r="YI1127" s="93"/>
      <c r="YJ1127" s="93"/>
      <c r="YK1127" s="93"/>
      <c r="YL1127" s="93"/>
      <c r="YM1127" s="93"/>
      <c r="YN1127" s="93"/>
      <c r="YO1127" s="93"/>
      <c r="YP1127" s="93"/>
      <c r="YQ1127" s="93"/>
      <c r="YR1127" s="93"/>
      <c r="YS1127" s="93"/>
      <c r="YT1127" s="93"/>
      <c r="YU1127" s="93"/>
      <c r="YV1127" s="93"/>
      <c r="YW1127" s="93"/>
      <c r="YX1127" s="93"/>
      <c r="YY1127" s="93"/>
      <c r="YZ1127" s="93"/>
      <c r="ZA1127" s="93"/>
      <c r="ZB1127" s="93"/>
      <c r="ZC1127" s="93"/>
      <c r="ZD1127" s="93"/>
      <c r="ZE1127" s="93"/>
      <c r="ZF1127" s="93"/>
      <c r="ZG1127" s="93"/>
      <c r="ZH1127" s="93"/>
      <c r="ZI1127" s="93"/>
      <c r="ZJ1127" s="93"/>
      <c r="ZK1127" s="93"/>
      <c r="ZL1127" s="93"/>
      <c r="ZM1127" s="93"/>
      <c r="ZN1127" s="93"/>
      <c r="ZO1127" s="93"/>
      <c r="ZP1127" s="93"/>
      <c r="ZQ1127" s="93"/>
      <c r="ZR1127" s="93"/>
      <c r="ZS1127" s="93"/>
      <c r="ZT1127" s="93"/>
      <c r="ZU1127" s="93"/>
      <c r="ZV1127" s="93"/>
      <c r="ZW1127" s="93"/>
      <c r="ZX1127" s="93"/>
      <c r="ZY1127" s="93"/>
      <c r="ZZ1127" s="93"/>
      <c r="AAA1127" s="93"/>
      <c r="AAB1127" s="93"/>
      <c r="AAC1127" s="93"/>
      <c r="AAD1127" s="93"/>
      <c r="AAE1127" s="93"/>
      <c r="AAF1127" s="93"/>
      <c r="AAG1127" s="93"/>
      <c r="AAH1127" s="93"/>
      <c r="AAI1127" s="93"/>
      <c r="AAJ1127" s="93"/>
      <c r="AAK1127" s="93"/>
      <c r="AAL1127" s="93"/>
      <c r="AAM1127" s="93"/>
      <c r="AAN1127" s="93"/>
      <c r="AAO1127" s="93"/>
      <c r="AAP1127" s="93"/>
      <c r="AAQ1127" s="93"/>
      <c r="AAR1127" s="93"/>
      <c r="AAS1127" s="93"/>
      <c r="AAT1127" s="93"/>
      <c r="AAU1127" s="93"/>
      <c r="AAV1127" s="93"/>
      <c r="AAW1127" s="93"/>
      <c r="AAX1127" s="93"/>
      <c r="AAY1127" s="93"/>
      <c r="AAZ1127" s="93"/>
      <c r="ABA1127" s="93"/>
      <c r="ABB1127" s="93"/>
      <c r="ABC1127" s="93"/>
      <c r="ABD1127" s="93"/>
      <c r="ABE1127" s="93"/>
      <c r="ABF1127" s="93"/>
      <c r="ABG1127" s="93"/>
      <c r="ABH1127" s="93"/>
      <c r="ABI1127" s="93"/>
      <c r="ABJ1127" s="93"/>
      <c r="ABK1127" s="93"/>
      <c r="ABL1127" s="93"/>
      <c r="ABM1127" s="93"/>
      <c r="ABN1127" s="93"/>
      <c r="ABO1127" s="93"/>
      <c r="ABP1127" s="93"/>
      <c r="ABQ1127" s="93"/>
      <c r="ABR1127" s="93"/>
      <c r="ABS1127" s="93"/>
      <c r="ABT1127" s="93"/>
      <c r="ABU1127" s="93"/>
      <c r="ABV1127" s="93"/>
      <c r="ABW1127" s="93"/>
      <c r="ABX1127" s="93"/>
      <c r="ABY1127" s="93"/>
      <c r="ABZ1127" s="93"/>
      <c r="ACA1127" s="93"/>
      <c r="ACB1127" s="93"/>
      <c r="ACC1127" s="93"/>
      <c r="ACD1127" s="93"/>
      <c r="ACE1127" s="93"/>
      <c r="ACF1127" s="93"/>
      <c r="ACG1127" s="93"/>
      <c r="ACH1127" s="93"/>
      <c r="ACI1127" s="93"/>
      <c r="ACJ1127" s="93"/>
      <c r="ACK1127" s="93"/>
      <c r="ACL1127" s="93"/>
      <c r="ACM1127" s="93"/>
      <c r="ACN1127" s="93"/>
      <c r="ACO1127" s="93"/>
      <c r="ACP1127" s="93"/>
      <c r="ACQ1127" s="89"/>
      <c r="ACR1127" s="89" t="s">
        <v>557</v>
      </c>
      <c r="ACS1127" s="89"/>
    </row>
    <row r="1128" spans="1:773" ht="52.5" customHeight="1">
      <c r="A1128" s="89"/>
      <c r="B1128" s="283"/>
      <c r="C1128" s="284"/>
      <c r="D1128" s="284"/>
      <c r="E1128" s="284"/>
      <c r="F1128" s="284"/>
      <c r="G1128" s="284"/>
      <c r="H1128" s="283"/>
      <c r="I1128" s="283"/>
      <c r="J1128" s="283"/>
      <c r="K1128" s="283"/>
      <c r="L1128" s="283"/>
      <c r="M1128" s="283"/>
      <c r="N1128" s="283"/>
      <c r="O1128" s="283"/>
      <c r="P1128" s="283"/>
      <c r="Q1128" s="283"/>
      <c r="R1128" s="283"/>
      <c r="S1128" s="283"/>
      <c r="T1128" s="283"/>
      <c r="U1128" s="283"/>
      <c r="V1128" s="283"/>
      <c r="W1128" s="283"/>
      <c r="X1128" s="283"/>
      <c r="Y1128" s="283"/>
      <c r="Z1128" s="283"/>
      <c r="AA1128" s="283"/>
      <c r="AB1128" s="93"/>
      <c r="AC1128" s="93"/>
      <c r="AD1128" s="93"/>
      <c r="AE1128" s="93"/>
      <c r="AF1128" s="93"/>
      <c r="AG1128" s="93"/>
      <c r="AH1128" s="93"/>
      <c r="AI1128" s="93"/>
      <c r="AJ1128" s="93"/>
      <c r="AK1128" s="93"/>
      <c r="AL1128" s="93"/>
      <c r="AM1128" s="93"/>
      <c r="AN1128" s="93"/>
      <c r="AO1128" s="93"/>
      <c r="AP1128" s="93"/>
      <c r="AQ1128" s="93"/>
      <c r="AR1128" s="93"/>
      <c r="AS1128" s="93"/>
      <c r="AT1128" s="93"/>
      <c r="AU1128" s="93"/>
      <c r="AV1128" s="283"/>
      <c r="AW1128" s="283"/>
      <c r="AX1128" s="283"/>
      <c r="AY1128" s="283"/>
      <c r="AZ1128" s="283"/>
      <c r="BA1128" s="283"/>
      <c r="BB1128" s="283"/>
      <c r="BC1128" s="283"/>
      <c r="BD1128" s="283"/>
      <c r="BE1128" s="283"/>
      <c r="BF1128" s="283"/>
      <c r="BG1128" s="283"/>
      <c r="BH1128" s="283"/>
      <c r="BI1128" s="283"/>
      <c r="BJ1128" s="283"/>
      <c r="BK1128" s="284"/>
      <c r="BL1128" s="284"/>
      <c r="BM1128" s="284"/>
      <c r="BN1128" s="284"/>
      <c r="BO1128" s="284"/>
      <c r="BP1128" s="284"/>
      <c r="BQ1128" s="284"/>
      <c r="BR1128" s="284"/>
      <c r="BS1128" s="284"/>
      <c r="BT1128" s="284"/>
      <c r="BU1128" s="284"/>
      <c r="BV1128" s="284"/>
      <c r="BW1128" s="284"/>
      <c r="BX1128" s="284"/>
      <c r="BY1128" s="284"/>
      <c r="BZ1128" s="284"/>
      <c r="CA1128" s="284"/>
      <c r="CB1128" s="283"/>
      <c r="CC1128" s="93"/>
      <c r="CD1128" s="282"/>
      <c r="CE1128" s="93"/>
      <c r="CF1128" s="93"/>
      <c r="CG1128" s="93"/>
      <c r="CH1128" s="93"/>
      <c r="CI1128" s="93"/>
      <c r="CJ1128" s="93"/>
      <c r="CK1128" s="93"/>
      <c r="CL1128" s="93"/>
      <c r="CM1128" s="93"/>
      <c r="CN1128" s="93"/>
      <c r="CO1128" s="93"/>
      <c r="CP1128" s="93"/>
      <c r="CQ1128" s="93"/>
      <c r="CR1128" s="93"/>
      <c r="CS1128" s="93"/>
      <c r="CT1128" s="93"/>
      <c r="CU1128" s="93"/>
      <c r="CV1128" s="93"/>
      <c r="CW1128" s="93"/>
      <c r="CX1128" s="93"/>
      <c r="CY1128" s="93"/>
      <c r="CZ1128" s="93"/>
      <c r="DA1128" s="93"/>
      <c r="DB1128" s="93"/>
      <c r="DC1128" s="93"/>
      <c r="DD1128" s="93"/>
      <c r="DE1128" s="93"/>
      <c r="DF1128" s="93"/>
      <c r="DG1128" s="93"/>
      <c r="DH1128" s="93"/>
      <c r="DI1128" s="93"/>
      <c r="DJ1128" s="93"/>
      <c r="DK1128" s="93"/>
      <c r="DL1128" s="93"/>
      <c r="DM1128" s="93"/>
      <c r="DN1128" s="93"/>
      <c r="DO1128" s="93"/>
      <c r="DP1128" s="93"/>
      <c r="DQ1128" s="93"/>
      <c r="DR1128" s="93"/>
      <c r="DS1128" s="93"/>
      <c r="DT1128" s="93"/>
      <c r="DU1128" s="93"/>
      <c r="DV1128" s="93"/>
      <c r="DW1128" s="93"/>
      <c r="DX1128" s="93"/>
      <c r="DY1128" s="93"/>
      <c r="DZ1128" s="93"/>
      <c r="EA1128" s="93"/>
      <c r="EB1128" s="93"/>
      <c r="EC1128" s="93"/>
      <c r="ED1128" s="93"/>
      <c r="EE1128" s="93"/>
      <c r="EF1128" s="93"/>
      <c r="EG1128" s="93"/>
      <c r="EH1128" s="93"/>
      <c r="EI1128" s="93"/>
      <c r="EJ1128" s="93"/>
      <c r="EK1128" s="93"/>
      <c r="EL1128" s="93"/>
      <c r="EM1128" s="93"/>
      <c r="EN1128" s="93"/>
      <c r="EO1128" s="93"/>
      <c r="EP1128" s="93"/>
      <c r="EQ1128" s="93"/>
      <c r="ER1128" s="93"/>
      <c r="ES1128" s="93"/>
      <c r="ET1128" s="93"/>
      <c r="EU1128" s="93"/>
      <c r="EV1128" s="93"/>
      <c r="EW1128" s="93"/>
      <c r="EX1128" s="93"/>
      <c r="EY1128" s="93"/>
      <c r="EZ1128" s="93"/>
      <c r="FA1128" s="93"/>
      <c r="FB1128" s="93"/>
      <c r="FC1128" s="93"/>
      <c r="FD1128" s="93"/>
      <c r="FE1128" s="93"/>
      <c r="FF1128" s="93"/>
      <c r="FG1128" s="93"/>
      <c r="FH1128" s="93"/>
      <c r="FI1128" s="93"/>
      <c r="FJ1128" s="93"/>
      <c r="FK1128" s="93"/>
      <c r="FL1128" s="93"/>
      <c r="FM1128" s="93"/>
      <c r="FN1128" s="93"/>
      <c r="FO1128" s="93"/>
      <c r="FP1128" s="93"/>
      <c r="FQ1128" s="93"/>
      <c r="FR1128" s="93"/>
      <c r="FS1128" s="93"/>
      <c r="FT1128" s="93"/>
      <c r="FU1128" s="93"/>
      <c r="FV1128" s="93"/>
      <c r="FW1128" s="93"/>
      <c r="FX1128" s="93"/>
      <c r="FY1128" s="93"/>
      <c r="FZ1128" s="93"/>
      <c r="GA1128" s="93"/>
      <c r="GB1128" s="93"/>
      <c r="GC1128" s="93"/>
      <c r="GD1128" s="93"/>
      <c r="GE1128" s="93"/>
      <c r="GF1128" s="93"/>
      <c r="GG1128" s="93"/>
      <c r="GH1128" s="93"/>
      <c r="GI1128" s="93"/>
      <c r="GJ1128" s="93"/>
      <c r="GK1128" s="93"/>
      <c r="GL1128" s="93"/>
      <c r="GM1128" s="93"/>
      <c r="GN1128" s="93"/>
      <c r="GO1128" s="93"/>
      <c r="GP1128" s="93"/>
      <c r="GQ1128" s="93"/>
      <c r="GR1128" s="93"/>
      <c r="GS1128" s="93"/>
      <c r="GT1128" s="93"/>
      <c r="GU1128" s="93"/>
      <c r="GV1128" s="93"/>
      <c r="GW1128" s="93"/>
      <c r="GX1128" s="93"/>
      <c r="GY1128" s="93"/>
      <c r="GZ1128" s="93"/>
      <c r="HA1128" s="93"/>
      <c r="HB1128" s="93"/>
      <c r="HC1128" s="93"/>
      <c r="HD1128" s="93"/>
      <c r="HE1128" s="93"/>
      <c r="HF1128" s="93"/>
      <c r="HG1128" s="93"/>
      <c r="HH1128" s="93"/>
      <c r="HI1128" s="93"/>
      <c r="HJ1128" s="93"/>
      <c r="HK1128" s="93"/>
      <c r="HL1128" s="93"/>
      <c r="HM1128" s="93"/>
      <c r="HN1128" s="93"/>
      <c r="HO1128" s="93"/>
      <c r="HP1128" s="93"/>
      <c r="HQ1128" s="93"/>
      <c r="HR1128" s="93"/>
      <c r="HS1128" s="93"/>
      <c r="HT1128" s="93"/>
      <c r="HU1128" s="93"/>
      <c r="HV1128" s="93"/>
      <c r="HW1128" s="93"/>
      <c r="HX1128" s="93"/>
      <c r="HY1128" s="93"/>
      <c r="HZ1128" s="93"/>
      <c r="IA1128" s="93"/>
      <c r="IB1128" s="93"/>
      <c r="IC1128" s="93"/>
      <c r="ID1128" s="93"/>
      <c r="IE1128" s="93"/>
      <c r="IF1128" s="93"/>
      <c r="IG1128" s="93"/>
      <c r="IH1128" s="93"/>
      <c r="II1128" s="93"/>
      <c r="IJ1128" s="93"/>
      <c r="IK1128" s="93"/>
      <c r="IL1128" s="93"/>
      <c r="IM1128" s="93"/>
      <c r="IN1128" s="93"/>
      <c r="IO1128" s="93"/>
      <c r="IP1128" s="93"/>
      <c r="IQ1128" s="93"/>
      <c r="IR1128" s="93"/>
      <c r="IS1128" s="93"/>
      <c r="IT1128" s="93"/>
      <c r="IU1128" s="93"/>
      <c r="IV1128" s="93"/>
      <c r="IW1128" s="93"/>
      <c r="IX1128" s="93"/>
      <c r="IY1128" s="93"/>
      <c r="IZ1128" s="93"/>
      <c r="JA1128" s="93"/>
      <c r="JB1128" s="93"/>
      <c r="JC1128" s="93"/>
      <c r="JD1128" s="93"/>
      <c r="JE1128" s="93"/>
      <c r="JF1128" s="93"/>
      <c r="JG1128" s="93"/>
      <c r="JH1128" s="93"/>
      <c r="JI1128" s="93"/>
      <c r="JJ1128" s="93"/>
      <c r="JK1128" s="93"/>
      <c r="JL1128" s="93"/>
      <c r="JM1128" s="93"/>
      <c r="JN1128" s="93"/>
      <c r="JO1128" s="93"/>
      <c r="JP1128" s="93"/>
      <c r="JQ1128" s="93"/>
      <c r="JR1128" s="93"/>
      <c r="JS1128" s="93"/>
      <c r="JT1128" s="93"/>
      <c r="JU1128" s="93"/>
      <c r="JV1128" s="93"/>
      <c r="JW1128" s="93"/>
      <c r="JX1128" s="93"/>
      <c r="JY1128" s="93"/>
      <c r="JZ1128" s="93"/>
      <c r="KA1128" s="93"/>
      <c r="KB1128" s="93"/>
      <c r="KC1128" s="93"/>
      <c r="KD1128" s="93"/>
      <c r="KE1128" s="93"/>
      <c r="KF1128" s="93"/>
      <c r="KG1128" s="93"/>
      <c r="KH1128" s="93"/>
      <c r="KI1128" s="93"/>
      <c r="KJ1128" s="93"/>
      <c r="KK1128" s="93"/>
      <c r="KL1128" s="93"/>
      <c r="KM1128" s="93"/>
      <c r="KN1128" s="93"/>
      <c r="KO1128" s="93"/>
      <c r="KP1128" s="93"/>
      <c r="KQ1128" s="93"/>
      <c r="KR1128" s="93"/>
      <c r="KS1128" s="93"/>
      <c r="KT1128" s="93"/>
      <c r="KU1128" s="93"/>
      <c r="KV1128" s="93"/>
      <c r="KW1128" s="93"/>
      <c r="KX1128" s="93"/>
      <c r="KY1128" s="93"/>
      <c r="KZ1128" s="93"/>
      <c r="LA1128" s="93"/>
      <c r="LB1128" s="93"/>
      <c r="LC1128" s="93"/>
      <c r="LD1128" s="93"/>
      <c r="LE1128" s="93"/>
      <c r="LF1128" s="93"/>
      <c r="LG1128" s="93"/>
      <c r="LH1128" s="93"/>
      <c r="LI1128" s="93"/>
      <c r="LJ1128" s="93"/>
      <c r="LK1128" s="93"/>
      <c r="LL1128" s="93"/>
      <c r="LM1128" s="93"/>
      <c r="LN1128" s="93"/>
      <c r="LO1128" s="93"/>
      <c r="LP1128" s="93"/>
      <c r="LQ1128" s="93"/>
      <c r="LR1128" s="93"/>
      <c r="LS1128" s="93"/>
      <c r="LT1128" s="93"/>
      <c r="LU1128" s="93"/>
      <c r="LV1128" s="93"/>
      <c r="LW1128" s="93"/>
      <c r="LX1128" s="93"/>
      <c r="LY1128" s="93"/>
      <c r="LZ1128" s="93"/>
      <c r="MA1128" s="93"/>
      <c r="MB1128" s="93"/>
      <c r="MC1128" s="93"/>
      <c r="MD1128" s="93"/>
      <c r="ME1128" s="93"/>
      <c r="MF1128" s="93"/>
      <c r="MG1128" s="93"/>
      <c r="MH1128" s="93"/>
      <c r="MI1128" s="93"/>
      <c r="MJ1128" s="93"/>
      <c r="MK1128" s="93"/>
      <c r="ML1128" s="93"/>
      <c r="MM1128" s="93"/>
      <c r="MN1128" s="93"/>
      <c r="MO1128" s="93"/>
      <c r="MP1128" s="93"/>
      <c r="MQ1128" s="93"/>
      <c r="MR1128" s="93"/>
      <c r="MS1128" s="93"/>
      <c r="MT1128" s="93"/>
      <c r="MU1128" s="93"/>
      <c r="MV1128" s="93"/>
      <c r="MW1128" s="93"/>
      <c r="MX1128" s="93"/>
      <c r="MY1128" s="93"/>
      <c r="MZ1128" s="93"/>
      <c r="NA1128" s="93"/>
      <c r="NB1128" s="93"/>
      <c r="NC1128" s="93"/>
      <c r="ND1128" s="93"/>
      <c r="NE1128" s="93"/>
      <c r="NF1128" s="93"/>
      <c r="NG1128" s="93"/>
      <c r="NH1128" s="93"/>
      <c r="NI1128" s="93"/>
      <c r="NJ1128" s="93"/>
      <c r="NK1128" s="93"/>
      <c r="NL1128" s="93"/>
      <c r="NM1128" s="93"/>
      <c r="NN1128" s="93"/>
      <c r="NO1128" s="93"/>
      <c r="NP1128" s="93"/>
      <c r="NQ1128" s="93"/>
      <c r="NR1128" s="93"/>
      <c r="NS1128" s="93"/>
      <c r="NT1128" s="93"/>
      <c r="NU1128" s="93"/>
      <c r="NV1128" s="93"/>
      <c r="NW1128" s="93"/>
      <c r="NX1128" s="93"/>
      <c r="NY1128" s="93"/>
      <c r="NZ1128" s="93"/>
      <c r="OA1128" s="93"/>
      <c r="OB1128" s="93"/>
      <c r="OC1128" s="93"/>
      <c r="OD1128" s="93"/>
      <c r="OE1128" s="93"/>
      <c r="OF1128" s="93"/>
      <c r="OG1128" s="93"/>
      <c r="OH1128" s="93"/>
      <c r="OI1128" s="93"/>
      <c r="OJ1128" s="93"/>
      <c r="OK1128" s="93"/>
      <c r="OL1128" s="93"/>
      <c r="OM1128" s="93"/>
      <c r="ON1128" s="93"/>
      <c r="OO1128" s="93"/>
      <c r="OP1128" s="93"/>
      <c r="OQ1128" s="93"/>
      <c r="OR1128" s="93"/>
      <c r="OS1128" s="93"/>
      <c r="OT1128" s="93"/>
      <c r="OU1128" s="93"/>
      <c r="OV1128" s="93"/>
      <c r="OW1128" s="93"/>
      <c r="OX1128" s="93"/>
      <c r="OY1128" s="93"/>
      <c r="OZ1128" s="93"/>
      <c r="PA1128" s="93"/>
      <c r="PB1128" s="93"/>
      <c r="PC1128" s="93"/>
      <c r="PD1128" s="93"/>
      <c r="PE1128" s="93"/>
      <c r="PF1128" s="93"/>
      <c r="PG1128" s="93"/>
      <c r="PH1128" s="93"/>
      <c r="PI1128" s="93"/>
      <c r="PJ1128" s="93"/>
      <c r="PK1128" s="93"/>
      <c r="PL1128" s="93"/>
      <c r="PM1128" s="93"/>
      <c r="PN1128" s="93"/>
      <c r="PO1128" s="93"/>
      <c r="PP1128" s="93"/>
      <c r="PQ1128" s="93"/>
      <c r="PR1128" s="93"/>
      <c r="PS1128" s="93"/>
      <c r="PT1128" s="93"/>
      <c r="PU1128" s="93"/>
      <c r="PV1128" s="93"/>
      <c r="PW1128" s="93"/>
      <c r="PX1128" s="93"/>
      <c r="PY1128" s="93"/>
      <c r="PZ1128" s="93"/>
      <c r="QA1128" s="93"/>
      <c r="QB1128" s="93"/>
      <c r="QC1128" s="93"/>
      <c r="QD1128" s="93"/>
      <c r="QE1128" s="93"/>
      <c r="QF1128" s="93"/>
      <c r="QG1128" s="93"/>
      <c r="QH1128" s="93"/>
      <c r="QI1128" s="93"/>
      <c r="QJ1128" s="93"/>
      <c r="QK1128" s="93"/>
      <c r="QL1128" s="93"/>
      <c r="QM1128" s="93"/>
      <c r="QN1128" s="93"/>
      <c r="QO1128" s="93"/>
      <c r="QP1128" s="93"/>
      <c r="QQ1128" s="93"/>
      <c r="QR1128" s="93"/>
      <c r="QS1128" s="93"/>
      <c r="QT1128" s="93"/>
      <c r="QU1128" s="93"/>
      <c r="QV1128" s="93"/>
      <c r="QW1128" s="93"/>
      <c r="QX1128" s="93"/>
      <c r="QY1128" s="93"/>
      <c r="QZ1128" s="93"/>
      <c r="RA1128" s="93"/>
      <c r="RB1128" s="93"/>
      <c r="RC1128" s="93"/>
      <c r="RD1128" s="93"/>
      <c r="RE1128" s="93"/>
      <c r="RF1128" s="93"/>
      <c r="RG1128" s="93"/>
      <c r="RH1128" s="93"/>
      <c r="RI1128" s="93"/>
      <c r="RJ1128" s="93"/>
      <c r="RK1128" s="93"/>
      <c r="RL1128" s="93"/>
      <c r="RM1128" s="93"/>
      <c r="RN1128" s="93"/>
      <c r="RO1128" s="93"/>
      <c r="RP1128" s="93"/>
      <c r="RQ1128" s="93"/>
      <c r="RR1128" s="93"/>
      <c r="RS1128" s="93"/>
      <c r="RT1128" s="93"/>
      <c r="RU1128" s="93"/>
      <c r="RV1128" s="93"/>
      <c r="RW1128" s="93"/>
      <c r="RX1128" s="93"/>
      <c r="RY1128" s="93"/>
      <c r="RZ1128" s="93"/>
      <c r="SA1128" s="93"/>
      <c r="SB1128" s="93"/>
      <c r="SC1128" s="93"/>
      <c r="SD1128" s="93"/>
      <c r="SE1128" s="93"/>
      <c r="SF1128" s="93"/>
      <c r="SG1128" s="93"/>
      <c r="SH1128" s="93"/>
      <c r="SI1128" s="93"/>
      <c r="SJ1128" s="93"/>
      <c r="SK1128" s="93"/>
      <c r="SL1128" s="93"/>
      <c r="SM1128" s="93"/>
      <c r="SN1128" s="93"/>
      <c r="SO1128" s="93"/>
      <c r="SP1128" s="93"/>
      <c r="SQ1128" s="93"/>
      <c r="SR1128" s="93"/>
      <c r="SS1128" s="93"/>
      <c r="ST1128" s="93"/>
      <c r="SU1128" s="93"/>
      <c r="SV1128" s="93"/>
      <c r="SW1128" s="93"/>
      <c r="SX1128" s="93"/>
      <c r="SY1128" s="93"/>
      <c r="SZ1128" s="93"/>
      <c r="TA1128" s="93"/>
      <c r="TB1128" s="93"/>
      <c r="TC1128" s="93"/>
      <c r="TD1128" s="93"/>
      <c r="TE1128" s="93"/>
      <c r="TF1128" s="93"/>
      <c r="TG1128" s="93"/>
      <c r="TH1128" s="93"/>
      <c r="TI1128" s="93"/>
      <c r="TJ1128" s="93"/>
      <c r="TK1128" s="93"/>
      <c r="TL1128" s="93"/>
      <c r="TM1128" s="93"/>
      <c r="TN1128" s="93"/>
      <c r="TO1128" s="93"/>
      <c r="TP1128" s="93"/>
      <c r="TQ1128" s="93"/>
      <c r="TR1128" s="93"/>
      <c r="TS1128" s="93"/>
      <c r="TT1128" s="93"/>
      <c r="TU1128" s="93"/>
      <c r="TV1128" s="93"/>
      <c r="TW1128" s="93"/>
      <c r="TX1128" s="93"/>
      <c r="TY1128" s="93"/>
      <c r="TZ1128" s="93"/>
      <c r="UA1128" s="93"/>
      <c r="UB1128" s="93"/>
      <c r="UC1128" s="93"/>
      <c r="UD1128" s="93"/>
      <c r="UE1128" s="93"/>
      <c r="UF1128" s="93"/>
      <c r="UG1128" s="93"/>
      <c r="UH1128" s="93"/>
      <c r="UI1128" s="93"/>
      <c r="UJ1128" s="93"/>
      <c r="UK1128" s="93"/>
      <c r="UL1128" s="93"/>
      <c r="UM1128" s="93"/>
      <c r="UN1128" s="93"/>
      <c r="UO1128" s="93"/>
      <c r="UP1128" s="93"/>
      <c r="UQ1128" s="93"/>
      <c r="UR1128" s="93"/>
      <c r="US1128" s="93"/>
      <c r="UT1128" s="93"/>
      <c r="UU1128" s="93"/>
      <c r="UV1128" s="93"/>
      <c r="UW1128" s="93"/>
      <c r="UX1128" s="93"/>
      <c r="UY1128" s="93"/>
      <c r="UZ1128" s="93"/>
      <c r="VA1128" s="93"/>
      <c r="VB1128" s="93"/>
      <c r="VC1128" s="93"/>
      <c r="VD1128" s="93"/>
      <c r="VE1128" s="93"/>
      <c r="VF1128" s="93"/>
      <c r="VG1128" s="93"/>
      <c r="VH1128" s="93"/>
      <c r="VI1128" s="93"/>
      <c r="VJ1128" s="93"/>
      <c r="VK1128" s="93"/>
      <c r="VL1128" s="93"/>
      <c r="VM1128" s="93"/>
      <c r="VN1128" s="93"/>
      <c r="VO1128" s="93"/>
      <c r="VP1128" s="93"/>
      <c r="VQ1128" s="93"/>
      <c r="VR1128" s="93"/>
      <c r="VS1128" s="93"/>
      <c r="VT1128" s="93"/>
      <c r="VU1128" s="93"/>
      <c r="VV1128" s="93"/>
      <c r="VW1128" s="93"/>
      <c r="VX1128" s="93"/>
      <c r="VY1128" s="93"/>
      <c r="VZ1128" s="93"/>
      <c r="WA1128" s="93"/>
      <c r="WB1128" s="93"/>
      <c r="WC1128" s="93"/>
      <c r="WD1128" s="93"/>
      <c r="WE1128" s="93"/>
      <c r="WF1128" s="93"/>
      <c r="WG1128" s="93"/>
      <c r="WH1128" s="93"/>
      <c r="WI1128" s="93"/>
      <c r="WJ1128" s="93"/>
      <c r="WK1128" s="93"/>
      <c r="WL1128" s="93"/>
      <c r="WM1128" s="93"/>
      <c r="WN1128" s="93"/>
      <c r="WO1128" s="93"/>
      <c r="WP1128" s="93"/>
      <c r="WQ1128" s="93"/>
      <c r="WR1128" s="93"/>
      <c r="WS1128" s="93"/>
      <c r="WT1128" s="93"/>
      <c r="WU1128" s="93"/>
      <c r="WV1128" s="93"/>
      <c r="WW1128" s="93"/>
      <c r="WX1128" s="93"/>
      <c r="WY1128" s="93"/>
      <c r="WZ1128" s="93"/>
      <c r="XA1128" s="93"/>
      <c r="XB1128" s="93"/>
      <c r="XC1128" s="93"/>
      <c r="XD1128" s="93"/>
      <c r="XE1128" s="93"/>
      <c r="XF1128" s="93"/>
      <c r="XG1128" s="93"/>
      <c r="XH1128" s="93"/>
      <c r="XI1128" s="93"/>
      <c r="XJ1128" s="93"/>
      <c r="XK1128" s="93"/>
      <c r="XL1128" s="93"/>
      <c r="XM1128" s="93"/>
      <c r="XN1128" s="93"/>
      <c r="XO1128" s="93"/>
      <c r="XP1128" s="93"/>
      <c r="XQ1128" s="93"/>
      <c r="XR1128" s="93"/>
      <c r="XS1128" s="93"/>
      <c r="XT1128" s="93"/>
      <c r="XU1128" s="93"/>
      <c r="XV1128" s="93"/>
      <c r="XW1128" s="93"/>
      <c r="XX1128" s="93"/>
      <c r="XY1128" s="93"/>
      <c r="XZ1128" s="93"/>
      <c r="YA1128" s="93"/>
      <c r="YB1128" s="93"/>
      <c r="YC1128" s="93"/>
      <c r="YD1128" s="93"/>
      <c r="YE1128" s="93"/>
      <c r="YF1128" s="93"/>
      <c r="YG1128" s="93"/>
      <c r="YH1128" s="93"/>
      <c r="YI1128" s="93"/>
      <c r="YJ1128" s="93"/>
      <c r="YK1128" s="93"/>
      <c r="YL1128" s="93"/>
      <c r="YM1128" s="93"/>
      <c r="YN1128" s="93"/>
      <c r="YO1128" s="93"/>
      <c r="YP1128" s="93"/>
      <c r="YQ1128" s="93"/>
      <c r="YR1128" s="93"/>
      <c r="YS1128" s="93"/>
      <c r="YT1128" s="93"/>
      <c r="YU1128" s="93"/>
      <c r="YV1128" s="93"/>
      <c r="YW1128" s="93"/>
      <c r="YX1128" s="93"/>
      <c r="YY1128" s="93"/>
      <c r="YZ1128" s="93"/>
      <c r="ZA1128" s="93"/>
      <c r="ZB1128" s="93"/>
      <c r="ZC1128" s="93"/>
      <c r="ZD1128" s="93"/>
      <c r="ZE1128" s="93"/>
      <c r="ZF1128" s="93"/>
      <c r="ZG1128" s="93"/>
      <c r="ZH1128" s="93"/>
      <c r="ZI1128" s="93"/>
      <c r="ZJ1128" s="93"/>
      <c r="ZK1128" s="93"/>
      <c r="ZL1128" s="93"/>
      <c r="ZM1128" s="93"/>
      <c r="ZN1128" s="93"/>
      <c r="ZO1128" s="93"/>
      <c r="ZP1128" s="93"/>
      <c r="ZQ1128" s="93"/>
      <c r="ZR1128" s="93"/>
      <c r="ZS1128" s="93"/>
      <c r="ZT1128" s="93"/>
      <c r="ZU1128" s="93"/>
      <c r="ZV1128" s="93"/>
      <c r="ZW1128" s="93"/>
      <c r="ZX1128" s="93"/>
      <c r="ZY1128" s="93"/>
      <c r="ZZ1128" s="93"/>
      <c r="AAA1128" s="93"/>
      <c r="AAB1128" s="93"/>
      <c r="AAC1128" s="93"/>
      <c r="AAD1128" s="93"/>
      <c r="AAE1128" s="93"/>
      <c r="AAF1128" s="93"/>
      <c r="AAG1128" s="93"/>
      <c r="AAH1128" s="93"/>
      <c r="AAI1128" s="93"/>
      <c r="AAJ1128" s="93"/>
      <c r="AAK1128" s="93"/>
      <c r="AAL1128" s="93"/>
      <c r="AAM1128" s="93"/>
      <c r="AAN1128" s="93"/>
      <c r="AAO1128" s="93"/>
      <c r="AAP1128" s="93"/>
      <c r="AAQ1128" s="93"/>
      <c r="AAR1128" s="93"/>
      <c r="AAS1128" s="93"/>
      <c r="AAT1128" s="93"/>
      <c r="AAU1128" s="93"/>
      <c r="AAV1128" s="93"/>
      <c r="AAW1128" s="93"/>
      <c r="AAX1128" s="93"/>
      <c r="AAY1128" s="93"/>
      <c r="AAZ1128" s="93"/>
      <c r="ABA1128" s="93"/>
      <c r="ABB1128" s="93"/>
      <c r="ABC1128" s="93"/>
      <c r="ABD1128" s="93"/>
      <c r="ABE1128" s="93"/>
      <c r="ABF1128" s="93"/>
      <c r="ABG1128" s="93"/>
      <c r="ABH1128" s="93"/>
      <c r="ABI1128" s="93"/>
      <c r="ABJ1128" s="93"/>
      <c r="ABK1128" s="93"/>
      <c r="ABL1128" s="93"/>
      <c r="ABM1128" s="93"/>
      <c r="ABN1128" s="93"/>
      <c r="ABO1128" s="93"/>
      <c r="ABP1128" s="93"/>
      <c r="ABQ1128" s="93"/>
      <c r="ABR1128" s="93"/>
      <c r="ABS1128" s="93"/>
      <c r="ABT1128" s="93"/>
      <c r="ABU1128" s="93"/>
      <c r="ABV1128" s="93"/>
      <c r="ABW1128" s="93"/>
      <c r="ABX1128" s="93"/>
      <c r="ABY1128" s="93"/>
      <c r="ABZ1128" s="93"/>
      <c r="ACA1128" s="93"/>
      <c r="ACB1128" s="93"/>
      <c r="ACC1128" s="93"/>
      <c r="ACD1128" s="93"/>
      <c r="ACE1128" s="93"/>
      <c r="ACF1128" s="93"/>
      <c r="ACG1128" s="93"/>
      <c r="ACH1128" s="93"/>
      <c r="ACI1128" s="93"/>
      <c r="ACJ1128" s="93"/>
      <c r="ACK1128" s="93"/>
      <c r="ACL1128" s="93"/>
      <c r="ACM1128" s="93"/>
      <c r="ACN1128" s="93"/>
      <c r="ACO1128" s="93"/>
      <c r="ACP1128" s="93"/>
      <c r="ACQ1128" s="89"/>
      <c r="ACR1128" s="285" t="s">
        <v>142</v>
      </c>
      <c r="ACS1128" s="286" t="s">
        <v>558</v>
      </c>
    </row>
    <row r="1129" spans="1:773" ht="45" customHeight="1">
      <c r="A1129" s="89"/>
      <c r="B1129" s="283"/>
      <c r="C1129" s="284"/>
      <c r="D1129" s="284"/>
      <c r="E1129" s="284"/>
      <c r="F1129" s="284"/>
      <c r="G1129" s="284"/>
      <c r="H1129" s="283"/>
      <c r="I1129" s="283"/>
      <c r="J1129" s="283"/>
      <c r="K1129" s="283"/>
      <c r="L1129" s="283"/>
      <c r="M1129" s="283"/>
      <c r="N1129" s="283"/>
      <c r="O1129" s="283"/>
      <c r="P1129" s="283"/>
      <c r="Q1129" s="283"/>
      <c r="R1129" s="283"/>
      <c r="S1129" s="283"/>
      <c r="T1129" s="283"/>
      <c r="U1129" s="283"/>
      <c r="V1129" s="283"/>
      <c r="W1129" s="283"/>
      <c r="X1129" s="283"/>
      <c r="Y1129" s="283"/>
      <c r="Z1129" s="283"/>
      <c r="AA1129" s="283"/>
      <c r="AB1129" s="93"/>
      <c r="AC1129" s="93"/>
      <c r="AD1129" s="93"/>
      <c r="AE1129" s="93"/>
      <c r="AF1129" s="93"/>
      <c r="AG1129" s="93"/>
      <c r="AH1129" s="93"/>
      <c r="AI1129" s="93"/>
      <c r="AJ1129" s="93"/>
      <c r="AK1129" s="93"/>
      <c r="AL1129" s="93"/>
      <c r="AM1129" s="93"/>
      <c r="AN1129" s="93"/>
      <c r="AO1129" s="93"/>
      <c r="AP1129" s="93"/>
      <c r="AQ1129" s="93"/>
      <c r="AR1129" s="93"/>
      <c r="AS1129" s="93"/>
      <c r="AT1129" s="93"/>
      <c r="AU1129" s="93"/>
      <c r="AV1129" s="283"/>
      <c r="AW1129" s="283"/>
      <c r="AX1129" s="283"/>
      <c r="AY1129" s="283"/>
      <c r="AZ1129" s="283"/>
      <c r="BA1129" s="283"/>
      <c r="BB1129" s="283"/>
      <c r="BC1129" s="283"/>
      <c r="BD1129" s="283"/>
      <c r="BE1129" s="283"/>
      <c r="BF1129" s="283"/>
      <c r="BG1129" s="283"/>
      <c r="BH1129" s="283"/>
      <c r="BI1129" s="283"/>
      <c r="BJ1129" s="283"/>
      <c r="BK1129" s="284"/>
      <c r="BL1129" s="284"/>
      <c r="BM1129" s="284"/>
      <c r="BN1129" s="284"/>
      <c r="BO1129" s="284"/>
      <c r="BP1129" s="284"/>
      <c r="BQ1129" s="284"/>
      <c r="BR1129" s="284"/>
      <c r="BS1129" s="284"/>
      <c r="BT1129" s="284"/>
      <c r="BU1129" s="284"/>
      <c r="BV1129" s="284"/>
      <c r="BW1129" s="284"/>
      <c r="BX1129" s="284"/>
      <c r="BY1129" s="284"/>
      <c r="BZ1129" s="284"/>
      <c r="CA1129" s="284"/>
      <c r="CB1129" s="283"/>
      <c r="CC1129" s="93"/>
      <c r="CD1129" s="282"/>
      <c r="CE1129" s="93"/>
      <c r="CF1129" s="93"/>
      <c r="CG1129" s="93"/>
      <c r="CH1129" s="93"/>
      <c r="CI1129" s="93"/>
      <c r="CJ1129" s="93"/>
      <c r="CK1129" s="93"/>
      <c r="CL1129" s="93"/>
      <c r="CM1129" s="93"/>
      <c r="CN1129" s="93"/>
      <c r="CO1129" s="93"/>
      <c r="CP1129" s="93"/>
      <c r="CQ1129" s="93"/>
      <c r="CR1129" s="93"/>
      <c r="CS1129" s="93"/>
      <c r="CT1129" s="93"/>
      <c r="CU1129" s="93"/>
      <c r="CV1129" s="93"/>
      <c r="CW1129" s="93"/>
      <c r="CX1129" s="93"/>
      <c r="CY1129" s="93"/>
      <c r="CZ1129" s="93"/>
      <c r="DA1129" s="93"/>
      <c r="DB1129" s="93"/>
      <c r="DC1129" s="93"/>
      <c r="DD1129" s="93"/>
      <c r="DE1129" s="93"/>
      <c r="DF1129" s="93"/>
      <c r="DG1129" s="93"/>
      <c r="DH1129" s="93"/>
      <c r="DI1129" s="93"/>
      <c r="DJ1129" s="93"/>
      <c r="DK1129" s="93"/>
      <c r="DL1129" s="93"/>
      <c r="DM1129" s="93"/>
      <c r="DN1129" s="93"/>
      <c r="DO1129" s="93"/>
      <c r="DP1129" s="93"/>
      <c r="DQ1129" s="93"/>
      <c r="DR1129" s="93"/>
      <c r="DS1129" s="93"/>
      <c r="DT1129" s="93"/>
      <c r="DU1129" s="93"/>
      <c r="DV1129" s="93"/>
      <c r="DW1129" s="93"/>
      <c r="DX1129" s="93"/>
      <c r="DY1129" s="93"/>
      <c r="DZ1129" s="93"/>
      <c r="EA1129" s="93"/>
      <c r="EB1129" s="93"/>
      <c r="EC1129" s="93"/>
      <c r="ED1129" s="93"/>
      <c r="EE1129" s="93"/>
      <c r="EF1129" s="93"/>
      <c r="EG1129" s="93"/>
      <c r="EH1129" s="93"/>
      <c r="EI1129" s="93"/>
      <c r="EJ1129" s="93"/>
      <c r="EK1129" s="93"/>
      <c r="EL1129" s="93"/>
      <c r="EM1129" s="93"/>
      <c r="EN1129" s="93"/>
      <c r="EO1129" s="93"/>
      <c r="EP1129" s="93"/>
      <c r="EQ1129" s="93"/>
      <c r="ER1129" s="93"/>
      <c r="ES1129" s="93"/>
      <c r="ET1129" s="93"/>
      <c r="EU1129" s="93"/>
      <c r="EV1129" s="93"/>
      <c r="EW1129" s="93"/>
      <c r="EX1129" s="93"/>
      <c r="EY1129" s="93"/>
      <c r="EZ1129" s="93"/>
      <c r="FA1129" s="93"/>
      <c r="FB1129" s="93"/>
      <c r="FC1129" s="93"/>
      <c r="FD1129" s="93"/>
      <c r="FE1129" s="93"/>
      <c r="FF1129" s="93"/>
      <c r="FG1129" s="93"/>
      <c r="FH1129" s="93"/>
      <c r="FI1129" s="93"/>
      <c r="FJ1129" s="93"/>
      <c r="FK1129" s="93"/>
      <c r="FL1129" s="93"/>
      <c r="FM1129" s="93"/>
      <c r="FN1129" s="93"/>
      <c r="FO1129" s="93"/>
      <c r="FP1129" s="93"/>
      <c r="FQ1129" s="93"/>
      <c r="FR1129" s="93"/>
      <c r="FS1129" s="93"/>
      <c r="FT1129" s="93"/>
      <c r="FU1129" s="93"/>
      <c r="FV1129" s="93"/>
      <c r="FW1129" s="93"/>
      <c r="FX1129" s="93"/>
      <c r="FY1129" s="93"/>
      <c r="FZ1129" s="93"/>
      <c r="GA1129" s="93"/>
      <c r="GB1129" s="93"/>
      <c r="GC1129" s="93"/>
      <c r="GD1129" s="93"/>
      <c r="GE1129" s="93"/>
      <c r="GF1129" s="93"/>
      <c r="GG1129" s="93"/>
      <c r="GH1129" s="93"/>
      <c r="GI1129" s="93"/>
      <c r="GJ1129" s="93"/>
      <c r="GK1129" s="93"/>
      <c r="GL1129" s="93"/>
      <c r="GM1129" s="93"/>
      <c r="GN1129" s="93"/>
      <c r="GO1129" s="93"/>
      <c r="GP1129" s="93"/>
      <c r="GQ1129" s="93"/>
      <c r="GR1129" s="93"/>
      <c r="GS1129" s="93"/>
      <c r="GT1129" s="93"/>
      <c r="GU1129" s="93"/>
      <c r="GV1129" s="93"/>
      <c r="GW1129" s="93"/>
      <c r="GX1129" s="93"/>
      <c r="GY1129" s="93"/>
      <c r="GZ1129" s="93"/>
      <c r="HA1129" s="93"/>
      <c r="HB1129" s="93"/>
      <c r="HC1129" s="93"/>
      <c r="HD1129" s="93"/>
      <c r="HE1129" s="93"/>
      <c r="HF1129" s="93"/>
      <c r="HG1129" s="93"/>
      <c r="HH1129" s="93"/>
      <c r="HI1129" s="93"/>
      <c r="HJ1129" s="93"/>
      <c r="HK1129" s="93"/>
      <c r="HL1129" s="93"/>
      <c r="HM1129" s="93"/>
      <c r="HN1129" s="93"/>
      <c r="HO1129" s="93"/>
      <c r="HP1129" s="93"/>
      <c r="HQ1129" s="93"/>
      <c r="HR1129" s="93"/>
      <c r="HS1129" s="93"/>
      <c r="HT1129" s="93"/>
      <c r="HU1129" s="93"/>
      <c r="HV1129" s="93"/>
      <c r="HW1129" s="93"/>
      <c r="HX1129" s="93"/>
      <c r="HY1129" s="93"/>
      <c r="HZ1129" s="93"/>
      <c r="IA1129" s="93"/>
      <c r="IB1129" s="93"/>
      <c r="IC1129" s="93"/>
      <c r="ID1129" s="93"/>
      <c r="IE1129" s="93"/>
      <c r="IF1129" s="93"/>
      <c r="IG1129" s="93"/>
      <c r="IH1129" s="93"/>
      <c r="II1129" s="93"/>
      <c r="IJ1129" s="93"/>
      <c r="IK1129" s="93"/>
      <c r="IL1129" s="93"/>
      <c r="IM1129" s="93"/>
      <c r="IN1129" s="93"/>
      <c r="IO1129" s="93"/>
      <c r="IP1129" s="93"/>
      <c r="IQ1129" s="93"/>
      <c r="IR1129" s="93"/>
      <c r="IS1129" s="93"/>
      <c r="IT1129" s="93"/>
      <c r="IU1129" s="93"/>
      <c r="IV1129" s="93"/>
      <c r="IW1129" s="93"/>
      <c r="IX1129" s="93"/>
      <c r="IY1129" s="93"/>
      <c r="IZ1129" s="93"/>
      <c r="JA1129" s="93"/>
      <c r="JB1129" s="93"/>
      <c r="JC1129" s="93"/>
      <c r="JD1129" s="93"/>
      <c r="JE1129" s="93"/>
      <c r="JF1129" s="93"/>
      <c r="JG1129" s="93"/>
      <c r="JH1129" s="93"/>
      <c r="JI1129" s="93"/>
      <c r="JJ1129" s="93"/>
      <c r="JK1129" s="93"/>
      <c r="JL1129" s="93"/>
      <c r="JM1129" s="93"/>
      <c r="JN1129" s="93"/>
      <c r="JO1129" s="93"/>
      <c r="JP1129" s="93"/>
      <c r="JQ1129" s="93"/>
      <c r="JR1129" s="93"/>
      <c r="JS1129" s="93"/>
      <c r="JT1129" s="93"/>
      <c r="JU1129" s="93"/>
      <c r="JV1129" s="93"/>
      <c r="JW1129" s="93"/>
      <c r="JX1129" s="93"/>
      <c r="JY1129" s="93"/>
      <c r="JZ1129" s="93"/>
      <c r="KA1129" s="93"/>
      <c r="KB1129" s="93"/>
      <c r="KC1129" s="93"/>
      <c r="KD1129" s="93"/>
      <c r="KE1129" s="93"/>
      <c r="KF1129" s="93"/>
      <c r="KG1129" s="93"/>
      <c r="KH1129" s="93"/>
      <c r="KI1129" s="93"/>
      <c r="KJ1129" s="93"/>
      <c r="KK1129" s="93"/>
      <c r="KL1129" s="93"/>
      <c r="KM1129" s="93"/>
      <c r="KN1129" s="93"/>
      <c r="KO1129" s="93"/>
      <c r="KP1129" s="93"/>
      <c r="KQ1129" s="93"/>
      <c r="KR1129" s="93"/>
      <c r="KS1129" s="93"/>
      <c r="KT1129" s="93"/>
      <c r="KU1129" s="93"/>
      <c r="KV1129" s="93"/>
      <c r="KW1129" s="93"/>
      <c r="KX1129" s="93"/>
      <c r="KY1129" s="93"/>
      <c r="KZ1129" s="93"/>
      <c r="LA1129" s="93"/>
      <c r="LB1129" s="93"/>
      <c r="LC1129" s="93"/>
      <c r="LD1129" s="93"/>
      <c r="LE1129" s="93"/>
      <c r="LF1129" s="93"/>
      <c r="LG1129" s="93"/>
      <c r="LH1129" s="93"/>
      <c r="LI1129" s="93"/>
      <c r="LJ1129" s="93"/>
      <c r="LK1129" s="93"/>
      <c r="LL1129" s="93"/>
      <c r="LM1129" s="93"/>
      <c r="LN1129" s="93"/>
      <c r="LO1129" s="93"/>
      <c r="LP1129" s="93"/>
      <c r="LQ1129" s="93"/>
      <c r="LR1129" s="93"/>
      <c r="LS1129" s="93"/>
      <c r="LT1129" s="93"/>
      <c r="LU1129" s="93"/>
      <c r="LV1129" s="93"/>
      <c r="LW1129" s="93"/>
      <c r="LX1129" s="93"/>
      <c r="LY1129" s="93"/>
      <c r="LZ1129" s="93"/>
      <c r="MA1129" s="93"/>
      <c r="MB1129" s="93"/>
      <c r="MC1129" s="93"/>
      <c r="MD1129" s="93"/>
      <c r="ME1129" s="93"/>
      <c r="MF1129" s="93"/>
      <c r="MG1129" s="93"/>
      <c r="MH1129" s="93"/>
      <c r="MI1129" s="93"/>
      <c r="MJ1129" s="93"/>
      <c r="MK1129" s="93"/>
      <c r="ML1129" s="93"/>
      <c r="MM1129" s="93"/>
      <c r="MN1129" s="93"/>
      <c r="MO1129" s="93"/>
      <c r="MP1129" s="93"/>
      <c r="MQ1129" s="93"/>
      <c r="MR1129" s="93"/>
      <c r="MS1129" s="93"/>
      <c r="MT1129" s="93"/>
      <c r="MU1129" s="93"/>
      <c r="MV1129" s="93"/>
      <c r="MW1129" s="93"/>
      <c r="MX1129" s="93"/>
      <c r="MY1129" s="93"/>
      <c r="MZ1129" s="93"/>
      <c r="NA1129" s="93"/>
      <c r="NB1129" s="93"/>
      <c r="NC1129" s="93"/>
      <c r="ND1129" s="93"/>
      <c r="NE1129" s="93"/>
      <c r="NF1129" s="93"/>
      <c r="NG1129" s="93"/>
      <c r="NH1129" s="93"/>
      <c r="NI1129" s="93"/>
      <c r="NJ1129" s="93"/>
      <c r="NK1129" s="93"/>
      <c r="NL1129" s="93"/>
      <c r="NM1129" s="93"/>
      <c r="NN1129" s="93"/>
      <c r="NO1129" s="93"/>
      <c r="NP1129" s="93"/>
      <c r="NQ1129" s="93"/>
      <c r="NR1129" s="93"/>
      <c r="NS1129" s="93"/>
      <c r="NT1129" s="93"/>
      <c r="NU1129" s="93"/>
      <c r="NV1129" s="93"/>
      <c r="NW1129" s="93"/>
      <c r="NX1129" s="93"/>
      <c r="NY1129" s="93"/>
      <c r="NZ1129" s="93"/>
      <c r="OA1129" s="93"/>
      <c r="OB1129" s="93"/>
      <c r="OC1129" s="93"/>
      <c r="OD1129" s="93"/>
      <c r="OE1129" s="93"/>
      <c r="OF1129" s="93"/>
      <c r="OG1129" s="93"/>
      <c r="OH1129" s="93"/>
      <c r="OI1129" s="93"/>
      <c r="OJ1129" s="93"/>
      <c r="OK1129" s="93"/>
      <c r="OL1129" s="93"/>
      <c r="OM1129" s="93"/>
      <c r="ON1129" s="93"/>
      <c r="OO1129" s="93"/>
      <c r="OP1129" s="93"/>
      <c r="OQ1129" s="93"/>
      <c r="OR1129" s="93"/>
      <c r="OS1129" s="93"/>
      <c r="OT1129" s="93"/>
      <c r="OU1129" s="93"/>
      <c r="OV1129" s="93"/>
      <c r="OW1129" s="93"/>
      <c r="OX1129" s="93"/>
      <c r="OY1129" s="93"/>
      <c r="OZ1129" s="93"/>
      <c r="PA1129" s="93"/>
      <c r="PB1129" s="93"/>
      <c r="PC1129" s="93"/>
      <c r="PD1129" s="93"/>
      <c r="PE1129" s="93"/>
      <c r="PF1129" s="93"/>
      <c r="PG1129" s="93"/>
      <c r="PH1129" s="93"/>
      <c r="PI1129" s="93"/>
      <c r="PJ1129" s="93"/>
      <c r="PK1129" s="93"/>
      <c r="PL1129" s="93"/>
      <c r="PM1129" s="93"/>
      <c r="PN1129" s="93"/>
      <c r="PO1129" s="93"/>
      <c r="PP1129" s="93"/>
      <c r="PQ1129" s="93"/>
      <c r="PR1129" s="93"/>
      <c r="PS1129" s="93"/>
      <c r="PT1129" s="93"/>
      <c r="PU1129" s="93"/>
      <c r="PV1129" s="93"/>
      <c r="PW1129" s="93"/>
      <c r="PX1129" s="93"/>
      <c r="PY1129" s="93"/>
      <c r="PZ1129" s="93"/>
      <c r="QA1129" s="93"/>
      <c r="QB1129" s="93"/>
      <c r="QC1129" s="93"/>
      <c r="QD1129" s="93"/>
      <c r="QE1129" s="93"/>
      <c r="QF1129" s="93"/>
      <c r="QG1129" s="93"/>
      <c r="QH1129" s="93"/>
      <c r="QI1129" s="93"/>
      <c r="QJ1129" s="93"/>
      <c r="QK1129" s="93"/>
      <c r="QL1129" s="93"/>
      <c r="QM1129" s="93"/>
      <c r="QN1129" s="93"/>
      <c r="QO1129" s="93"/>
      <c r="QP1129" s="93"/>
      <c r="QQ1129" s="93"/>
      <c r="QR1129" s="93"/>
      <c r="QS1129" s="93"/>
      <c r="QT1129" s="93"/>
      <c r="QU1129" s="93"/>
      <c r="QV1129" s="93"/>
      <c r="QW1129" s="93"/>
      <c r="QX1129" s="93"/>
      <c r="QY1129" s="93"/>
      <c r="QZ1129" s="93"/>
      <c r="RA1129" s="93"/>
      <c r="RB1129" s="93"/>
      <c r="RC1129" s="93"/>
      <c r="RD1129" s="93"/>
      <c r="RE1129" s="93"/>
      <c r="RF1129" s="93"/>
      <c r="RG1129" s="93"/>
      <c r="RH1129" s="93"/>
      <c r="RI1129" s="93"/>
      <c r="RJ1129" s="93"/>
      <c r="RK1129" s="93"/>
      <c r="RL1129" s="93"/>
      <c r="RM1129" s="93"/>
      <c r="RN1129" s="93"/>
      <c r="RO1129" s="93"/>
      <c r="RP1129" s="93"/>
      <c r="RQ1129" s="93"/>
      <c r="RR1129" s="93"/>
      <c r="RS1129" s="93"/>
      <c r="RT1129" s="93"/>
      <c r="RU1129" s="93"/>
      <c r="RV1129" s="93"/>
      <c r="RW1129" s="93"/>
      <c r="RX1129" s="93"/>
      <c r="RY1129" s="93"/>
      <c r="RZ1129" s="93"/>
      <c r="SA1129" s="93"/>
      <c r="SB1129" s="93"/>
      <c r="SC1129" s="93"/>
      <c r="SD1129" s="93"/>
      <c r="SE1129" s="93"/>
      <c r="SF1129" s="93"/>
      <c r="SG1129" s="93"/>
      <c r="SH1129" s="93"/>
      <c r="SI1129" s="93"/>
      <c r="SJ1129" s="93"/>
      <c r="SK1129" s="93"/>
      <c r="SL1129" s="93"/>
      <c r="SM1129" s="93"/>
      <c r="SN1129" s="93"/>
      <c r="SO1129" s="93"/>
      <c r="SP1129" s="93"/>
      <c r="SQ1129" s="93"/>
      <c r="SR1129" s="93"/>
      <c r="SS1129" s="93"/>
      <c r="ST1129" s="93"/>
      <c r="SU1129" s="93"/>
      <c r="SV1129" s="93"/>
      <c r="SW1129" s="93"/>
      <c r="SX1129" s="93"/>
      <c r="SY1129" s="93"/>
      <c r="SZ1129" s="93"/>
      <c r="TA1129" s="93"/>
      <c r="TB1129" s="93"/>
      <c r="TC1129" s="93"/>
      <c r="TD1129" s="93"/>
      <c r="TE1129" s="93"/>
      <c r="TF1129" s="93"/>
      <c r="TG1129" s="93"/>
      <c r="TH1129" s="93"/>
      <c r="TI1129" s="93"/>
      <c r="TJ1129" s="93"/>
      <c r="TK1129" s="93"/>
      <c r="TL1129" s="93"/>
      <c r="TM1129" s="93"/>
      <c r="TN1129" s="93"/>
      <c r="TO1129" s="93"/>
      <c r="TP1129" s="93"/>
      <c r="TQ1129" s="93"/>
      <c r="TR1129" s="93"/>
      <c r="TS1129" s="93"/>
      <c r="TT1129" s="93"/>
      <c r="TU1129" s="93"/>
      <c r="TV1129" s="93"/>
      <c r="TW1129" s="93"/>
      <c r="TX1129" s="93"/>
      <c r="TY1129" s="93"/>
      <c r="TZ1129" s="93"/>
      <c r="UA1129" s="93"/>
      <c r="UB1129" s="93"/>
      <c r="UC1129" s="93"/>
      <c r="UD1129" s="93"/>
      <c r="UE1129" s="93"/>
      <c r="UF1129" s="93"/>
      <c r="UG1129" s="93"/>
      <c r="UH1129" s="93"/>
      <c r="UI1129" s="93"/>
      <c r="UJ1129" s="93"/>
      <c r="UK1129" s="93"/>
      <c r="UL1129" s="93"/>
      <c r="UM1129" s="93"/>
      <c r="UN1129" s="93"/>
      <c r="UO1129" s="93"/>
      <c r="UP1129" s="93"/>
      <c r="UQ1129" s="93"/>
      <c r="UR1129" s="93"/>
      <c r="US1129" s="93"/>
      <c r="UT1129" s="93"/>
      <c r="UU1129" s="93"/>
      <c r="UV1129" s="93"/>
      <c r="UW1129" s="93"/>
      <c r="UX1129" s="93"/>
      <c r="UY1129" s="93"/>
      <c r="UZ1129" s="93"/>
      <c r="VA1129" s="93"/>
      <c r="VB1129" s="93"/>
      <c r="VC1129" s="93"/>
      <c r="VD1129" s="93"/>
      <c r="VE1129" s="93"/>
      <c r="VF1129" s="93"/>
      <c r="VG1129" s="93"/>
      <c r="VH1129" s="93"/>
      <c r="VI1129" s="93"/>
      <c r="VJ1129" s="93"/>
      <c r="VK1129" s="93"/>
      <c r="VL1129" s="93"/>
      <c r="VM1129" s="93"/>
      <c r="VN1129" s="93"/>
      <c r="VO1129" s="93"/>
      <c r="VP1129" s="93"/>
      <c r="VQ1129" s="93"/>
      <c r="VR1129" s="93"/>
      <c r="VS1129" s="93"/>
      <c r="VT1129" s="93"/>
      <c r="VU1129" s="93"/>
      <c r="VV1129" s="93"/>
      <c r="VW1129" s="93"/>
      <c r="VX1129" s="93"/>
      <c r="VY1129" s="93"/>
      <c r="VZ1129" s="93"/>
      <c r="WA1129" s="93"/>
      <c r="WB1129" s="93"/>
      <c r="WC1129" s="93"/>
      <c r="WD1129" s="93"/>
      <c r="WE1129" s="93"/>
      <c r="WF1129" s="93"/>
      <c r="WG1129" s="93"/>
      <c r="WH1129" s="93"/>
      <c r="WI1129" s="93"/>
      <c r="WJ1129" s="93"/>
      <c r="WK1129" s="93"/>
      <c r="WL1129" s="93"/>
      <c r="WM1129" s="93"/>
      <c r="WN1129" s="93"/>
      <c r="WO1129" s="93"/>
      <c r="WP1129" s="93"/>
      <c r="WQ1129" s="93"/>
      <c r="WR1129" s="93"/>
      <c r="WS1129" s="93"/>
      <c r="WT1129" s="93"/>
      <c r="WU1129" s="93"/>
      <c r="WV1129" s="93"/>
      <c r="WW1129" s="93"/>
      <c r="WX1129" s="93"/>
      <c r="WY1129" s="93"/>
      <c r="WZ1129" s="93"/>
      <c r="XA1129" s="93"/>
      <c r="XB1129" s="93"/>
      <c r="XC1129" s="93"/>
      <c r="XD1129" s="93"/>
      <c r="XE1129" s="93"/>
      <c r="XF1129" s="93"/>
      <c r="XG1129" s="93"/>
      <c r="XH1129" s="93"/>
      <c r="XI1129" s="93"/>
      <c r="XJ1129" s="93"/>
      <c r="XK1129" s="93"/>
      <c r="XL1129" s="93"/>
      <c r="XM1129" s="93"/>
      <c r="XN1129" s="93"/>
      <c r="XO1129" s="93"/>
      <c r="XP1129" s="93"/>
      <c r="XQ1129" s="93"/>
      <c r="XR1129" s="93"/>
      <c r="XS1129" s="93"/>
      <c r="XT1129" s="93"/>
      <c r="XU1129" s="93"/>
      <c r="XV1129" s="93"/>
      <c r="XW1129" s="93"/>
      <c r="XX1129" s="93"/>
      <c r="XY1129" s="93"/>
      <c r="XZ1129" s="93"/>
      <c r="YA1129" s="93"/>
      <c r="YB1129" s="93"/>
      <c r="YC1129" s="93"/>
      <c r="YD1129" s="93"/>
      <c r="YE1129" s="93"/>
      <c r="YF1129" s="93"/>
      <c r="YG1129" s="93"/>
      <c r="YH1129" s="93"/>
      <c r="YI1129" s="93"/>
      <c r="YJ1129" s="93"/>
      <c r="YK1129" s="93"/>
      <c r="YL1129" s="93"/>
      <c r="YM1129" s="93"/>
      <c r="YN1129" s="93"/>
      <c r="YO1129" s="93"/>
      <c r="YP1129" s="93"/>
      <c r="YQ1129" s="93"/>
      <c r="YR1129" s="93"/>
      <c r="YS1129" s="93"/>
      <c r="YT1129" s="93"/>
      <c r="YU1129" s="93"/>
      <c r="YV1129" s="93"/>
      <c r="YW1129" s="93"/>
      <c r="YX1129" s="93"/>
      <c r="YY1129" s="93"/>
      <c r="YZ1129" s="93"/>
      <c r="ZA1129" s="93"/>
      <c r="ZB1129" s="93"/>
      <c r="ZC1129" s="93"/>
      <c r="ZD1129" s="93"/>
      <c r="ZE1129" s="93"/>
      <c r="ZF1129" s="93"/>
      <c r="ZG1129" s="93"/>
      <c r="ZH1129" s="93"/>
      <c r="ZI1129" s="93"/>
      <c r="ZJ1129" s="93"/>
      <c r="ZK1129" s="93"/>
      <c r="ZL1129" s="93"/>
      <c r="ZM1129" s="93"/>
      <c r="ZN1129" s="93"/>
      <c r="ZO1129" s="93"/>
      <c r="ZP1129" s="93"/>
      <c r="ZQ1129" s="93"/>
      <c r="ZR1129" s="93"/>
      <c r="ZS1129" s="93"/>
      <c r="ZT1129" s="93"/>
      <c r="ZU1129" s="93"/>
      <c r="ZV1129" s="93"/>
      <c r="ZW1129" s="93"/>
      <c r="ZX1129" s="93"/>
      <c r="ZY1129" s="93"/>
      <c r="ZZ1129" s="93"/>
      <c r="AAA1129" s="93"/>
      <c r="AAB1129" s="93"/>
      <c r="AAC1129" s="93"/>
      <c r="AAD1129" s="93"/>
      <c r="AAE1129" s="93"/>
      <c r="AAF1129" s="93"/>
      <c r="AAG1129" s="93"/>
      <c r="AAH1129" s="93"/>
      <c r="AAI1129" s="93"/>
      <c r="AAJ1129" s="93"/>
      <c r="AAK1129" s="93"/>
      <c r="AAL1129" s="93"/>
      <c r="AAM1129" s="93"/>
      <c r="AAN1129" s="93"/>
      <c r="AAO1129" s="93"/>
      <c r="AAP1129" s="93"/>
      <c r="AAQ1129" s="93"/>
      <c r="AAR1129" s="93"/>
      <c r="AAS1129" s="93"/>
      <c r="AAT1129" s="93"/>
      <c r="AAU1129" s="93"/>
      <c r="AAV1129" s="93"/>
      <c r="AAW1129" s="93"/>
      <c r="AAX1129" s="93"/>
      <c r="AAY1129" s="93"/>
      <c r="AAZ1129" s="93"/>
      <c r="ABA1129" s="93"/>
      <c r="ABB1129" s="93"/>
      <c r="ABC1129" s="93"/>
      <c r="ABD1129" s="93"/>
      <c r="ABE1129" s="93"/>
      <c r="ABF1129" s="93"/>
      <c r="ABG1129" s="93"/>
      <c r="ABH1129" s="93"/>
      <c r="ABI1129" s="93"/>
      <c r="ABJ1129" s="93"/>
      <c r="ABK1129" s="93"/>
      <c r="ABL1129" s="93"/>
      <c r="ABM1129" s="93"/>
      <c r="ABN1129" s="93"/>
      <c r="ABO1129" s="93"/>
      <c r="ABP1129" s="93"/>
      <c r="ABQ1129" s="93"/>
      <c r="ABR1129" s="93"/>
      <c r="ABS1129" s="93"/>
      <c r="ABT1129" s="93"/>
      <c r="ABU1129" s="93"/>
      <c r="ABV1129" s="93"/>
      <c r="ABW1129" s="93"/>
      <c r="ABX1129" s="93"/>
      <c r="ABY1129" s="93"/>
      <c r="ABZ1129" s="93"/>
      <c r="ACA1129" s="93"/>
      <c r="ACB1129" s="93"/>
      <c r="ACC1129" s="93"/>
      <c r="ACD1129" s="93"/>
      <c r="ACE1129" s="93"/>
      <c r="ACF1129" s="93"/>
      <c r="ACG1129" s="93"/>
      <c r="ACH1129" s="93"/>
      <c r="ACI1129" s="93"/>
      <c r="ACJ1129" s="93"/>
      <c r="ACK1129" s="93"/>
      <c r="ACL1129" s="93"/>
      <c r="ACM1129" s="93"/>
      <c r="ACN1129" s="93"/>
      <c r="ACO1129" s="93"/>
      <c r="ACP1129" s="93"/>
      <c r="ACQ1129" s="89"/>
      <c r="ACR1129" s="287" t="s">
        <v>143</v>
      </c>
      <c r="ACS1129" s="288" t="s">
        <v>559</v>
      </c>
    </row>
    <row r="1130" spans="1:773" ht="52.5" customHeight="1">
      <c r="A1130" s="89"/>
      <c r="B1130" s="283"/>
      <c r="C1130" s="284"/>
      <c r="D1130" s="284"/>
      <c r="E1130" s="284"/>
      <c r="F1130" s="284"/>
      <c r="G1130" s="284"/>
      <c r="H1130" s="283"/>
      <c r="I1130" s="283"/>
      <c r="J1130" s="283"/>
      <c r="K1130" s="283"/>
      <c r="L1130" s="283"/>
      <c r="M1130" s="283"/>
      <c r="N1130" s="283"/>
      <c r="O1130" s="283"/>
      <c r="P1130" s="283"/>
      <c r="Q1130" s="283"/>
      <c r="R1130" s="283"/>
      <c r="S1130" s="283"/>
      <c r="T1130" s="283"/>
      <c r="U1130" s="283"/>
      <c r="V1130" s="283"/>
      <c r="W1130" s="283"/>
      <c r="X1130" s="283"/>
      <c r="Y1130" s="283"/>
      <c r="Z1130" s="283"/>
      <c r="AA1130" s="283"/>
      <c r="AB1130" s="93"/>
      <c r="AC1130" s="93"/>
      <c r="AD1130" s="93"/>
      <c r="AE1130" s="93"/>
      <c r="AF1130" s="93"/>
      <c r="AG1130" s="93"/>
      <c r="AH1130" s="93"/>
      <c r="AI1130" s="93"/>
      <c r="AJ1130" s="93"/>
      <c r="AK1130" s="93"/>
      <c r="AL1130" s="93"/>
      <c r="AM1130" s="93"/>
      <c r="AN1130" s="93"/>
      <c r="AO1130" s="93"/>
      <c r="AP1130" s="93"/>
      <c r="AQ1130" s="93"/>
      <c r="AR1130" s="93"/>
      <c r="AS1130" s="93"/>
      <c r="AT1130" s="93"/>
      <c r="AU1130" s="93"/>
      <c r="AV1130" s="283"/>
      <c r="AW1130" s="283"/>
      <c r="AX1130" s="283"/>
      <c r="AY1130" s="283"/>
      <c r="AZ1130" s="283"/>
      <c r="BA1130" s="283"/>
      <c r="BB1130" s="283"/>
      <c r="BC1130" s="283"/>
      <c r="BD1130" s="283"/>
      <c r="BE1130" s="283"/>
      <c r="BF1130" s="283"/>
      <c r="BG1130" s="283"/>
      <c r="BH1130" s="283"/>
      <c r="BI1130" s="283"/>
      <c r="BJ1130" s="283"/>
      <c r="BK1130" s="284"/>
      <c r="BL1130" s="284"/>
      <c r="BM1130" s="284"/>
      <c r="BN1130" s="284"/>
      <c r="BO1130" s="284"/>
      <c r="BP1130" s="284"/>
      <c r="BQ1130" s="284"/>
      <c r="BR1130" s="284"/>
      <c r="BS1130" s="284"/>
      <c r="BT1130" s="284"/>
      <c r="BU1130" s="284"/>
      <c r="BV1130" s="284"/>
      <c r="BW1130" s="284"/>
      <c r="BX1130" s="284"/>
      <c r="BY1130" s="284"/>
      <c r="BZ1130" s="284"/>
      <c r="CA1130" s="284"/>
      <c r="CB1130" s="283"/>
      <c r="CC1130" s="93"/>
      <c r="CD1130" s="282"/>
      <c r="CE1130" s="93"/>
      <c r="CF1130" s="93"/>
      <c r="CG1130" s="93"/>
      <c r="CH1130" s="93"/>
      <c r="CI1130" s="93"/>
      <c r="CJ1130" s="93"/>
      <c r="CK1130" s="93"/>
      <c r="CL1130" s="93"/>
      <c r="CM1130" s="93"/>
      <c r="CN1130" s="93"/>
      <c r="CO1130" s="93"/>
      <c r="CP1130" s="93"/>
      <c r="CQ1130" s="93"/>
      <c r="CR1130" s="93"/>
      <c r="CS1130" s="93"/>
      <c r="CT1130" s="93"/>
      <c r="CU1130" s="93"/>
      <c r="CV1130" s="93"/>
      <c r="CW1130" s="93"/>
      <c r="CX1130" s="93"/>
      <c r="CY1130" s="93"/>
      <c r="CZ1130" s="93"/>
      <c r="DA1130" s="93"/>
      <c r="DB1130" s="93"/>
      <c r="DC1130" s="93"/>
      <c r="DD1130" s="93"/>
      <c r="DE1130" s="93"/>
      <c r="DF1130" s="93"/>
      <c r="DG1130" s="93"/>
      <c r="DH1130" s="93"/>
      <c r="DI1130" s="93"/>
      <c r="DJ1130" s="93"/>
      <c r="DK1130" s="93"/>
      <c r="DL1130" s="93"/>
      <c r="DM1130" s="93"/>
      <c r="DN1130" s="93"/>
      <c r="DO1130" s="93"/>
      <c r="DP1130" s="93"/>
      <c r="DQ1130" s="93"/>
      <c r="DR1130" s="93"/>
      <c r="DS1130" s="93"/>
      <c r="DT1130" s="93"/>
      <c r="DU1130" s="93"/>
      <c r="DV1130" s="93"/>
      <c r="DW1130" s="93"/>
      <c r="DX1130" s="93"/>
      <c r="DY1130" s="93"/>
      <c r="DZ1130" s="93"/>
      <c r="EA1130" s="93"/>
      <c r="EB1130" s="93"/>
      <c r="EC1130" s="93"/>
      <c r="ED1130" s="93"/>
      <c r="EE1130" s="93"/>
      <c r="EF1130" s="93"/>
      <c r="EG1130" s="93"/>
      <c r="EH1130" s="93"/>
      <c r="EI1130" s="93"/>
      <c r="EJ1130" s="93"/>
      <c r="EK1130" s="93"/>
      <c r="EL1130" s="93"/>
      <c r="EM1130" s="93"/>
      <c r="EN1130" s="93"/>
      <c r="EO1130" s="93"/>
      <c r="EP1130" s="93"/>
      <c r="EQ1130" s="93"/>
      <c r="ER1130" s="93"/>
      <c r="ES1130" s="93"/>
      <c r="ET1130" s="93"/>
      <c r="EU1130" s="93"/>
      <c r="EV1130" s="93"/>
      <c r="EW1130" s="93"/>
      <c r="EX1130" s="93"/>
      <c r="EY1130" s="93"/>
      <c r="EZ1130" s="93"/>
      <c r="FA1130" s="93"/>
      <c r="FB1130" s="93"/>
      <c r="FC1130" s="93"/>
      <c r="FD1130" s="93"/>
      <c r="FE1130" s="93"/>
      <c r="FF1130" s="93"/>
      <c r="FG1130" s="93"/>
      <c r="FH1130" s="93"/>
      <c r="FI1130" s="93"/>
      <c r="FJ1130" s="93"/>
      <c r="FK1130" s="93"/>
      <c r="FL1130" s="93"/>
      <c r="FM1130" s="93"/>
      <c r="FN1130" s="93"/>
      <c r="FO1130" s="93"/>
      <c r="FP1130" s="93"/>
      <c r="FQ1130" s="93"/>
      <c r="FR1130" s="93"/>
      <c r="FS1130" s="93"/>
      <c r="FT1130" s="93"/>
      <c r="FU1130" s="93"/>
      <c r="FV1130" s="93"/>
      <c r="FW1130" s="93"/>
      <c r="FX1130" s="93"/>
      <c r="FY1130" s="93"/>
      <c r="FZ1130" s="93"/>
      <c r="GA1130" s="93"/>
      <c r="GB1130" s="93"/>
      <c r="GC1130" s="93"/>
      <c r="GD1130" s="93"/>
      <c r="GE1130" s="93"/>
      <c r="GF1130" s="93"/>
      <c r="GG1130" s="93"/>
      <c r="GH1130" s="93"/>
      <c r="GI1130" s="93"/>
      <c r="GJ1130" s="93"/>
      <c r="GK1130" s="93"/>
      <c r="GL1130" s="93"/>
      <c r="GM1130" s="93"/>
      <c r="GN1130" s="93"/>
      <c r="GO1130" s="93"/>
      <c r="GP1130" s="93"/>
      <c r="GQ1130" s="93"/>
      <c r="GR1130" s="93"/>
      <c r="GS1130" s="93"/>
      <c r="GT1130" s="93"/>
      <c r="GU1130" s="93"/>
      <c r="GV1130" s="93"/>
      <c r="GW1130" s="93"/>
      <c r="GX1130" s="93"/>
      <c r="GY1130" s="93"/>
      <c r="GZ1130" s="93"/>
      <c r="HA1130" s="93"/>
      <c r="HB1130" s="93"/>
      <c r="HC1130" s="93"/>
      <c r="HD1130" s="93"/>
      <c r="HE1130" s="93"/>
      <c r="HF1130" s="93"/>
      <c r="HG1130" s="93"/>
      <c r="HH1130" s="93"/>
      <c r="HI1130" s="93"/>
      <c r="HJ1130" s="93"/>
      <c r="HK1130" s="93"/>
      <c r="HL1130" s="93"/>
      <c r="HM1130" s="93"/>
      <c r="HN1130" s="93"/>
      <c r="HO1130" s="93"/>
      <c r="HP1130" s="93"/>
      <c r="HQ1130" s="93"/>
      <c r="HR1130" s="93"/>
      <c r="HS1130" s="93"/>
      <c r="HT1130" s="93"/>
      <c r="HU1130" s="93"/>
      <c r="HV1130" s="93"/>
      <c r="HW1130" s="93"/>
      <c r="HX1130" s="93"/>
      <c r="HY1130" s="93"/>
      <c r="HZ1130" s="93"/>
      <c r="IA1130" s="93"/>
      <c r="IB1130" s="93"/>
      <c r="IC1130" s="93"/>
      <c r="ID1130" s="93"/>
      <c r="IE1130" s="93"/>
      <c r="IF1130" s="93"/>
      <c r="IG1130" s="93"/>
      <c r="IH1130" s="93"/>
      <c r="II1130" s="93"/>
      <c r="IJ1130" s="93"/>
      <c r="IK1130" s="93"/>
      <c r="IL1130" s="93"/>
      <c r="IM1130" s="93"/>
      <c r="IN1130" s="93"/>
      <c r="IO1130" s="93"/>
      <c r="IP1130" s="93"/>
      <c r="IQ1130" s="93"/>
      <c r="IR1130" s="93"/>
      <c r="IS1130" s="93"/>
      <c r="IT1130" s="93"/>
      <c r="IU1130" s="93"/>
      <c r="IV1130" s="93"/>
      <c r="IW1130" s="93"/>
      <c r="IX1130" s="93"/>
      <c r="IY1130" s="93"/>
      <c r="IZ1130" s="93"/>
      <c r="JA1130" s="93"/>
      <c r="JB1130" s="93"/>
      <c r="JC1130" s="93"/>
      <c r="JD1130" s="93"/>
      <c r="JE1130" s="93"/>
      <c r="JF1130" s="93"/>
      <c r="JG1130" s="93"/>
      <c r="JH1130" s="93"/>
      <c r="JI1130" s="93"/>
      <c r="JJ1130" s="93"/>
      <c r="JK1130" s="93"/>
      <c r="JL1130" s="93"/>
      <c r="JM1130" s="93"/>
      <c r="JN1130" s="93"/>
      <c r="JO1130" s="93"/>
      <c r="JP1130" s="93"/>
      <c r="JQ1130" s="93"/>
      <c r="JR1130" s="93"/>
      <c r="JS1130" s="93"/>
      <c r="JT1130" s="93"/>
      <c r="JU1130" s="93"/>
      <c r="JV1130" s="93"/>
      <c r="JW1130" s="93"/>
      <c r="JX1130" s="93"/>
      <c r="JY1130" s="93"/>
      <c r="JZ1130" s="93"/>
      <c r="KA1130" s="93"/>
      <c r="KB1130" s="93"/>
      <c r="KC1130" s="93"/>
      <c r="KD1130" s="93"/>
      <c r="KE1130" s="93"/>
      <c r="KF1130" s="93"/>
      <c r="KG1130" s="93"/>
      <c r="KH1130" s="93"/>
      <c r="KI1130" s="93"/>
      <c r="KJ1130" s="93"/>
      <c r="KK1130" s="93"/>
      <c r="KL1130" s="93"/>
      <c r="KM1130" s="93"/>
      <c r="KN1130" s="93"/>
      <c r="KO1130" s="93"/>
      <c r="KP1130" s="93"/>
      <c r="KQ1130" s="93"/>
      <c r="KR1130" s="93"/>
      <c r="KS1130" s="93"/>
      <c r="KT1130" s="93"/>
      <c r="KU1130" s="93"/>
      <c r="KV1130" s="93"/>
      <c r="KW1130" s="93"/>
      <c r="KX1130" s="93"/>
      <c r="KY1130" s="93"/>
      <c r="KZ1130" s="93"/>
      <c r="LA1130" s="93"/>
      <c r="LB1130" s="93"/>
      <c r="LC1130" s="93"/>
      <c r="LD1130" s="93"/>
      <c r="LE1130" s="93"/>
      <c r="LF1130" s="93"/>
      <c r="LG1130" s="93"/>
      <c r="LH1130" s="93"/>
      <c r="LI1130" s="93"/>
      <c r="LJ1130" s="93"/>
      <c r="LK1130" s="93"/>
      <c r="LL1130" s="93"/>
      <c r="LM1130" s="93"/>
      <c r="LN1130" s="93"/>
      <c r="LO1130" s="93"/>
      <c r="LP1130" s="93"/>
      <c r="LQ1130" s="93"/>
      <c r="LR1130" s="93"/>
      <c r="LS1130" s="93"/>
      <c r="LT1130" s="93"/>
      <c r="LU1130" s="93"/>
      <c r="LV1130" s="93"/>
      <c r="LW1130" s="93"/>
      <c r="LX1130" s="93"/>
      <c r="LY1130" s="93"/>
      <c r="LZ1130" s="93"/>
      <c r="MA1130" s="93"/>
      <c r="MB1130" s="93"/>
      <c r="MC1130" s="93"/>
      <c r="MD1130" s="93"/>
      <c r="ME1130" s="93"/>
      <c r="MF1130" s="93"/>
      <c r="MG1130" s="93"/>
      <c r="MH1130" s="93"/>
      <c r="MI1130" s="93"/>
      <c r="MJ1130" s="93"/>
      <c r="MK1130" s="93"/>
      <c r="ML1130" s="93"/>
      <c r="MM1130" s="93"/>
      <c r="MN1130" s="93"/>
      <c r="MO1130" s="93"/>
      <c r="MP1130" s="93"/>
      <c r="MQ1130" s="93"/>
      <c r="MR1130" s="93"/>
      <c r="MS1130" s="93"/>
      <c r="MT1130" s="93"/>
      <c r="MU1130" s="93"/>
      <c r="MV1130" s="93"/>
      <c r="MW1130" s="93"/>
      <c r="MX1130" s="93"/>
      <c r="MY1130" s="93"/>
      <c r="MZ1130" s="93"/>
      <c r="NA1130" s="93"/>
      <c r="NB1130" s="93"/>
      <c r="NC1130" s="93"/>
      <c r="ND1130" s="93"/>
      <c r="NE1130" s="93"/>
      <c r="NF1130" s="93"/>
      <c r="NG1130" s="93"/>
      <c r="NH1130" s="93"/>
      <c r="NI1130" s="93"/>
      <c r="NJ1130" s="93"/>
      <c r="NK1130" s="93"/>
      <c r="NL1130" s="93"/>
      <c r="NM1130" s="93"/>
      <c r="NN1130" s="93"/>
      <c r="NO1130" s="93"/>
      <c r="NP1130" s="93"/>
      <c r="NQ1130" s="93"/>
      <c r="NR1130" s="93"/>
      <c r="NS1130" s="93"/>
      <c r="NT1130" s="93"/>
      <c r="NU1130" s="93"/>
      <c r="NV1130" s="93"/>
      <c r="NW1130" s="93"/>
      <c r="NX1130" s="93"/>
      <c r="NY1130" s="93"/>
      <c r="NZ1130" s="93"/>
      <c r="OA1130" s="93"/>
      <c r="OB1130" s="93"/>
      <c r="OC1130" s="93"/>
      <c r="OD1130" s="93"/>
      <c r="OE1130" s="93"/>
      <c r="OF1130" s="93"/>
      <c r="OG1130" s="93"/>
      <c r="OH1130" s="93"/>
      <c r="OI1130" s="93"/>
      <c r="OJ1130" s="93"/>
      <c r="OK1130" s="93"/>
      <c r="OL1130" s="93"/>
      <c r="OM1130" s="93"/>
      <c r="ON1130" s="93"/>
      <c r="OO1130" s="93"/>
      <c r="OP1130" s="93"/>
      <c r="OQ1130" s="93"/>
      <c r="OR1130" s="93"/>
      <c r="OS1130" s="93"/>
      <c r="OT1130" s="93"/>
      <c r="OU1130" s="93"/>
      <c r="OV1130" s="93"/>
      <c r="OW1130" s="93"/>
      <c r="OX1130" s="93"/>
      <c r="OY1130" s="93"/>
      <c r="OZ1130" s="93"/>
      <c r="PA1130" s="93"/>
      <c r="PB1130" s="93"/>
      <c r="PC1130" s="93"/>
      <c r="PD1130" s="93"/>
      <c r="PE1130" s="93"/>
      <c r="PF1130" s="93"/>
      <c r="PG1130" s="93"/>
      <c r="PH1130" s="93"/>
      <c r="PI1130" s="93"/>
      <c r="PJ1130" s="93"/>
      <c r="PK1130" s="93"/>
      <c r="PL1130" s="93"/>
      <c r="PM1130" s="93"/>
      <c r="PN1130" s="93"/>
      <c r="PO1130" s="93"/>
      <c r="PP1130" s="93"/>
      <c r="PQ1130" s="93"/>
      <c r="PR1130" s="93"/>
      <c r="PS1130" s="93"/>
      <c r="PT1130" s="93"/>
      <c r="PU1130" s="93"/>
      <c r="PV1130" s="93"/>
      <c r="PW1130" s="93"/>
      <c r="PX1130" s="93"/>
      <c r="PY1130" s="93"/>
      <c r="PZ1130" s="93"/>
      <c r="QA1130" s="93"/>
      <c r="QB1130" s="93"/>
      <c r="QC1130" s="93"/>
      <c r="QD1130" s="93"/>
      <c r="QE1130" s="93"/>
      <c r="QF1130" s="93"/>
      <c r="QG1130" s="93"/>
      <c r="QH1130" s="93"/>
      <c r="QI1130" s="93"/>
      <c r="QJ1130" s="93"/>
      <c r="QK1130" s="93"/>
      <c r="QL1130" s="93"/>
      <c r="QM1130" s="93"/>
      <c r="QN1130" s="93"/>
      <c r="QO1130" s="93"/>
      <c r="QP1130" s="93"/>
      <c r="QQ1130" s="93"/>
      <c r="QR1130" s="93"/>
      <c r="QS1130" s="93"/>
      <c r="QT1130" s="93"/>
      <c r="QU1130" s="93"/>
      <c r="QV1130" s="93"/>
      <c r="QW1130" s="93"/>
      <c r="QX1130" s="93"/>
      <c r="QY1130" s="93"/>
      <c r="QZ1130" s="93"/>
      <c r="RA1130" s="93"/>
      <c r="RB1130" s="93"/>
      <c r="RC1130" s="93"/>
      <c r="RD1130" s="93"/>
      <c r="RE1130" s="93"/>
      <c r="RF1130" s="93"/>
      <c r="RG1130" s="93"/>
      <c r="RH1130" s="93"/>
      <c r="RI1130" s="93"/>
      <c r="RJ1130" s="93"/>
      <c r="RK1130" s="93"/>
      <c r="RL1130" s="93"/>
      <c r="RM1130" s="93"/>
      <c r="RN1130" s="93"/>
      <c r="RO1130" s="93"/>
      <c r="RP1130" s="93"/>
      <c r="RQ1130" s="93"/>
      <c r="RR1130" s="93"/>
      <c r="RS1130" s="93"/>
      <c r="RT1130" s="93"/>
      <c r="RU1130" s="93"/>
      <c r="RV1130" s="93"/>
      <c r="RW1130" s="93"/>
      <c r="RX1130" s="93"/>
      <c r="RY1130" s="93"/>
      <c r="RZ1130" s="93"/>
      <c r="SA1130" s="93"/>
      <c r="SB1130" s="93"/>
      <c r="SC1130" s="93"/>
      <c r="SD1130" s="93"/>
      <c r="SE1130" s="93"/>
      <c r="SF1130" s="93"/>
      <c r="SG1130" s="93"/>
      <c r="SH1130" s="93"/>
      <c r="SI1130" s="93"/>
      <c r="SJ1130" s="93"/>
      <c r="SK1130" s="93"/>
      <c r="SL1130" s="93"/>
      <c r="SM1130" s="93"/>
      <c r="SN1130" s="93"/>
      <c r="SO1130" s="93"/>
      <c r="SP1130" s="93"/>
      <c r="SQ1130" s="93"/>
      <c r="SR1130" s="93"/>
      <c r="SS1130" s="93"/>
      <c r="ST1130" s="93"/>
      <c r="SU1130" s="93"/>
      <c r="SV1130" s="93"/>
      <c r="SW1130" s="93"/>
      <c r="SX1130" s="93"/>
      <c r="SY1130" s="93"/>
      <c r="SZ1130" s="93"/>
      <c r="TA1130" s="93"/>
      <c r="TB1130" s="93"/>
      <c r="TC1130" s="93"/>
      <c r="TD1130" s="93"/>
      <c r="TE1130" s="93"/>
      <c r="TF1130" s="93"/>
      <c r="TG1130" s="93"/>
      <c r="TH1130" s="93"/>
      <c r="TI1130" s="93"/>
      <c r="TJ1130" s="93"/>
      <c r="TK1130" s="93"/>
      <c r="TL1130" s="93"/>
      <c r="TM1130" s="93"/>
      <c r="TN1130" s="93"/>
      <c r="TO1130" s="93"/>
      <c r="TP1130" s="93"/>
      <c r="TQ1130" s="93"/>
      <c r="TR1130" s="93"/>
      <c r="TS1130" s="93"/>
      <c r="TT1130" s="93"/>
      <c r="TU1130" s="93"/>
      <c r="TV1130" s="93"/>
      <c r="TW1130" s="93"/>
      <c r="TX1130" s="93"/>
      <c r="TY1130" s="93"/>
      <c r="TZ1130" s="93"/>
      <c r="UA1130" s="93"/>
      <c r="UB1130" s="93"/>
      <c r="UC1130" s="93"/>
      <c r="UD1130" s="93"/>
      <c r="UE1130" s="93"/>
      <c r="UF1130" s="93"/>
      <c r="UG1130" s="93"/>
      <c r="UH1130" s="93"/>
      <c r="UI1130" s="93"/>
      <c r="UJ1130" s="93"/>
      <c r="UK1130" s="93"/>
      <c r="UL1130" s="93"/>
      <c r="UM1130" s="93"/>
      <c r="UN1130" s="93"/>
      <c r="UO1130" s="93"/>
      <c r="UP1130" s="93"/>
      <c r="UQ1130" s="93"/>
      <c r="UR1130" s="93"/>
      <c r="US1130" s="93"/>
      <c r="UT1130" s="93"/>
      <c r="UU1130" s="93"/>
      <c r="UV1130" s="93"/>
      <c r="UW1130" s="93"/>
      <c r="UX1130" s="93"/>
      <c r="UY1130" s="93"/>
      <c r="UZ1130" s="93"/>
      <c r="VA1130" s="93"/>
      <c r="VB1130" s="93"/>
      <c r="VC1130" s="93"/>
      <c r="VD1130" s="93"/>
      <c r="VE1130" s="93"/>
      <c r="VF1130" s="93"/>
      <c r="VG1130" s="93"/>
      <c r="VH1130" s="93"/>
      <c r="VI1130" s="93"/>
      <c r="VJ1130" s="93"/>
      <c r="VK1130" s="93"/>
      <c r="VL1130" s="93"/>
      <c r="VM1130" s="93"/>
      <c r="VN1130" s="93"/>
      <c r="VO1130" s="93"/>
      <c r="VP1130" s="93"/>
      <c r="VQ1130" s="93"/>
      <c r="VR1130" s="93"/>
      <c r="VS1130" s="93"/>
      <c r="VT1130" s="93"/>
      <c r="VU1130" s="93"/>
      <c r="VV1130" s="93"/>
      <c r="VW1130" s="93"/>
      <c r="VX1130" s="93"/>
      <c r="VY1130" s="93"/>
      <c r="VZ1130" s="93"/>
      <c r="WA1130" s="93"/>
      <c r="WB1130" s="93"/>
      <c r="WC1130" s="93"/>
      <c r="WD1130" s="93"/>
      <c r="WE1130" s="93"/>
      <c r="WF1130" s="93"/>
      <c r="WG1130" s="93"/>
      <c r="WH1130" s="93"/>
      <c r="WI1130" s="93"/>
      <c r="WJ1130" s="93"/>
      <c r="WK1130" s="93"/>
      <c r="WL1130" s="93"/>
      <c r="WM1130" s="93"/>
      <c r="WN1130" s="93"/>
      <c r="WO1130" s="93"/>
      <c r="WP1130" s="93"/>
      <c r="WQ1130" s="93"/>
      <c r="WR1130" s="93"/>
      <c r="WS1130" s="93"/>
      <c r="WT1130" s="93"/>
      <c r="WU1130" s="93"/>
      <c r="WV1130" s="93"/>
      <c r="WW1130" s="93"/>
      <c r="WX1130" s="93"/>
      <c r="WY1130" s="93"/>
      <c r="WZ1130" s="93"/>
      <c r="XA1130" s="93"/>
      <c r="XB1130" s="93"/>
      <c r="XC1130" s="93"/>
      <c r="XD1130" s="93"/>
      <c r="XE1130" s="93"/>
      <c r="XF1130" s="93"/>
      <c r="XG1130" s="93"/>
      <c r="XH1130" s="93"/>
      <c r="XI1130" s="93"/>
      <c r="XJ1130" s="93"/>
      <c r="XK1130" s="93"/>
      <c r="XL1130" s="93"/>
      <c r="XM1130" s="93"/>
      <c r="XN1130" s="93"/>
      <c r="XO1130" s="93"/>
      <c r="XP1130" s="93"/>
      <c r="XQ1130" s="93"/>
      <c r="XR1130" s="93"/>
      <c r="XS1130" s="93"/>
      <c r="XT1130" s="93"/>
      <c r="XU1130" s="93"/>
      <c r="XV1130" s="93"/>
      <c r="XW1130" s="93"/>
      <c r="XX1130" s="93"/>
      <c r="XY1130" s="93"/>
      <c r="XZ1130" s="93"/>
      <c r="YA1130" s="93"/>
      <c r="YB1130" s="93"/>
      <c r="YC1130" s="93"/>
      <c r="YD1130" s="93"/>
      <c r="YE1130" s="93"/>
      <c r="YF1130" s="93"/>
      <c r="YG1130" s="93"/>
      <c r="YH1130" s="93"/>
      <c r="YI1130" s="93"/>
      <c r="YJ1130" s="93"/>
      <c r="YK1130" s="93"/>
      <c r="YL1130" s="93"/>
      <c r="YM1130" s="93"/>
      <c r="YN1130" s="93"/>
      <c r="YO1130" s="93"/>
      <c r="YP1130" s="93"/>
      <c r="YQ1130" s="93"/>
      <c r="YR1130" s="93"/>
      <c r="YS1130" s="93"/>
      <c r="YT1130" s="93"/>
      <c r="YU1130" s="93"/>
      <c r="YV1130" s="93"/>
      <c r="YW1130" s="93"/>
      <c r="YX1130" s="93"/>
      <c r="YY1130" s="93"/>
      <c r="YZ1130" s="93"/>
      <c r="ZA1130" s="93"/>
      <c r="ZB1130" s="93"/>
      <c r="ZC1130" s="93"/>
      <c r="ZD1130" s="93"/>
      <c r="ZE1130" s="93"/>
      <c r="ZF1130" s="93"/>
      <c r="ZG1130" s="93"/>
      <c r="ZH1130" s="93"/>
      <c r="ZI1130" s="93"/>
      <c r="ZJ1130" s="93"/>
      <c r="ZK1130" s="93"/>
      <c r="ZL1130" s="93"/>
      <c r="ZM1130" s="93"/>
      <c r="ZN1130" s="93"/>
      <c r="ZO1130" s="93"/>
      <c r="ZP1130" s="93"/>
      <c r="ZQ1130" s="93"/>
      <c r="ZR1130" s="93"/>
      <c r="ZS1130" s="93"/>
      <c r="ZT1130" s="93"/>
      <c r="ZU1130" s="93"/>
      <c r="ZV1130" s="93"/>
      <c r="ZW1130" s="93"/>
      <c r="ZX1130" s="93"/>
      <c r="ZY1130" s="93"/>
      <c r="ZZ1130" s="93"/>
      <c r="AAA1130" s="93"/>
      <c r="AAB1130" s="93"/>
      <c r="AAC1130" s="93"/>
      <c r="AAD1130" s="93"/>
      <c r="AAE1130" s="93"/>
      <c r="AAF1130" s="93"/>
      <c r="AAG1130" s="93"/>
      <c r="AAH1130" s="93"/>
      <c r="AAI1130" s="93"/>
      <c r="AAJ1130" s="93"/>
      <c r="AAK1130" s="93"/>
      <c r="AAL1130" s="93"/>
      <c r="AAM1130" s="93"/>
      <c r="AAN1130" s="93"/>
      <c r="AAO1130" s="93"/>
      <c r="AAP1130" s="93"/>
      <c r="AAQ1130" s="93"/>
      <c r="AAR1130" s="93"/>
      <c r="AAS1130" s="93"/>
      <c r="AAT1130" s="93"/>
      <c r="AAU1130" s="93"/>
      <c r="AAV1130" s="93"/>
      <c r="AAW1130" s="93"/>
      <c r="AAX1130" s="93"/>
      <c r="AAY1130" s="93"/>
      <c r="AAZ1130" s="93"/>
      <c r="ABA1130" s="93"/>
      <c r="ABB1130" s="93"/>
      <c r="ABC1130" s="93"/>
      <c r="ABD1130" s="93"/>
      <c r="ABE1130" s="93"/>
      <c r="ABF1130" s="93"/>
      <c r="ABG1130" s="93"/>
      <c r="ABH1130" s="93"/>
      <c r="ABI1130" s="93"/>
      <c r="ABJ1130" s="93"/>
      <c r="ABK1130" s="93"/>
      <c r="ABL1130" s="93"/>
      <c r="ABM1130" s="93"/>
      <c r="ABN1130" s="93"/>
      <c r="ABO1130" s="93"/>
      <c r="ABP1130" s="93"/>
      <c r="ABQ1130" s="93"/>
      <c r="ABR1130" s="93"/>
      <c r="ABS1130" s="93"/>
      <c r="ABT1130" s="93"/>
      <c r="ABU1130" s="93"/>
      <c r="ABV1130" s="93"/>
      <c r="ABW1130" s="93"/>
      <c r="ABX1130" s="93"/>
      <c r="ABY1130" s="93"/>
      <c r="ABZ1130" s="93"/>
      <c r="ACA1130" s="93"/>
      <c r="ACB1130" s="93"/>
      <c r="ACC1130" s="93"/>
      <c r="ACD1130" s="93"/>
      <c r="ACE1130" s="93"/>
      <c r="ACF1130" s="93"/>
      <c r="ACG1130" s="93"/>
      <c r="ACH1130" s="93"/>
      <c r="ACI1130" s="93"/>
      <c r="ACJ1130" s="93"/>
      <c r="ACK1130" s="93"/>
      <c r="ACL1130" s="93"/>
      <c r="ACM1130" s="93"/>
      <c r="ACN1130" s="93"/>
      <c r="ACO1130" s="93"/>
      <c r="ACP1130" s="93"/>
      <c r="ACQ1130" s="89"/>
      <c r="ACR1130" s="285" t="s">
        <v>144</v>
      </c>
      <c r="ACS1130" s="286" t="s">
        <v>560</v>
      </c>
    </row>
    <row r="1131" spans="1:773" ht="57.75" customHeight="1">
      <c r="A1131" s="89"/>
      <c r="B1131" s="283"/>
      <c r="C1131" s="284"/>
      <c r="D1131" s="284"/>
      <c r="E1131" s="284"/>
      <c r="F1131" s="284"/>
      <c r="G1131" s="284"/>
      <c r="H1131" s="283"/>
      <c r="I1131" s="283"/>
      <c r="J1131" s="283"/>
      <c r="K1131" s="283"/>
      <c r="L1131" s="283"/>
      <c r="M1131" s="283"/>
      <c r="N1131" s="283"/>
      <c r="O1131" s="283"/>
      <c r="P1131" s="283"/>
      <c r="Q1131" s="283"/>
      <c r="R1131" s="283"/>
      <c r="S1131" s="283"/>
      <c r="T1131" s="283"/>
      <c r="U1131" s="283"/>
      <c r="V1131" s="283"/>
      <c r="W1131" s="283"/>
      <c r="X1131" s="283"/>
      <c r="Y1131" s="283"/>
      <c r="Z1131" s="283"/>
      <c r="AA1131" s="283"/>
      <c r="AB1131" s="93"/>
      <c r="AC1131" s="93"/>
      <c r="AD1131" s="93"/>
      <c r="AE1131" s="93"/>
      <c r="AF1131" s="93"/>
      <c r="AG1131" s="93"/>
      <c r="AH1131" s="93"/>
      <c r="AI1131" s="93"/>
      <c r="AJ1131" s="93"/>
      <c r="AK1131" s="93"/>
      <c r="AL1131" s="93"/>
      <c r="AM1131" s="93"/>
      <c r="AN1131" s="93"/>
      <c r="AO1131" s="93"/>
      <c r="AP1131" s="93"/>
      <c r="AQ1131" s="93"/>
      <c r="AR1131" s="93"/>
      <c r="AS1131" s="93"/>
      <c r="AT1131" s="93"/>
      <c r="AU1131" s="93"/>
      <c r="AV1131" s="283"/>
      <c r="AW1131" s="283"/>
      <c r="AX1131" s="283"/>
      <c r="AY1131" s="283"/>
      <c r="AZ1131" s="283"/>
      <c r="BA1131" s="283"/>
      <c r="BB1131" s="283"/>
      <c r="BC1131" s="283"/>
      <c r="BD1131" s="283"/>
      <c r="BE1131" s="283"/>
      <c r="BF1131" s="283"/>
      <c r="BG1131" s="283"/>
      <c r="BH1131" s="283"/>
      <c r="BI1131" s="283"/>
      <c r="BJ1131" s="283"/>
      <c r="BK1131" s="284"/>
      <c r="BL1131" s="284"/>
      <c r="BM1131" s="284"/>
      <c r="BN1131" s="284"/>
      <c r="BO1131" s="284"/>
      <c r="BP1131" s="284"/>
      <c r="BQ1131" s="284"/>
      <c r="BR1131" s="284"/>
      <c r="BS1131" s="284"/>
      <c r="BT1131" s="284"/>
      <c r="BU1131" s="284"/>
      <c r="BV1131" s="284"/>
      <c r="BW1131" s="284"/>
      <c r="BX1131" s="284"/>
      <c r="BY1131" s="284"/>
      <c r="BZ1131" s="284"/>
      <c r="CA1131" s="284"/>
      <c r="CB1131" s="283"/>
      <c r="CC1131" s="93"/>
      <c r="CD1131" s="282"/>
      <c r="CE1131" s="93"/>
      <c r="CF1131" s="93"/>
      <c r="CG1131" s="93"/>
      <c r="CH1131" s="93"/>
      <c r="CI1131" s="93"/>
      <c r="CJ1131" s="93"/>
      <c r="CK1131" s="93"/>
      <c r="CL1131" s="93"/>
      <c r="CM1131" s="93"/>
      <c r="CN1131" s="93"/>
      <c r="CO1131" s="93"/>
      <c r="CP1131" s="93"/>
      <c r="CQ1131" s="93"/>
      <c r="CR1131" s="93"/>
      <c r="CS1131" s="93"/>
      <c r="CT1131" s="93"/>
      <c r="CU1131" s="93"/>
      <c r="CV1131" s="93"/>
      <c r="CW1131" s="93"/>
      <c r="CX1131" s="93"/>
      <c r="CY1131" s="93"/>
      <c r="CZ1131" s="93"/>
      <c r="DA1131" s="93"/>
      <c r="DB1131" s="93"/>
      <c r="DC1131" s="93"/>
      <c r="DD1131" s="93"/>
      <c r="DE1131" s="93"/>
      <c r="DF1131" s="93"/>
      <c r="DG1131" s="93"/>
      <c r="DH1131" s="93"/>
      <c r="DI1131" s="93"/>
      <c r="DJ1131" s="93"/>
      <c r="DK1131" s="93"/>
      <c r="DL1131" s="93"/>
      <c r="DM1131" s="93"/>
      <c r="DN1131" s="93"/>
      <c r="DO1131" s="93"/>
      <c r="DP1131" s="93"/>
      <c r="DQ1131" s="93"/>
      <c r="DR1131" s="93"/>
      <c r="DS1131" s="93"/>
      <c r="DT1131" s="93"/>
      <c r="DU1131" s="93"/>
      <c r="DV1131" s="93"/>
      <c r="DW1131" s="93"/>
      <c r="DX1131" s="93"/>
      <c r="DY1131" s="93"/>
      <c r="DZ1131" s="93"/>
      <c r="EA1131" s="93"/>
      <c r="EB1131" s="93"/>
      <c r="EC1131" s="93"/>
      <c r="ED1131" s="93"/>
      <c r="EE1131" s="93"/>
      <c r="EF1131" s="93"/>
      <c r="EG1131" s="93"/>
      <c r="EH1131" s="93"/>
      <c r="EI1131" s="93"/>
      <c r="EJ1131" s="93"/>
      <c r="EK1131" s="93"/>
      <c r="EL1131" s="93"/>
      <c r="EM1131" s="93"/>
      <c r="EN1131" s="93"/>
      <c r="EO1131" s="93"/>
      <c r="EP1131" s="93"/>
      <c r="EQ1131" s="93"/>
      <c r="ER1131" s="93"/>
      <c r="ES1131" s="93"/>
      <c r="ET1131" s="93"/>
      <c r="EU1131" s="93"/>
      <c r="EV1131" s="93"/>
      <c r="EW1131" s="93"/>
      <c r="EX1131" s="93"/>
      <c r="EY1131" s="93"/>
      <c r="EZ1131" s="93"/>
      <c r="FA1131" s="93"/>
      <c r="FB1131" s="93"/>
      <c r="FC1131" s="93"/>
      <c r="FD1131" s="93"/>
      <c r="FE1131" s="93"/>
      <c r="FF1131" s="93"/>
      <c r="FG1131" s="93"/>
      <c r="FH1131" s="93"/>
      <c r="FI1131" s="93"/>
      <c r="FJ1131" s="93"/>
      <c r="FK1131" s="93"/>
      <c r="FL1131" s="93"/>
      <c r="FM1131" s="93"/>
      <c r="FN1131" s="93"/>
      <c r="FO1131" s="93"/>
      <c r="FP1131" s="93"/>
      <c r="FQ1131" s="93"/>
      <c r="FR1131" s="93"/>
      <c r="FS1131" s="93"/>
      <c r="FT1131" s="93"/>
      <c r="FU1131" s="93"/>
      <c r="FV1131" s="93"/>
      <c r="FW1131" s="93"/>
      <c r="FX1131" s="93"/>
      <c r="FY1131" s="93"/>
      <c r="FZ1131" s="93"/>
      <c r="GA1131" s="93"/>
      <c r="GB1131" s="93"/>
      <c r="GC1131" s="93"/>
      <c r="GD1131" s="93"/>
      <c r="GE1131" s="93"/>
      <c r="GF1131" s="93"/>
      <c r="GG1131" s="93"/>
      <c r="GH1131" s="93"/>
      <c r="GI1131" s="93"/>
      <c r="GJ1131" s="93"/>
      <c r="GK1131" s="93"/>
      <c r="GL1131" s="93"/>
      <c r="GM1131" s="93"/>
      <c r="GN1131" s="93"/>
      <c r="GO1131" s="93"/>
      <c r="GP1131" s="93"/>
      <c r="GQ1131" s="93"/>
      <c r="GR1131" s="93"/>
      <c r="GS1131" s="93"/>
      <c r="GT1131" s="93"/>
      <c r="GU1131" s="93"/>
      <c r="GV1131" s="93"/>
      <c r="GW1131" s="93"/>
      <c r="GX1131" s="93"/>
      <c r="GY1131" s="93"/>
      <c r="GZ1131" s="93"/>
      <c r="HA1131" s="93"/>
      <c r="HB1131" s="93"/>
      <c r="HC1131" s="93"/>
      <c r="HD1131" s="93"/>
      <c r="HE1131" s="93"/>
      <c r="HF1131" s="93"/>
      <c r="HG1131" s="93"/>
      <c r="HH1131" s="93"/>
      <c r="HI1131" s="93"/>
      <c r="HJ1131" s="93"/>
      <c r="HK1131" s="93"/>
      <c r="HL1131" s="93"/>
      <c r="HM1131" s="93"/>
      <c r="HN1131" s="93"/>
      <c r="HO1131" s="93"/>
      <c r="HP1131" s="93"/>
      <c r="HQ1131" s="93"/>
      <c r="HR1131" s="93"/>
      <c r="HS1131" s="93"/>
      <c r="HT1131" s="93"/>
      <c r="HU1131" s="93"/>
      <c r="HV1131" s="93"/>
      <c r="HW1131" s="93"/>
      <c r="HX1131" s="93"/>
      <c r="HY1131" s="93"/>
      <c r="HZ1131" s="93"/>
      <c r="IA1131" s="93"/>
      <c r="IB1131" s="93"/>
      <c r="IC1131" s="93"/>
      <c r="ID1131" s="93"/>
      <c r="IE1131" s="93"/>
      <c r="IF1131" s="93"/>
      <c r="IG1131" s="93"/>
      <c r="IH1131" s="93"/>
      <c r="II1131" s="93"/>
      <c r="IJ1131" s="93"/>
      <c r="IK1131" s="93"/>
      <c r="IL1131" s="93"/>
      <c r="IM1131" s="93"/>
      <c r="IN1131" s="93"/>
      <c r="IO1131" s="93"/>
      <c r="IP1131" s="93"/>
      <c r="IQ1131" s="93"/>
      <c r="IR1131" s="93"/>
      <c r="IS1131" s="93"/>
      <c r="IT1131" s="93"/>
      <c r="IU1131" s="93"/>
      <c r="IV1131" s="93"/>
      <c r="IW1131" s="93"/>
      <c r="IX1131" s="93"/>
      <c r="IY1131" s="93"/>
      <c r="IZ1131" s="93"/>
      <c r="JA1131" s="93"/>
      <c r="JB1131" s="93"/>
      <c r="JC1131" s="93"/>
      <c r="JD1131" s="93"/>
      <c r="JE1131" s="93"/>
      <c r="JF1131" s="93"/>
      <c r="JG1131" s="93"/>
      <c r="JH1131" s="93"/>
      <c r="JI1131" s="93"/>
      <c r="JJ1131" s="93"/>
      <c r="JK1131" s="93"/>
      <c r="JL1131" s="93"/>
      <c r="JM1131" s="93"/>
      <c r="JN1131" s="93"/>
      <c r="JO1131" s="93"/>
      <c r="JP1131" s="93"/>
      <c r="JQ1131" s="93"/>
      <c r="JR1131" s="93"/>
      <c r="JS1131" s="93"/>
      <c r="JT1131" s="93"/>
      <c r="JU1131" s="93"/>
      <c r="JV1131" s="93"/>
      <c r="JW1131" s="93"/>
      <c r="JX1131" s="93"/>
      <c r="JY1131" s="93"/>
      <c r="JZ1131" s="93"/>
      <c r="KA1131" s="93"/>
      <c r="KB1131" s="93"/>
      <c r="KC1131" s="93"/>
      <c r="KD1131" s="93"/>
      <c r="KE1131" s="93"/>
      <c r="KF1131" s="93"/>
      <c r="KG1131" s="93"/>
      <c r="KH1131" s="93"/>
      <c r="KI1131" s="93"/>
      <c r="KJ1131" s="93"/>
      <c r="KK1131" s="93"/>
      <c r="KL1131" s="93"/>
      <c r="KM1131" s="93"/>
      <c r="KN1131" s="93"/>
      <c r="KO1131" s="93"/>
      <c r="KP1131" s="93"/>
      <c r="KQ1131" s="93"/>
      <c r="KR1131" s="93"/>
      <c r="KS1131" s="93"/>
      <c r="KT1131" s="93"/>
      <c r="KU1131" s="93"/>
      <c r="KV1131" s="93"/>
      <c r="KW1131" s="93"/>
      <c r="KX1131" s="93"/>
      <c r="KY1131" s="93"/>
      <c r="KZ1131" s="93"/>
      <c r="LA1131" s="93"/>
      <c r="LB1131" s="93"/>
      <c r="LC1131" s="93"/>
      <c r="LD1131" s="93"/>
      <c r="LE1131" s="93"/>
      <c r="LF1131" s="93"/>
      <c r="LG1131" s="93"/>
      <c r="LH1131" s="93"/>
      <c r="LI1131" s="93"/>
      <c r="LJ1131" s="93"/>
      <c r="LK1131" s="93"/>
      <c r="LL1131" s="93"/>
      <c r="LM1131" s="93"/>
      <c r="LN1131" s="93"/>
      <c r="LO1131" s="93"/>
      <c r="LP1131" s="93"/>
      <c r="LQ1131" s="93"/>
      <c r="LR1131" s="93"/>
      <c r="LS1131" s="93"/>
      <c r="LT1131" s="93"/>
      <c r="LU1131" s="93"/>
      <c r="LV1131" s="93"/>
      <c r="LW1131" s="93"/>
      <c r="LX1131" s="93"/>
      <c r="LY1131" s="93"/>
      <c r="LZ1131" s="93"/>
      <c r="MA1131" s="93"/>
      <c r="MB1131" s="93"/>
      <c r="MC1131" s="93"/>
      <c r="MD1131" s="93"/>
      <c r="ME1131" s="93"/>
      <c r="MF1131" s="93"/>
      <c r="MG1131" s="93"/>
      <c r="MH1131" s="93"/>
      <c r="MI1131" s="93"/>
      <c r="MJ1131" s="93"/>
      <c r="MK1131" s="93"/>
      <c r="ML1131" s="93"/>
      <c r="MM1131" s="93"/>
      <c r="MN1131" s="93"/>
      <c r="MO1131" s="93"/>
      <c r="MP1131" s="93"/>
      <c r="MQ1131" s="93"/>
      <c r="MR1131" s="93"/>
      <c r="MS1131" s="93"/>
      <c r="MT1131" s="93"/>
      <c r="MU1131" s="93"/>
      <c r="MV1131" s="93"/>
      <c r="MW1131" s="93"/>
      <c r="MX1131" s="93"/>
      <c r="MY1131" s="93"/>
      <c r="MZ1131" s="93"/>
      <c r="NA1131" s="93"/>
      <c r="NB1131" s="93"/>
      <c r="NC1131" s="93"/>
      <c r="ND1131" s="93"/>
      <c r="NE1131" s="93"/>
      <c r="NF1131" s="93"/>
      <c r="NG1131" s="93"/>
      <c r="NH1131" s="93"/>
      <c r="NI1131" s="93"/>
      <c r="NJ1131" s="93"/>
      <c r="NK1131" s="93"/>
      <c r="NL1131" s="93"/>
      <c r="NM1131" s="93"/>
      <c r="NN1131" s="93"/>
      <c r="NO1131" s="93"/>
      <c r="NP1131" s="93"/>
      <c r="NQ1131" s="93"/>
      <c r="NR1131" s="93"/>
      <c r="NS1131" s="93"/>
      <c r="NT1131" s="93"/>
      <c r="NU1131" s="93"/>
      <c r="NV1131" s="93"/>
      <c r="NW1131" s="93"/>
      <c r="NX1131" s="93"/>
      <c r="NY1131" s="93"/>
      <c r="NZ1131" s="93"/>
      <c r="OA1131" s="93"/>
      <c r="OB1131" s="93"/>
      <c r="OC1131" s="93"/>
      <c r="OD1131" s="93"/>
      <c r="OE1131" s="93"/>
      <c r="OF1131" s="93"/>
      <c r="OG1131" s="93"/>
      <c r="OH1131" s="93"/>
      <c r="OI1131" s="93"/>
      <c r="OJ1131" s="93"/>
      <c r="OK1131" s="93"/>
      <c r="OL1131" s="93"/>
      <c r="OM1131" s="93"/>
      <c r="ON1131" s="93"/>
      <c r="OO1131" s="93"/>
      <c r="OP1131" s="93"/>
      <c r="OQ1131" s="93"/>
      <c r="OR1131" s="93"/>
      <c r="OS1131" s="93"/>
      <c r="OT1131" s="93"/>
      <c r="OU1131" s="93"/>
      <c r="OV1131" s="93"/>
      <c r="OW1131" s="93"/>
      <c r="OX1131" s="93"/>
      <c r="OY1131" s="93"/>
      <c r="OZ1131" s="93"/>
      <c r="PA1131" s="93"/>
      <c r="PB1131" s="93"/>
      <c r="PC1131" s="93"/>
      <c r="PD1131" s="93"/>
      <c r="PE1131" s="93"/>
      <c r="PF1131" s="93"/>
      <c r="PG1131" s="93"/>
      <c r="PH1131" s="93"/>
      <c r="PI1131" s="93"/>
      <c r="PJ1131" s="93"/>
      <c r="PK1131" s="93"/>
      <c r="PL1131" s="93"/>
      <c r="PM1131" s="93"/>
      <c r="PN1131" s="93"/>
      <c r="PO1131" s="93"/>
      <c r="PP1131" s="93"/>
      <c r="PQ1131" s="93"/>
      <c r="PR1131" s="93"/>
      <c r="PS1131" s="93"/>
      <c r="PT1131" s="93"/>
      <c r="PU1131" s="93"/>
      <c r="PV1131" s="93"/>
      <c r="PW1131" s="93"/>
      <c r="PX1131" s="93"/>
      <c r="PY1131" s="93"/>
      <c r="PZ1131" s="93"/>
      <c r="QA1131" s="93"/>
      <c r="QB1131" s="93"/>
      <c r="QC1131" s="93"/>
      <c r="QD1131" s="93"/>
      <c r="QE1131" s="93"/>
      <c r="QF1131" s="93"/>
      <c r="QG1131" s="93"/>
      <c r="QH1131" s="93"/>
      <c r="QI1131" s="93"/>
      <c r="QJ1131" s="93"/>
      <c r="QK1131" s="93"/>
      <c r="QL1131" s="93"/>
      <c r="QM1131" s="93"/>
      <c r="QN1131" s="93"/>
      <c r="QO1131" s="93"/>
      <c r="QP1131" s="93"/>
      <c r="QQ1131" s="93"/>
      <c r="QR1131" s="93"/>
      <c r="QS1131" s="93"/>
      <c r="QT1131" s="93"/>
      <c r="QU1131" s="93"/>
      <c r="QV1131" s="93"/>
      <c r="QW1131" s="93"/>
      <c r="QX1131" s="93"/>
      <c r="QY1131" s="93"/>
      <c r="QZ1131" s="93"/>
      <c r="RA1131" s="93"/>
      <c r="RB1131" s="93"/>
      <c r="RC1131" s="93"/>
      <c r="RD1131" s="93"/>
      <c r="RE1131" s="93"/>
      <c r="RF1131" s="93"/>
      <c r="RG1131" s="93"/>
      <c r="RH1131" s="93"/>
      <c r="RI1131" s="93"/>
      <c r="RJ1131" s="93"/>
      <c r="RK1131" s="93"/>
      <c r="RL1131" s="93"/>
      <c r="RM1131" s="93"/>
      <c r="RN1131" s="93"/>
      <c r="RO1131" s="93"/>
      <c r="RP1131" s="93"/>
      <c r="RQ1131" s="93"/>
      <c r="RR1131" s="93"/>
      <c r="RS1131" s="93"/>
      <c r="RT1131" s="93"/>
      <c r="RU1131" s="93"/>
      <c r="RV1131" s="93"/>
      <c r="RW1131" s="93"/>
      <c r="RX1131" s="93"/>
      <c r="RY1131" s="93"/>
      <c r="RZ1131" s="93"/>
      <c r="SA1131" s="93"/>
      <c r="SB1131" s="93"/>
      <c r="SC1131" s="93"/>
      <c r="SD1131" s="93"/>
      <c r="SE1131" s="93"/>
      <c r="SF1131" s="93"/>
      <c r="SG1131" s="93"/>
      <c r="SH1131" s="93"/>
      <c r="SI1131" s="93"/>
      <c r="SJ1131" s="93"/>
      <c r="SK1131" s="93"/>
      <c r="SL1131" s="93"/>
      <c r="SM1131" s="93"/>
      <c r="SN1131" s="93"/>
      <c r="SO1131" s="93"/>
      <c r="SP1131" s="93"/>
      <c r="SQ1131" s="93"/>
      <c r="SR1131" s="93"/>
      <c r="SS1131" s="93"/>
      <c r="ST1131" s="93"/>
      <c r="SU1131" s="93"/>
      <c r="SV1131" s="93"/>
      <c r="SW1131" s="93"/>
      <c r="SX1131" s="93"/>
      <c r="SY1131" s="93"/>
      <c r="SZ1131" s="93"/>
      <c r="TA1131" s="93"/>
      <c r="TB1131" s="93"/>
      <c r="TC1131" s="93"/>
      <c r="TD1131" s="93"/>
      <c r="TE1131" s="93"/>
      <c r="TF1131" s="93"/>
      <c r="TG1131" s="93"/>
      <c r="TH1131" s="93"/>
      <c r="TI1131" s="93"/>
      <c r="TJ1131" s="93"/>
      <c r="TK1131" s="93"/>
      <c r="TL1131" s="93"/>
      <c r="TM1131" s="93"/>
      <c r="TN1131" s="93"/>
      <c r="TO1131" s="93"/>
      <c r="TP1131" s="93"/>
      <c r="TQ1131" s="93"/>
      <c r="TR1131" s="93"/>
      <c r="TS1131" s="93"/>
      <c r="TT1131" s="93"/>
      <c r="TU1131" s="93"/>
      <c r="TV1131" s="93"/>
      <c r="TW1131" s="93"/>
      <c r="TX1131" s="93"/>
      <c r="TY1131" s="93"/>
      <c r="TZ1131" s="93"/>
      <c r="UA1131" s="93"/>
      <c r="UB1131" s="93"/>
      <c r="UC1131" s="93"/>
      <c r="UD1131" s="93"/>
      <c r="UE1131" s="93"/>
      <c r="UF1131" s="93"/>
      <c r="UG1131" s="93"/>
      <c r="UH1131" s="93"/>
      <c r="UI1131" s="93"/>
      <c r="UJ1131" s="93"/>
      <c r="UK1131" s="93"/>
      <c r="UL1131" s="93"/>
      <c r="UM1131" s="93"/>
      <c r="UN1131" s="93"/>
      <c r="UO1131" s="93"/>
      <c r="UP1131" s="93"/>
      <c r="UQ1131" s="93"/>
      <c r="UR1131" s="93"/>
      <c r="US1131" s="93"/>
      <c r="UT1131" s="93"/>
      <c r="UU1131" s="93"/>
      <c r="UV1131" s="93"/>
      <c r="UW1131" s="93"/>
      <c r="UX1131" s="93"/>
      <c r="UY1131" s="93"/>
      <c r="UZ1131" s="93"/>
      <c r="VA1131" s="93"/>
      <c r="VB1131" s="93"/>
      <c r="VC1131" s="93"/>
      <c r="VD1131" s="93"/>
      <c r="VE1131" s="93"/>
      <c r="VF1131" s="93"/>
      <c r="VG1131" s="93"/>
      <c r="VH1131" s="93"/>
      <c r="VI1131" s="93"/>
      <c r="VJ1131" s="93"/>
      <c r="VK1131" s="93"/>
      <c r="VL1131" s="93"/>
      <c r="VM1131" s="93"/>
      <c r="VN1131" s="93"/>
      <c r="VO1131" s="93"/>
      <c r="VP1131" s="93"/>
      <c r="VQ1131" s="93"/>
      <c r="VR1131" s="93"/>
      <c r="VS1131" s="93"/>
      <c r="VT1131" s="93"/>
      <c r="VU1131" s="93"/>
      <c r="VV1131" s="93"/>
      <c r="VW1131" s="93"/>
      <c r="VX1131" s="93"/>
      <c r="VY1131" s="93"/>
      <c r="VZ1131" s="93"/>
      <c r="WA1131" s="93"/>
      <c r="WB1131" s="93"/>
      <c r="WC1131" s="93"/>
      <c r="WD1131" s="93"/>
      <c r="WE1131" s="93"/>
      <c r="WF1131" s="93"/>
      <c r="WG1131" s="93"/>
      <c r="WH1131" s="93"/>
      <c r="WI1131" s="93"/>
      <c r="WJ1131" s="93"/>
      <c r="WK1131" s="93"/>
      <c r="WL1131" s="93"/>
      <c r="WM1131" s="93"/>
      <c r="WN1131" s="93"/>
      <c r="WO1131" s="93"/>
      <c r="WP1131" s="93"/>
      <c r="WQ1131" s="93"/>
      <c r="WR1131" s="93"/>
      <c r="WS1131" s="93"/>
      <c r="WT1131" s="93"/>
      <c r="WU1131" s="93"/>
      <c r="WV1131" s="93"/>
      <c r="WW1131" s="93"/>
      <c r="WX1131" s="93"/>
      <c r="WY1131" s="93"/>
      <c r="WZ1131" s="93"/>
      <c r="XA1131" s="93"/>
      <c r="XB1131" s="93"/>
      <c r="XC1131" s="93"/>
      <c r="XD1131" s="93"/>
      <c r="XE1131" s="93"/>
      <c r="XF1131" s="93"/>
      <c r="XG1131" s="93"/>
      <c r="XH1131" s="93"/>
      <c r="XI1131" s="93"/>
      <c r="XJ1131" s="93"/>
      <c r="XK1131" s="93"/>
      <c r="XL1131" s="93"/>
      <c r="XM1131" s="93"/>
      <c r="XN1131" s="93"/>
      <c r="XO1131" s="93"/>
      <c r="XP1131" s="93"/>
      <c r="XQ1131" s="93"/>
      <c r="XR1131" s="93"/>
      <c r="XS1131" s="93"/>
      <c r="XT1131" s="93"/>
      <c r="XU1131" s="93"/>
      <c r="XV1131" s="93"/>
      <c r="XW1131" s="93"/>
      <c r="XX1131" s="93"/>
      <c r="XY1131" s="93"/>
      <c r="XZ1131" s="93"/>
      <c r="YA1131" s="93"/>
      <c r="YB1131" s="93"/>
      <c r="YC1131" s="93"/>
      <c r="YD1131" s="93"/>
      <c r="YE1131" s="93"/>
      <c r="YF1131" s="93"/>
      <c r="YG1131" s="93"/>
      <c r="YH1131" s="93"/>
      <c r="YI1131" s="93"/>
      <c r="YJ1131" s="93"/>
      <c r="YK1131" s="93"/>
      <c r="YL1131" s="93"/>
      <c r="YM1131" s="93"/>
      <c r="YN1131" s="93"/>
      <c r="YO1131" s="93"/>
      <c r="YP1131" s="93"/>
      <c r="YQ1131" s="93"/>
      <c r="YR1131" s="93"/>
      <c r="YS1131" s="93"/>
      <c r="YT1131" s="93"/>
      <c r="YU1131" s="93"/>
      <c r="YV1131" s="93"/>
      <c r="YW1131" s="93"/>
      <c r="YX1131" s="93"/>
      <c r="YY1131" s="93"/>
      <c r="YZ1131" s="93"/>
      <c r="ZA1131" s="93"/>
      <c r="ZB1131" s="93"/>
      <c r="ZC1131" s="93"/>
      <c r="ZD1131" s="93"/>
      <c r="ZE1131" s="93"/>
      <c r="ZF1131" s="93"/>
      <c r="ZG1131" s="93"/>
      <c r="ZH1131" s="93"/>
      <c r="ZI1131" s="93"/>
      <c r="ZJ1131" s="93"/>
      <c r="ZK1131" s="93"/>
      <c r="ZL1131" s="93"/>
      <c r="ZM1131" s="93"/>
      <c r="ZN1131" s="93"/>
      <c r="ZO1131" s="93"/>
      <c r="ZP1131" s="93"/>
      <c r="ZQ1131" s="93"/>
      <c r="ZR1131" s="93"/>
      <c r="ZS1131" s="93"/>
      <c r="ZT1131" s="93"/>
      <c r="ZU1131" s="93"/>
      <c r="ZV1131" s="93"/>
      <c r="ZW1131" s="93"/>
      <c r="ZX1131" s="93"/>
      <c r="ZY1131" s="93"/>
      <c r="ZZ1131" s="93"/>
      <c r="AAA1131" s="93"/>
      <c r="AAB1131" s="93"/>
      <c r="AAC1131" s="93"/>
      <c r="AAD1131" s="93"/>
      <c r="AAE1131" s="93"/>
      <c r="AAF1131" s="93"/>
      <c r="AAG1131" s="93"/>
      <c r="AAH1131" s="93"/>
      <c r="AAI1131" s="93"/>
      <c r="AAJ1131" s="93"/>
      <c r="AAK1131" s="93"/>
      <c r="AAL1131" s="93"/>
      <c r="AAM1131" s="93"/>
      <c r="AAN1131" s="93"/>
      <c r="AAO1131" s="93"/>
      <c r="AAP1131" s="93"/>
      <c r="AAQ1131" s="93"/>
      <c r="AAR1131" s="93"/>
      <c r="AAS1131" s="93"/>
      <c r="AAT1131" s="93"/>
      <c r="AAU1131" s="93"/>
      <c r="AAV1131" s="93"/>
      <c r="AAW1131" s="93"/>
      <c r="AAX1131" s="93"/>
      <c r="AAY1131" s="93"/>
      <c r="AAZ1131" s="93"/>
      <c r="ABA1131" s="93"/>
      <c r="ABB1131" s="93"/>
      <c r="ABC1131" s="93"/>
      <c r="ABD1131" s="93"/>
      <c r="ABE1131" s="93"/>
      <c r="ABF1131" s="93"/>
      <c r="ABG1131" s="93"/>
      <c r="ABH1131" s="93"/>
      <c r="ABI1131" s="93"/>
      <c r="ABJ1131" s="93"/>
      <c r="ABK1131" s="93"/>
      <c r="ABL1131" s="93"/>
      <c r="ABM1131" s="93"/>
      <c r="ABN1131" s="93"/>
      <c r="ABO1131" s="93"/>
      <c r="ABP1131" s="93"/>
      <c r="ABQ1131" s="93"/>
      <c r="ABR1131" s="93"/>
      <c r="ABS1131" s="93"/>
      <c r="ABT1131" s="93"/>
      <c r="ABU1131" s="93"/>
      <c r="ABV1131" s="93"/>
      <c r="ABW1131" s="93"/>
      <c r="ABX1131" s="93"/>
      <c r="ABY1131" s="93"/>
      <c r="ABZ1131" s="93"/>
      <c r="ACA1131" s="93"/>
      <c r="ACB1131" s="93"/>
      <c r="ACC1131" s="93"/>
      <c r="ACD1131" s="93"/>
      <c r="ACE1131" s="93"/>
      <c r="ACF1131" s="93"/>
      <c r="ACG1131" s="93"/>
      <c r="ACH1131" s="93"/>
      <c r="ACI1131" s="93"/>
      <c r="ACJ1131" s="93"/>
      <c r="ACK1131" s="93"/>
      <c r="ACL1131" s="93"/>
      <c r="ACM1131" s="93"/>
      <c r="ACN1131" s="93"/>
      <c r="ACO1131" s="93"/>
      <c r="ACP1131" s="93"/>
      <c r="ACQ1131" s="89"/>
      <c r="ACR1131" s="285" t="s">
        <v>145</v>
      </c>
      <c r="ACS1131" s="286" t="s">
        <v>561</v>
      </c>
    </row>
    <row r="1132" spans="1:773" ht="60.75" customHeight="1">
      <c r="A1132" s="89"/>
      <c r="B1132" s="283"/>
      <c r="C1132" s="284"/>
      <c r="D1132" s="284"/>
      <c r="E1132" s="284"/>
      <c r="F1132" s="284"/>
      <c r="G1132" s="284"/>
      <c r="H1132" s="283"/>
      <c r="I1132" s="283"/>
      <c r="J1132" s="283"/>
      <c r="K1132" s="283"/>
      <c r="L1132" s="283"/>
      <c r="M1132" s="283"/>
      <c r="N1132" s="283"/>
      <c r="O1132" s="283"/>
      <c r="P1132" s="283"/>
      <c r="Q1132" s="283"/>
      <c r="R1132" s="283"/>
      <c r="S1132" s="283"/>
      <c r="T1132" s="283"/>
      <c r="U1132" s="283"/>
      <c r="V1132" s="283"/>
      <c r="W1132" s="283"/>
      <c r="X1132" s="283"/>
      <c r="Y1132" s="283"/>
      <c r="Z1132" s="283"/>
      <c r="AA1132" s="283"/>
      <c r="AB1132" s="93"/>
      <c r="AC1132" s="93"/>
      <c r="AD1132" s="93"/>
      <c r="AE1132" s="93"/>
      <c r="AF1132" s="93"/>
      <c r="AG1132" s="93"/>
      <c r="AH1132" s="93"/>
      <c r="AI1132" s="93"/>
      <c r="AJ1132" s="93"/>
      <c r="AK1132" s="93"/>
      <c r="AL1132" s="93"/>
      <c r="AM1132" s="93"/>
      <c r="AN1132" s="93"/>
      <c r="AO1132" s="93"/>
      <c r="AP1132" s="93"/>
      <c r="AQ1132" s="93"/>
      <c r="AR1132" s="93"/>
      <c r="AS1132" s="93"/>
      <c r="AT1132" s="93"/>
      <c r="AU1132" s="93"/>
      <c r="AV1132" s="283"/>
      <c r="AW1132" s="283"/>
      <c r="AX1132" s="283"/>
      <c r="AY1132" s="283"/>
      <c r="AZ1132" s="283"/>
      <c r="BA1132" s="283"/>
      <c r="BB1132" s="283"/>
      <c r="BC1132" s="283"/>
      <c r="BD1132" s="283"/>
      <c r="BE1132" s="283"/>
      <c r="BF1132" s="283"/>
      <c r="BG1132" s="283"/>
      <c r="BH1132" s="283"/>
      <c r="BI1132" s="283"/>
      <c r="BJ1132" s="283"/>
      <c r="BK1132" s="284"/>
      <c r="BL1132" s="284"/>
      <c r="BM1132" s="284"/>
      <c r="BN1132" s="284"/>
      <c r="BO1132" s="284"/>
      <c r="BP1132" s="284"/>
      <c r="BQ1132" s="284"/>
      <c r="BR1132" s="284"/>
      <c r="BS1132" s="284"/>
      <c r="BT1132" s="284"/>
      <c r="BU1132" s="284"/>
      <c r="BV1132" s="284"/>
      <c r="BW1132" s="284"/>
      <c r="BX1132" s="284"/>
      <c r="BY1132" s="284"/>
      <c r="BZ1132" s="284"/>
      <c r="CA1132" s="284"/>
      <c r="CB1132" s="283"/>
      <c r="CC1132" s="93"/>
      <c r="CD1132" s="282"/>
      <c r="CE1132" s="93"/>
      <c r="CF1132" s="93"/>
      <c r="CG1132" s="93"/>
      <c r="CH1132" s="93"/>
      <c r="CI1132" s="93"/>
      <c r="CJ1132" s="93"/>
      <c r="CK1132" s="93"/>
      <c r="CL1132" s="93"/>
      <c r="CM1132" s="93"/>
      <c r="CN1132" s="93"/>
      <c r="CO1132" s="93"/>
      <c r="CP1132" s="93"/>
      <c r="CQ1132" s="93"/>
      <c r="CR1132" s="93"/>
      <c r="CS1132" s="93"/>
      <c r="CT1132" s="93"/>
      <c r="CU1132" s="93"/>
      <c r="CV1132" s="93"/>
      <c r="CW1132" s="93"/>
      <c r="CX1132" s="93"/>
      <c r="CY1132" s="93"/>
      <c r="CZ1132" s="93"/>
      <c r="DA1132" s="93"/>
      <c r="DB1132" s="93"/>
      <c r="DC1132" s="93"/>
      <c r="DD1132" s="93"/>
      <c r="DE1132" s="93"/>
      <c r="DF1132" s="93"/>
      <c r="DG1132" s="93"/>
      <c r="DH1132" s="93"/>
      <c r="DI1132" s="93"/>
      <c r="DJ1132" s="93"/>
      <c r="DK1132" s="93"/>
      <c r="DL1132" s="93"/>
      <c r="DM1132" s="93"/>
      <c r="DN1132" s="93"/>
      <c r="DO1132" s="93"/>
      <c r="DP1132" s="93"/>
      <c r="DQ1132" s="93"/>
      <c r="DR1132" s="93"/>
      <c r="DS1132" s="93"/>
      <c r="DT1132" s="93"/>
      <c r="DU1132" s="93"/>
      <c r="DV1132" s="93"/>
      <c r="DW1132" s="93"/>
      <c r="DX1132" s="93"/>
      <c r="DY1132" s="93"/>
      <c r="DZ1132" s="93"/>
      <c r="EA1132" s="93"/>
      <c r="EB1132" s="93"/>
      <c r="EC1132" s="93"/>
      <c r="ED1132" s="93"/>
      <c r="EE1132" s="93"/>
      <c r="EF1132" s="93"/>
      <c r="EG1132" s="93"/>
      <c r="EH1132" s="93"/>
      <c r="EI1132" s="93"/>
      <c r="EJ1132" s="93"/>
      <c r="EK1132" s="93"/>
      <c r="EL1132" s="93"/>
      <c r="EM1132" s="93"/>
      <c r="EN1132" s="93"/>
      <c r="EO1132" s="93"/>
      <c r="EP1132" s="93"/>
      <c r="EQ1132" s="93"/>
      <c r="ER1132" s="93"/>
      <c r="ES1132" s="93"/>
      <c r="ET1132" s="93"/>
      <c r="EU1132" s="93"/>
      <c r="EV1132" s="93"/>
      <c r="EW1132" s="93"/>
      <c r="EX1132" s="93"/>
      <c r="EY1132" s="93"/>
      <c r="EZ1132" s="93"/>
      <c r="FA1132" s="93"/>
      <c r="FB1132" s="93"/>
      <c r="FC1132" s="93"/>
      <c r="FD1132" s="93"/>
      <c r="FE1132" s="93"/>
      <c r="FF1132" s="93"/>
      <c r="FG1132" s="93"/>
      <c r="FH1132" s="93"/>
      <c r="FI1132" s="93"/>
      <c r="FJ1132" s="93"/>
      <c r="FK1132" s="93"/>
      <c r="FL1132" s="93"/>
      <c r="FM1132" s="93"/>
      <c r="FN1132" s="93"/>
      <c r="FO1132" s="93"/>
      <c r="FP1132" s="93"/>
      <c r="FQ1132" s="93"/>
      <c r="FR1132" s="93"/>
      <c r="FS1132" s="93"/>
      <c r="FT1132" s="93"/>
      <c r="FU1132" s="93"/>
      <c r="FV1132" s="93"/>
      <c r="FW1132" s="93"/>
      <c r="FX1132" s="93"/>
      <c r="FY1132" s="93"/>
      <c r="FZ1132" s="93"/>
      <c r="GA1132" s="93"/>
      <c r="GB1132" s="93"/>
      <c r="GC1132" s="93"/>
      <c r="GD1132" s="93"/>
      <c r="GE1132" s="93"/>
      <c r="GF1132" s="93"/>
      <c r="GG1132" s="93"/>
      <c r="GH1132" s="93"/>
      <c r="GI1132" s="93"/>
      <c r="GJ1132" s="93"/>
      <c r="GK1132" s="93"/>
      <c r="GL1132" s="93"/>
      <c r="GM1132" s="93"/>
      <c r="GN1132" s="93"/>
      <c r="GO1132" s="93"/>
      <c r="GP1132" s="93"/>
      <c r="GQ1132" s="93"/>
      <c r="GR1132" s="93"/>
      <c r="GS1132" s="93"/>
      <c r="GT1132" s="93"/>
      <c r="GU1132" s="93"/>
      <c r="GV1132" s="93"/>
      <c r="GW1132" s="93"/>
      <c r="GX1132" s="93"/>
      <c r="GY1132" s="93"/>
      <c r="GZ1132" s="93"/>
      <c r="HA1132" s="93"/>
      <c r="HB1132" s="93"/>
      <c r="HC1132" s="93"/>
      <c r="HD1132" s="93"/>
      <c r="HE1132" s="93"/>
      <c r="HF1132" s="93"/>
      <c r="HG1132" s="93"/>
      <c r="HH1132" s="93"/>
      <c r="HI1132" s="93"/>
      <c r="HJ1132" s="93"/>
      <c r="HK1132" s="93"/>
      <c r="HL1132" s="93"/>
      <c r="HM1132" s="93"/>
      <c r="HN1132" s="93"/>
      <c r="HO1132" s="93"/>
      <c r="HP1132" s="93"/>
      <c r="HQ1132" s="93"/>
      <c r="HR1132" s="93"/>
      <c r="HS1132" s="93"/>
      <c r="HT1132" s="93"/>
      <c r="HU1132" s="93"/>
      <c r="HV1132" s="93"/>
      <c r="HW1132" s="93"/>
      <c r="HX1132" s="93"/>
      <c r="HY1132" s="93"/>
      <c r="HZ1132" s="93"/>
      <c r="IA1132" s="93"/>
      <c r="IB1132" s="93"/>
      <c r="IC1132" s="93"/>
      <c r="ID1132" s="93"/>
      <c r="IE1132" s="93"/>
      <c r="IF1132" s="93"/>
      <c r="IG1132" s="93"/>
      <c r="IH1132" s="93"/>
      <c r="II1132" s="93"/>
      <c r="IJ1132" s="93"/>
      <c r="IK1132" s="93"/>
      <c r="IL1132" s="93"/>
      <c r="IM1132" s="93"/>
      <c r="IN1132" s="93"/>
      <c r="IO1132" s="93"/>
      <c r="IP1132" s="93"/>
      <c r="IQ1132" s="93"/>
      <c r="IR1132" s="93"/>
      <c r="IS1132" s="93"/>
      <c r="IT1132" s="93"/>
      <c r="IU1132" s="93"/>
      <c r="IV1132" s="93"/>
      <c r="IW1132" s="93"/>
      <c r="IX1132" s="93"/>
      <c r="IY1132" s="93"/>
      <c r="IZ1132" s="93"/>
      <c r="JA1132" s="93"/>
      <c r="JB1132" s="93"/>
      <c r="JC1132" s="93"/>
      <c r="JD1132" s="93"/>
      <c r="JE1132" s="93"/>
      <c r="JF1132" s="93"/>
      <c r="JG1132" s="93"/>
      <c r="JH1132" s="93"/>
      <c r="JI1132" s="93"/>
      <c r="JJ1132" s="93"/>
      <c r="JK1132" s="93"/>
      <c r="JL1132" s="93"/>
      <c r="JM1132" s="93"/>
      <c r="JN1132" s="93"/>
      <c r="JO1132" s="93"/>
      <c r="JP1132" s="93"/>
      <c r="JQ1132" s="93"/>
      <c r="JR1132" s="93"/>
      <c r="JS1132" s="93"/>
      <c r="JT1132" s="93"/>
      <c r="JU1132" s="93"/>
      <c r="JV1132" s="93"/>
      <c r="JW1132" s="93"/>
      <c r="JX1132" s="93"/>
      <c r="JY1132" s="93"/>
      <c r="JZ1132" s="93"/>
      <c r="KA1132" s="93"/>
      <c r="KB1132" s="93"/>
      <c r="KC1132" s="93"/>
      <c r="KD1132" s="93"/>
      <c r="KE1132" s="93"/>
      <c r="KF1132" s="93"/>
      <c r="KG1132" s="93"/>
      <c r="KH1132" s="93"/>
      <c r="KI1132" s="93"/>
      <c r="KJ1132" s="93"/>
      <c r="KK1132" s="93"/>
      <c r="KL1132" s="93"/>
      <c r="KM1132" s="93"/>
      <c r="KN1132" s="93"/>
      <c r="KO1132" s="93"/>
      <c r="KP1132" s="93"/>
      <c r="KQ1132" s="93"/>
      <c r="KR1132" s="93"/>
      <c r="KS1132" s="93"/>
      <c r="KT1132" s="93"/>
      <c r="KU1132" s="93"/>
      <c r="KV1132" s="93"/>
      <c r="KW1132" s="93"/>
      <c r="KX1132" s="93"/>
      <c r="KY1132" s="93"/>
      <c r="KZ1132" s="93"/>
      <c r="LA1132" s="93"/>
      <c r="LB1132" s="93"/>
      <c r="LC1132" s="93"/>
      <c r="LD1132" s="93"/>
      <c r="LE1132" s="93"/>
      <c r="LF1132" s="93"/>
      <c r="LG1132" s="93"/>
      <c r="LH1132" s="93"/>
      <c r="LI1132" s="93"/>
      <c r="LJ1132" s="93"/>
      <c r="LK1132" s="93"/>
      <c r="LL1132" s="93"/>
      <c r="LM1132" s="93"/>
      <c r="LN1132" s="93"/>
      <c r="LO1132" s="93"/>
      <c r="LP1132" s="93"/>
      <c r="LQ1132" s="93"/>
      <c r="LR1132" s="93"/>
      <c r="LS1132" s="93"/>
      <c r="LT1132" s="93"/>
      <c r="LU1132" s="93"/>
      <c r="LV1132" s="93"/>
      <c r="LW1132" s="93"/>
      <c r="LX1132" s="93"/>
      <c r="LY1132" s="93"/>
      <c r="LZ1132" s="93"/>
      <c r="MA1132" s="93"/>
      <c r="MB1132" s="93"/>
      <c r="MC1132" s="93"/>
      <c r="MD1132" s="93"/>
      <c r="ME1132" s="93"/>
      <c r="MF1132" s="93"/>
      <c r="MG1132" s="93"/>
      <c r="MH1132" s="93"/>
      <c r="MI1132" s="93"/>
      <c r="MJ1132" s="93"/>
      <c r="MK1132" s="93"/>
      <c r="ML1132" s="93"/>
      <c r="MM1132" s="93"/>
      <c r="MN1132" s="93"/>
      <c r="MO1132" s="93"/>
      <c r="MP1132" s="93"/>
      <c r="MQ1132" s="93"/>
      <c r="MR1132" s="93"/>
      <c r="MS1132" s="93"/>
      <c r="MT1132" s="93"/>
      <c r="MU1132" s="93"/>
      <c r="MV1132" s="93"/>
      <c r="MW1132" s="93"/>
      <c r="MX1132" s="93"/>
      <c r="MY1132" s="93"/>
      <c r="MZ1132" s="93"/>
      <c r="NA1132" s="93"/>
      <c r="NB1132" s="93"/>
      <c r="NC1132" s="93"/>
      <c r="ND1132" s="93"/>
      <c r="NE1132" s="93"/>
      <c r="NF1132" s="93"/>
      <c r="NG1132" s="93"/>
      <c r="NH1132" s="93"/>
      <c r="NI1132" s="93"/>
      <c r="NJ1132" s="93"/>
      <c r="NK1132" s="93"/>
      <c r="NL1132" s="93"/>
      <c r="NM1132" s="93"/>
      <c r="NN1132" s="93"/>
      <c r="NO1132" s="93"/>
      <c r="NP1132" s="93"/>
      <c r="NQ1132" s="93"/>
      <c r="NR1132" s="93"/>
      <c r="NS1132" s="93"/>
      <c r="NT1132" s="93"/>
      <c r="NU1132" s="93"/>
      <c r="NV1132" s="93"/>
      <c r="NW1132" s="93"/>
      <c r="NX1132" s="93"/>
      <c r="NY1132" s="93"/>
      <c r="NZ1132" s="93"/>
      <c r="OA1132" s="93"/>
      <c r="OB1132" s="93"/>
      <c r="OC1132" s="93"/>
      <c r="OD1132" s="93"/>
      <c r="OE1132" s="93"/>
      <c r="OF1132" s="93"/>
      <c r="OG1132" s="93"/>
      <c r="OH1132" s="93"/>
      <c r="OI1132" s="93"/>
      <c r="OJ1132" s="93"/>
      <c r="OK1132" s="93"/>
      <c r="OL1132" s="93"/>
      <c r="OM1132" s="93"/>
      <c r="ON1132" s="93"/>
      <c r="OO1132" s="93"/>
      <c r="OP1132" s="93"/>
      <c r="OQ1132" s="93"/>
      <c r="OR1132" s="93"/>
      <c r="OS1132" s="93"/>
      <c r="OT1132" s="93"/>
      <c r="OU1132" s="93"/>
      <c r="OV1132" s="93"/>
      <c r="OW1132" s="93"/>
      <c r="OX1132" s="93"/>
      <c r="OY1132" s="93"/>
      <c r="OZ1132" s="93"/>
      <c r="PA1132" s="93"/>
      <c r="PB1132" s="93"/>
      <c r="PC1132" s="93"/>
      <c r="PD1132" s="93"/>
      <c r="PE1132" s="93"/>
      <c r="PF1132" s="93"/>
      <c r="PG1132" s="93"/>
      <c r="PH1132" s="93"/>
      <c r="PI1132" s="93"/>
      <c r="PJ1132" s="93"/>
      <c r="PK1132" s="93"/>
      <c r="PL1132" s="93"/>
      <c r="PM1132" s="93"/>
      <c r="PN1132" s="93"/>
      <c r="PO1132" s="93"/>
      <c r="PP1132" s="93"/>
      <c r="PQ1132" s="93"/>
      <c r="PR1132" s="93"/>
      <c r="PS1132" s="93"/>
      <c r="PT1132" s="93"/>
      <c r="PU1132" s="93"/>
      <c r="PV1132" s="93"/>
      <c r="PW1132" s="93"/>
      <c r="PX1132" s="93"/>
      <c r="PY1132" s="93"/>
      <c r="PZ1132" s="93"/>
      <c r="QA1132" s="93"/>
      <c r="QB1132" s="93"/>
      <c r="QC1132" s="93"/>
      <c r="QD1132" s="93"/>
      <c r="QE1132" s="93"/>
      <c r="QF1132" s="93"/>
      <c r="QG1132" s="93"/>
      <c r="QH1132" s="93"/>
      <c r="QI1132" s="93"/>
      <c r="QJ1132" s="93"/>
      <c r="QK1132" s="93"/>
      <c r="QL1132" s="93"/>
      <c r="QM1132" s="93"/>
      <c r="QN1132" s="93"/>
      <c r="QO1132" s="93"/>
      <c r="QP1132" s="93"/>
      <c r="QQ1132" s="93"/>
      <c r="QR1132" s="93"/>
      <c r="QS1132" s="93"/>
      <c r="QT1132" s="93"/>
      <c r="QU1132" s="93"/>
      <c r="QV1132" s="93"/>
      <c r="QW1132" s="93"/>
      <c r="QX1132" s="93"/>
      <c r="QY1132" s="93"/>
      <c r="QZ1132" s="93"/>
      <c r="RA1132" s="93"/>
      <c r="RB1132" s="93"/>
      <c r="RC1132" s="93"/>
      <c r="RD1132" s="93"/>
      <c r="RE1132" s="93"/>
      <c r="RF1132" s="93"/>
      <c r="RG1132" s="93"/>
      <c r="RH1132" s="93"/>
      <c r="RI1132" s="93"/>
      <c r="RJ1132" s="93"/>
      <c r="RK1132" s="93"/>
      <c r="RL1132" s="93"/>
      <c r="RM1132" s="93"/>
      <c r="RN1132" s="93"/>
      <c r="RO1132" s="93"/>
      <c r="RP1132" s="93"/>
      <c r="RQ1132" s="93"/>
      <c r="RR1132" s="93"/>
      <c r="RS1132" s="93"/>
      <c r="RT1132" s="93"/>
      <c r="RU1132" s="93"/>
      <c r="RV1132" s="93"/>
      <c r="RW1132" s="93"/>
      <c r="RX1132" s="93"/>
      <c r="RY1132" s="93"/>
      <c r="RZ1132" s="93"/>
      <c r="SA1132" s="93"/>
      <c r="SB1132" s="93"/>
      <c r="SC1132" s="93"/>
      <c r="SD1132" s="93"/>
      <c r="SE1132" s="93"/>
      <c r="SF1132" s="93"/>
      <c r="SG1132" s="93"/>
      <c r="SH1132" s="93"/>
      <c r="SI1132" s="93"/>
      <c r="SJ1132" s="93"/>
      <c r="SK1132" s="93"/>
      <c r="SL1132" s="93"/>
      <c r="SM1132" s="93"/>
      <c r="SN1132" s="93"/>
      <c r="SO1132" s="93"/>
      <c r="SP1132" s="93"/>
      <c r="SQ1132" s="93"/>
      <c r="SR1132" s="93"/>
      <c r="SS1132" s="93"/>
      <c r="ST1132" s="93"/>
      <c r="SU1132" s="93"/>
      <c r="SV1132" s="93"/>
      <c r="SW1132" s="93"/>
      <c r="SX1132" s="93"/>
      <c r="SY1132" s="93"/>
      <c r="SZ1132" s="93"/>
      <c r="TA1132" s="93"/>
      <c r="TB1132" s="93"/>
      <c r="TC1132" s="93"/>
      <c r="TD1132" s="93"/>
      <c r="TE1132" s="93"/>
      <c r="TF1132" s="93"/>
      <c r="TG1132" s="93"/>
      <c r="TH1132" s="93"/>
      <c r="TI1132" s="93"/>
      <c r="TJ1132" s="93"/>
      <c r="TK1132" s="93"/>
      <c r="TL1132" s="93"/>
      <c r="TM1132" s="93"/>
      <c r="TN1132" s="93"/>
      <c r="TO1132" s="93"/>
      <c r="TP1132" s="93"/>
      <c r="TQ1132" s="93"/>
      <c r="TR1132" s="93"/>
      <c r="TS1132" s="93"/>
      <c r="TT1132" s="93"/>
      <c r="TU1132" s="93"/>
      <c r="TV1132" s="93"/>
      <c r="TW1132" s="93"/>
      <c r="TX1132" s="93"/>
      <c r="TY1132" s="93"/>
      <c r="TZ1132" s="93"/>
      <c r="UA1132" s="93"/>
      <c r="UB1132" s="93"/>
      <c r="UC1132" s="93"/>
      <c r="UD1132" s="93"/>
      <c r="UE1132" s="93"/>
      <c r="UF1132" s="93"/>
      <c r="UG1132" s="93"/>
      <c r="UH1132" s="93"/>
      <c r="UI1132" s="93"/>
      <c r="UJ1132" s="93"/>
      <c r="UK1132" s="93"/>
      <c r="UL1132" s="93"/>
      <c r="UM1132" s="93"/>
      <c r="UN1132" s="93"/>
      <c r="UO1132" s="93"/>
      <c r="UP1132" s="93"/>
      <c r="UQ1132" s="93"/>
      <c r="UR1132" s="93"/>
      <c r="US1132" s="93"/>
      <c r="UT1132" s="93"/>
      <c r="UU1132" s="93"/>
      <c r="UV1132" s="93"/>
      <c r="UW1132" s="93"/>
      <c r="UX1132" s="93"/>
      <c r="UY1132" s="93"/>
      <c r="UZ1132" s="93"/>
      <c r="VA1132" s="93"/>
      <c r="VB1132" s="93"/>
      <c r="VC1132" s="93"/>
      <c r="VD1132" s="93"/>
      <c r="VE1132" s="93"/>
      <c r="VF1132" s="93"/>
      <c r="VG1132" s="93"/>
      <c r="VH1132" s="93"/>
      <c r="VI1132" s="93"/>
      <c r="VJ1132" s="93"/>
      <c r="VK1132" s="93"/>
      <c r="VL1132" s="93"/>
      <c r="VM1132" s="93"/>
      <c r="VN1132" s="93"/>
      <c r="VO1132" s="93"/>
      <c r="VP1132" s="93"/>
      <c r="VQ1132" s="93"/>
      <c r="VR1132" s="93"/>
      <c r="VS1132" s="93"/>
      <c r="VT1132" s="93"/>
      <c r="VU1132" s="93"/>
      <c r="VV1132" s="93"/>
      <c r="VW1132" s="93"/>
      <c r="VX1132" s="93"/>
      <c r="VY1132" s="93"/>
      <c r="VZ1132" s="93"/>
      <c r="WA1132" s="93"/>
      <c r="WB1132" s="93"/>
      <c r="WC1132" s="93"/>
      <c r="WD1132" s="93"/>
      <c r="WE1132" s="93"/>
      <c r="WF1132" s="93"/>
      <c r="WG1132" s="93"/>
      <c r="WH1132" s="93"/>
      <c r="WI1132" s="93"/>
      <c r="WJ1132" s="93"/>
      <c r="WK1132" s="93"/>
      <c r="WL1132" s="93"/>
      <c r="WM1132" s="93"/>
      <c r="WN1132" s="93"/>
      <c r="WO1132" s="93"/>
      <c r="WP1132" s="93"/>
      <c r="WQ1132" s="93"/>
      <c r="WR1132" s="93"/>
      <c r="WS1132" s="93"/>
      <c r="WT1132" s="93"/>
      <c r="WU1132" s="93"/>
      <c r="WV1132" s="93"/>
      <c r="WW1132" s="93"/>
      <c r="WX1132" s="93"/>
      <c r="WY1132" s="93"/>
      <c r="WZ1132" s="93"/>
      <c r="XA1132" s="93"/>
      <c r="XB1132" s="93"/>
      <c r="XC1132" s="93"/>
      <c r="XD1132" s="93"/>
      <c r="XE1132" s="93"/>
      <c r="XF1132" s="93"/>
      <c r="XG1132" s="93"/>
      <c r="XH1132" s="93"/>
      <c r="XI1132" s="93"/>
      <c r="XJ1132" s="93"/>
      <c r="XK1132" s="93"/>
      <c r="XL1132" s="93"/>
      <c r="XM1132" s="93"/>
      <c r="XN1132" s="93"/>
      <c r="XO1132" s="93"/>
      <c r="XP1132" s="93"/>
      <c r="XQ1132" s="93"/>
      <c r="XR1132" s="93"/>
      <c r="XS1132" s="93"/>
      <c r="XT1132" s="93"/>
      <c r="XU1132" s="93"/>
      <c r="XV1132" s="93"/>
      <c r="XW1132" s="93"/>
      <c r="XX1132" s="93"/>
      <c r="XY1132" s="93"/>
      <c r="XZ1132" s="93"/>
      <c r="YA1132" s="93"/>
      <c r="YB1132" s="93"/>
      <c r="YC1132" s="93"/>
      <c r="YD1132" s="93"/>
      <c r="YE1132" s="93"/>
      <c r="YF1132" s="93"/>
      <c r="YG1132" s="93"/>
      <c r="YH1132" s="93"/>
      <c r="YI1132" s="93"/>
      <c r="YJ1132" s="93"/>
      <c r="YK1132" s="93"/>
      <c r="YL1132" s="93"/>
      <c r="YM1132" s="93"/>
      <c r="YN1132" s="93"/>
      <c r="YO1132" s="93"/>
      <c r="YP1132" s="93"/>
      <c r="YQ1132" s="93"/>
      <c r="YR1132" s="93"/>
      <c r="YS1132" s="93"/>
      <c r="YT1132" s="93"/>
      <c r="YU1132" s="93"/>
      <c r="YV1132" s="93"/>
      <c r="YW1132" s="93"/>
      <c r="YX1132" s="93"/>
      <c r="YY1132" s="93"/>
      <c r="YZ1132" s="93"/>
      <c r="ZA1132" s="93"/>
      <c r="ZB1132" s="93"/>
      <c r="ZC1132" s="93"/>
      <c r="ZD1132" s="93"/>
      <c r="ZE1132" s="93"/>
      <c r="ZF1132" s="93"/>
      <c r="ZG1132" s="93"/>
      <c r="ZH1132" s="93"/>
      <c r="ZI1132" s="93"/>
      <c r="ZJ1132" s="93"/>
      <c r="ZK1132" s="93"/>
      <c r="ZL1132" s="93"/>
      <c r="ZM1132" s="93"/>
      <c r="ZN1132" s="93"/>
      <c r="ZO1132" s="93"/>
      <c r="ZP1132" s="93"/>
      <c r="ZQ1132" s="93"/>
      <c r="ZR1132" s="93"/>
      <c r="ZS1132" s="93"/>
      <c r="ZT1132" s="93"/>
      <c r="ZU1132" s="93"/>
      <c r="ZV1132" s="93"/>
      <c r="ZW1132" s="93"/>
      <c r="ZX1132" s="93"/>
      <c r="ZY1132" s="93"/>
      <c r="ZZ1132" s="93"/>
      <c r="AAA1132" s="93"/>
      <c r="AAB1132" s="93"/>
      <c r="AAC1132" s="93"/>
      <c r="AAD1132" s="93"/>
      <c r="AAE1132" s="93"/>
      <c r="AAF1132" s="93"/>
      <c r="AAG1132" s="93"/>
      <c r="AAH1132" s="93"/>
      <c r="AAI1132" s="93"/>
      <c r="AAJ1132" s="93"/>
      <c r="AAK1132" s="93"/>
      <c r="AAL1132" s="93"/>
      <c r="AAM1132" s="93"/>
      <c r="AAN1132" s="93"/>
      <c r="AAO1132" s="93"/>
      <c r="AAP1132" s="93"/>
      <c r="AAQ1132" s="93"/>
      <c r="AAR1132" s="93"/>
      <c r="AAS1132" s="93"/>
      <c r="AAT1132" s="93"/>
      <c r="AAU1132" s="93"/>
      <c r="AAV1132" s="93"/>
      <c r="AAW1132" s="93"/>
      <c r="AAX1132" s="93"/>
      <c r="AAY1132" s="93"/>
      <c r="AAZ1132" s="93"/>
      <c r="ABA1132" s="93"/>
      <c r="ABB1132" s="93"/>
      <c r="ABC1132" s="93"/>
      <c r="ABD1132" s="93"/>
      <c r="ABE1132" s="93"/>
      <c r="ABF1132" s="93"/>
      <c r="ABG1132" s="93"/>
      <c r="ABH1132" s="93"/>
      <c r="ABI1132" s="93"/>
      <c r="ABJ1132" s="93"/>
      <c r="ABK1132" s="93"/>
      <c r="ABL1132" s="93"/>
      <c r="ABM1132" s="93"/>
      <c r="ABN1132" s="93"/>
      <c r="ABO1132" s="93"/>
      <c r="ABP1132" s="93"/>
      <c r="ABQ1132" s="93"/>
      <c r="ABR1132" s="93"/>
      <c r="ABS1132" s="93"/>
      <c r="ABT1132" s="93"/>
      <c r="ABU1132" s="93"/>
      <c r="ABV1132" s="93"/>
      <c r="ABW1132" s="93"/>
      <c r="ABX1132" s="93"/>
      <c r="ABY1132" s="93"/>
      <c r="ABZ1132" s="93"/>
      <c r="ACA1132" s="93"/>
      <c r="ACB1132" s="93"/>
      <c r="ACC1132" s="93"/>
      <c r="ACD1132" s="93"/>
      <c r="ACE1132" s="93"/>
      <c r="ACF1132" s="93"/>
      <c r="ACG1132" s="93"/>
      <c r="ACH1132" s="93"/>
      <c r="ACI1132" s="93"/>
      <c r="ACJ1132" s="93"/>
      <c r="ACK1132" s="93"/>
      <c r="ACL1132" s="93"/>
      <c r="ACM1132" s="93"/>
      <c r="ACN1132" s="93"/>
      <c r="ACO1132" s="93"/>
      <c r="ACP1132" s="93"/>
      <c r="ACQ1132" s="89"/>
      <c r="ACR1132" s="287" t="s">
        <v>146</v>
      </c>
      <c r="ACS1132" s="288" t="s">
        <v>562</v>
      </c>
    </row>
    <row r="1133" spans="1:773" ht="58.5" customHeight="1">
      <c r="ACQ1133" s="89"/>
      <c r="ACR1133" s="285" t="s">
        <v>147</v>
      </c>
      <c r="ACS1133" s="286" t="s">
        <v>563</v>
      </c>
    </row>
    <row r="1134" spans="1:773" ht="96.75" customHeight="1">
      <c r="ACQ1134" s="89"/>
      <c r="ACR1134" s="287" t="s">
        <v>564</v>
      </c>
      <c r="ACS1134" s="288" t="s">
        <v>565</v>
      </c>
    </row>
    <row r="1135" spans="1:773" ht="73.5" customHeight="1">
      <c r="ACQ1135" s="89"/>
      <c r="ACR1135" s="285" t="s">
        <v>149</v>
      </c>
      <c r="ACS1135" s="286" t="s">
        <v>566</v>
      </c>
    </row>
    <row r="1136" spans="1:773" ht="63.75" customHeight="1">
      <c r="ACQ1136" s="89"/>
      <c r="ACR1136" s="287" t="s">
        <v>150</v>
      </c>
      <c r="ACS1136" s="288" t="s">
        <v>567</v>
      </c>
    </row>
    <row r="1137" spans="771:777" ht="11.25" customHeight="1">
      <c r="ACQ1137" s="89"/>
      <c r="ACR1137" s="89"/>
      <c r="ACS1137" s="89"/>
    </row>
    <row r="1138" spans="771:777" ht="11.25" customHeight="1">
      <c r="ACQ1138" s="89"/>
      <c r="ACR1138" s="89"/>
      <c r="ACS1138" s="89"/>
    </row>
    <row r="1140" spans="771:777" ht="11.25" customHeight="1">
      <c r="ACU1140" s="5" t="s">
        <v>568</v>
      </c>
      <c r="ACV1140" s="89"/>
      <c r="ACW1140" s="89"/>
    </row>
    <row r="1141" spans="771:777" ht="11.25" customHeight="1">
      <c r="ACU1141" s="5" t="s">
        <v>569</v>
      </c>
      <c r="ACV1141" s="89"/>
      <c r="ACW1141" s="89"/>
    </row>
    <row r="1142" spans="771:777" ht="11.25" customHeight="1">
      <c r="ACU1142" s="5" t="s">
        <v>570</v>
      </c>
      <c r="ACV1142" s="89"/>
      <c r="ACW1142" s="89"/>
    </row>
    <row r="1143" spans="771:777" ht="11.25" customHeight="1">
      <c r="ACU1143" s="5" t="s">
        <v>571</v>
      </c>
      <c r="ACV1143" s="89"/>
      <c r="ACW1143" s="89"/>
    </row>
    <row r="1144" spans="771:777" ht="11.25" customHeight="1">
      <c r="ACU1144" s="5"/>
      <c r="ACV1144" s="89"/>
      <c r="ACW1144" s="89"/>
    </row>
    <row r="1145" spans="771:777" ht="11.25" customHeight="1">
      <c r="ACU1145" s="5" t="s">
        <v>153</v>
      </c>
      <c r="ACV1145" s="89"/>
      <c r="ACW1145" s="89"/>
    </row>
    <row r="1146" spans="771:777" ht="11.25" customHeight="1">
      <c r="ACU1146" s="89"/>
      <c r="ACV1146" s="89"/>
      <c r="ACW1146" s="68" t="s">
        <v>160</v>
      </c>
    </row>
    <row r="1147" spans="771:777" ht="11.25" customHeight="1">
      <c r="ACU1147" s="89"/>
      <c r="ACV1147" s="89"/>
      <c r="ACW1147" s="57" t="s">
        <v>572</v>
      </c>
    </row>
    <row r="1148" spans="771:777" ht="11.25" customHeight="1">
      <c r="ACU1148" s="89"/>
      <c r="ACV1148" s="89"/>
      <c r="ACW1148" s="57" t="s">
        <v>162</v>
      </c>
    </row>
    <row r="1149" spans="771:777" ht="11.25" customHeight="1">
      <c r="ACU1149" s="89"/>
      <c r="ACV1149" s="89"/>
      <c r="ACW1149" s="57" t="s">
        <v>163</v>
      </c>
    </row>
    <row r="1150" spans="771:777" ht="11.25" customHeight="1">
      <c r="ACU1150" s="89"/>
      <c r="ACV1150" s="89"/>
      <c r="ACW1150" s="57" t="s">
        <v>165</v>
      </c>
    </row>
    <row r="1151" spans="771:777" ht="11.25" customHeight="1">
      <c r="ACU1151" s="89"/>
      <c r="ACV1151" s="89"/>
      <c r="ACW1151" s="57" t="s">
        <v>167</v>
      </c>
    </row>
    <row r="1152" spans="771:777" ht="11.25" customHeight="1">
      <c r="ACU1152" s="89"/>
      <c r="ACV1152" s="89"/>
      <c r="ACW1152" s="57" t="s">
        <v>573</v>
      </c>
    </row>
    <row r="1153" spans="775:781" ht="11.25" customHeight="1">
      <c r="ACU1153" s="89"/>
      <c r="ACV1153" s="89"/>
      <c r="ACW1153" s="57" t="s">
        <v>574</v>
      </c>
    </row>
    <row r="1154" spans="775:781" ht="11.25" customHeight="1">
      <c r="ACU1154" s="89"/>
      <c r="ACV1154" s="89"/>
      <c r="ACW1154" s="57" t="s">
        <v>575</v>
      </c>
    </row>
    <row r="1155" spans="775:781" ht="11.25" customHeight="1">
      <c r="ACW1155" s="57" t="s">
        <v>576</v>
      </c>
      <c r="ACX1155" s="89"/>
      <c r="ACY1155" s="89"/>
      <c r="ACZ1155" s="89"/>
      <c r="ADA1155" s="89"/>
    </row>
    <row r="1156" spans="775:781" ht="11.25" customHeight="1">
      <c r="ACW1156" s="57" t="s">
        <v>577</v>
      </c>
      <c r="ACX1156" s="89"/>
      <c r="ACY1156" s="89"/>
      <c r="ACZ1156" s="89"/>
      <c r="ADA1156" s="89"/>
    </row>
    <row r="1157" spans="775:781" ht="11.25" customHeight="1">
      <c r="ACW1157" s="57" t="s">
        <v>168</v>
      </c>
      <c r="ACX1157" s="89"/>
      <c r="ACY1157" s="89" t="s">
        <v>578</v>
      </c>
      <c r="ACZ1157" s="89"/>
      <c r="ADA1157" s="89"/>
    </row>
    <row r="1158" spans="775:781" ht="11.25" customHeight="1">
      <c r="ACW1158" s="89"/>
      <c r="ACX1158" s="89"/>
      <c r="ACY1158" s="57" t="s">
        <v>212</v>
      </c>
      <c r="ACZ1158" s="89"/>
      <c r="ADA1158" s="89"/>
    </row>
    <row r="1159" spans="775:781" ht="11.25" customHeight="1">
      <c r="ACW1159" s="89"/>
      <c r="ACX1159" s="89"/>
      <c r="ACY1159" s="57" t="s">
        <v>213</v>
      </c>
      <c r="ACZ1159" s="89"/>
      <c r="ADA1159" s="89"/>
    </row>
    <row r="1160" spans="775:781" ht="11.25" customHeight="1">
      <c r="ACW1160" s="89"/>
      <c r="ACX1160" s="89"/>
      <c r="ACY1160" s="57" t="s">
        <v>214</v>
      </c>
      <c r="ACZ1160" s="89"/>
      <c r="ADA1160" s="89"/>
    </row>
    <row r="1161" spans="775:781" ht="11.25" customHeight="1">
      <c r="ACW1161" s="89"/>
      <c r="ACX1161" s="89"/>
      <c r="ACY1161" s="57" t="s">
        <v>215</v>
      </c>
      <c r="ACZ1161" s="89"/>
      <c r="ADA1161" s="89"/>
    </row>
    <row r="1162" spans="775:781" ht="11.25" customHeight="1">
      <c r="ACW1162" s="89"/>
      <c r="ACX1162" s="89"/>
      <c r="ACY1162" s="89"/>
      <c r="ACZ1162" s="89"/>
      <c r="ADA1162" s="89"/>
    </row>
    <row r="1163" spans="775:781" ht="11.25" customHeight="1">
      <c r="ACW1163" s="89"/>
      <c r="ACX1163" s="89"/>
      <c r="ACY1163" s="89"/>
      <c r="ACZ1163" s="89"/>
      <c r="ADA1163" s="89" t="s">
        <v>100</v>
      </c>
    </row>
    <row r="1164" spans="775:781" ht="11.25" customHeight="1">
      <c r="ACW1164" s="89"/>
      <c r="ACX1164" s="89"/>
      <c r="ACY1164" s="89"/>
      <c r="ACZ1164" s="89"/>
      <c r="ADA1164" s="289" t="s">
        <v>579</v>
      </c>
    </row>
    <row r="1165" spans="775:781" ht="11.25" customHeight="1">
      <c r="ACW1165" s="89"/>
      <c r="ACX1165" s="89"/>
      <c r="ACY1165" s="89"/>
      <c r="ACZ1165" s="89"/>
      <c r="ADA1165" s="60" t="s">
        <v>580</v>
      </c>
    </row>
    <row r="1166" spans="775:781" ht="11.25" customHeight="1">
      <c r="ACW1166" s="89"/>
      <c r="ACX1166" s="89"/>
      <c r="ACY1166" s="89"/>
      <c r="ACZ1166" s="89"/>
      <c r="ADA1166" s="60" t="s">
        <v>581</v>
      </c>
    </row>
    <row r="1167" spans="775:781" ht="11.25" customHeight="1">
      <c r="ACW1167" s="89"/>
      <c r="ACX1167" s="89"/>
      <c r="ACY1167" s="89"/>
      <c r="ACZ1167" s="89"/>
      <c r="ADA1167" s="60" t="s">
        <v>582</v>
      </c>
    </row>
    <row r="1168" spans="775:781" ht="11.25" customHeight="1">
      <c r="ACW1168" s="89"/>
      <c r="ACX1168" s="89"/>
      <c r="ACY1168" s="89"/>
      <c r="ACZ1168" s="89"/>
      <c r="ADA1168" s="60" t="s">
        <v>583</v>
      </c>
    </row>
    <row r="1169" spans="777:786" ht="11.25" customHeight="1">
      <c r="ACW1169" s="89"/>
      <c r="ACX1169" s="89"/>
      <c r="ACY1169" s="89"/>
      <c r="ACZ1169" s="89"/>
      <c r="ADA1169" s="289" t="s">
        <v>584</v>
      </c>
    </row>
    <row r="1170" spans="777:786" ht="11.25" customHeight="1">
      <c r="ACW1170" s="89"/>
      <c r="ACX1170" s="89"/>
      <c r="ACY1170" s="89"/>
      <c r="ACZ1170" s="89"/>
      <c r="ADA1170" s="60" t="s">
        <v>585</v>
      </c>
    </row>
    <row r="1171" spans="777:786" ht="11.25" customHeight="1">
      <c r="ADA1171" s="289" t="s">
        <v>168</v>
      </c>
      <c r="ADB1171" s="89"/>
      <c r="ADC1171" s="5"/>
      <c r="ADD1171" s="5"/>
      <c r="ADE1171" s="56"/>
      <c r="ADF1171" s="56"/>
    </row>
    <row r="1172" spans="777:786" ht="11.25" customHeight="1">
      <c r="ADA1172" s="60" t="s">
        <v>153</v>
      </c>
      <c r="ADB1172" s="5"/>
      <c r="ADC1172" s="5"/>
      <c r="ADD1172" s="5"/>
      <c r="ADE1172" s="5"/>
      <c r="ADF1172" s="5"/>
    </row>
    <row r="1173" spans="777:786" ht="11.25" customHeight="1">
      <c r="ADA1173" s="60"/>
      <c r="ADB1173" s="5"/>
      <c r="ADC1173" s="5"/>
      <c r="ADD1173" s="5"/>
      <c r="ADE1173" s="5"/>
      <c r="ADF1173" s="5"/>
    </row>
    <row r="1174" spans="777:786" ht="11.25" customHeight="1">
      <c r="ADA1174" s="5"/>
      <c r="ADB1174" s="5"/>
      <c r="ADC1174" s="57" t="s">
        <v>210</v>
      </c>
      <c r="ADD1174" s="57"/>
      <c r="ADE1174" s="57"/>
      <c r="ADF1174" s="57"/>
    </row>
    <row r="1175" spans="777:786" ht="11.25" customHeight="1">
      <c r="ADA1175" s="5"/>
      <c r="ADB1175" s="5"/>
      <c r="ADC1175" s="57" t="s">
        <v>211</v>
      </c>
      <c r="ADD1175" s="57"/>
      <c r="ADE1175" s="57"/>
      <c r="ADF1175" s="57"/>
    </row>
    <row r="1176" spans="777:786" ht="11.25" customHeight="1">
      <c r="ADA1176" s="5"/>
      <c r="ADB1176" s="5"/>
      <c r="ADC1176" s="57"/>
      <c r="ADD1176" s="57"/>
      <c r="ADE1176" s="57"/>
      <c r="ADF1176" s="57"/>
    </row>
    <row r="1177" spans="777:786" ht="11.25" customHeight="1">
      <c r="ADA1177" s="5"/>
      <c r="ADB1177" s="5"/>
      <c r="ADC1177" s="57"/>
      <c r="ADD1177" s="57" t="s">
        <v>169</v>
      </c>
      <c r="ADE1177" s="57"/>
      <c r="ADF1177" s="57"/>
    </row>
    <row r="1178" spans="777:786" ht="11.25" customHeight="1">
      <c r="ADA1178" s="5"/>
      <c r="ADB1178" s="5"/>
      <c r="ADC1178" s="57"/>
      <c r="ADD1178" s="57" t="s">
        <v>170</v>
      </c>
      <c r="ADE1178" s="57"/>
      <c r="ADF1178" s="57"/>
    </row>
    <row r="1179" spans="777:786" ht="11.25" customHeight="1">
      <c r="ADA1179" s="5"/>
      <c r="ADB1179" s="5"/>
      <c r="ADC1179" s="57"/>
      <c r="ADD1179" s="57" t="s">
        <v>194</v>
      </c>
      <c r="ADE1179" s="57"/>
      <c r="ADF1179" s="57"/>
    </row>
    <row r="1180" spans="777:786" ht="11.25" customHeight="1">
      <c r="ADA1180" s="5"/>
      <c r="ADB1180" s="5"/>
      <c r="ADC1180" s="57"/>
      <c r="ADD1180" s="57" t="s">
        <v>196</v>
      </c>
      <c r="ADE1180" s="57"/>
      <c r="ADF1180" s="57"/>
    </row>
    <row r="1181" spans="777:786" ht="11.25" customHeight="1">
      <c r="ADA1181" s="5"/>
      <c r="ADB1181" s="5"/>
      <c r="ADC1181" s="57"/>
      <c r="ADD1181" s="57"/>
      <c r="ADE1181" s="57"/>
      <c r="ADF1181" s="57"/>
    </row>
    <row r="1182" spans="777:786" ht="11.25" customHeight="1">
      <c r="ADA1182" s="5"/>
      <c r="ADB1182" s="5"/>
      <c r="ADC1182" s="57"/>
      <c r="ADD1182" s="57"/>
      <c r="ADE1182" s="57"/>
      <c r="ADF1182" s="57"/>
    </row>
    <row r="1183" spans="777:786" ht="11.25" customHeight="1">
      <c r="ADA1183" s="5"/>
      <c r="ADB1183" s="5"/>
      <c r="ADC1183" s="57"/>
      <c r="ADD1183" s="57"/>
      <c r="ADE1183" s="57"/>
      <c r="ADF1183" s="57"/>
    </row>
    <row r="1184" spans="777:786" ht="11.25" customHeight="1">
      <c r="ADA1184" s="5"/>
      <c r="ADB1184" s="5"/>
      <c r="ADC1184" s="57"/>
      <c r="ADD1184" s="57"/>
      <c r="ADE1184" s="57"/>
      <c r="ADF1184" s="57" t="s">
        <v>204</v>
      </c>
    </row>
    <row r="1185" spans="781:791" ht="11.25" customHeight="1">
      <c r="ADA1185" s="5"/>
      <c r="ADB1185" s="5"/>
      <c r="ADC1185" s="57"/>
      <c r="ADD1185" s="57"/>
      <c r="ADE1185" s="57"/>
      <c r="ADF1185" s="57" t="s">
        <v>205</v>
      </c>
    </row>
    <row r="1186" spans="781:791" ht="11.25" customHeight="1">
      <c r="ADA1186" s="5"/>
      <c r="ADB1186" s="5"/>
      <c r="ADC1186" s="57"/>
      <c r="ADD1186" s="57"/>
      <c r="ADE1186" s="57"/>
      <c r="ADF1186" s="57" t="s">
        <v>206</v>
      </c>
    </row>
    <row r="1187" spans="781:791" ht="11.25" customHeight="1">
      <c r="ADF1187" s="57"/>
      <c r="ADG1187" s="57"/>
      <c r="ADH1187" s="57"/>
      <c r="ADI1187" s="57"/>
      <c r="ADJ1187" s="57"/>
      <c r="ADK1187" s="57"/>
    </row>
    <row r="1188" spans="781:791" ht="11.25" customHeight="1">
      <c r="ADF1188" s="57"/>
      <c r="ADG1188" s="57"/>
      <c r="ADH1188" s="57"/>
      <c r="ADI1188" s="57"/>
      <c r="ADJ1188" s="57"/>
      <c r="ADK1188" s="57"/>
    </row>
    <row r="1189" spans="781:791" ht="11.25" customHeight="1">
      <c r="ADF1189" s="57"/>
      <c r="ADG1189" s="57" t="s">
        <v>586</v>
      </c>
      <c r="ADH1189" s="57"/>
      <c r="ADI1189" s="57"/>
      <c r="ADJ1189" s="57"/>
      <c r="ADK1189" s="57"/>
    </row>
    <row r="1190" spans="781:791" ht="11.25" customHeight="1">
      <c r="ADF1190" s="57"/>
      <c r="ADG1190" s="57" t="s">
        <v>208</v>
      </c>
      <c r="ADH1190" s="57"/>
      <c r="ADI1190" s="57"/>
      <c r="ADJ1190" s="57"/>
      <c r="ADK1190" s="57"/>
    </row>
    <row r="1191" spans="781:791" ht="11.25" customHeight="1">
      <c r="ADF1191" s="57"/>
      <c r="ADG1191" s="57" t="s">
        <v>209</v>
      </c>
      <c r="ADH1191" s="57"/>
      <c r="ADI1191" s="57"/>
      <c r="ADJ1191" s="57"/>
      <c r="ADK1191" s="57"/>
    </row>
    <row r="1192" spans="781:791" ht="11.25" customHeight="1">
      <c r="ADF1192" s="57"/>
      <c r="ADG1192" s="57"/>
      <c r="ADH1192" s="57"/>
      <c r="ADI1192" s="57"/>
      <c r="ADJ1192" s="57"/>
      <c r="ADK1192" s="57"/>
    </row>
    <row r="1193" spans="781:791" ht="11.25" customHeight="1">
      <c r="ADF1193" s="57"/>
      <c r="ADG1193" s="57"/>
      <c r="ADH1193" s="57"/>
      <c r="ADI1193" s="57"/>
      <c r="ADJ1193" s="57"/>
      <c r="ADK1193" s="57"/>
    </row>
    <row r="1194" spans="781:791" ht="11.25" customHeight="1">
      <c r="ADF1194" s="57"/>
      <c r="ADG1194" s="57"/>
      <c r="ADH1194" s="57"/>
      <c r="ADI1194" s="57" t="s">
        <v>587</v>
      </c>
      <c r="ADJ1194" s="57"/>
      <c r="ADK1194" s="57"/>
    </row>
    <row r="1195" spans="781:791" ht="11.25" customHeight="1">
      <c r="ADF1195" s="57"/>
      <c r="ADG1195" s="57"/>
      <c r="ADH1195" s="57"/>
      <c r="ADI1195" s="57" t="s">
        <v>588</v>
      </c>
      <c r="ADJ1195" s="57"/>
      <c r="ADK1195" s="57"/>
    </row>
    <row r="1196" spans="781:791" ht="11.25" customHeight="1">
      <c r="ADF1196" s="57"/>
      <c r="ADG1196" s="57"/>
      <c r="ADH1196" s="57"/>
      <c r="ADI1196" s="57" t="s">
        <v>589</v>
      </c>
      <c r="ADJ1196" s="57"/>
      <c r="ADK1196" s="57"/>
    </row>
    <row r="1197" spans="781:791" ht="11.25" customHeight="1">
      <c r="ADF1197" s="57"/>
      <c r="ADG1197" s="57"/>
      <c r="ADH1197" s="57"/>
      <c r="ADI1197" s="57"/>
      <c r="ADJ1197" s="57"/>
      <c r="ADK1197" s="57"/>
    </row>
    <row r="1198" spans="781:791" ht="11.25" customHeight="1">
      <c r="ADF1198" s="57"/>
      <c r="ADG1198" s="57"/>
      <c r="ADH1198" s="57"/>
      <c r="ADI1198" s="57"/>
      <c r="ADJ1198" s="57" t="s">
        <v>193</v>
      </c>
      <c r="ADK1198" s="57"/>
    </row>
    <row r="1199" spans="781:791" ht="11.25" customHeight="1">
      <c r="ADF1199" s="57"/>
      <c r="ADG1199" s="57"/>
      <c r="ADH1199" s="57"/>
      <c r="ADI1199" s="57"/>
      <c r="ADJ1199" s="57" t="s">
        <v>191</v>
      </c>
      <c r="ADK1199" s="57"/>
    </row>
    <row r="1200" spans="781:791" ht="11.25" customHeight="1">
      <c r="ADF1200" s="57"/>
      <c r="ADG1200" s="57"/>
      <c r="ADH1200" s="57"/>
      <c r="ADI1200" s="57"/>
      <c r="ADJ1200" s="57" t="s">
        <v>590</v>
      </c>
      <c r="ADK1200" s="57"/>
    </row>
    <row r="1201" spans="786:805" ht="11.25" customHeight="1">
      <c r="ADF1201" s="57"/>
      <c r="ADG1201" s="57"/>
      <c r="ADH1201" s="57"/>
      <c r="ADI1201" s="57"/>
      <c r="ADJ1201" s="57"/>
      <c r="ADK1201" s="57"/>
    </row>
    <row r="1202" spans="786:805" ht="11.25" customHeight="1">
      <c r="ADF1202" s="57"/>
      <c r="ADG1202" s="57"/>
      <c r="ADH1202" s="57"/>
      <c r="ADI1202" s="57"/>
      <c r="ADJ1202" s="57"/>
      <c r="ADK1202" s="57" t="s">
        <v>591</v>
      </c>
    </row>
    <row r="1203" spans="786:805" ht="11.25" customHeight="1">
      <c r="ADK1203" s="57" t="s">
        <v>592</v>
      </c>
      <c r="ADL1203" s="57"/>
      <c r="ADM1203" s="5"/>
      <c r="ADN1203" s="5"/>
      <c r="ADO1203" s="5"/>
      <c r="ADP1203" s="5"/>
      <c r="ADQ1203" s="5"/>
      <c r="ADR1203" s="5"/>
      <c r="ADS1203" s="5"/>
      <c r="ADT1203" s="5"/>
      <c r="ADU1203" s="5"/>
      <c r="ADV1203" s="5"/>
      <c r="ADW1203" s="5"/>
      <c r="ADX1203" s="5"/>
      <c r="ADY1203" s="5"/>
    </row>
    <row r="1204" spans="786:805" ht="11.25" customHeight="1">
      <c r="ADK1204" s="57" t="s">
        <v>593</v>
      </c>
      <c r="ADL1204" s="57"/>
      <c r="ADM1204" s="5"/>
      <c r="ADN1204" s="5"/>
      <c r="ADO1204" s="5"/>
      <c r="ADP1204" s="5"/>
      <c r="ADQ1204" s="5"/>
      <c r="ADR1204" s="5"/>
      <c r="ADS1204" s="5"/>
      <c r="ADT1204" s="5"/>
      <c r="ADU1204" s="5"/>
      <c r="ADV1204" s="5"/>
      <c r="ADW1204" s="5"/>
      <c r="ADX1204" s="5"/>
      <c r="ADY1204" s="5"/>
    </row>
    <row r="1205" spans="786:805" ht="11.25" customHeight="1">
      <c r="ADK1205" s="57"/>
      <c r="ADL1205" s="57"/>
      <c r="ADM1205" s="5"/>
      <c r="ADN1205" s="5"/>
      <c r="ADO1205" s="5"/>
      <c r="ADP1205" s="5"/>
      <c r="ADQ1205" s="5"/>
      <c r="ADR1205" s="5"/>
      <c r="ADS1205" s="5"/>
      <c r="ADT1205" s="5"/>
      <c r="ADU1205" s="5"/>
      <c r="ADV1205" s="5"/>
      <c r="ADW1205" s="5"/>
      <c r="ADX1205" s="5"/>
      <c r="ADY1205" s="5"/>
    </row>
    <row r="1206" spans="786:805" ht="11.25" customHeight="1">
      <c r="ADK1206" s="57"/>
      <c r="ADL1206" s="60" t="s">
        <v>228</v>
      </c>
      <c r="ADM1206" s="5"/>
      <c r="ADN1206" s="5"/>
      <c r="ADO1206" s="5"/>
      <c r="ADP1206" s="5"/>
      <c r="ADQ1206" s="5"/>
      <c r="ADR1206" s="5"/>
      <c r="ADS1206" s="5"/>
      <c r="ADT1206" s="5"/>
      <c r="ADU1206" s="5"/>
      <c r="ADV1206" s="5"/>
      <c r="ADW1206" s="5"/>
      <c r="ADX1206" s="5"/>
      <c r="ADY1206" s="5"/>
    </row>
    <row r="1207" spans="786:805" ht="11.25" customHeight="1">
      <c r="ADK1207" s="57"/>
      <c r="ADL1207" s="60" t="s">
        <v>225</v>
      </c>
      <c r="ADM1207" s="5"/>
      <c r="ADN1207" s="5"/>
      <c r="ADO1207" s="5"/>
      <c r="ADP1207" s="5"/>
      <c r="ADQ1207" s="5"/>
      <c r="ADR1207" s="5"/>
      <c r="ADS1207" s="5"/>
      <c r="ADT1207" s="5"/>
      <c r="ADU1207" s="5"/>
      <c r="ADV1207" s="5"/>
      <c r="ADW1207" s="5"/>
      <c r="ADX1207" s="5"/>
      <c r="ADY1207" s="5"/>
    </row>
    <row r="1208" spans="786:805" ht="11.25" customHeight="1">
      <c r="ADK1208" s="57"/>
      <c r="ADL1208" s="60"/>
      <c r="ADM1208" s="5"/>
      <c r="ADN1208" s="5"/>
      <c r="ADO1208" s="5"/>
      <c r="ADP1208" s="5"/>
      <c r="ADQ1208" s="5"/>
      <c r="ADR1208" s="5"/>
      <c r="ADS1208" s="5"/>
      <c r="ADT1208" s="5"/>
      <c r="ADU1208" s="5"/>
      <c r="ADV1208" s="5"/>
      <c r="ADW1208" s="5"/>
      <c r="ADX1208" s="5"/>
      <c r="ADY1208" s="5"/>
    </row>
    <row r="1209" spans="786:805" ht="11.25" customHeight="1">
      <c r="ADK1209" s="5"/>
      <c r="ADL1209" s="5"/>
      <c r="ADM1209" s="5"/>
      <c r="ADN1209" s="5"/>
      <c r="ADO1209" s="5"/>
      <c r="ADP1209" s="5"/>
      <c r="ADQ1209" s="5"/>
      <c r="ADR1209" s="5"/>
      <c r="ADS1209" s="5"/>
      <c r="ADT1209" s="5"/>
      <c r="ADU1209" s="5"/>
      <c r="ADV1209" s="5"/>
      <c r="ADW1209" s="5"/>
      <c r="ADX1209" s="5"/>
      <c r="ADY1209" s="5"/>
    </row>
    <row r="1210" spans="786:805" ht="11.25" customHeight="1">
      <c r="ADK1210" s="5"/>
      <c r="ADL1210" s="5"/>
      <c r="ADM1210" s="5"/>
      <c r="ADN1210" s="5" t="s">
        <v>210</v>
      </c>
      <c r="ADO1210" s="5"/>
      <c r="ADP1210" s="5"/>
      <c r="ADQ1210" s="5"/>
      <c r="ADR1210" s="5"/>
      <c r="ADS1210" s="5"/>
      <c r="ADT1210" s="5"/>
      <c r="ADU1210" s="5"/>
      <c r="ADV1210" s="5"/>
      <c r="ADW1210" s="5"/>
      <c r="ADX1210" s="5"/>
      <c r="ADY1210" s="5"/>
    </row>
    <row r="1211" spans="786:805" ht="11.25" customHeight="1">
      <c r="ADK1211" s="5"/>
      <c r="ADL1211" s="5"/>
      <c r="ADM1211" s="5"/>
      <c r="ADN1211" s="5" t="s">
        <v>211</v>
      </c>
      <c r="ADO1211" s="5"/>
      <c r="ADP1211" s="5"/>
      <c r="ADQ1211" s="5"/>
      <c r="ADR1211" s="5"/>
      <c r="ADS1211" s="5"/>
      <c r="ADT1211" s="5"/>
      <c r="ADU1211" s="5"/>
      <c r="ADV1211" s="5"/>
      <c r="ADW1211" s="5"/>
      <c r="ADX1211" s="5"/>
      <c r="ADY1211" s="5"/>
    </row>
    <row r="1212" spans="786:805" ht="11.25" customHeight="1">
      <c r="ADK1212" s="5"/>
      <c r="ADL1212" s="5"/>
      <c r="ADM1212" s="5"/>
      <c r="ADN1212" s="5" t="s">
        <v>594</v>
      </c>
      <c r="ADO1212" s="5"/>
      <c r="ADP1212" s="5"/>
      <c r="ADQ1212" s="5"/>
      <c r="ADR1212" s="5"/>
      <c r="ADS1212" s="5"/>
      <c r="ADT1212" s="5"/>
      <c r="ADU1212" s="5"/>
      <c r="ADV1212" s="5"/>
      <c r="ADW1212" s="5"/>
      <c r="ADX1212" s="5"/>
      <c r="ADY1212" s="5"/>
    </row>
    <row r="1213" spans="786:805" ht="11.25" customHeight="1">
      <c r="ADK1213" s="5"/>
      <c r="ADL1213" s="5"/>
      <c r="ADM1213" s="5"/>
      <c r="ADN1213" s="5"/>
      <c r="ADO1213" s="57"/>
      <c r="ADP1213" s="57"/>
      <c r="ADQ1213" s="57"/>
      <c r="ADR1213" s="57"/>
      <c r="ADS1213" s="57"/>
      <c r="ADT1213" s="57"/>
      <c r="ADU1213" s="57"/>
      <c r="ADV1213" s="57"/>
      <c r="ADW1213" s="334" t="s">
        <v>122</v>
      </c>
      <c r="ADX1213" s="334"/>
      <c r="ADY1213" s="334"/>
    </row>
    <row r="1214" spans="786:805" ht="11.25" customHeight="1">
      <c r="ADK1214" s="5"/>
      <c r="ADL1214" s="5"/>
      <c r="ADM1214" s="5"/>
      <c r="ADN1214" s="5"/>
      <c r="ADO1214" s="57"/>
      <c r="ADP1214" s="57"/>
      <c r="ADQ1214" s="57"/>
      <c r="ADR1214" s="57"/>
      <c r="ADS1214" s="57"/>
      <c r="ADT1214" s="57"/>
      <c r="ADU1214" s="113">
        <v>1</v>
      </c>
      <c r="ADV1214" s="113">
        <v>2</v>
      </c>
      <c r="ADW1214" s="113">
        <v>3</v>
      </c>
      <c r="ADX1214" s="192">
        <v>4</v>
      </c>
      <c r="ADY1214" s="192">
        <v>5</v>
      </c>
    </row>
    <row r="1215" spans="786:805" ht="11.25" customHeight="1">
      <c r="ADK1215" s="5"/>
      <c r="ADL1215" s="5"/>
      <c r="ADM1215" s="5"/>
      <c r="ADN1215" s="5"/>
      <c r="ADO1215" s="57"/>
      <c r="ADP1215" s="57"/>
      <c r="ADQ1215" s="57"/>
      <c r="ADR1215" s="57"/>
      <c r="ADS1215" s="57"/>
      <c r="ADT1215" s="57"/>
      <c r="ADU1215" s="60" t="s">
        <v>123</v>
      </c>
      <c r="ADV1215" s="60" t="s">
        <v>124</v>
      </c>
      <c r="ADW1215" s="60" t="s">
        <v>125</v>
      </c>
      <c r="ADX1215" s="60" t="s">
        <v>126</v>
      </c>
      <c r="ADY1215" s="60" t="s">
        <v>127</v>
      </c>
    </row>
    <row r="1216" spans="786:805" ht="11.25" customHeight="1">
      <c r="ADK1216" s="5"/>
      <c r="ADL1216" s="5"/>
      <c r="ADM1216" s="5"/>
      <c r="ADN1216" s="5"/>
      <c r="ADO1216" s="57"/>
      <c r="ADP1216" s="57"/>
      <c r="ADQ1216" s="57"/>
      <c r="ADR1216" s="57"/>
      <c r="ADS1216" s="57"/>
      <c r="ADT1216" s="57"/>
      <c r="ADU1216" s="61">
        <v>0.2</v>
      </c>
      <c r="ADV1216" s="61">
        <v>0.4</v>
      </c>
      <c r="ADW1216" s="61">
        <v>0.6</v>
      </c>
      <c r="ADX1216" s="61">
        <v>0.8</v>
      </c>
      <c r="ADY1216" s="61">
        <v>1</v>
      </c>
    </row>
    <row r="1217" spans="791:811" ht="11.25" customHeight="1">
      <c r="ADK1217" s="5"/>
      <c r="ADL1217" s="5"/>
      <c r="ADM1217" s="5"/>
      <c r="ADN1217" s="5"/>
      <c r="ADO1217" s="57"/>
      <c r="ADP1217" s="57"/>
      <c r="ADQ1217" s="57"/>
      <c r="ADR1217" s="57"/>
      <c r="ADS1217" s="57"/>
      <c r="ADT1217" s="57"/>
      <c r="ADU1217" s="113"/>
      <c r="ADV1217" s="113"/>
      <c r="ADW1217" s="113"/>
      <c r="ADX1217" s="192"/>
      <c r="ADY1217" s="192"/>
    </row>
    <row r="1218" spans="791:811" ht="11.25" customHeight="1">
      <c r="ADK1218" s="5"/>
      <c r="ADL1218" s="5"/>
      <c r="ADM1218" s="5"/>
      <c r="ADN1218" s="5"/>
      <c r="ADO1218" s="335" t="s">
        <v>38</v>
      </c>
      <c r="ADP1218" s="62">
        <v>5</v>
      </c>
      <c r="ADQ1218" s="60" t="s">
        <v>128</v>
      </c>
      <c r="ADR1218" s="61">
        <v>1</v>
      </c>
      <c r="ADS1218" s="57" t="s">
        <v>129</v>
      </c>
      <c r="ADT1218" s="63">
        <v>1</v>
      </c>
      <c r="ADU1218" s="113" t="s">
        <v>134</v>
      </c>
      <c r="ADV1218" s="113" t="s">
        <v>130</v>
      </c>
      <c r="ADW1218" s="113" t="s">
        <v>130</v>
      </c>
      <c r="ADX1218" s="113" t="s">
        <v>131</v>
      </c>
      <c r="ADY1218" s="113" t="s">
        <v>131</v>
      </c>
    </row>
    <row r="1219" spans="791:811" ht="11.25" customHeight="1">
      <c r="ADO1219" s="335"/>
      <c r="ADP1219" s="62">
        <v>4</v>
      </c>
      <c r="ADQ1219" s="60" t="s">
        <v>132</v>
      </c>
      <c r="ADR1219" s="61">
        <v>0.8</v>
      </c>
      <c r="ADS1219" s="57" t="s">
        <v>133</v>
      </c>
      <c r="ADT1219" s="63">
        <v>0.8</v>
      </c>
      <c r="ADU1219" s="113" t="s">
        <v>134</v>
      </c>
      <c r="ADV1219" s="113" t="s">
        <v>134</v>
      </c>
      <c r="ADW1219" s="113" t="s">
        <v>130</v>
      </c>
      <c r="ADX1219" s="113" t="s">
        <v>131</v>
      </c>
      <c r="ADY1219" s="113" t="s">
        <v>131</v>
      </c>
      <c r="ADZ1219" s="5"/>
      <c r="AEA1219" s="5"/>
      <c r="AEB1219" s="5"/>
      <c r="AEC1219" s="5"/>
      <c r="AED1219" s="5"/>
      <c r="AEE1219" s="5"/>
    </row>
    <row r="1220" spans="791:811" ht="11.25" customHeight="1">
      <c r="ADO1220" s="335"/>
      <c r="ADP1220" s="62">
        <v>3</v>
      </c>
      <c r="ADQ1220" s="60" t="s">
        <v>135</v>
      </c>
      <c r="ADR1220" s="61">
        <v>0.6</v>
      </c>
      <c r="ADS1220" s="57" t="s">
        <v>136</v>
      </c>
      <c r="ADT1220" s="63">
        <v>0.6</v>
      </c>
      <c r="ADU1220" s="113" t="s">
        <v>134</v>
      </c>
      <c r="ADV1220" s="113" t="s">
        <v>134</v>
      </c>
      <c r="ADW1220" s="113" t="s">
        <v>130</v>
      </c>
      <c r="ADX1220" s="113" t="s">
        <v>130</v>
      </c>
      <c r="ADY1220" s="113" t="s">
        <v>130</v>
      </c>
      <c r="ADZ1220" s="5"/>
      <c r="AEA1220" s="5"/>
      <c r="AEB1220" s="5"/>
      <c r="AEC1220" s="5"/>
      <c r="AED1220" s="5"/>
      <c r="AEE1220" s="5"/>
    </row>
    <row r="1221" spans="791:811" ht="11.25" customHeight="1">
      <c r="ADO1221" s="335"/>
      <c r="ADP1221" s="62">
        <v>2</v>
      </c>
      <c r="ADQ1221" s="60" t="s">
        <v>137</v>
      </c>
      <c r="ADR1221" s="61">
        <v>0.4</v>
      </c>
      <c r="ADS1221" s="57" t="s">
        <v>138</v>
      </c>
      <c r="ADT1221" s="63">
        <v>0.4</v>
      </c>
      <c r="ADU1221" s="113" t="s">
        <v>139</v>
      </c>
      <c r="ADV1221" s="113" t="s">
        <v>134</v>
      </c>
      <c r="ADW1221" s="113" t="s">
        <v>134</v>
      </c>
      <c r="ADX1221" s="113" t="s">
        <v>130</v>
      </c>
      <c r="ADY1221" s="113" t="s">
        <v>130</v>
      </c>
      <c r="ADZ1221" s="5"/>
      <c r="AEA1221" s="5"/>
      <c r="AEB1221" s="5"/>
      <c r="AEC1221" s="5"/>
      <c r="AED1221" s="5"/>
      <c r="AEE1221" s="5"/>
    </row>
    <row r="1222" spans="791:811" ht="11.25" customHeight="1">
      <c r="ADO1222" s="335"/>
      <c r="ADP1222" s="62">
        <v>1</v>
      </c>
      <c r="ADQ1222" s="60" t="s">
        <v>140</v>
      </c>
      <c r="ADR1222" s="61">
        <v>0.2</v>
      </c>
      <c r="ADS1222" s="57" t="s">
        <v>141</v>
      </c>
      <c r="ADT1222" s="63">
        <v>0.2</v>
      </c>
      <c r="ADU1222" s="113" t="s">
        <v>139</v>
      </c>
      <c r="ADV1222" s="113" t="s">
        <v>139</v>
      </c>
      <c r="ADW1222" s="113" t="s">
        <v>134</v>
      </c>
      <c r="ADX1222" s="113" t="s">
        <v>134</v>
      </c>
      <c r="ADY1222" s="113" t="s">
        <v>134</v>
      </c>
      <c r="ADZ1222" s="5"/>
      <c r="AEA1222" s="5"/>
      <c r="AEB1222" s="5"/>
      <c r="AEC1222" s="5"/>
      <c r="AED1222" s="5"/>
      <c r="AEE1222" s="5"/>
    </row>
    <row r="1223" spans="791:811" ht="11.25" customHeight="1">
      <c r="ADO1223" s="5"/>
      <c r="ADP1223" s="5"/>
      <c r="ADQ1223" s="5"/>
      <c r="ADR1223" s="5"/>
      <c r="ADS1223" s="5"/>
      <c r="ADT1223" s="5"/>
      <c r="ADU1223" s="5"/>
      <c r="ADV1223" s="5"/>
      <c r="ADW1223" s="5"/>
      <c r="ADX1223" s="5"/>
      <c r="ADY1223" s="5"/>
      <c r="ADZ1223" s="5"/>
      <c r="AEA1223" s="5"/>
      <c r="AEB1223" s="5"/>
      <c r="AEC1223" s="5"/>
      <c r="AED1223" s="5"/>
      <c r="AEE1223" s="5"/>
    </row>
    <row r="1224" spans="791:811" ht="11.25" customHeight="1">
      <c r="ADO1224" s="5"/>
      <c r="ADP1224" s="5"/>
      <c r="ADQ1224" s="5"/>
      <c r="ADR1224" s="5"/>
      <c r="ADS1224" s="5"/>
      <c r="ADT1224" s="5"/>
      <c r="ADU1224" s="5"/>
      <c r="ADV1224" s="5"/>
      <c r="ADW1224" s="5"/>
      <c r="ADX1224" s="5"/>
      <c r="ADY1224" s="5"/>
      <c r="ADZ1224" s="5"/>
      <c r="AEA1224" s="5"/>
      <c r="AEB1224" s="5"/>
      <c r="AEC1224" s="5"/>
      <c r="AED1224" s="5"/>
      <c r="AEE1224" s="5"/>
    </row>
    <row r="1225" spans="791:811" ht="11.25" customHeight="1">
      <c r="ADO1225" s="5"/>
      <c r="ADP1225" s="5"/>
      <c r="ADQ1225" s="5"/>
      <c r="ADR1225" s="5"/>
      <c r="ADS1225" s="5"/>
      <c r="ADT1225" s="5"/>
      <c r="ADU1225" s="5"/>
      <c r="ADV1225" s="5"/>
      <c r="ADW1225" s="5"/>
      <c r="ADX1225" s="5"/>
      <c r="ADY1225" s="5"/>
      <c r="ADZ1225" s="5"/>
      <c r="AEA1225" s="5" t="s">
        <v>262</v>
      </c>
      <c r="AEB1225" s="5"/>
      <c r="AEC1225" s="5"/>
      <c r="AED1225" s="5"/>
      <c r="AEE1225" s="5"/>
    </row>
    <row r="1226" spans="791:811" ht="11.25" customHeight="1">
      <c r="ADO1226" s="5"/>
      <c r="ADP1226" s="5"/>
      <c r="ADQ1226" s="5"/>
      <c r="ADR1226" s="5"/>
      <c r="ADS1226" s="5"/>
      <c r="ADT1226" s="5"/>
      <c r="ADU1226" s="5"/>
      <c r="ADV1226" s="5"/>
      <c r="ADW1226" s="5"/>
      <c r="ADX1226" s="5"/>
      <c r="ADY1226" s="5"/>
      <c r="ADZ1226" s="5"/>
      <c r="AEA1226" s="5" t="s">
        <v>269</v>
      </c>
      <c r="AEB1226" s="5"/>
      <c r="AEC1226" s="5"/>
      <c r="AED1226" s="5"/>
      <c r="AEE1226" s="5"/>
    </row>
    <row r="1227" spans="791:811" ht="11.25" customHeight="1">
      <c r="ADO1227" s="5"/>
      <c r="ADP1227" s="5"/>
      <c r="ADQ1227" s="5"/>
      <c r="ADR1227" s="5"/>
      <c r="ADS1227" s="5"/>
      <c r="ADT1227" s="5"/>
      <c r="ADU1227" s="5"/>
      <c r="ADV1227" s="5"/>
      <c r="ADW1227" s="5"/>
      <c r="ADX1227" s="5"/>
      <c r="ADY1227" s="5"/>
      <c r="ADZ1227" s="5"/>
      <c r="AEA1227" s="5" t="s">
        <v>264</v>
      </c>
      <c r="AEB1227" s="5"/>
      <c r="AEC1227" s="5"/>
      <c r="AED1227" s="5"/>
      <c r="AEE1227" s="5"/>
    </row>
    <row r="1228" spans="791:811" ht="11.25" customHeight="1">
      <c r="ADO1228" s="5"/>
      <c r="ADP1228" s="5"/>
      <c r="ADQ1228" s="5"/>
      <c r="ADR1228" s="5"/>
      <c r="ADS1228" s="5"/>
      <c r="ADT1228" s="5"/>
      <c r="ADU1228" s="5"/>
      <c r="ADV1228" s="5"/>
      <c r="ADW1228" s="5"/>
      <c r="ADX1228" s="5"/>
      <c r="ADY1228" s="5"/>
      <c r="ADZ1228" s="5"/>
      <c r="AEA1228" s="5" t="s">
        <v>266</v>
      </c>
      <c r="AEB1228" s="5"/>
      <c r="AEC1228" s="5"/>
      <c r="AED1228" s="5"/>
      <c r="AEE1228" s="5"/>
    </row>
    <row r="1229" spans="791:811" ht="11.25" customHeight="1">
      <c r="ADO1229" s="5"/>
      <c r="ADP1229" s="5"/>
      <c r="ADQ1229" s="5"/>
      <c r="ADR1229" s="5"/>
      <c r="ADS1229" s="5"/>
      <c r="ADT1229" s="5"/>
      <c r="ADU1229" s="5"/>
      <c r="ADV1229" s="5"/>
      <c r="ADW1229" s="5"/>
      <c r="ADX1229" s="5"/>
      <c r="ADY1229" s="5"/>
      <c r="ADZ1229" s="5"/>
      <c r="AEA1229" s="5" t="s">
        <v>268</v>
      </c>
      <c r="AEB1229" s="5"/>
      <c r="AEC1229" s="5"/>
      <c r="AED1229" s="5"/>
      <c r="AEE1229" s="5"/>
    </row>
    <row r="1230" spans="791:811" ht="11.25" customHeight="1">
      <c r="ADO1230" s="5"/>
      <c r="ADP1230" s="5"/>
      <c r="ADQ1230" s="5"/>
      <c r="ADR1230" s="5"/>
      <c r="ADS1230" s="5"/>
      <c r="ADT1230" s="5"/>
      <c r="ADU1230" s="5"/>
      <c r="ADV1230" s="5"/>
      <c r="ADW1230" s="5"/>
      <c r="ADX1230" s="5"/>
      <c r="ADY1230" s="5"/>
      <c r="ADZ1230" s="5"/>
      <c r="AEA1230" s="5" t="s">
        <v>270</v>
      </c>
      <c r="AEB1230" s="5"/>
      <c r="AEC1230" s="5"/>
      <c r="AED1230" s="5"/>
      <c r="AEE1230" s="5"/>
    </row>
    <row r="1231" spans="791:811" ht="11.25" customHeight="1">
      <c r="ADO1231" s="5"/>
      <c r="ADP1231" s="5"/>
      <c r="ADQ1231" s="5"/>
      <c r="ADR1231" s="5"/>
      <c r="ADS1231" s="5"/>
      <c r="ADT1231" s="5"/>
      <c r="ADU1231" s="5"/>
      <c r="ADV1231" s="5"/>
      <c r="ADW1231" s="5"/>
      <c r="ADX1231" s="5"/>
      <c r="ADY1231" s="5"/>
      <c r="ADZ1231" s="5"/>
      <c r="AEA1231" s="5" t="s">
        <v>271</v>
      </c>
      <c r="AEB1231" s="5"/>
      <c r="AEC1231" s="5"/>
      <c r="AED1231" s="5"/>
      <c r="AEE1231" s="5"/>
    </row>
    <row r="1232" spans="791:811" ht="11.25" customHeight="1">
      <c r="ADO1232" s="5"/>
      <c r="ADP1232" s="5"/>
      <c r="ADQ1232" s="5"/>
      <c r="ADR1232" s="5"/>
      <c r="ADS1232" s="5"/>
      <c r="ADT1232" s="5"/>
      <c r="ADU1232" s="5"/>
      <c r="ADV1232" s="5"/>
      <c r="ADW1232" s="5"/>
      <c r="ADX1232" s="5"/>
      <c r="ADY1232" s="5"/>
      <c r="ADZ1232" s="5"/>
      <c r="AEA1232" s="5" t="s">
        <v>153</v>
      </c>
      <c r="AEB1232" s="5"/>
      <c r="AEC1232" s="5"/>
      <c r="AED1232" s="5"/>
      <c r="AEE1232" s="5"/>
    </row>
    <row r="1233" spans="795:811" ht="11.25" customHeight="1">
      <c r="ADO1233" s="5"/>
      <c r="ADP1233" s="5"/>
      <c r="ADQ1233" s="5"/>
      <c r="ADR1233" s="5"/>
      <c r="ADS1233" s="5"/>
      <c r="ADT1233" s="5"/>
      <c r="ADU1233" s="5"/>
      <c r="ADV1233" s="5"/>
      <c r="ADW1233" s="5"/>
      <c r="ADX1233" s="5"/>
      <c r="ADY1233" s="5"/>
      <c r="ADZ1233" s="5"/>
      <c r="AEA1233" s="5"/>
      <c r="AEB1233" s="5"/>
      <c r="AEC1233" s="356" t="s">
        <v>595</v>
      </c>
      <c r="AED1233" s="356"/>
      <c r="AEE1233" s="356"/>
    </row>
    <row r="1235" spans="795:811" ht="11.25" customHeight="1">
      <c r="AEC1235" s="57">
        <v>1</v>
      </c>
      <c r="AED1235" s="57" t="s">
        <v>308</v>
      </c>
      <c r="AEE1235" s="290" t="s">
        <v>596</v>
      </c>
    </row>
    <row r="1236" spans="795:811" ht="11.25" customHeight="1">
      <c r="AEC1236" s="57">
        <v>2</v>
      </c>
      <c r="AED1236" s="57" t="s">
        <v>308</v>
      </c>
      <c r="AEE1236" s="290" t="s">
        <v>597</v>
      </c>
    </row>
    <row r="1237" spans="795:811" ht="11.25" customHeight="1">
      <c r="AEC1237" s="57">
        <v>3</v>
      </c>
      <c r="AED1237" s="57" t="s">
        <v>308</v>
      </c>
      <c r="AEE1237" s="290" t="s">
        <v>598</v>
      </c>
    </row>
    <row r="1238" spans="795:811" ht="11.25" customHeight="1">
      <c r="AEC1238" s="57">
        <v>4</v>
      </c>
      <c r="AED1238" s="57" t="s">
        <v>308</v>
      </c>
      <c r="AEE1238" s="290" t="s">
        <v>599</v>
      </c>
    </row>
    <row r="1239" spans="795:811" ht="11.25" customHeight="1">
      <c r="AEC1239" s="57">
        <v>5</v>
      </c>
      <c r="AED1239" s="57" t="s">
        <v>308</v>
      </c>
      <c r="AEE1239" s="290" t="s">
        <v>600</v>
      </c>
    </row>
    <row r="1240" spans="795:811" ht="11.25" customHeight="1">
      <c r="AEC1240" s="57">
        <v>6</v>
      </c>
      <c r="AED1240" s="57" t="s">
        <v>308</v>
      </c>
      <c r="AEE1240" s="290" t="s">
        <v>601</v>
      </c>
    </row>
    <row r="1241" spans="795:811" ht="11.25" customHeight="1">
      <c r="AEE1241" s="290" t="s">
        <v>602</v>
      </c>
    </row>
    <row r="1242" spans="795:811" ht="11.25" customHeight="1">
      <c r="AEE1242" s="290"/>
    </row>
    <row r="1243" spans="795:811" ht="11.25" customHeight="1">
      <c r="AEC1243" s="57">
        <v>1</v>
      </c>
      <c r="AED1243" s="57" t="s">
        <v>309</v>
      </c>
      <c r="AEE1243" s="290" t="s">
        <v>603</v>
      </c>
    </row>
    <row r="1244" spans="795:811" ht="11.25" customHeight="1">
      <c r="AEC1244" s="57">
        <v>2</v>
      </c>
      <c r="AED1244" s="57" t="s">
        <v>309</v>
      </c>
      <c r="AEE1244" s="290" t="s">
        <v>604</v>
      </c>
    </row>
    <row r="1245" spans="795:811" ht="11.25" customHeight="1">
      <c r="AEC1245" s="57">
        <v>3</v>
      </c>
      <c r="AED1245" s="57" t="s">
        <v>309</v>
      </c>
      <c r="AEE1245" s="290" t="s">
        <v>605</v>
      </c>
    </row>
    <row r="1246" spans="795:811" ht="11.25" customHeight="1">
      <c r="AEC1246" s="57">
        <v>4</v>
      </c>
      <c r="AED1246" s="57" t="s">
        <v>309</v>
      </c>
      <c r="AEE1246" s="290" t="s">
        <v>606</v>
      </c>
    </row>
    <row r="1247" spans="795:811" ht="11.25" customHeight="1">
      <c r="AEC1247" s="57">
        <v>5</v>
      </c>
      <c r="AED1247" s="57" t="s">
        <v>309</v>
      </c>
      <c r="AEE1247" s="290" t="s">
        <v>607</v>
      </c>
    </row>
    <row r="1248" spans="795:811" ht="11.25" customHeight="1">
      <c r="AEE1248" s="290" t="s">
        <v>602</v>
      </c>
    </row>
    <row r="1249" spans="809:811" ht="11.25" customHeight="1">
      <c r="AEE1249" s="290"/>
    </row>
    <row r="1250" spans="809:811" ht="11.25" customHeight="1">
      <c r="AEC1250" s="57">
        <v>1</v>
      </c>
      <c r="AED1250" s="57" t="s">
        <v>608</v>
      </c>
      <c r="AEE1250" s="290" t="s">
        <v>609</v>
      </c>
    </row>
    <row r="1251" spans="809:811" ht="11.25" customHeight="1">
      <c r="AEC1251" s="57">
        <v>2</v>
      </c>
      <c r="AED1251" s="57" t="s">
        <v>608</v>
      </c>
      <c r="AEE1251" s="290" t="s">
        <v>610</v>
      </c>
    </row>
    <row r="1252" spans="809:811" ht="11.25" customHeight="1">
      <c r="AEC1252" s="57">
        <v>3</v>
      </c>
      <c r="AED1252" s="57" t="s">
        <v>608</v>
      </c>
      <c r="AEE1252" s="290" t="s">
        <v>611</v>
      </c>
    </row>
    <row r="1253" spans="809:811" ht="11.25" customHeight="1">
      <c r="AEC1253" s="57">
        <v>4</v>
      </c>
      <c r="AED1253" s="57" t="s">
        <v>608</v>
      </c>
      <c r="AEE1253" s="290" t="s">
        <v>612</v>
      </c>
    </row>
    <row r="1254" spans="809:811" ht="11.25" customHeight="1">
      <c r="AEC1254" s="5"/>
      <c r="AED1254" s="5"/>
      <c r="AEE1254" s="5" t="s">
        <v>602</v>
      </c>
    </row>
  </sheetData>
  <sheetProtection algorithmName="SHA-512" hashValue="39MIkjne8PVZc6MzAB/UxonTaTk9P92aqCL5MeU0ee3bjMcn6Z4uY5mbLUtfI6jSxnNj6OaGEqkxJLjaDOjuJQ==" saltValue="8aHistAodqsxvqKQvMoaMQ==" spinCount="100000" sheet="1" objects="1" scenarios="1" formatCells="0" formatColumns="0" formatRows="0" insertHyperlinks="0" sort="0" autoFilter="0" pivotTables="0"/>
  <mergeCells count="1356">
    <mergeCell ref="A1:G1"/>
    <mergeCell ref="M1:U1"/>
    <mergeCell ref="W1:AA1"/>
    <mergeCell ref="A2:G2"/>
    <mergeCell ref="M2:U2"/>
    <mergeCell ref="W2:AA2"/>
    <mergeCell ref="A8:AA8"/>
    <mergeCell ref="A10:AA10"/>
    <mergeCell ref="C11:H11"/>
    <mergeCell ref="I11:W11"/>
    <mergeCell ref="X11:AA11"/>
    <mergeCell ref="AB11:AD11"/>
    <mergeCell ref="A5:K5"/>
    <mergeCell ref="A6:B6"/>
    <mergeCell ref="E6:W6"/>
    <mergeCell ref="X6:AA6"/>
    <mergeCell ref="A7:B7"/>
    <mergeCell ref="E7:W7"/>
    <mergeCell ref="X7:AA7"/>
    <mergeCell ref="A3:B3"/>
    <mergeCell ref="C3:E3"/>
    <mergeCell ref="F3:G3"/>
    <mergeCell ref="M3:U3"/>
    <mergeCell ref="W3:AA3"/>
    <mergeCell ref="A4:B4"/>
    <mergeCell ref="C4:E4"/>
    <mergeCell ref="F4:G4"/>
    <mergeCell ref="M4:U4"/>
    <mergeCell ref="W4:AA4"/>
    <mergeCell ref="C14:H14"/>
    <mergeCell ref="I14:W14"/>
    <mergeCell ref="X14:AA14"/>
    <mergeCell ref="AB14:AC14"/>
    <mergeCell ref="AD14:AT14"/>
    <mergeCell ref="C15:H15"/>
    <mergeCell ref="I15:W15"/>
    <mergeCell ref="X15:AA15"/>
    <mergeCell ref="AB15:AC15"/>
    <mergeCell ref="AD15:AT15"/>
    <mergeCell ref="C12:H12"/>
    <mergeCell ref="I12:W12"/>
    <mergeCell ref="X12:AA12"/>
    <mergeCell ref="AB12:AC12"/>
    <mergeCell ref="AD12:AT12"/>
    <mergeCell ref="C13:H13"/>
    <mergeCell ref="I13:W13"/>
    <mergeCell ref="X13:AA13"/>
    <mergeCell ref="AB13:AC13"/>
    <mergeCell ref="AD13:AT13"/>
    <mergeCell ref="C18:H18"/>
    <mergeCell ref="I18:W18"/>
    <mergeCell ref="X18:AA18"/>
    <mergeCell ref="AB18:AC18"/>
    <mergeCell ref="AD18:AT18"/>
    <mergeCell ref="C19:H19"/>
    <mergeCell ref="I19:W19"/>
    <mergeCell ref="X19:AA19"/>
    <mergeCell ref="AB19:AC19"/>
    <mergeCell ref="AD19:AT19"/>
    <mergeCell ref="C16:H16"/>
    <mergeCell ref="I16:W16"/>
    <mergeCell ref="X16:AA16"/>
    <mergeCell ref="AB16:AC16"/>
    <mergeCell ref="AD16:AT16"/>
    <mergeCell ref="C17:H17"/>
    <mergeCell ref="I17:W17"/>
    <mergeCell ref="X17:AA17"/>
    <mergeCell ref="AB17:AC17"/>
    <mergeCell ref="AD17:AT17"/>
    <mergeCell ref="C22:H22"/>
    <mergeCell ref="I22:W22"/>
    <mergeCell ref="X22:AA22"/>
    <mergeCell ref="AB22:AC22"/>
    <mergeCell ref="AD22:AT22"/>
    <mergeCell ref="C23:H23"/>
    <mergeCell ref="I23:W23"/>
    <mergeCell ref="X23:AA23"/>
    <mergeCell ref="AB23:AC23"/>
    <mergeCell ref="AD23:AT23"/>
    <mergeCell ref="C20:H20"/>
    <mergeCell ref="I20:W20"/>
    <mergeCell ref="X20:AA20"/>
    <mergeCell ref="AB20:AC20"/>
    <mergeCell ref="AD20:AT20"/>
    <mergeCell ref="C21:H21"/>
    <mergeCell ref="I21:W21"/>
    <mergeCell ref="X21:AA21"/>
    <mergeCell ref="AB21:AC21"/>
    <mergeCell ref="AD21:AT21"/>
    <mergeCell ref="C26:H26"/>
    <mergeCell ref="I26:W26"/>
    <mergeCell ref="X26:AA26"/>
    <mergeCell ref="AB26:AC26"/>
    <mergeCell ref="AD26:AT26"/>
    <mergeCell ref="C27:H27"/>
    <mergeCell ref="I27:W27"/>
    <mergeCell ref="X27:AA27"/>
    <mergeCell ref="AB27:AC27"/>
    <mergeCell ref="AD27:AT27"/>
    <mergeCell ref="C24:H24"/>
    <mergeCell ref="I24:W24"/>
    <mergeCell ref="X24:AA24"/>
    <mergeCell ref="AB24:AC24"/>
    <mergeCell ref="AD24:AT24"/>
    <mergeCell ref="C25:H25"/>
    <mergeCell ref="I25:W25"/>
    <mergeCell ref="X25:AA25"/>
    <mergeCell ref="AB25:AC25"/>
    <mergeCell ref="AD25:AT25"/>
    <mergeCell ref="B33:AA33"/>
    <mergeCell ref="C34:AA34"/>
    <mergeCell ref="C35:AA35"/>
    <mergeCell ref="C36:AA36"/>
    <mergeCell ref="C37:AA37"/>
    <mergeCell ref="C38:AA38"/>
    <mergeCell ref="C30:H30"/>
    <mergeCell ref="I30:W30"/>
    <mergeCell ref="X30:AA30"/>
    <mergeCell ref="AB30:AC30"/>
    <mergeCell ref="AD30:AT30"/>
    <mergeCell ref="C31:H31"/>
    <mergeCell ref="I31:W31"/>
    <mergeCell ref="X31:AA31"/>
    <mergeCell ref="AB31:AC31"/>
    <mergeCell ref="AD31:AT31"/>
    <mergeCell ref="C28:H28"/>
    <mergeCell ref="I28:W28"/>
    <mergeCell ref="X28:AA28"/>
    <mergeCell ref="AB28:AC28"/>
    <mergeCell ref="AD28:AT28"/>
    <mergeCell ref="C29:H29"/>
    <mergeCell ref="I29:W29"/>
    <mergeCell ref="X29:AA29"/>
    <mergeCell ref="AB29:AC29"/>
    <mergeCell ref="AD29:AT29"/>
    <mergeCell ref="X46:AA46"/>
    <mergeCell ref="C47:D47"/>
    <mergeCell ref="F47:H47"/>
    <mergeCell ref="I47:J47"/>
    <mergeCell ref="K47:O47"/>
    <mergeCell ref="P47:Q47"/>
    <mergeCell ref="R47:V47"/>
    <mergeCell ref="X47:AA47"/>
    <mergeCell ref="C46:D46"/>
    <mergeCell ref="F46:H46"/>
    <mergeCell ref="I46:J46"/>
    <mergeCell ref="K46:O46"/>
    <mergeCell ref="P46:Q46"/>
    <mergeCell ref="R46:V46"/>
    <mergeCell ref="C39:AA39"/>
    <mergeCell ref="C40:AA40"/>
    <mergeCell ref="C41:AA41"/>
    <mergeCell ref="B43:AA43"/>
    <mergeCell ref="A44:AA44"/>
    <mergeCell ref="B45:E45"/>
    <mergeCell ref="X50:AA50"/>
    <mergeCell ref="C51:D51"/>
    <mergeCell ref="F51:H51"/>
    <mergeCell ref="I51:J51"/>
    <mergeCell ref="K51:O51"/>
    <mergeCell ref="P51:Q51"/>
    <mergeCell ref="R51:V51"/>
    <mergeCell ref="X51:AA51"/>
    <mergeCell ref="C50:D50"/>
    <mergeCell ref="F50:H50"/>
    <mergeCell ref="I50:J50"/>
    <mergeCell ref="K50:O50"/>
    <mergeCell ref="P50:Q50"/>
    <mergeCell ref="R50:V50"/>
    <mergeCell ref="X48:AA48"/>
    <mergeCell ref="C49:D49"/>
    <mergeCell ref="F49:H49"/>
    <mergeCell ref="I49:J49"/>
    <mergeCell ref="K49:O49"/>
    <mergeCell ref="P49:Q49"/>
    <mergeCell ref="R49:V49"/>
    <mergeCell ref="X49:AA49"/>
    <mergeCell ref="C48:D48"/>
    <mergeCell ref="F48:H48"/>
    <mergeCell ref="I48:J48"/>
    <mergeCell ref="K48:O48"/>
    <mergeCell ref="P48:Q48"/>
    <mergeCell ref="R48:V48"/>
    <mergeCell ref="C58:D58"/>
    <mergeCell ref="F58:K58"/>
    <mergeCell ref="L58:M58"/>
    <mergeCell ref="N58:S58"/>
    <mergeCell ref="T58:U58"/>
    <mergeCell ref="V58:AA58"/>
    <mergeCell ref="V56:AA56"/>
    <mergeCell ref="C57:D57"/>
    <mergeCell ref="F57:K57"/>
    <mergeCell ref="L57:M57"/>
    <mergeCell ref="N57:S57"/>
    <mergeCell ref="T57:U57"/>
    <mergeCell ref="V57:AA57"/>
    <mergeCell ref="X52:AA52"/>
    <mergeCell ref="A54:AA54"/>
    <mergeCell ref="B55:O55"/>
    <mergeCell ref="V55:W55"/>
    <mergeCell ref="X55:AA55"/>
    <mergeCell ref="C56:D56"/>
    <mergeCell ref="F56:K56"/>
    <mergeCell ref="L56:M56"/>
    <mergeCell ref="N56:S56"/>
    <mergeCell ref="T56:U56"/>
    <mergeCell ref="C52:D52"/>
    <mergeCell ref="F52:H52"/>
    <mergeCell ref="I52:J52"/>
    <mergeCell ref="K52:O52"/>
    <mergeCell ref="P52:Q52"/>
    <mergeCell ref="R52:V52"/>
    <mergeCell ref="C61:D61"/>
    <mergeCell ref="F61:K61"/>
    <mergeCell ref="L61:M61"/>
    <mergeCell ref="N61:S61"/>
    <mergeCell ref="T61:U61"/>
    <mergeCell ref="V61:AA61"/>
    <mergeCell ref="C60:D60"/>
    <mergeCell ref="F60:K60"/>
    <mergeCell ref="L60:M60"/>
    <mergeCell ref="N60:S60"/>
    <mergeCell ref="T60:U60"/>
    <mergeCell ref="V60:AA60"/>
    <mergeCell ref="C59:D59"/>
    <mergeCell ref="F59:K59"/>
    <mergeCell ref="L59:M59"/>
    <mergeCell ref="N59:S59"/>
    <mergeCell ref="T59:U59"/>
    <mergeCell ref="V59:AA59"/>
    <mergeCell ref="D70:AA70"/>
    <mergeCell ref="D71:AA71"/>
    <mergeCell ref="D72:AA72"/>
    <mergeCell ref="D73:AA73"/>
    <mergeCell ref="D74:AA74"/>
    <mergeCell ref="D75:AA75"/>
    <mergeCell ref="A64:AA64"/>
    <mergeCell ref="C65:E65"/>
    <mergeCell ref="D66:AA66"/>
    <mergeCell ref="D67:AA67"/>
    <mergeCell ref="D68:AA68"/>
    <mergeCell ref="D69:AA69"/>
    <mergeCell ref="C62:D62"/>
    <mergeCell ref="F62:K62"/>
    <mergeCell ref="L62:M62"/>
    <mergeCell ref="N62:S62"/>
    <mergeCell ref="T62:U62"/>
    <mergeCell ref="V62:AA62"/>
    <mergeCell ref="D85:H85"/>
    <mergeCell ref="I85:P85"/>
    <mergeCell ref="Q85:AA85"/>
    <mergeCell ref="D86:H86"/>
    <mergeCell ref="I86:P86"/>
    <mergeCell ref="Q86:AA86"/>
    <mergeCell ref="D83:H83"/>
    <mergeCell ref="I83:P83"/>
    <mergeCell ref="Q83:AA83"/>
    <mergeCell ref="D84:H84"/>
    <mergeCell ref="I84:P84"/>
    <mergeCell ref="Q84:AA84"/>
    <mergeCell ref="A78:AA78"/>
    <mergeCell ref="A79:AA79"/>
    <mergeCell ref="A81:AA81"/>
    <mergeCell ref="A82:C82"/>
    <mergeCell ref="D82:H82"/>
    <mergeCell ref="I82:P82"/>
    <mergeCell ref="Q82:AA82"/>
    <mergeCell ref="A93:AA93"/>
    <mergeCell ref="A94:B94"/>
    <mergeCell ref="Z94:AA94"/>
    <mergeCell ref="C95:F99"/>
    <mergeCell ref="AA95:AA99"/>
    <mergeCell ref="A101:F101"/>
    <mergeCell ref="G101:N101"/>
    <mergeCell ref="O101:Q101"/>
    <mergeCell ref="R101:U101"/>
    <mergeCell ref="V101:X101"/>
    <mergeCell ref="B91:F91"/>
    <mergeCell ref="G91:R91"/>
    <mergeCell ref="S91:X91"/>
    <mergeCell ref="Y91:AA91"/>
    <mergeCell ref="N92:U92"/>
    <mergeCell ref="V92:AA92"/>
    <mergeCell ref="D87:H87"/>
    <mergeCell ref="I87:P87"/>
    <mergeCell ref="Q87:AA87"/>
    <mergeCell ref="B90:F90"/>
    <mergeCell ref="G90:R90"/>
    <mergeCell ref="S90:X90"/>
    <mergeCell ref="Y90:AA90"/>
    <mergeCell ref="D107:E107"/>
    <mergeCell ref="F107:M107"/>
    <mergeCell ref="N107:AA107"/>
    <mergeCell ref="CP107:CY107"/>
    <mergeCell ref="DG107:DP107"/>
    <mergeCell ref="DX107:EG107"/>
    <mergeCell ref="CK105:CY106"/>
    <mergeCell ref="DD105:DP106"/>
    <mergeCell ref="DU105:EG106"/>
    <mergeCell ref="D106:E106"/>
    <mergeCell ref="F106:M106"/>
    <mergeCell ref="N106:AA106"/>
    <mergeCell ref="A103:AA103"/>
    <mergeCell ref="A104:AA104"/>
    <mergeCell ref="A105:C105"/>
    <mergeCell ref="D105:E105"/>
    <mergeCell ref="F105:M105"/>
    <mergeCell ref="N105:AA105"/>
    <mergeCell ref="DO108:DP108"/>
    <mergeCell ref="DX108:DY108"/>
    <mergeCell ref="DZ108:EA108"/>
    <mergeCell ref="EB108:EC108"/>
    <mergeCell ref="ED108:EE108"/>
    <mergeCell ref="EF108:EG108"/>
    <mergeCell ref="CV108:CW108"/>
    <mergeCell ref="CX108:CY108"/>
    <mergeCell ref="DG108:DH108"/>
    <mergeCell ref="DI108:DJ108"/>
    <mergeCell ref="DK108:DL108"/>
    <mergeCell ref="DM108:DN108"/>
    <mergeCell ref="D108:E108"/>
    <mergeCell ref="F108:M108"/>
    <mergeCell ref="N108:AA108"/>
    <mergeCell ref="CP108:CQ108"/>
    <mergeCell ref="CR108:CS108"/>
    <mergeCell ref="CT108:CU108"/>
    <mergeCell ref="DX109:DY109"/>
    <mergeCell ref="DZ109:EA109"/>
    <mergeCell ref="EB109:EC109"/>
    <mergeCell ref="ED109:EE109"/>
    <mergeCell ref="EF109:EG109"/>
    <mergeCell ref="CV109:CW109"/>
    <mergeCell ref="CX109:CY109"/>
    <mergeCell ref="DG109:DH109"/>
    <mergeCell ref="DI109:DJ109"/>
    <mergeCell ref="DK109:DL109"/>
    <mergeCell ref="DM109:DN109"/>
    <mergeCell ref="D109:E109"/>
    <mergeCell ref="F109:M109"/>
    <mergeCell ref="N109:AA109"/>
    <mergeCell ref="CP109:CQ109"/>
    <mergeCell ref="CR109:CS109"/>
    <mergeCell ref="CT109:CU109"/>
    <mergeCell ref="CT110:CU110"/>
    <mergeCell ref="CV110:CW110"/>
    <mergeCell ref="CX110:CY110"/>
    <mergeCell ref="DD110:DE111"/>
    <mergeCell ref="DU110:DV111"/>
    <mergeCell ref="CP112:CQ112"/>
    <mergeCell ref="CR112:CS112"/>
    <mergeCell ref="CT112:CU112"/>
    <mergeCell ref="CV112:CW112"/>
    <mergeCell ref="CX112:CY112"/>
    <mergeCell ref="D110:E110"/>
    <mergeCell ref="F110:M110"/>
    <mergeCell ref="N110:AA110"/>
    <mergeCell ref="CK110:CN111"/>
    <mergeCell ref="CP110:CQ110"/>
    <mergeCell ref="CR110:CS110"/>
    <mergeCell ref="DO109:DP109"/>
    <mergeCell ref="CR113:CR114"/>
    <mergeCell ref="CS113:CS114"/>
    <mergeCell ref="CT113:CT114"/>
    <mergeCell ref="CU113:CU114"/>
    <mergeCell ref="CV113:CV114"/>
    <mergeCell ref="CJ113:CJ114"/>
    <mergeCell ref="CK113:CK114"/>
    <mergeCell ref="CL113:CM114"/>
    <mergeCell ref="CN113:CN114"/>
    <mergeCell ref="CO113:CO114"/>
    <mergeCell ref="CP113:CP114"/>
    <mergeCell ref="DZ112:EA112"/>
    <mergeCell ref="EB112:EC112"/>
    <mergeCell ref="ED112:EE112"/>
    <mergeCell ref="EF112:EG112"/>
    <mergeCell ref="B113:I113"/>
    <mergeCell ref="J113:M113"/>
    <mergeCell ref="N113:Q113"/>
    <mergeCell ref="R113:U113"/>
    <mergeCell ref="V113:AA113"/>
    <mergeCell ref="CI113:CI123"/>
    <mergeCell ref="DG112:DH112"/>
    <mergeCell ref="DI112:DJ112"/>
    <mergeCell ref="DK112:DL112"/>
    <mergeCell ref="DM112:DN112"/>
    <mergeCell ref="DO112:DP112"/>
    <mergeCell ref="DX112:DY112"/>
    <mergeCell ref="DX117:DX118"/>
    <mergeCell ref="DT119:DT120"/>
    <mergeCell ref="DU119:DU120"/>
    <mergeCell ref="DV119:DV120"/>
    <mergeCell ref="EF113:EF114"/>
    <mergeCell ref="EG113:EG114"/>
    <mergeCell ref="B114:I114"/>
    <mergeCell ref="J114:M114"/>
    <mergeCell ref="N114:Q114"/>
    <mergeCell ref="R114:U114"/>
    <mergeCell ref="V114:AA114"/>
    <mergeCell ref="DY113:DY114"/>
    <mergeCell ref="DZ113:DZ114"/>
    <mergeCell ref="EA113:EA114"/>
    <mergeCell ref="EB113:EB114"/>
    <mergeCell ref="EC113:EC114"/>
    <mergeCell ref="ED113:ED114"/>
    <mergeCell ref="DS113:DS122"/>
    <mergeCell ref="DT113:DT114"/>
    <mergeCell ref="DU113:DU114"/>
    <mergeCell ref="DV113:DV114"/>
    <mergeCell ref="DW113:DW114"/>
    <mergeCell ref="DX113:DX114"/>
    <mergeCell ref="DK113:DK114"/>
    <mergeCell ref="DL113:DL114"/>
    <mergeCell ref="DM113:DM114"/>
    <mergeCell ref="DN113:DN114"/>
    <mergeCell ref="DO113:DO114"/>
    <mergeCell ref="DP113:DP114"/>
    <mergeCell ref="DE113:DE114"/>
    <mergeCell ref="DF113:DF114"/>
    <mergeCell ref="DG113:DG114"/>
    <mergeCell ref="DH113:DH114"/>
    <mergeCell ref="DI113:DI114"/>
    <mergeCell ref="DJ113:DJ114"/>
    <mergeCell ref="CW113:CW114"/>
    <mergeCell ref="CX117:CX118"/>
    <mergeCell ref="CY117:CY118"/>
    <mergeCell ref="DC117:DC118"/>
    <mergeCell ref="DD117:DD118"/>
    <mergeCell ref="CN115:CN116"/>
    <mergeCell ref="CO115:CO116"/>
    <mergeCell ref="CP115:CP116"/>
    <mergeCell ref="CQ115:CQ116"/>
    <mergeCell ref="CR115:CR116"/>
    <mergeCell ref="CS115:CS116"/>
    <mergeCell ref="B115:I116"/>
    <mergeCell ref="M115:U115"/>
    <mergeCell ref="V115:AA115"/>
    <mergeCell ref="CJ115:CJ116"/>
    <mergeCell ref="CK115:CK116"/>
    <mergeCell ref="CL115:CM116"/>
    <mergeCell ref="EE113:EE114"/>
    <mergeCell ref="CX113:CX114"/>
    <mergeCell ref="CY113:CY114"/>
    <mergeCell ref="DB113:DB122"/>
    <mergeCell ref="DC113:DC114"/>
    <mergeCell ref="DD113:DD114"/>
    <mergeCell ref="DA115:DA120"/>
    <mergeCell ref="DC115:DC116"/>
    <mergeCell ref="DD115:DD116"/>
    <mergeCell ref="DD119:DD120"/>
    <mergeCell ref="DF121:DF122"/>
    <mergeCell ref="DG121:DG122"/>
    <mergeCell ref="DH121:DH122"/>
    <mergeCell ref="DI121:DI122"/>
    <mergeCell ref="DJ121:DJ122"/>
    <mergeCell ref="CQ113:CQ114"/>
    <mergeCell ref="DK115:DK116"/>
    <mergeCell ref="DL115:DL116"/>
    <mergeCell ref="DM115:DM116"/>
    <mergeCell ref="DN115:DN116"/>
    <mergeCell ref="DO115:DO116"/>
    <mergeCell ref="DP115:DP116"/>
    <mergeCell ref="DE115:DE116"/>
    <mergeCell ref="DF115:DF116"/>
    <mergeCell ref="DG115:DG116"/>
    <mergeCell ref="DH115:DH116"/>
    <mergeCell ref="DI115:DI116"/>
    <mergeCell ref="DJ115:DJ116"/>
    <mergeCell ref="CT115:CT116"/>
    <mergeCell ref="CU115:CU116"/>
    <mergeCell ref="CV115:CV116"/>
    <mergeCell ref="CW115:CW116"/>
    <mergeCell ref="CX115:CX116"/>
    <mergeCell ref="CY115:CY116"/>
    <mergeCell ref="CT117:CT118"/>
    <mergeCell ref="CU117:CU118"/>
    <mergeCell ref="EE115:EE116"/>
    <mergeCell ref="EF115:EF116"/>
    <mergeCell ref="EG115:EG116"/>
    <mergeCell ref="V116:AA116"/>
    <mergeCell ref="A117:AA117"/>
    <mergeCell ref="CJ117:CJ118"/>
    <mergeCell ref="CK117:CK118"/>
    <mergeCell ref="CL117:CM118"/>
    <mergeCell ref="CN117:CN118"/>
    <mergeCell ref="CO117:CO118"/>
    <mergeCell ref="DY115:DY116"/>
    <mergeCell ref="DZ115:DZ116"/>
    <mergeCell ref="EA115:EA116"/>
    <mergeCell ref="EB115:EB116"/>
    <mergeCell ref="EC115:EC116"/>
    <mergeCell ref="ED115:ED116"/>
    <mergeCell ref="DR115:DR120"/>
    <mergeCell ref="DT115:DT116"/>
    <mergeCell ref="DU115:DU116"/>
    <mergeCell ref="DV115:DV116"/>
    <mergeCell ref="DW115:DW116"/>
    <mergeCell ref="DX115:DX116"/>
    <mergeCell ref="C119:F123"/>
    <mergeCell ref="AA119:AA123"/>
    <mergeCell ref="CJ119:CJ120"/>
    <mergeCell ref="CK119:CK120"/>
    <mergeCell ref="DT117:DT118"/>
    <mergeCell ref="DU117:DU118"/>
    <mergeCell ref="DV117:DV118"/>
    <mergeCell ref="DW117:DW118"/>
    <mergeCell ref="CL119:CM120"/>
    <mergeCell ref="CN119:CN120"/>
    <mergeCell ref="EE117:EE118"/>
    <mergeCell ref="EF117:EF118"/>
    <mergeCell ref="EG117:EG118"/>
    <mergeCell ref="A118:B118"/>
    <mergeCell ref="C118:F118"/>
    <mergeCell ref="Z118:AA118"/>
    <mergeCell ref="DY117:DY118"/>
    <mergeCell ref="DZ117:DZ118"/>
    <mergeCell ref="EA117:EA118"/>
    <mergeCell ref="EB117:EB118"/>
    <mergeCell ref="EC117:EC118"/>
    <mergeCell ref="ED117:ED118"/>
    <mergeCell ref="DK117:DK118"/>
    <mergeCell ref="DL117:DL118"/>
    <mergeCell ref="DM117:DM118"/>
    <mergeCell ref="DN117:DN118"/>
    <mergeCell ref="DO117:DO118"/>
    <mergeCell ref="DP117:DP118"/>
    <mergeCell ref="DE117:DE118"/>
    <mergeCell ref="DF117:DF118"/>
    <mergeCell ref="DG117:DG118"/>
    <mergeCell ref="DH117:DH118"/>
    <mergeCell ref="DI117:DI118"/>
    <mergeCell ref="DJ117:DJ118"/>
    <mergeCell ref="CV117:CV118"/>
    <mergeCell ref="CW117:CW118"/>
    <mergeCell ref="CP117:CP118"/>
    <mergeCell ref="CQ117:CQ118"/>
    <mergeCell ref="CR117:CR118"/>
    <mergeCell ref="CS117:CS118"/>
    <mergeCell ref="CJ121:CJ122"/>
    <mergeCell ref="CK121:CK122"/>
    <mergeCell ref="CL121:CM122"/>
    <mergeCell ref="CN121:CN122"/>
    <mergeCell ref="CO121:CO122"/>
    <mergeCell ref="DW119:DW120"/>
    <mergeCell ref="DX119:DX120"/>
    <mergeCell ref="DY119:DY120"/>
    <mergeCell ref="DZ119:DZ120"/>
    <mergeCell ref="EA119:EA120"/>
    <mergeCell ref="EB119:EB120"/>
    <mergeCell ref="DK119:DK120"/>
    <mergeCell ref="DL119:DL120"/>
    <mergeCell ref="DM119:DM120"/>
    <mergeCell ref="DN119:DN120"/>
    <mergeCell ref="DO119:DO120"/>
    <mergeCell ref="DP119:DP120"/>
    <mergeCell ref="DE119:DE120"/>
    <mergeCell ref="DF119:DF120"/>
    <mergeCell ref="DG119:DG120"/>
    <mergeCell ref="DH119:DH120"/>
    <mergeCell ref="DI119:DI120"/>
    <mergeCell ref="DJ119:DJ120"/>
    <mergeCell ref="CU119:CU120"/>
    <mergeCell ref="CV119:CV120"/>
    <mergeCell ref="CW119:CW120"/>
    <mergeCell ref="CX119:CX120"/>
    <mergeCell ref="CY119:CY120"/>
    <mergeCell ref="DC119:DC120"/>
    <mergeCell ref="CO119:CO120"/>
    <mergeCell ref="CP119:CP120"/>
    <mergeCell ref="CQ119:CQ120"/>
    <mergeCell ref="CV121:CV122"/>
    <mergeCell ref="CW121:CW122"/>
    <mergeCell ref="CX121:CX122"/>
    <mergeCell ref="CY121:CY122"/>
    <mergeCell ref="DC121:DC122"/>
    <mergeCell ref="DD121:DD122"/>
    <mergeCell ref="CP121:CP122"/>
    <mergeCell ref="CQ121:CQ122"/>
    <mergeCell ref="CR121:CR122"/>
    <mergeCell ref="CS121:CS122"/>
    <mergeCell ref="CT121:CT122"/>
    <mergeCell ref="CU121:CU122"/>
    <mergeCell ref="EC119:EC120"/>
    <mergeCell ref="ED119:ED120"/>
    <mergeCell ref="EE119:EE120"/>
    <mergeCell ref="EF119:EF120"/>
    <mergeCell ref="EG119:EG120"/>
    <mergeCell ref="CR119:CR120"/>
    <mergeCell ref="CS119:CS120"/>
    <mergeCell ref="CT119:CT120"/>
    <mergeCell ref="DU121:DU122"/>
    <mergeCell ref="DV121:DV122"/>
    <mergeCell ref="DW121:DW122"/>
    <mergeCell ref="DX121:DX122"/>
    <mergeCell ref="DY121:DY122"/>
    <mergeCell ref="DK121:DK122"/>
    <mergeCell ref="DL121:DL122"/>
    <mergeCell ref="DM121:DM122"/>
    <mergeCell ref="DN121:DN122"/>
    <mergeCell ref="DO121:DO122"/>
    <mergeCell ref="DP121:DP122"/>
    <mergeCell ref="DE121:DE122"/>
    <mergeCell ref="DZ125:EG125"/>
    <mergeCell ref="G127:N127"/>
    <mergeCell ref="O127:T127"/>
    <mergeCell ref="U127:X127"/>
    <mergeCell ref="Z127:AB127"/>
    <mergeCell ref="DZ124:EA124"/>
    <mergeCell ref="EB124:EC124"/>
    <mergeCell ref="ED124:EE124"/>
    <mergeCell ref="EF124:EG124"/>
    <mergeCell ref="A125:F125"/>
    <mergeCell ref="G125:N125"/>
    <mergeCell ref="O125:Q125"/>
    <mergeCell ref="R125:U125"/>
    <mergeCell ref="V125:X125"/>
    <mergeCell ref="CR125:CY125"/>
    <mergeCell ref="EF121:EF122"/>
    <mergeCell ref="EG121:EG122"/>
    <mergeCell ref="CR124:CS124"/>
    <mergeCell ref="CT124:CU124"/>
    <mergeCell ref="CV124:CW124"/>
    <mergeCell ref="CX124:CY124"/>
    <mergeCell ref="DI124:DJ124"/>
    <mergeCell ref="DK124:DL124"/>
    <mergeCell ref="DM124:DN124"/>
    <mergeCell ref="DO124:DP124"/>
    <mergeCell ref="DZ121:DZ122"/>
    <mergeCell ref="EA121:EA122"/>
    <mergeCell ref="EB121:EB122"/>
    <mergeCell ref="EC121:EC122"/>
    <mergeCell ref="ED121:ED122"/>
    <mergeCell ref="EE121:EE122"/>
    <mergeCell ref="DT121:DT122"/>
    <mergeCell ref="V132:W132"/>
    <mergeCell ref="X132:Y132"/>
    <mergeCell ref="Z132:AA132"/>
    <mergeCell ref="AB132:AG132"/>
    <mergeCell ref="AH132:AM132"/>
    <mergeCell ref="AN132:AS132"/>
    <mergeCell ref="B129:AA130"/>
    <mergeCell ref="B131:AA131"/>
    <mergeCell ref="AB131:AS131"/>
    <mergeCell ref="B132:D132"/>
    <mergeCell ref="E132:F132"/>
    <mergeCell ref="G132:J132"/>
    <mergeCell ref="K132:O132"/>
    <mergeCell ref="P132:Q132"/>
    <mergeCell ref="R132:S132"/>
    <mergeCell ref="T132:U132"/>
    <mergeCell ref="DI125:DP125"/>
    <mergeCell ref="R134:S134"/>
    <mergeCell ref="T134:U134"/>
    <mergeCell ref="V134:W134"/>
    <mergeCell ref="AB134:AG134"/>
    <mergeCell ref="AH134:AM134"/>
    <mergeCell ref="AN134:AS134"/>
    <mergeCell ref="T133:U133"/>
    <mergeCell ref="V133:W133"/>
    <mergeCell ref="AB133:AG133"/>
    <mergeCell ref="AH133:AM133"/>
    <mergeCell ref="AN133:AS133"/>
    <mergeCell ref="B134:D134"/>
    <mergeCell ref="E134:F134"/>
    <mergeCell ref="G134:J134"/>
    <mergeCell ref="K134:O134"/>
    <mergeCell ref="P134:Q134"/>
    <mergeCell ref="B133:D133"/>
    <mergeCell ref="E133:F133"/>
    <mergeCell ref="G133:J133"/>
    <mergeCell ref="K133:O133"/>
    <mergeCell ref="P133:Q133"/>
    <mergeCell ref="R133:S133"/>
    <mergeCell ref="R136:S136"/>
    <mergeCell ref="T136:U136"/>
    <mergeCell ref="V136:W136"/>
    <mergeCell ref="AB136:AG136"/>
    <mergeCell ref="AH136:AM136"/>
    <mergeCell ref="AN136:AS136"/>
    <mergeCell ref="T135:U135"/>
    <mergeCell ref="V135:W135"/>
    <mergeCell ref="AB135:AG135"/>
    <mergeCell ref="AH135:AM135"/>
    <mergeCell ref="AN135:AS135"/>
    <mergeCell ref="B136:D136"/>
    <mergeCell ref="E136:F136"/>
    <mergeCell ref="G136:J136"/>
    <mergeCell ref="K136:O136"/>
    <mergeCell ref="P136:Q136"/>
    <mergeCell ref="B135:D135"/>
    <mergeCell ref="E135:F135"/>
    <mergeCell ref="G135:J135"/>
    <mergeCell ref="K135:O135"/>
    <mergeCell ref="P135:Q135"/>
    <mergeCell ref="R135:S135"/>
    <mergeCell ref="R138:S138"/>
    <mergeCell ref="T138:U138"/>
    <mergeCell ref="V138:W138"/>
    <mergeCell ref="AB138:AG138"/>
    <mergeCell ref="AH138:AM138"/>
    <mergeCell ref="AN138:AS138"/>
    <mergeCell ref="T137:U137"/>
    <mergeCell ref="V137:W137"/>
    <mergeCell ref="AB137:AG137"/>
    <mergeCell ref="AH137:AM137"/>
    <mergeCell ref="AN137:AS137"/>
    <mergeCell ref="B138:D138"/>
    <mergeCell ref="E138:F138"/>
    <mergeCell ref="G138:J138"/>
    <mergeCell ref="K138:O138"/>
    <mergeCell ref="P138:Q138"/>
    <mergeCell ref="B137:D137"/>
    <mergeCell ref="E137:F137"/>
    <mergeCell ref="G137:J137"/>
    <mergeCell ref="K137:O137"/>
    <mergeCell ref="P137:Q137"/>
    <mergeCell ref="R137:S137"/>
    <mergeCell ref="R140:S140"/>
    <mergeCell ref="T140:U140"/>
    <mergeCell ref="V140:W140"/>
    <mergeCell ref="AB140:AG140"/>
    <mergeCell ref="AH140:AM140"/>
    <mergeCell ref="AN140:AS140"/>
    <mergeCell ref="T139:U139"/>
    <mergeCell ref="V139:W139"/>
    <mergeCell ref="AB139:AG139"/>
    <mergeCell ref="AH139:AM139"/>
    <mergeCell ref="AN139:AS139"/>
    <mergeCell ref="B140:D140"/>
    <mergeCell ref="E140:F140"/>
    <mergeCell ref="G140:J140"/>
    <mergeCell ref="K140:O140"/>
    <mergeCell ref="P140:Q140"/>
    <mergeCell ref="B139:D139"/>
    <mergeCell ref="E139:F139"/>
    <mergeCell ref="G139:J139"/>
    <mergeCell ref="K139:O139"/>
    <mergeCell ref="P139:Q139"/>
    <mergeCell ref="R139:S139"/>
    <mergeCell ref="R142:S142"/>
    <mergeCell ref="T142:U142"/>
    <mergeCell ref="V142:W142"/>
    <mergeCell ref="AB142:AG142"/>
    <mergeCell ref="AH142:AM142"/>
    <mergeCell ref="AN142:AS142"/>
    <mergeCell ref="T141:U141"/>
    <mergeCell ref="V141:W141"/>
    <mergeCell ref="AB141:AG141"/>
    <mergeCell ref="AH141:AM141"/>
    <mergeCell ref="AN141:AS141"/>
    <mergeCell ref="B142:D142"/>
    <mergeCell ref="E142:F142"/>
    <mergeCell ref="G142:J142"/>
    <mergeCell ref="K142:O142"/>
    <mergeCell ref="P142:Q142"/>
    <mergeCell ref="B141:D141"/>
    <mergeCell ref="E141:F141"/>
    <mergeCell ref="G141:J141"/>
    <mergeCell ref="K141:O141"/>
    <mergeCell ref="P141:Q141"/>
    <mergeCell ref="R141:S141"/>
    <mergeCell ref="R144:S144"/>
    <mergeCell ref="T144:U144"/>
    <mergeCell ref="V144:W144"/>
    <mergeCell ref="AB144:AG144"/>
    <mergeCell ref="AH144:AM144"/>
    <mergeCell ref="AN144:AS144"/>
    <mergeCell ref="T143:U143"/>
    <mergeCell ref="V143:W143"/>
    <mergeCell ref="AB143:AG143"/>
    <mergeCell ref="AH143:AM143"/>
    <mergeCell ref="AN143:AS143"/>
    <mergeCell ref="B144:D144"/>
    <mergeCell ref="E144:F144"/>
    <mergeCell ref="G144:J144"/>
    <mergeCell ref="K144:O144"/>
    <mergeCell ref="P144:Q144"/>
    <mergeCell ref="B143:D143"/>
    <mergeCell ref="E143:F143"/>
    <mergeCell ref="G143:J143"/>
    <mergeCell ref="K143:O143"/>
    <mergeCell ref="P143:Q143"/>
    <mergeCell ref="R143:S143"/>
    <mergeCell ref="R146:S146"/>
    <mergeCell ref="T146:U146"/>
    <mergeCell ref="V146:W146"/>
    <mergeCell ref="AB146:AG146"/>
    <mergeCell ref="AH146:AM146"/>
    <mergeCell ref="AN146:AS146"/>
    <mergeCell ref="T145:U145"/>
    <mergeCell ref="V145:W145"/>
    <mergeCell ref="AB145:AG145"/>
    <mergeCell ref="AH145:AM145"/>
    <mergeCell ref="AN145:AS145"/>
    <mergeCell ref="B146:D146"/>
    <mergeCell ref="E146:F146"/>
    <mergeCell ref="G146:J146"/>
    <mergeCell ref="K146:O146"/>
    <mergeCell ref="P146:Q146"/>
    <mergeCell ref="B145:D145"/>
    <mergeCell ref="E145:F145"/>
    <mergeCell ref="G145:J145"/>
    <mergeCell ref="K145:O145"/>
    <mergeCell ref="P145:Q145"/>
    <mergeCell ref="R145:S145"/>
    <mergeCell ref="R148:S148"/>
    <mergeCell ref="T148:U148"/>
    <mergeCell ref="V148:W148"/>
    <mergeCell ref="AB148:AG148"/>
    <mergeCell ref="AH148:AM148"/>
    <mergeCell ref="AN148:AS148"/>
    <mergeCell ref="T147:U147"/>
    <mergeCell ref="V147:W147"/>
    <mergeCell ref="AB147:AG147"/>
    <mergeCell ref="AH147:AM147"/>
    <mergeCell ref="AN147:AS147"/>
    <mergeCell ref="B148:D148"/>
    <mergeCell ref="E148:F148"/>
    <mergeCell ref="G148:J148"/>
    <mergeCell ref="K148:O148"/>
    <mergeCell ref="P148:Q148"/>
    <mergeCell ref="B147:D147"/>
    <mergeCell ref="E147:F147"/>
    <mergeCell ref="G147:J147"/>
    <mergeCell ref="K147:O147"/>
    <mergeCell ref="P147:Q147"/>
    <mergeCell ref="R147:S147"/>
    <mergeCell ref="R150:S150"/>
    <mergeCell ref="T150:U150"/>
    <mergeCell ref="V150:W150"/>
    <mergeCell ref="AB150:AG150"/>
    <mergeCell ref="AH150:AM150"/>
    <mergeCell ref="AN150:AS150"/>
    <mergeCell ref="T149:U149"/>
    <mergeCell ref="V149:W149"/>
    <mergeCell ref="AB149:AG149"/>
    <mergeCell ref="AH149:AM149"/>
    <mergeCell ref="AN149:AS149"/>
    <mergeCell ref="B150:D150"/>
    <mergeCell ref="E150:F150"/>
    <mergeCell ref="G150:J150"/>
    <mergeCell ref="K150:O150"/>
    <mergeCell ref="P150:Q150"/>
    <mergeCell ref="B149:D149"/>
    <mergeCell ref="E149:F149"/>
    <mergeCell ref="G149:J149"/>
    <mergeCell ref="K149:O149"/>
    <mergeCell ref="P149:Q149"/>
    <mergeCell ref="R149:S149"/>
    <mergeCell ref="R152:S152"/>
    <mergeCell ref="T152:U152"/>
    <mergeCell ref="V152:W152"/>
    <mergeCell ref="AB152:AG152"/>
    <mergeCell ref="AH152:AM152"/>
    <mergeCell ref="AN152:AS152"/>
    <mergeCell ref="T151:U151"/>
    <mergeCell ref="V151:W151"/>
    <mergeCell ref="AB151:AG151"/>
    <mergeCell ref="AH151:AM151"/>
    <mergeCell ref="AN151:AS151"/>
    <mergeCell ref="B152:D152"/>
    <mergeCell ref="E152:F152"/>
    <mergeCell ref="G152:J152"/>
    <mergeCell ref="K152:O152"/>
    <mergeCell ref="P152:Q152"/>
    <mergeCell ref="B151:D151"/>
    <mergeCell ref="E151:F151"/>
    <mergeCell ref="G151:J151"/>
    <mergeCell ref="K151:O151"/>
    <mergeCell ref="P151:Q151"/>
    <mergeCell ref="R151:S151"/>
    <mergeCell ref="R154:S154"/>
    <mergeCell ref="T154:U154"/>
    <mergeCell ref="V154:W154"/>
    <mergeCell ref="AB154:AG154"/>
    <mergeCell ref="AH154:AM154"/>
    <mergeCell ref="AN154:AS154"/>
    <mergeCell ref="T153:U153"/>
    <mergeCell ref="V153:W153"/>
    <mergeCell ref="AB153:AG153"/>
    <mergeCell ref="AH153:AM153"/>
    <mergeCell ref="AN153:AS153"/>
    <mergeCell ref="B154:D154"/>
    <mergeCell ref="E154:F154"/>
    <mergeCell ref="G154:J154"/>
    <mergeCell ref="K154:O154"/>
    <mergeCell ref="P154:Q154"/>
    <mergeCell ref="B153:D153"/>
    <mergeCell ref="E153:F153"/>
    <mergeCell ref="G153:J153"/>
    <mergeCell ref="K153:O153"/>
    <mergeCell ref="P153:Q153"/>
    <mergeCell ref="R153:S153"/>
    <mergeCell ref="R156:S156"/>
    <mergeCell ref="T156:U156"/>
    <mergeCell ref="V156:W156"/>
    <mergeCell ref="AB156:AG156"/>
    <mergeCell ref="AH156:AM156"/>
    <mergeCell ref="AN156:AS156"/>
    <mergeCell ref="T155:U155"/>
    <mergeCell ref="V155:W155"/>
    <mergeCell ref="AB155:AG155"/>
    <mergeCell ref="AH155:AM155"/>
    <mergeCell ref="AN155:AS155"/>
    <mergeCell ref="B156:D156"/>
    <mergeCell ref="E156:F156"/>
    <mergeCell ref="G156:J156"/>
    <mergeCell ref="K156:O156"/>
    <mergeCell ref="P156:Q156"/>
    <mergeCell ref="B155:D155"/>
    <mergeCell ref="E155:F155"/>
    <mergeCell ref="G155:J155"/>
    <mergeCell ref="K155:O155"/>
    <mergeCell ref="P155:Q155"/>
    <mergeCell ref="R155:S155"/>
    <mergeCell ref="R158:S158"/>
    <mergeCell ref="T158:U158"/>
    <mergeCell ref="V158:W158"/>
    <mergeCell ref="AB158:AG158"/>
    <mergeCell ref="AH158:AM158"/>
    <mergeCell ref="AN158:AS158"/>
    <mergeCell ref="T157:U157"/>
    <mergeCell ref="V157:W157"/>
    <mergeCell ref="AB157:AG157"/>
    <mergeCell ref="AH157:AM157"/>
    <mergeCell ref="AN157:AS157"/>
    <mergeCell ref="B158:D158"/>
    <mergeCell ref="E158:F158"/>
    <mergeCell ref="G158:J158"/>
    <mergeCell ref="K158:O158"/>
    <mergeCell ref="P158:Q158"/>
    <mergeCell ref="B157:D157"/>
    <mergeCell ref="E157:F157"/>
    <mergeCell ref="G157:J157"/>
    <mergeCell ref="K157:O157"/>
    <mergeCell ref="P157:Q157"/>
    <mergeCell ref="R157:S157"/>
    <mergeCell ref="R160:S160"/>
    <mergeCell ref="T160:U160"/>
    <mergeCell ref="V160:W160"/>
    <mergeCell ref="AB160:AG160"/>
    <mergeCell ref="AH160:AM160"/>
    <mergeCell ref="AN160:AS160"/>
    <mergeCell ref="T159:U159"/>
    <mergeCell ref="V159:W159"/>
    <mergeCell ref="AB159:AG159"/>
    <mergeCell ref="AH159:AM159"/>
    <mergeCell ref="AN159:AS159"/>
    <mergeCell ref="B160:D160"/>
    <mergeCell ref="E160:F160"/>
    <mergeCell ref="G160:J160"/>
    <mergeCell ref="K160:O160"/>
    <mergeCell ref="P160:Q160"/>
    <mergeCell ref="B159:D159"/>
    <mergeCell ref="E159:F159"/>
    <mergeCell ref="G159:J159"/>
    <mergeCell ref="K159:O159"/>
    <mergeCell ref="P159:Q159"/>
    <mergeCell ref="R159:S159"/>
    <mergeCell ref="R162:S162"/>
    <mergeCell ref="T162:U162"/>
    <mergeCell ref="V162:W162"/>
    <mergeCell ref="AB162:AG162"/>
    <mergeCell ref="AH162:AM162"/>
    <mergeCell ref="AN162:AS162"/>
    <mergeCell ref="T161:U161"/>
    <mergeCell ref="V161:W161"/>
    <mergeCell ref="AB161:AG161"/>
    <mergeCell ref="AH161:AM161"/>
    <mergeCell ref="AN161:AS161"/>
    <mergeCell ref="B162:D162"/>
    <mergeCell ref="E162:F162"/>
    <mergeCell ref="G162:J162"/>
    <mergeCell ref="K162:O162"/>
    <mergeCell ref="P162:Q162"/>
    <mergeCell ref="B161:D161"/>
    <mergeCell ref="E161:F161"/>
    <mergeCell ref="G161:J161"/>
    <mergeCell ref="K161:O161"/>
    <mergeCell ref="P161:Q161"/>
    <mergeCell ref="R161:S161"/>
    <mergeCell ref="B170:AA170"/>
    <mergeCell ref="AB170:AS170"/>
    <mergeCell ref="B171:D171"/>
    <mergeCell ref="E171:F171"/>
    <mergeCell ref="G171:I171"/>
    <mergeCell ref="J171:K171"/>
    <mergeCell ref="L171:M171"/>
    <mergeCell ref="N171:O171"/>
    <mergeCell ref="P171:Q171"/>
    <mergeCell ref="R171:S171"/>
    <mergeCell ref="F166:M166"/>
    <mergeCell ref="N166:S166"/>
    <mergeCell ref="T166:W166"/>
    <mergeCell ref="Y166:AA166"/>
    <mergeCell ref="B168:F168"/>
    <mergeCell ref="G168:N168"/>
    <mergeCell ref="B164:D164"/>
    <mergeCell ref="F164:H164"/>
    <mergeCell ref="I164:J164"/>
    <mergeCell ref="K164:P164"/>
    <mergeCell ref="R164:U164"/>
    <mergeCell ref="V164:W164"/>
    <mergeCell ref="V172:W172"/>
    <mergeCell ref="AB172:AG172"/>
    <mergeCell ref="AH172:AM172"/>
    <mergeCell ref="AN172:AS172"/>
    <mergeCell ref="B173:D173"/>
    <mergeCell ref="E173:F173"/>
    <mergeCell ref="G173:I173"/>
    <mergeCell ref="J173:K173"/>
    <mergeCell ref="L173:M173"/>
    <mergeCell ref="N173:O173"/>
    <mergeCell ref="AN171:AS171"/>
    <mergeCell ref="B172:D172"/>
    <mergeCell ref="E172:F172"/>
    <mergeCell ref="G172:I172"/>
    <mergeCell ref="J172:K172"/>
    <mergeCell ref="L172:M172"/>
    <mergeCell ref="N172:O172"/>
    <mergeCell ref="P172:Q172"/>
    <mergeCell ref="R172:S172"/>
    <mergeCell ref="T172:U172"/>
    <mergeCell ref="T171:U171"/>
    <mergeCell ref="V171:W171"/>
    <mergeCell ref="X171:Y171"/>
    <mergeCell ref="Z171:AA171"/>
    <mergeCell ref="AB171:AG171"/>
    <mergeCell ref="AH171:AM171"/>
    <mergeCell ref="V174:W174"/>
    <mergeCell ref="AB174:AG174"/>
    <mergeCell ref="AH174:AM174"/>
    <mergeCell ref="AN174:AS174"/>
    <mergeCell ref="B176:D176"/>
    <mergeCell ref="F176:H176"/>
    <mergeCell ref="I176:J176"/>
    <mergeCell ref="K176:P176"/>
    <mergeCell ref="R176:U176"/>
    <mergeCell ref="AN173:AS173"/>
    <mergeCell ref="B174:D174"/>
    <mergeCell ref="E174:F174"/>
    <mergeCell ref="G174:I174"/>
    <mergeCell ref="J174:K174"/>
    <mergeCell ref="L174:M174"/>
    <mergeCell ref="N174:O174"/>
    <mergeCell ref="P174:Q174"/>
    <mergeCell ref="R174:S174"/>
    <mergeCell ref="T174:U174"/>
    <mergeCell ref="P173:Q173"/>
    <mergeCell ref="R173:S173"/>
    <mergeCell ref="T173:U173"/>
    <mergeCell ref="V173:W173"/>
    <mergeCell ref="AB173:AG173"/>
    <mergeCell ref="AH173:AM173"/>
    <mergeCell ref="T181:U182"/>
    <mergeCell ref="V181:AC182"/>
    <mergeCell ref="AD181:AK182"/>
    <mergeCell ref="AL181:AS182"/>
    <mergeCell ref="H182:I182"/>
    <mergeCell ref="J182:K182"/>
    <mergeCell ref="L182:M182"/>
    <mergeCell ref="N182:O182"/>
    <mergeCell ref="P182:Q182"/>
    <mergeCell ref="R182:S182"/>
    <mergeCell ref="B181:B182"/>
    <mergeCell ref="C181:F182"/>
    <mergeCell ref="G181:G182"/>
    <mergeCell ref="H181:K181"/>
    <mergeCell ref="L181:O181"/>
    <mergeCell ref="P181:S181"/>
    <mergeCell ref="F178:M178"/>
    <mergeCell ref="N178:S178"/>
    <mergeCell ref="T178:W178"/>
    <mergeCell ref="Y178:AA178"/>
    <mergeCell ref="B180:U180"/>
    <mergeCell ref="V180:AS180"/>
    <mergeCell ref="AL183:AS184"/>
    <mergeCell ref="H184:I184"/>
    <mergeCell ref="L184:M184"/>
    <mergeCell ref="P184:Q184"/>
    <mergeCell ref="A185:A186"/>
    <mergeCell ref="B185:B186"/>
    <mergeCell ref="C185:F186"/>
    <mergeCell ref="H185:I185"/>
    <mergeCell ref="J185:K186"/>
    <mergeCell ref="L185:M185"/>
    <mergeCell ref="N183:O184"/>
    <mergeCell ref="P183:Q183"/>
    <mergeCell ref="R183:S184"/>
    <mergeCell ref="T183:U184"/>
    <mergeCell ref="V183:AC184"/>
    <mergeCell ref="AD183:AK184"/>
    <mergeCell ref="A183:A184"/>
    <mergeCell ref="B183:B184"/>
    <mergeCell ref="C183:F184"/>
    <mergeCell ref="H183:I183"/>
    <mergeCell ref="J183:K184"/>
    <mergeCell ref="L183:M183"/>
    <mergeCell ref="AL187:AS188"/>
    <mergeCell ref="H188:I188"/>
    <mergeCell ref="L188:M188"/>
    <mergeCell ref="P188:Q188"/>
    <mergeCell ref="A189:A190"/>
    <mergeCell ref="B189:B190"/>
    <mergeCell ref="C189:F190"/>
    <mergeCell ref="H189:I189"/>
    <mergeCell ref="J189:K190"/>
    <mergeCell ref="L189:M189"/>
    <mergeCell ref="N187:O188"/>
    <mergeCell ref="P187:Q187"/>
    <mergeCell ref="R187:S188"/>
    <mergeCell ref="T187:U188"/>
    <mergeCell ref="V187:AC188"/>
    <mergeCell ref="AD187:AK188"/>
    <mergeCell ref="AL185:AS186"/>
    <mergeCell ref="H186:I186"/>
    <mergeCell ref="L186:M186"/>
    <mergeCell ref="P186:Q186"/>
    <mergeCell ref="A187:A188"/>
    <mergeCell ref="B187:B188"/>
    <mergeCell ref="C187:F188"/>
    <mergeCell ref="H187:I187"/>
    <mergeCell ref="J187:K188"/>
    <mergeCell ref="L187:M187"/>
    <mergeCell ref="N185:O186"/>
    <mergeCell ref="P185:Q185"/>
    <mergeCell ref="R185:S186"/>
    <mergeCell ref="T185:U186"/>
    <mergeCell ref="V185:AC186"/>
    <mergeCell ref="AD185:AK186"/>
    <mergeCell ref="B195:N195"/>
    <mergeCell ref="O195:S195"/>
    <mergeCell ref="V195:AA195"/>
    <mergeCell ref="B197:X197"/>
    <mergeCell ref="Y197:AS197"/>
    <mergeCell ref="B198:E198"/>
    <mergeCell ref="F198:G198"/>
    <mergeCell ref="H198:J198"/>
    <mergeCell ref="K198:N198"/>
    <mergeCell ref="O198:S198"/>
    <mergeCell ref="AL189:AS190"/>
    <mergeCell ref="H190:I190"/>
    <mergeCell ref="L190:M190"/>
    <mergeCell ref="P190:Q190"/>
    <mergeCell ref="B192:AS192"/>
    <mergeCell ref="B193:F193"/>
    <mergeCell ref="G193:AS193"/>
    <mergeCell ref="N189:O190"/>
    <mergeCell ref="P189:Q189"/>
    <mergeCell ref="R189:S190"/>
    <mergeCell ref="T189:U190"/>
    <mergeCell ref="V189:AC190"/>
    <mergeCell ref="AD189:AK190"/>
    <mergeCell ref="Y199:AE199"/>
    <mergeCell ref="AF199:AH199"/>
    <mergeCell ref="AI199:AK199"/>
    <mergeCell ref="AL199:AM199"/>
    <mergeCell ref="AN199:AS199"/>
    <mergeCell ref="B200:E200"/>
    <mergeCell ref="F200:G200"/>
    <mergeCell ref="H200:J200"/>
    <mergeCell ref="K200:N200"/>
    <mergeCell ref="O200:S200"/>
    <mergeCell ref="B199:E199"/>
    <mergeCell ref="F199:G199"/>
    <mergeCell ref="H199:J199"/>
    <mergeCell ref="K199:N199"/>
    <mergeCell ref="O199:S199"/>
    <mergeCell ref="T199:X199"/>
    <mergeCell ref="T198:X198"/>
    <mergeCell ref="Y198:AE198"/>
    <mergeCell ref="AF198:AH198"/>
    <mergeCell ref="AI198:AK198"/>
    <mergeCell ref="AL198:AM198"/>
    <mergeCell ref="AN198:AS198"/>
    <mergeCell ref="Y201:AE201"/>
    <mergeCell ref="AF201:AH201"/>
    <mergeCell ref="AI201:AK201"/>
    <mergeCell ref="AL201:AM201"/>
    <mergeCell ref="AN201:AS201"/>
    <mergeCell ref="B202:E202"/>
    <mergeCell ref="F202:G202"/>
    <mergeCell ref="H202:J202"/>
    <mergeCell ref="K202:N202"/>
    <mergeCell ref="O202:S202"/>
    <mergeCell ref="B201:E201"/>
    <mergeCell ref="F201:G201"/>
    <mergeCell ref="H201:J201"/>
    <mergeCell ref="K201:N201"/>
    <mergeCell ref="O201:S201"/>
    <mergeCell ref="T201:X201"/>
    <mergeCell ref="T200:X200"/>
    <mergeCell ref="Y200:AE200"/>
    <mergeCell ref="AF200:AH200"/>
    <mergeCell ref="AI200:AK200"/>
    <mergeCell ref="AL200:AM200"/>
    <mergeCell ref="AN200:AS200"/>
    <mergeCell ref="Y203:AE203"/>
    <mergeCell ref="AF203:AH203"/>
    <mergeCell ref="AI203:AK203"/>
    <mergeCell ref="AL203:AM203"/>
    <mergeCell ref="AN203:AS203"/>
    <mergeCell ref="B204:E204"/>
    <mergeCell ref="F204:G204"/>
    <mergeCell ref="H204:J204"/>
    <mergeCell ref="K204:N204"/>
    <mergeCell ref="O204:S204"/>
    <mergeCell ref="B203:E203"/>
    <mergeCell ref="F203:G203"/>
    <mergeCell ref="H203:J203"/>
    <mergeCell ref="K203:N203"/>
    <mergeCell ref="O203:S203"/>
    <mergeCell ref="T203:X203"/>
    <mergeCell ref="T202:X202"/>
    <mergeCell ref="Y202:AE202"/>
    <mergeCell ref="AF202:AH202"/>
    <mergeCell ref="AI202:AK202"/>
    <mergeCell ref="AL202:AM202"/>
    <mergeCell ref="AN202:AS202"/>
    <mergeCell ref="Y205:AE205"/>
    <mergeCell ref="AF205:AH205"/>
    <mergeCell ref="AI205:AK205"/>
    <mergeCell ref="AL205:AM205"/>
    <mergeCell ref="AN205:AS205"/>
    <mergeCell ref="B207:AS207"/>
    <mergeCell ref="B205:E205"/>
    <mergeCell ref="F205:G205"/>
    <mergeCell ref="H205:J205"/>
    <mergeCell ref="K205:N205"/>
    <mergeCell ref="O205:S205"/>
    <mergeCell ref="T205:X205"/>
    <mergeCell ref="T204:X204"/>
    <mergeCell ref="Y204:AE204"/>
    <mergeCell ref="AF204:AH204"/>
    <mergeCell ref="AI204:AK204"/>
    <mergeCell ref="AL204:AM204"/>
    <mergeCell ref="AN204:AS204"/>
    <mergeCell ref="B212:C212"/>
    <mergeCell ref="D212:T212"/>
    <mergeCell ref="U212:Y212"/>
    <mergeCell ref="Z212:AS212"/>
    <mergeCell ref="B213:C213"/>
    <mergeCell ref="D213:T213"/>
    <mergeCell ref="U213:Y213"/>
    <mergeCell ref="Z213:AS213"/>
    <mergeCell ref="B210:C210"/>
    <mergeCell ref="D210:T210"/>
    <mergeCell ref="U210:Y210"/>
    <mergeCell ref="Z210:AS210"/>
    <mergeCell ref="B211:C211"/>
    <mergeCell ref="D211:T211"/>
    <mergeCell ref="U211:Y211"/>
    <mergeCell ref="Z211:AS211"/>
    <mergeCell ref="B208:C208"/>
    <mergeCell ref="D208:T208"/>
    <mergeCell ref="U208:Y208"/>
    <mergeCell ref="Z208:AS208"/>
    <mergeCell ref="B209:C209"/>
    <mergeCell ref="D209:T209"/>
    <mergeCell ref="U209:Y209"/>
    <mergeCell ref="Z209:AS209"/>
    <mergeCell ref="E218:T218"/>
    <mergeCell ref="U218:W218"/>
    <mergeCell ref="X218:Y218"/>
    <mergeCell ref="Z218:AB218"/>
    <mergeCell ref="AC218:AS218"/>
    <mergeCell ref="E219:T219"/>
    <mergeCell ref="U219:W219"/>
    <mergeCell ref="X219:Y219"/>
    <mergeCell ref="Z219:AB219"/>
    <mergeCell ref="AC219:AS219"/>
    <mergeCell ref="B215:AS215"/>
    <mergeCell ref="B216:T216"/>
    <mergeCell ref="U216:AS216"/>
    <mergeCell ref="E217:T217"/>
    <mergeCell ref="U217:W217"/>
    <mergeCell ref="X217:Y217"/>
    <mergeCell ref="Z217:AB217"/>
    <mergeCell ref="AC217:AS217"/>
    <mergeCell ref="E222:T222"/>
    <mergeCell ref="U222:W222"/>
    <mergeCell ref="X222:Y222"/>
    <mergeCell ref="Z222:AB222"/>
    <mergeCell ref="AC222:AS222"/>
    <mergeCell ref="E223:T223"/>
    <mergeCell ref="U223:W223"/>
    <mergeCell ref="X223:Y223"/>
    <mergeCell ref="Z223:AB223"/>
    <mergeCell ref="AC223:AS223"/>
    <mergeCell ref="E220:T220"/>
    <mergeCell ref="U220:W220"/>
    <mergeCell ref="X220:Y220"/>
    <mergeCell ref="Z220:AB220"/>
    <mergeCell ref="AC220:AS220"/>
    <mergeCell ref="E221:T221"/>
    <mergeCell ref="U221:W221"/>
    <mergeCell ref="X221:Y221"/>
    <mergeCell ref="Z221:AB221"/>
    <mergeCell ref="AC221:AS221"/>
    <mergeCell ref="C227:E227"/>
    <mergeCell ref="F227:H227"/>
    <mergeCell ref="J227:L227"/>
    <mergeCell ref="M227:V227"/>
    <mergeCell ref="W227:AA227"/>
    <mergeCell ref="C228:E228"/>
    <mergeCell ref="F228:H228"/>
    <mergeCell ref="J228:L228"/>
    <mergeCell ref="M228:V228"/>
    <mergeCell ref="W228:AA228"/>
    <mergeCell ref="E224:T224"/>
    <mergeCell ref="U224:W224"/>
    <mergeCell ref="X224:Y224"/>
    <mergeCell ref="Z224:AB224"/>
    <mergeCell ref="AC224:AS224"/>
    <mergeCell ref="C226:E226"/>
    <mergeCell ref="F226:H226"/>
    <mergeCell ref="J226:L226"/>
    <mergeCell ref="M226:V226"/>
    <mergeCell ref="W226:AA226"/>
    <mergeCell ref="C231:E231"/>
    <mergeCell ref="F231:H231"/>
    <mergeCell ref="J231:L231"/>
    <mergeCell ref="M231:V231"/>
    <mergeCell ref="W231:AA231"/>
    <mergeCell ref="C232:E232"/>
    <mergeCell ref="F232:H232"/>
    <mergeCell ref="J232:L232"/>
    <mergeCell ref="M232:V232"/>
    <mergeCell ref="W232:AA232"/>
    <mergeCell ref="C229:E229"/>
    <mergeCell ref="F229:H229"/>
    <mergeCell ref="J229:L229"/>
    <mergeCell ref="M229:V229"/>
    <mergeCell ref="W229:AA229"/>
    <mergeCell ref="C230:E230"/>
    <mergeCell ref="F230:H230"/>
    <mergeCell ref="J230:L230"/>
    <mergeCell ref="M230:V230"/>
    <mergeCell ref="W230:AA230"/>
    <mergeCell ref="ADO1218:ADO1222"/>
    <mergeCell ref="AEC1233:AEE1233"/>
    <mergeCell ref="C235:E235"/>
    <mergeCell ref="F235:H235"/>
    <mergeCell ref="J235:L235"/>
    <mergeCell ref="M235:V235"/>
    <mergeCell ref="W235:AA235"/>
    <mergeCell ref="ADW1213:ADY1213"/>
    <mergeCell ref="C233:E233"/>
    <mergeCell ref="F233:H233"/>
    <mergeCell ref="J233:L233"/>
    <mergeCell ref="M233:V233"/>
    <mergeCell ref="W233:AA233"/>
    <mergeCell ref="C234:E234"/>
    <mergeCell ref="F234:H234"/>
    <mergeCell ref="J234:L234"/>
    <mergeCell ref="M234:V234"/>
    <mergeCell ref="W234:AA234"/>
  </mergeCells>
  <conditionalFormatting sqref="N166:S166 O167:T167 N178:S178">
    <cfRule type="containsText" dxfId="41" priority="39" operator="containsText" text="EXTREMO">
      <formula>NOT(ISERROR(SEARCH("EXTREMO",N166)))</formula>
    </cfRule>
    <cfRule type="containsText" dxfId="40" priority="40" operator="containsText" text="ALTO">
      <formula>NOT(ISERROR(SEARCH("ALTO",N166)))</formula>
    </cfRule>
    <cfRule type="containsText" dxfId="39" priority="41" operator="containsText" text="MODERADO">
      <formula>NOT(ISERROR(SEARCH("MODERADO",N166)))</formula>
    </cfRule>
    <cfRule type="containsText" dxfId="38" priority="42" operator="containsText" text="bajo">
      <formula>NOT(ISERROR(SEARCH("bajo",N166)))</formula>
    </cfRule>
  </conditionalFormatting>
  <conditionalFormatting sqref="O168 O169:T169">
    <cfRule type="containsText" dxfId="37" priority="21" operator="containsText" text="EXTREMO">
      <formula>NOT(ISERROR(SEARCH("EXTREMO",O168)))</formula>
    </cfRule>
    <cfRule type="containsText" dxfId="36" priority="22" operator="containsText" text="ALTO">
      <formula>NOT(ISERROR(SEARCH("ALTO",O168)))</formula>
    </cfRule>
    <cfRule type="containsText" dxfId="35" priority="23" operator="containsText" text="MODERADO">
      <formula>NOT(ISERROR(SEARCH("MODERADO",O168)))</formula>
    </cfRule>
    <cfRule type="containsText" dxfId="34" priority="24" operator="containsText" text="bajo">
      <formula>NOT(ISERROR(SEARCH("bajo",O168)))</formula>
    </cfRule>
  </conditionalFormatting>
  <conditionalFormatting sqref="O127:T127 O175:T175 O179:T179 O191:T191 O194:T194 O196:T196 O206:T206 O214:T214">
    <cfRule type="containsText" dxfId="33" priority="17" operator="containsText" text="EXTREMO">
      <formula>NOT(ISERROR(SEARCH("EXTREMO",O127)))</formula>
    </cfRule>
    <cfRule type="containsText" dxfId="32" priority="18" operator="containsText" text="ALTO">
      <formula>NOT(ISERROR(SEARCH("ALTO",O127)))</formula>
    </cfRule>
    <cfRule type="containsText" dxfId="31" priority="19" operator="containsText" text="MODERADO">
      <formula>NOT(ISERROR(SEARCH("MODERADO",O127)))</formula>
    </cfRule>
    <cfRule type="containsText" dxfId="30" priority="20" operator="containsText" text="bajo">
      <formula>NOT(ISERROR(SEARCH("bajo",O127)))</formula>
    </cfRule>
  </conditionalFormatting>
  <conditionalFormatting sqref="V181">
    <cfRule type="containsText" dxfId="29" priority="25" operator="containsText" text="EXTREMO">
      <formula>NOT(ISERROR(SEARCH("EXTREMO",V181)))</formula>
    </cfRule>
    <cfRule type="containsText" dxfId="28" priority="26" operator="containsText" text="ALTO">
      <formula>NOT(ISERROR(SEARCH("ALTO",V181)))</formula>
    </cfRule>
    <cfRule type="containsText" dxfId="27" priority="27" operator="containsText" text="MODERADO">
      <formula>NOT(ISERROR(SEARCH("MODERADO",V181)))</formula>
    </cfRule>
    <cfRule type="containsText" dxfId="26" priority="28" operator="containsText" text="bajo">
      <formula>NOT(ISERROR(SEARCH("bajo",V181)))</formula>
    </cfRule>
  </conditionalFormatting>
  <conditionalFormatting sqref="V92:AT92">
    <cfRule type="containsText" dxfId="25" priority="29" operator="containsText" text="Muy Baja">
      <formula>NOT(ISERROR(SEARCH("Muy Baja",V92)))</formula>
    </cfRule>
    <cfRule type="containsText" dxfId="24" priority="30" operator="containsText" text="Muy Alta">
      <formula>NOT(ISERROR(SEARCH("Muy Alta",V92)))</formula>
    </cfRule>
    <cfRule type="containsText" dxfId="23" priority="31" operator="containsText" text="Alta">
      <formula>NOT(ISERROR(SEARCH("Alta",V92)))</formula>
    </cfRule>
    <cfRule type="containsText" dxfId="22" priority="32" operator="containsText" text="Media">
      <formula>NOT(ISERROR(SEARCH("Media",V92)))</formula>
    </cfRule>
    <cfRule type="containsText" dxfId="21" priority="33" operator="containsText" text="Baja">
      <formula>NOT(ISERROR(SEARCH("Baja",V92)))</formula>
    </cfRule>
  </conditionalFormatting>
  <conditionalFormatting sqref="V115:AT115">
    <cfRule type="containsText" dxfId="20" priority="34" operator="containsText" text="Leve">
      <formula>NOT(ISERROR(SEARCH("Leve",V115)))</formula>
    </cfRule>
    <cfRule type="containsText" dxfId="19" priority="35" operator="containsText" text="Catastrófico">
      <formula>NOT(ISERROR(SEARCH("Catastrófico",V115)))</formula>
    </cfRule>
    <cfRule type="containsText" dxfId="18" priority="36" operator="containsText" text="Mayor">
      <formula>NOT(ISERROR(SEARCH("Mayor",V115)))</formula>
    </cfRule>
    <cfRule type="containsText" dxfId="17" priority="37" operator="containsText" text="Moderado">
      <formula>NOT(ISERROR(SEARCH("Moderado",V115)))</formula>
    </cfRule>
    <cfRule type="containsText" dxfId="16" priority="38" operator="containsText" text="Menor">
      <formula>NOT(ISERROR(SEARCH("Menor",V115)))</formula>
    </cfRule>
  </conditionalFormatting>
  <conditionalFormatting sqref="Y197">
    <cfRule type="containsText" dxfId="15" priority="5" operator="containsText" text="EXTREMO">
      <formula>NOT(ISERROR(SEARCH("EXTREMO",Y197)))</formula>
    </cfRule>
    <cfRule type="containsText" dxfId="14" priority="6" operator="containsText" text="ALTO">
      <formula>NOT(ISERROR(SEARCH("ALTO",Y197)))</formula>
    </cfRule>
    <cfRule type="containsText" dxfId="13" priority="7" operator="containsText" text="MODERADO">
      <formula>NOT(ISERROR(SEARCH("MODERADO",Y197)))</formula>
    </cfRule>
    <cfRule type="containsText" dxfId="12" priority="8" operator="containsText" text="bajo">
      <formula>NOT(ISERROR(SEARCH("bajo",Y197)))</formula>
    </cfRule>
  </conditionalFormatting>
  <conditionalFormatting sqref="AD181">
    <cfRule type="containsText" dxfId="11" priority="13" operator="containsText" text="EXTREMO">
      <formula>NOT(ISERROR(SEARCH("EXTREMO",AD181)))</formula>
    </cfRule>
    <cfRule type="containsText" dxfId="10" priority="14" operator="containsText" text="ALTO">
      <formula>NOT(ISERROR(SEARCH("ALTO",AD181)))</formula>
    </cfRule>
    <cfRule type="containsText" dxfId="9" priority="15" operator="containsText" text="MODERADO">
      <formula>NOT(ISERROR(SEARCH("MODERADO",AD181)))</formula>
    </cfRule>
    <cfRule type="containsText" dxfId="8" priority="16" operator="containsText" text="bajo">
      <formula>NOT(ISERROR(SEARCH("bajo",AD181)))</formula>
    </cfRule>
  </conditionalFormatting>
  <conditionalFormatting sqref="AL181">
    <cfRule type="containsText" dxfId="7" priority="9" operator="containsText" text="EXTREMO">
      <formula>NOT(ISERROR(SEARCH("EXTREMO",AL181)))</formula>
    </cfRule>
    <cfRule type="containsText" dxfId="6" priority="10" operator="containsText" text="ALTO">
      <formula>NOT(ISERROR(SEARCH("ALTO",AL181)))</formula>
    </cfRule>
    <cfRule type="containsText" dxfId="5" priority="11" operator="containsText" text="MODERADO">
      <formula>NOT(ISERROR(SEARCH("MODERADO",AL181)))</formula>
    </cfRule>
    <cfRule type="containsText" dxfId="4" priority="12" operator="containsText" text="bajo">
      <formula>NOT(ISERROR(SEARCH("bajo",AL181)))</formula>
    </cfRule>
  </conditionalFormatting>
  <conditionalFormatting sqref="BB180:BD180">
    <cfRule type="containsText" dxfId="3" priority="1" operator="containsText" text="EXTREMO">
      <formula>NOT(ISERROR(SEARCH("EXTREMO",BB180)))</formula>
    </cfRule>
    <cfRule type="containsText" dxfId="2" priority="2" operator="containsText" text="ALTO">
      <formula>NOT(ISERROR(SEARCH("ALTO",BB180)))</formula>
    </cfRule>
    <cfRule type="containsText" dxfId="1" priority="3" operator="containsText" text="MODERADO">
      <formula>NOT(ISERROR(SEARCH("MODERADO",BB180)))</formula>
    </cfRule>
    <cfRule type="containsText" dxfId="0" priority="4" operator="containsText" text="bajo">
      <formula>NOT(ISERROR(SEARCH("bajo",BB180)))</formula>
    </cfRule>
  </conditionalFormatting>
  <dataValidations count="11">
    <dataValidation type="list" allowBlank="1" showInputMessage="1" showErrorMessage="1" promptTitle="SELECCIONE" sqref="O195:S195">
      <formula1>SINO</formula1>
      <formula2>0</formula2>
    </dataValidation>
    <dataValidation type="list" allowBlank="1" showErrorMessage="1" sqref="K199:K205">
      <formula1>CLASIFICACION</formula1>
      <formula2>0</formula2>
    </dataValidation>
    <dataValidation type="list" allowBlank="1" showInputMessage="1" showErrorMessage="1" sqref="N172:N174">
      <formula1>$ADC$1174:$ADC$1176</formula1>
      <formula2>0</formula2>
    </dataValidation>
    <dataValidation type="list" allowBlank="1" showErrorMessage="1" sqref="P133:P162 P172:P174">
      <formula1>'R (4)'!frecuencias</formula1>
      <formula2>0</formula2>
    </dataValidation>
    <dataValidation type="list" allowBlank="1" showErrorMessage="1" sqref="R133:R162 R172:R174">
      <formula1>'R (4)'!Contr_implement</formula1>
      <formula2>0</formula2>
    </dataValidation>
    <dataValidation type="list" allowBlank="1" showErrorMessage="1" sqref="D7">
      <formula1>'R (4)'!tipo_riesg</formula1>
      <formula2>0</formula2>
    </dataValidation>
    <dataValidation type="list" allowBlank="1" showErrorMessage="1" sqref="T133:T162 T172:T174">
      <formula1>'R (4)'!Proposito</formula1>
      <formula2>0</formula2>
    </dataValidation>
    <dataValidation type="list" allowBlank="1" showErrorMessage="1" sqref="G168">
      <formula1>'R (4)'!Politica_tto</formula1>
      <formula2>0</formula2>
    </dataValidation>
    <dataValidation type="list" allowBlank="1" showErrorMessage="1" sqref="V133:V162 V172:V174">
      <formula1>'R (4)'!Efectos</formula1>
      <formula2>0</formula2>
    </dataValidation>
    <dataValidation type="list" allowBlank="1" showErrorMessage="1" sqref="B35:B42">
      <formula1>Consecuencia</formula1>
      <formula2>0</formula2>
    </dataValidation>
    <dataValidation type="list" allowBlank="1" showErrorMessage="1" sqref="B12:B31">
      <formula1>'R (4)'!Fact_causa</formula1>
      <formula2>0</formula2>
    </dataValidation>
  </dataValidations>
  <hyperlinks>
    <hyperlink ref="Z127" location="MAPAINHERENTE" display="VER MAPA"/>
    <hyperlink ref="Y166" location="MAPARES" display="VER MAPA"/>
    <hyperlink ref="Y178" location="MAPARTTO" display="VER MAPA"/>
  </hyperlinks>
  <printOptions horizontalCentered="1" verticalCentered="1"/>
  <pageMargins left="0.59027777777777801" right="0.59027777777777801" top="0.59027777777777801" bottom="0.59027777777777801" header="0.511811023622047" footer="0"/>
  <pageSetup scale="78" orientation="landscape" horizontalDpi="300" verticalDpi="300"/>
  <headerFooter>
    <oddFooter>&amp;LFormato: FO-AC-07 Versión: 2&amp;CPágina &amp;P&amp;RVo.Bo:</oddFooter>
  </headerFooter>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1"/>
  <sheetViews>
    <sheetView showGridLines="0" zoomScaleNormal="100" workbookViewId="0">
      <selection activeCell="A18" sqref="A18:C18"/>
    </sheetView>
  </sheetViews>
  <sheetFormatPr baseColWidth="10" defaultColWidth="12.5703125" defaultRowHeight="12.75"/>
  <cols>
    <col min="1" max="1" width="8.28515625" customWidth="1"/>
    <col min="2" max="2" width="5.7109375" customWidth="1"/>
    <col min="3" max="3" width="15.7109375" customWidth="1"/>
    <col min="4" max="11" width="9.7109375" customWidth="1"/>
    <col min="12" max="30" width="10.7109375" customWidth="1"/>
  </cols>
  <sheetData>
    <row r="1" spans="1:30" ht="4.5" customHeight="1">
      <c r="A1" s="291"/>
      <c r="B1" s="5"/>
      <c r="C1" s="5"/>
      <c r="D1" s="5"/>
      <c r="E1" s="5"/>
      <c r="F1" s="5"/>
      <c r="G1" s="5"/>
      <c r="H1" s="5"/>
      <c r="I1" s="5"/>
      <c r="J1" s="5"/>
      <c r="K1" s="292"/>
      <c r="L1" s="5"/>
      <c r="M1" s="5"/>
      <c r="N1" s="5"/>
      <c r="O1" s="5"/>
      <c r="P1" s="5"/>
      <c r="Q1" s="5"/>
      <c r="R1" s="5"/>
      <c r="S1" s="5"/>
      <c r="T1" s="5"/>
      <c r="U1" s="5"/>
      <c r="V1" s="5"/>
      <c r="W1" s="5"/>
      <c r="X1" s="5"/>
      <c r="Y1" s="5"/>
      <c r="Z1" s="5"/>
      <c r="AA1" s="5"/>
      <c r="AB1" s="5"/>
      <c r="AC1" s="5"/>
      <c r="AD1" s="5"/>
    </row>
    <row r="2" spans="1:30" ht="12.75" customHeight="1">
      <c r="A2" s="593" t="s">
        <v>613</v>
      </c>
      <c r="B2" s="593"/>
      <c r="C2" s="593"/>
      <c r="D2" s="593"/>
      <c r="E2" s="593"/>
      <c r="F2" s="593"/>
      <c r="G2" s="593"/>
      <c r="H2" s="593"/>
      <c r="I2" s="593"/>
      <c r="J2" s="593"/>
      <c r="K2" s="593"/>
      <c r="N2" s="60"/>
    </row>
    <row r="3" spans="1:30" ht="5.25" customHeight="1">
      <c r="A3" s="104"/>
      <c r="B3" s="104"/>
      <c r="C3" s="104"/>
      <c r="D3" s="104"/>
      <c r="E3" s="104"/>
      <c r="F3" s="104"/>
      <c r="G3" s="104"/>
      <c r="H3" s="104"/>
      <c r="I3" s="104"/>
      <c r="J3" s="104"/>
      <c r="K3" s="104"/>
      <c r="N3" s="60"/>
    </row>
    <row r="4" spans="1:30" ht="15.75" customHeight="1">
      <c r="A4" s="589" t="s">
        <v>614</v>
      </c>
      <c r="B4" s="589"/>
      <c r="C4" s="589"/>
      <c r="D4" s="589"/>
      <c r="E4" s="589"/>
      <c r="F4" s="589"/>
      <c r="G4" s="589"/>
      <c r="H4" s="589"/>
      <c r="I4" s="589"/>
      <c r="J4" s="589"/>
      <c r="K4" s="589"/>
      <c r="N4" s="60"/>
    </row>
    <row r="5" spans="1:30" ht="24.75" customHeight="1">
      <c r="A5" s="586" t="s">
        <v>615</v>
      </c>
      <c r="B5" s="586"/>
      <c r="C5" s="586"/>
      <c r="D5" s="495" t="s">
        <v>616</v>
      </c>
      <c r="E5" s="495"/>
      <c r="F5" s="495"/>
      <c r="G5" s="495"/>
      <c r="H5" s="495"/>
      <c r="I5" s="495"/>
      <c r="J5" s="495"/>
      <c r="K5" s="495"/>
      <c r="N5" s="60"/>
    </row>
    <row r="6" spans="1:30" ht="25.5" customHeight="1">
      <c r="A6" s="586" t="s">
        <v>617</v>
      </c>
      <c r="B6" s="586"/>
      <c r="C6" s="586"/>
      <c r="D6" s="495" t="s">
        <v>618</v>
      </c>
      <c r="E6" s="495"/>
      <c r="F6" s="495"/>
      <c r="G6" s="495"/>
      <c r="H6" s="495"/>
      <c r="I6" s="495"/>
      <c r="J6" s="495"/>
      <c r="K6" s="495"/>
      <c r="N6" s="5"/>
    </row>
    <row r="7" spans="1:30" ht="25.5" customHeight="1">
      <c r="A7" s="586" t="s">
        <v>619</v>
      </c>
      <c r="B7" s="586"/>
      <c r="C7" s="586"/>
      <c r="D7" s="495" t="s">
        <v>620</v>
      </c>
      <c r="E7" s="495"/>
      <c r="F7" s="495"/>
      <c r="G7" s="495"/>
      <c r="H7" s="495"/>
      <c r="I7" s="495"/>
      <c r="J7" s="495"/>
      <c r="K7" s="495"/>
      <c r="N7" s="5"/>
    </row>
    <row r="8" spans="1:30" ht="25.5" customHeight="1">
      <c r="A8" s="586" t="s">
        <v>5</v>
      </c>
      <c r="B8" s="586"/>
      <c r="C8" s="586"/>
      <c r="D8" s="591" t="s">
        <v>621</v>
      </c>
      <c r="E8" s="591"/>
      <c r="F8" s="591"/>
      <c r="G8" s="591"/>
      <c r="H8" s="591"/>
      <c r="I8" s="591"/>
      <c r="J8" s="591"/>
      <c r="K8" s="591"/>
      <c r="N8" s="5"/>
    </row>
    <row r="9" spans="1:30" ht="25.5" customHeight="1">
      <c r="A9" s="586" t="s">
        <v>622</v>
      </c>
      <c r="B9" s="586"/>
      <c r="C9" s="586"/>
      <c r="D9" s="592" t="s">
        <v>623</v>
      </c>
      <c r="E9" s="592"/>
      <c r="F9" s="592"/>
      <c r="G9" s="592"/>
      <c r="H9" s="592"/>
      <c r="I9" s="592"/>
      <c r="J9" s="592"/>
      <c r="K9" s="592"/>
      <c r="L9" s="5"/>
      <c r="M9" s="5"/>
      <c r="N9" s="5"/>
      <c r="O9" s="5"/>
      <c r="P9" s="5"/>
      <c r="Q9" s="5"/>
      <c r="R9" s="5"/>
      <c r="S9" s="5"/>
      <c r="T9" s="5"/>
      <c r="U9" s="5"/>
      <c r="V9" s="5"/>
      <c r="W9" s="5"/>
      <c r="X9" s="5"/>
      <c r="Y9" s="5"/>
      <c r="Z9" s="5"/>
      <c r="AA9" s="5"/>
      <c r="AB9" s="5"/>
      <c r="AC9" s="5"/>
      <c r="AD9" s="5"/>
    </row>
    <row r="10" spans="1:30" ht="12.75" customHeight="1">
      <c r="A10" s="589" t="s">
        <v>624</v>
      </c>
      <c r="B10" s="589"/>
      <c r="C10" s="589"/>
      <c r="D10" s="589"/>
      <c r="E10" s="589"/>
      <c r="F10" s="589"/>
      <c r="G10" s="589"/>
      <c r="H10" s="589"/>
      <c r="I10" s="589"/>
      <c r="J10" s="589"/>
      <c r="K10" s="589"/>
      <c r="N10" s="60"/>
    </row>
    <row r="11" spans="1:30" ht="15.75" customHeight="1">
      <c r="A11" s="589" t="s">
        <v>12</v>
      </c>
      <c r="B11" s="589"/>
      <c r="C11" s="589"/>
      <c r="D11" s="589"/>
      <c r="E11" s="589"/>
      <c r="F11" s="589"/>
      <c r="G11" s="589"/>
      <c r="H11" s="589"/>
      <c r="I11" s="589"/>
      <c r="J11" s="589"/>
      <c r="K11" s="589"/>
      <c r="L11" s="287"/>
      <c r="M11" s="287"/>
      <c r="N11" s="60"/>
      <c r="O11" s="287"/>
      <c r="P11" s="287"/>
      <c r="Q11" s="287"/>
      <c r="R11" s="287"/>
      <c r="S11" s="287"/>
      <c r="T11" s="294"/>
      <c r="U11" s="294"/>
      <c r="V11" s="294"/>
      <c r="W11" s="294"/>
      <c r="X11" s="294"/>
      <c r="Y11" s="294"/>
      <c r="Z11" s="294"/>
      <c r="AA11" s="294"/>
      <c r="AB11" s="294"/>
      <c r="AC11" s="294"/>
      <c r="AD11" s="294"/>
    </row>
    <row r="12" spans="1:30" ht="26.25" customHeight="1">
      <c r="A12" s="586" t="s">
        <v>625</v>
      </c>
      <c r="B12" s="586"/>
      <c r="C12" s="586"/>
      <c r="D12" s="495" t="s">
        <v>626</v>
      </c>
      <c r="E12" s="495"/>
      <c r="F12" s="495"/>
      <c r="G12" s="495"/>
      <c r="H12" s="495"/>
      <c r="I12" s="495"/>
      <c r="J12" s="495"/>
      <c r="K12" s="495"/>
      <c r="N12" s="60"/>
    </row>
    <row r="13" spans="1:30" ht="26.25" customHeight="1">
      <c r="A13" s="586" t="s">
        <v>7</v>
      </c>
      <c r="B13" s="586"/>
      <c r="C13" s="586"/>
      <c r="D13" s="495" t="s">
        <v>627</v>
      </c>
      <c r="E13" s="495"/>
      <c r="F13" s="495"/>
      <c r="G13" s="495"/>
      <c r="H13" s="495"/>
      <c r="I13" s="495"/>
      <c r="J13" s="495"/>
      <c r="K13" s="495"/>
    </row>
    <row r="14" spans="1:30" ht="26.25" customHeight="1">
      <c r="A14" s="586" t="s">
        <v>628</v>
      </c>
      <c r="B14" s="586"/>
      <c r="C14" s="586"/>
      <c r="D14" s="495" t="s">
        <v>629</v>
      </c>
      <c r="E14" s="495"/>
      <c r="F14" s="495"/>
      <c r="G14" s="495"/>
      <c r="H14" s="495"/>
      <c r="I14" s="495"/>
      <c r="J14" s="495"/>
      <c r="K14" s="495"/>
    </row>
    <row r="15" spans="1:30" ht="26.25" customHeight="1">
      <c r="A15" s="586" t="s">
        <v>29</v>
      </c>
      <c r="B15" s="586"/>
      <c r="C15" s="586"/>
      <c r="D15" s="495" t="s">
        <v>630</v>
      </c>
      <c r="E15" s="495"/>
      <c r="F15" s="495"/>
      <c r="G15" s="495"/>
      <c r="H15" s="495"/>
      <c r="I15" s="495"/>
      <c r="J15" s="495"/>
      <c r="K15" s="495"/>
    </row>
    <row r="16" spans="1:30" ht="26.25" customHeight="1">
      <c r="A16" s="586" t="s">
        <v>631</v>
      </c>
      <c r="B16" s="586"/>
      <c r="C16" s="586"/>
      <c r="D16" s="495" t="s">
        <v>632</v>
      </c>
      <c r="E16" s="495"/>
      <c r="F16" s="495"/>
      <c r="G16" s="495"/>
      <c r="H16" s="495"/>
      <c r="I16" s="495"/>
      <c r="J16" s="495"/>
      <c r="K16" s="495"/>
    </row>
    <row r="17" spans="1:11" ht="26.25" customHeight="1">
      <c r="A17" s="586" t="s">
        <v>30</v>
      </c>
      <c r="B17" s="586"/>
      <c r="C17" s="586"/>
      <c r="D17" s="495" t="s">
        <v>633</v>
      </c>
      <c r="E17" s="495"/>
      <c r="F17" s="495"/>
      <c r="G17" s="495"/>
      <c r="H17" s="495"/>
      <c r="I17" s="495"/>
      <c r="J17" s="495"/>
      <c r="K17" s="495"/>
    </row>
    <row r="18" spans="1:11" ht="26.25" customHeight="1">
      <c r="A18" s="586" t="s">
        <v>254</v>
      </c>
      <c r="B18" s="586"/>
      <c r="C18" s="586"/>
      <c r="D18" s="495" t="s">
        <v>634</v>
      </c>
      <c r="E18" s="495"/>
      <c r="F18" s="495"/>
      <c r="G18" s="495"/>
      <c r="H18" s="495"/>
      <c r="I18" s="495"/>
      <c r="J18" s="495"/>
      <c r="K18" s="495"/>
    </row>
    <row r="19" spans="1:11" ht="26.25" customHeight="1">
      <c r="A19" s="586" t="s">
        <v>33</v>
      </c>
      <c r="B19" s="586"/>
      <c r="C19" s="586"/>
      <c r="D19" s="495" t="s">
        <v>635</v>
      </c>
      <c r="E19" s="495"/>
      <c r="F19" s="495"/>
      <c r="G19" s="495"/>
      <c r="H19" s="495"/>
      <c r="I19" s="495"/>
      <c r="J19" s="495"/>
      <c r="K19" s="495"/>
    </row>
    <row r="20" spans="1:11" ht="26.25" customHeight="1">
      <c r="A20" s="586" t="s">
        <v>636</v>
      </c>
      <c r="B20" s="586"/>
      <c r="C20" s="586"/>
      <c r="D20" s="495" t="s">
        <v>637</v>
      </c>
      <c r="E20" s="495"/>
      <c r="F20" s="495"/>
      <c r="G20" s="495"/>
      <c r="H20" s="495"/>
      <c r="I20" s="495"/>
      <c r="J20" s="495"/>
      <c r="K20" s="495"/>
    </row>
    <row r="21" spans="1:11" ht="26.25" customHeight="1">
      <c r="A21" s="586" t="s">
        <v>638</v>
      </c>
      <c r="B21" s="586"/>
      <c r="C21" s="586"/>
      <c r="D21" s="495" t="s">
        <v>639</v>
      </c>
      <c r="E21" s="495"/>
      <c r="F21" s="495"/>
      <c r="G21" s="495"/>
      <c r="H21" s="495"/>
      <c r="I21" s="495"/>
      <c r="J21" s="495"/>
      <c r="K21" s="495"/>
    </row>
    <row r="22" spans="1:11" ht="26.25" customHeight="1">
      <c r="A22" s="586" t="s">
        <v>34</v>
      </c>
      <c r="B22" s="586"/>
      <c r="C22" s="586"/>
      <c r="D22" s="495" t="s">
        <v>640</v>
      </c>
      <c r="E22" s="495"/>
      <c r="F22" s="495"/>
      <c r="G22" s="495"/>
      <c r="H22" s="495"/>
      <c r="I22" s="495"/>
      <c r="J22" s="495"/>
      <c r="K22" s="495"/>
    </row>
    <row r="23" spans="1:11" ht="26.25" customHeight="1">
      <c r="A23" s="586" t="s">
        <v>100</v>
      </c>
      <c r="B23" s="586"/>
      <c r="C23" s="293" t="s">
        <v>641</v>
      </c>
      <c r="D23" s="495" t="s">
        <v>642</v>
      </c>
      <c r="E23" s="495"/>
      <c r="F23" s="495"/>
      <c r="G23" s="495"/>
      <c r="H23" s="495"/>
      <c r="I23" s="495"/>
      <c r="J23" s="495"/>
      <c r="K23" s="495"/>
    </row>
    <row r="24" spans="1:11" ht="26.25" customHeight="1">
      <c r="A24" s="586"/>
      <c r="B24" s="586"/>
      <c r="C24" s="293" t="s">
        <v>643</v>
      </c>
      <c r="D24" s="495" t="s">
        <v>644</v>
      </c>
      <c r="E24" s="495"/>
      <c r="F24" s="495"/>
      <c r="G24" s="495"/>
      <c r="H24" s="495"/>
      <c r="I24" s="495"/>
      <c r="J24" s="495"/>
      <c r="K24" s="495"/>
    </row>
    <row r="25" spans="1:11" ht="26.25" customHeight="1">
      <c r="A25" s="586"/>
      <c r="B25" s="586"/>
      <c r="C25" s="293" t="s">
        <v>645</v>
      </c>
      <c r="D25" s="495" t="s">
        <v>646</v>
      </c>
      <c r="E25" s="495"/>
      <c r="F25" s="495"/>
      <c r="G25" s="495"/>
      <c r="H25" s="495"/>
      <c r="I25" s="495"/>
      <c r="J25" s="495"/>
      <c r="K25" s="495"/>
    </row>
    <row r="26" spans="1:11" ht="15.75" customHeight="1">
      <c r="A26" s="589" t="s">
        <v>13</v>
      </c>
      <c r="B26" s="589"/>
      <c r="C26" s="589"/>
      <c r="D26" s="589"/>
      <c r="E26" s="589"/>
      <c r="F26" s="589"/>
      <c r="G26" s="589"/>
      <c r="H26" s="589"/>
      <c r="I26" s="589"/>
      <c r="J26" s="589"/>
      <c r="K26" s="589"/>
    </row>
    <row r="27" spans="1:11" ht="39" customHeight="1">
      <c r="A27" s="590" t="s">
        <v>647</v>
      </c>
      <c r="B27" s="590"/>
      <c r="C27" s="495" t="s">
        <v>648</v>
      </c>
      <c r="D27" s="495"/>
      <c r="E27" s="495"/>
      <c r="F27" s="495"/>
      <c r="G27" s="495"/>
      <c r="H27" s="495"/>
      <c r="I27" s="495"/>
      <c r="J27" s="495"/>
      <c r="K27" s="495"/>
    </row>
    <row r="28" spans="1:11" ht="44.25" customHeight="1">
      <c r="A28" s="590"/>
      <c r="B28" s="590"/>
      <c r="C28" s="293" t="s">
        <v>38</v>
      </c>
      <c r="D28" s="495" t="s">
        <v>649</v>
      </c>
      <c r="E28" s="495"/>
      <c r="F28" s="495"/>
      <c r="G28" s="495"/>
      <c r="H28" s="495"/>
      <c r="I28" s="495"/>
      <c r="J28" s="495"/>
      <c r="K28" s="495"/>
    </row>
    <row r="29" spans="1:11" ht="44.25" customHeight="1">
      <c r="A29" s="590"/>
      <c r="B29" s="590"/>
      <c r="C29" s="293" t="s">
        <v>122</v>
      </c>
      <c r="D29" s="495" t="s">
        <v>650</v>
      </c>
      <c r="E29" s="495"/>
      <c r="F29" s="495"/>
      <c r="G29" s="495"/>
      <c r="H29" s="495"/>
      <c r="I29" s="495"/>
      <c r="J29" s="495"/>
      <c r="K29" s="495"/>
    </row>
    <row r="30" spans="1:11" ht="26.25" customHeight="1">
      <c r="A30" s="590"/>
      <c r="B30" s="590"/>
      <c r="C30" s="293" t="s">
        <v>651</v>
      </c>
      <c r="D30" s="495" t="s">
        <v>652</v>
      </c>
      <c r="E30" s="495"/>
      <c r="F30" s="495"/>
      <c r="G30" s="495"/>
      <c r="H30" s="495"/>
      <c r="I30" s="495"/>
      <c r="J30" s="495"/>
      <c r="K30" s="495"/>
    </row>
    <row r="31" spans="1:11" ht="26.25" customHeight="1">
      <c r="A31" s="590"/>
      <c r="B31" s="590"/>
      <c r="C31" s="293" t="s">
        <v>653</v>
      </c>
      <c r="D31" s="495" t="s">
        <v>654</v>
      </c>
      <c r="E31" s="495"/>
      <c r="F31" s="495"/>
      <c r="G31" s="495"/>
      <c r="H31" s="495"/>
      <c r="I31" s="495"/>
      <c r="J31" s="495"/>
      <c r="K31" s="495"/>
    </row>
    <row r="32" spans="1:11" ht="15.75" customHeight="1">
      <c r="A32" s="589" t="s">
        <v>655</v>
      </c>
      <c r="B32" s="589"/>
      <c r="C32" s="589"/>
      <c r="D32" s="589"/>
      <c r="E32" s="589"/>
      <c r="F32" s="589"/>
      <c r="G32" s="589"/>
      <c r="H32" s="589"/>
      <c r="I32" s="589"/>
      <c r="J32" s="589"/>
      <c r="K32" s="589"/>
    </row>
    <row r="33" spans="1:11" ht="62.25" customHeight="1">
      <c r="A33" s="586" t="s">
        <v>656</v>
      </c>
      <c r="B33" s="586"/>
      <c r="C33" s="586"/>
      <c r="D33" s="495" t="s">
        <v>657</v>
      </c>
      <c r="E33" s="495"/>
      <c r="F33" s="495"/>
      <c r="G33" s="495"/>
      <c r="H33" s="495"/>
      <c r="I33" s="495"/>
      <c r="J33" s="495"/>
      <c r="K33" s="495"/>
    </row>
    <row r="34" spans="1:11" ht="26.25" customHeight="1">
      <c r="A34" s="586" t="s">
        <v>658</v>
      </c>
      <c r="B34" s="586"/>
      <c r="C34" s="586"/>
      <c r="D34" s="495" t="s">
        <v>659</v>
      </c>
      <c r="E34" s="495"/>
      <c r="F34" s="495"/>
      <c r="G34" s="495"/>
      <c r="H34" s="495"/>
      <c r="I34" s="495"/>
      <c r="J34" s="495"/>
      <c r="K34" s="495"/>
    </row>
    <row r="35" spans="1:11" ht="26.25" customHeight="1">
      <c r="A35" s="586" t="s">
        <v>660</v>
      </c>
      <c r="B35" s="586"/>
      <c r="C35" s="586"/>
      <c r="D35" s="495" t="s">
        <v>661</v>
      </c>
      <c r="E35" s="495"/>
      <c r="F35" s="495"/>
      <c r="G35" s="495"/>
      <c r="H35" s="495"/>
      <c r="I35" s="495"/>
      <c r="J35" s="495"/>
      <c r="K35" s="495"/>
    </row>
    <row r="36" spans="1:11" ht="26.25" customHeight="1">
      <c r="A36" s="586" t="s">
        <v>662</v>
      </c>
      <c r="B36" s="586"/>
      <c r="C36" s="586"/>
      <c r="D36" s="495" t="s">
        <v>663</v>
      </c>
      <c r="E36" s="495"/>
      <c r="F36" s="495"/>
      <c r="G36" s="495"/>
      <c r="H36" s="495"/>
      <c r="I36" s="495"/>
      <c r="J36" s="495"/>
      <c r="K36" s="495"/>
    </row>
    <row r="37" spans="1:11" ht="36.75" customHeight="1">
      <c r="A37" s="586" t="s">
        <v>77</v>
      </c>
      <c r="B37" s="586"/>
      <c r="C37" s="586"/>
      <c r="D37" s="495" t="s">
        <v>664</v>
      </c>
      <c r="E37" s="495"/>
      <c r="F37" s="495"/>
      <c r="G37" s="495"/>
      <c r="H37" s="495"/>
      <c r="I37" s="495"/>
      <c r="J37" s="495"/>
      <c r="K37" s="495"/>
    </row>
    <row r="38" spans="1:11" ht="26.25" customHeight="1">
      <c r="A38" s="586" t="s">
        <v>51</v>
      </c>
      <c r="B38" s="586"/>
      <c r="C38" s="586"/>
      <c r="D38" s="495" t="s">
        <v>665</v>
      </c>
      <c r="E38" s="495"/>
      <c r="F38" s="495"/>
      <c r="G38" s="495"/>
      <c r="H38" s="495"/>
      <c r="I38" s="495"/>
      <c r="J38" s="495"/>
      <c r="K38" s="495"/>
    </row>
    <row r="39" spans="1:11" ht="36.75" customHeight="1">
      <c r="A39" s="586" t="s">
        <v>54</v>
      </c>
      <c r="B39" s="586"/>
      <c r="C39" s="586"/>
      <c r="D39" s="495" t="s">
        <v>664</v>
      </c>
      <c r="E39" s="495"/>
      <c r="F39" s="495"/>
      <c r="G39" s="495"/>
      <c r="H39" s="495"/>
      <c r="I39" s="495"/>
      <c r="J39" s="495"/>
      <c r="K39" s="495"/>
    </row>
    <row r="40" spans="1:11" ht="36.75" customHeight="1">
      <c r="A40" s="586" t="s">
        <v>58</v>
      </c>
      <c r="B40" s="586"/>
      <c r="C40" s="586"/>
      <c r="D40" s="495" t="s">
        <v>664</v>
      </c>
      <c r="E40" s="495"/>
      <c r="F40" s="495"/>
      <c r="G40" s="495"/>
      <c r="H40" s="495"/>
      <c r="I40" s="495"/>
      <c r="J40" s="495"/>
      <c r="K40" s="495"/>
    </row>
    <row r="41" spans="1:11" ht="36.75" customHeight="1">
      <c r="A41" s="589" t="s">
        <v>666</v>
      </c>
      <c r="B41" s="589"/>
      <c r="C41" s="589"/>
      <c r="D41" s="495" t="s">
        <v>667</v>
      </c>
      <c r="E41" s="495"/>
      <c r="F41" s="495"/>
      <c r="G41" s="495"/>
      <c r="H41" s="495"/>
      <c r="I41" s="495"/>
      <c r="J41" s="495"/>
      <c r="K41" s="495"/>
    </row>
    <row r="42" spans="1:11" ht="26.25" customHeight="1">
      <c r="A42" s="590" t="s">
        <v>668</v>
      </c>
      <c r="B42" s="586" t="s">
        <v>669</v>
      </c>
      <c r="C42" s="586"/>
      <c r="D42" s="495" t="s">
        <v>670</v>
      </c>
      <c r="E42" s="495"/>
      <c r="F42" s="495"/>
      <c r="G42" s="495"/>
      <c r="H42" s="495"/>
      <c r="I42" s="495"/>
      <c r="J42" s="495"/>
      <c r="K42" s="495"/>
    </row>
    <row r="43" spans="1:11" ht="26.25" customHeight="1">
      <c r="A43" s="590"/>
      <c r="B43" s="586" t="s">
        <v>671</v>
      </c>
      <c r="C43" s="586"/>
      <c r="D43" s="495" t="s">
        <v>672</v>
      </c>
      <c r="E43" s="495"/>
      <c r="F43" s="495"/>
      <c r="G43" s="495"/>
      <c r="H43" s="495"/>
      <c r="I43" s="495"/>
      <c r="J43" s="495"/>
      <c r="K43" s="495"/>
    </row>
    <row r="44" spans="1:11" ht="26.25" customHeight="1">
      <c r="A44" s="590"/>
      <c r="B44" s="586" t="s">
        <v>673</v>
      </c>
      <c r="C44" s="586"/>
      <c r="D44" s="495" t="s">
        <v>674</v>
      </c>
      <c r="E44" s="495"/>
      <c r="F44" s="495"/>
      <c r="G44" s="495"/>
      <c r="H44" s="495"/>
      <c r="I44" s="495"/>
      <c r="J44" s="495"/>
      <c r="K44" s="495"/>
    </row>
    <row r="45" spans="1:11" ht="26.25" customHeight="1">
      <c r="A45" s="590"/>
      <c r="B45" s="586" t="s">
        <v>675</v>
      </c>
      <c r="C45" s="586"/>
      <c r="D45" s="495" t="s">
        <v>676</v>
      </c>
      <c r="E45" s="495"/>
      <c r="F45" s="495"/>
      <c r="G45" s="495"/>
      <c r="H45" s="495"/>
      <c r="I45" s="495"/>
      <c r="J45" s="495"/>
      <c r="K45" s="495"/>
    </row>
    <row r="46" spans="1:11" ht="15.75" customHeight="1">
      <c r="A46" s="589" t="s">
        <v>17</v>
      </c>
      <c r="B46" s="589"/>
      <c r="C46" s="589"/>
      <c r="D46" s="589"/>
      <c r="E46" s="589"/>
      <c r="F46" s="589"/>
      <c r="G46" s="589"/>
      <c r="H46" s="589"/>
      <c r="I46" s="589"/>
      <c r="J46" s="589"/>
      <c r="K46" s="589"/>
    </row>
    <row r="47" spans="1:11" ht="26.25" customHeight="1">
      <c r="A47" s="590" t="s">
        <v>677</v>
      </c>
      <c r="B47" s="590"/>
      <c r="C47" s="590"/>
      <c r="D47" s="591" t="s">
        <v>678</v>
      </c>
      <c r="E47" s="591"/>
      <c r="F47" s="591"/>
      <c r="G47" s="591"/>
      <c r="H47" s="591"/>
      <c r="I47" s="591"/>
      <c r="J47" s="591"/>
      <c r="K47" s="591"/>
    </row>
    <row r="48" spans="1:11" ht="26.25" customHeight="1">
      <c r="A48" s="590" t="s">
        <v>679</v>
      </c>
      <c r="B48" s="590"/>
      <c r="C48" s="590"/>
      <c r="D48" s="495" t="s">
        <v>680</v>
      </c>
      <c r="E48" s="495"/>
      <c r="F48" s="495"/>
      <c r="G48" s="495"/>
      <c r="H48" s="495"/>
      <c r="I48" s="495"/>
      <c r="J48" s="495"/>
      <c r="K48" s="495"/>
    </row>
    <row r="49" spans="1:11" ht="26.25" customHeight="1">
      <c r="A49" s="590" t="s">
        <v>681</v>
      </c>
      <c r="B49" s="590"/>
      <c r="C49" s="590"/>
      <c r="D49" s="591" t="s">
        <v>682</v>
      </c>
      <c r="E49" s="591"/>
      <c r="F49" s="591"/>
      <c r="G49" s="591"/>
      <c r="H49" s="591"/>
      <c r="I49" s="591"/>
      <c r="J49" s="591"/>
      <c r="K49" s="591"/>
    </row>
    <row r="50" spans="1:11" ht="26.25" customHeight="1">
      <c r="A50" s="590" t="s">
        <v>45</v>
      </c>
      <c r="B50" s="590"/>
      <c r="C50" s="590"/>
      <c r="D50" s="591" t="s">
        <v>683</v>
      </c>
      <c r="E50" s="591"/>
      <c r="F50" s="591"/>
      <c r="G50" s="591"/>
      <c r="H50" s="591"/>
      <c r="I50" s="591"/>
      <c r="J50" s="591"/>
      <c r="K50" s="591"/>
    </row>
    <row r="51" spans="1:11" ht="26.25" customHeight="1">
      <c r="A51" s="590" t="s">
        <v>98</v>
      </c>
      <c r="B51" s="590"/>
      <c r="C51" s="590"/>
      <c r="D51" s="495" t="s">
        <v>684</v>
      </c>
      <c r="E51" s="495"/>
      <c r="F51" s="495"/>
      <c r="G51" s="495"/>
      <c r="H51" s="495"/>
      <c r="I51" s="495"/>
      <c r="J51" s="495"/>
      <c r="K51" s="495"/>
    </row>
    <row r="52" spans="1:11" ht="26.25" customHeight="1">
      <c r="A52" s="590" t="s">
        <v>99</v>
      </c>
      <c r="B52" s="590"/>
      <c r="C52" s="590"/>
      <c r="D52" s="591" t="s">
        <v>685</v>
      </c>
      <c r="E52" s="591"/>
      <c r="F52" s="591"/>
      <c r="G52" s="591"/>
      <c r="H52" s="591"/>
      <c r="I52" s="591"/>
      <c r="J52" s="591"/>
      <c r="K52" s="591"/>
    </row>
    <row r="53" spans="1:11" ht="26.25" customHeight="1">
      <c r="A53" s="590" t="s">
        <v>480</v>
      </c>
      <c r="B53" s="590"/>
      <c r="C53" s="590"/>
      <c r="D53" s="495" t="s">
        <v>686</v>
      </c>
      <c r="E53" s="495"/>
      <c r="F53" s="495"/>
      <c r="G53" s="495"/>
      <c r="H53" s="495"/>
      <c r="I53" s="495"/>
      <c r="J53" s="495"/>
      <c r="K53" s="495"/>
    </row>
    <row r="54" spans="1:11" ht="40.5" customHeight="1">
      <c r="A54" s="590" t="s">
        <v>687</v>
      </c>
      <c r="B54" s="590"/>
      <c r="C54" s="590"/>
      <c r="D54" s="495" t="s">
        <v>688</v>
      </c>
      <c r="E54" s="495"/>
      <c r="F54" s="495"/>
      <c r="G54" s="495"/>
      <c r="H54" s="495"/>
      <c r="I54" s="495"/>
      <c r="J54" s="495"/>
      <c r="K54" s="495"/>
    </row>
    <row r="55" spans="1:11" ht="26.25" customHeight="1">
      <c r="A55" s="590" t="s">
        <v>689</v>
      </c>
      <c r="B55" s="590"/>
      <c r="C55" s="590"/>
      <c r="D55" s="495" t="s">
        <v>690</v>
      </c>
      <c r="E55" s="495"/>
      <c r="F55" s="495"/>
      <c r="G55" s="495"/>
      <c r="H55" s="495"/>
      <c r="I55" s="495"/>
      <c r="J55" s="495"/>
      <c r="K55" s="495"/>
    </row>
    <row r="56" spans="1:11" ht="15.75" customHeight="1">
      <c r="A56" s="589" t="s">
        <v>691</v>
      </c>
      <c r="B56" s="589"/>
      <c r="C56" s="589"/>
      <c r="D56" s="589"/>
      <c r="E56" s="589"/>
      <c r="F56" s="589"/>
      <c r="G56" s="589"/>
      <c r="H56" s="589"/>
      <c r="I56" s="589"/>
      <c r="J56" s="589"/>
      <c r="K56" s="589"/>
    </row>
    <row r="57" spans="1:11" ht="26.25" customHeight="1">
      <c r="A57" s="586" t="s">
        <v>692</v>
      </c>
      <c r="B57" s="586"/>
      <c r="C57" s="586"/>
      <c r="D57" s="495" t="s">
        <v>693</v>
      </c>
      <c r="E57" s="495"/>
      <c r="F57" s="495"/>
      <c r="G57" s="495"/>
      <c r="H57" s="495"/>
      <c r="I57" s="495"/>
      <c r="J57" s="495"/>
      <c r="K57" s="495"/>
    </row>
    <row r="58" spans="1:11" ht="26.25" customHeight="1">
      <c r="A58" s="586" t="s">
        <v>694</v>
      </c>
      <c r="B58" s="586"/>
      <c r="C58" s="586"/>
      <c r="D58" s="495" t="s">
        <v>695</v>
      </c>
      <c r="E58" s="495"/>
      <c r="F58" s="495"/>
      <c r="G58" s="495"/>
      <c r="H58" s="495"/>
      <c r="I58" s="495"/>
      <c r="J58" s="495"/>
      <c r="K58" s="495"/>
    </row>
    <row r="59" spans="1:11" ht="26.25" customHeight="1">
      <c r="A59" s="586" t="s">
        <v>696</v>
      </c>
      <c r="B59" s="586"/>
      <c r="C59" s="586"/>
      <c r="D59" s="495" t="s">
        <v>697</v>
      </c>
      <c r="E59" s="495"/>
      <c r="F59" s="495"/>
      <c r="G59" s="495"/>
      <c r="H59" s="495"/>
      <c r="I59" s="495"/>
      <c r="J59" s="495"/>
      <c r="K59" s="495"/>
    </row>
    <row r="60" spans="1:11" ht="34.5" customHeight="1">
      <c r="A60" s="586" t="s">
        <v>698</v>
      </c>
      <c r="B60" s="586"/>
      <c r="C60" s="586"/>
      <c r="D60" s="495" t="s">
        <v>699</v>
      </c>
      <c r="E60" s="495"/>
      <c r="F60" s="495"/>
      <c r="G60" s="495"/>
      <c r="H60" s="495"/>
      <c r="I60" s="495"/>
      <c r="J60" s="495"/>
      <c r="K60" s="495"/>
    </row>
    <row r="61" spans="1:11" ht="15.75" customHeight="1">
      <c r="A61" s="589" t="s">
        <v>517</v>
      </c>
      <c r="B61" s="589"/>
      <c r="C61" s="589"/>
      <c r="D61" s="589"/>
      <c r="E61" s="589"/>
      <c r="F61" s="589"/>
      <c r="G61" s="589"/>
      <c r="H61" s="589"/>
      <c r="I61" s="589"/>
      <c r="J61" s="589"/>
      <c r="K61" s="589"/>
    </row>
    <row r="62" spans="1:11" ht="39.75" customHeight="1">
      <c r="A62" s="586" t="s">
        <v>700</v>
      </c>
      <c r="B62" s="586"/>
      <c r="C62" s="586"/>
      <c r="D62" s="495" t="s">
        <v>701</v>
      </c>
      <c r="E62" s="495"/>
      <c r="F62" s="495"/>
      <c r="G62" s="495"/>
      <c r="H62" s="495"/>
      <c r="I62" s="495"/>
      <c r="J62" s="495"/>
      <c r="K62" s="495"/>
    </row>
    <row r="63" spans="1:11" ht="26.25" customHeight="1">
      <c r="A63" s="586" t="s">
        <v>702</v>
      </c>
      <c r="B63" s="586"/>
      <c r="C63" s="586"/>
      <c r="D63" s="495" t="s">
        <v>703</v>
      </c>
      <c r="E63" s="495"/>
      <c r="F63" s="495"/>
      <c r="G63" s="495"/>
      <c r="H63" s="495"/>
      <c r="I63" s="495"/>
      <c r="J63" s="495"/>
      <c r="K63" s="495"/>
    </row>
    <row r="64" spans="1:11" ht="26.25" customHeight="1">
      <c r="A64" s="586" t="s">
        <v>704</v>
      </c>
      <c r="B64" s="586"/>
      <c r="C64" s="586"/>
      <c r="D64" s="495" t="s">
        <v>705</v>
      </c>
      <c r="E64" s="495"/>
      <c r="F64" s="495"/>
      <c r="G64" s="495"/>
      <c r="H64" s="495"/>
      <c r="I64" s="495"/>
      <c r="J64" s="495"/>
      <c r="K64" s="495"/>
    </row>
    <row r="65" spans="1:11" ht="26.25" customHeight="1">
      <c r="A65" s="586" t="s">
        <v>706</v>
      </c>
      <c r="B65" s="586"/>
      <c r="C65" s="586"/>
      <c r="D65" s="495" t="s">
        <v>707</v>
      </c>
      <c r="E65" s="495"/>
      <c r="F65" s="495"/>
      <c r="G65" s="495"/>
      <c r="H65" s="495"/>
      <c r="I65" s="495"/>
      <c r="J65" s="495"/>
      <c r="K65" s="495"/>
    </row>
    <row r="66" spans="1:11" ht="26.25" customHeight="1">
      <c r="A66" s="586" t="s">
        <v>98</v>
      </c>
      <c r="B66" s="586"/>
      <c r="C66" s="586"/>
      <c r="D66" s="495" t="s">
        <v>708</v>
      </c>
      <c r="E66" s="495"/>
      <c r="F66" s="495"/>
      <c r="G66" s="495"/>
      <c r="H66" s="495"/>
      <c r="I66" s="495"/>
      <c r="J66" s="495"/>
      <c r="K66" s="495"/>
    </row>
    <row r="67" spans="1:11" ht="26.25" customHeight="1">
      <c r="A67" s="586" t="s">
        <v>99</v>
      </c>
      <c r="B67" s="586"/>
      <c r="C67" s="586"/>
      <c r="D67" s="495" t="s">
        <v>709</v>
      </c>
      <c r="E67" s="495"/>
      <c r="F67" s="495"/>
      <c r="G67" s="495"/>
      <c r="H67" s="495"/>
      <c r="I67" s="495"/>
      <c r="J67" s="495"/>
      <c r="K67" s="495"/>
    </row>
    <row r="68" spans="1:11" ht="26.25" customHeight="1">
      <c r="A68" s="586" t="s">
        <v>710</v>
      </c>
      <c r="B68" s="586"/>
      <c r="C68" s="586"/>
      <c r="D68" s="495" t="s">
        <v>711</v>
      </c>
      <c r="E68" s="495"/>
      <c r="F68" s="495"/>
      <c r="G68" s="495"/>
      <c r="H68" s="495"/>
      <c r="I68" s="495"/>
      <c r="J68" s="495"/>
      <c r="K68" s="495"/>
    </row>
    <row r="69" spans="1:11" ht="26.25" customHeight="1">
      <c r="A69" s="589" t="s">
        <v>712</v>
      </c>
      <c r="B69" s="586" t="s">
        <v>713</v>
      </c>
      <c r="C69" s="586"/>
      <c r="D69" s="495" t="s">
        <v>714</v>
      </c>
      <c r="E69" s="495"/>
      <c r="F69" s="495"/>
      <c r="G69" s="495"/>
      <c r="H69" s="495"/>
      <c r="I69" s="495"/>
      <c r="J69" s="495"/>
      <c r="K69" s="495"/>
    </row>
    <row r="70" spans="1:11" ht="26.25" customHeight="1">
      <c r="A70" s="589"/>
      <c r="B70" s="586" t="s">
        <v>715</v>
      </c>
      <c r="C70" s="586"/>
      <c r="D70" s="495" t="s">
        <v>716</v>
      </c>
      <c r="E70" s="495"/>
      <c r="F70" s="495"/>
      <c r="G70" s="495"/>
      <c r="H70" s="495"/>
      <c r="I70" s="495"/>
      <c r="J70" s="495"/>
      <c r="K70" s="495"/>
    </row>
    <row r="71" spans="1:11" ht="26.25" customHeight="1">
      <c r="A71" s="589"/>
      <c r="B71" s="586" t="s">
        <v>658</v>
      </c>
      <c r="C71" s="586"/>
      <c r="D71" s="495" t="s">
        <v>717</v>
      </c>
      <c r="E71" s="495"/>
      <c r="F71" s="495"/>
      <c r="G71" s="495"/>
      <c r="H71" s="495"/>
      <c r="I71" s="495"/>
      <c r="J71" s="495"/>
      <c r="K71" s="495"/>
    </row>
    <row r="72" spans="1:11" ht="26.25" customHeight="1">
      <c r="A72" s="589"/>
      <c r="B72" s="586" t="s">
        <v>718</v>
      </c>
      <c r="C72" s="586"/>
      <c r="D72" s="495" t="s">
        <v>719</v>
      </c>
      <c r="E72" s="495"/>
      <c r="F72" s="495"/>
      <c r="G72" s="495"/>
      <c r="H72" s="495"/>
      <c r="I72" s="495"/>
      <c r="J72" s="495"/>
      <c r="K72" s="495"/>
    </row>
    <row r="73" spans="1:11" ht="37.5" customHeight="1">
      <c r="A73" s="586" t="s">
        <v>720</v>
      </c>
      <c r="B73" s="586"/>
      <c r="C73" s="586"/>
      <c r="D73" s="587" t="s">
        <v>721</v>
      </c>
      <c r="E73" s="587"/>
      <c r="F73" s="587"/>
      <c r="G73" s="587"/>
      <c r="H73" s="587"/>
      <c r="I73" s="587"/>
      <c r="J73" s="587"/>
      <c r="K73" s="587"/>
    </row>
    <row r="74" spans="1:11" ht="32.25" customHeight="1">
      <c r="A74" s="586" t="s">
        <v>722</v>
      </c>
      <c r="B74" s="586"/>
      <c r="C74" s="586"/>
      <c r="D74" s="587" t="s">
        <v>723</v>
      </c>
      <c r="E74" s="587"/>
      <c r="F74" s="587"/>
      <c r="G74" s="587"/>
      <c r="H74" s="587"/>
      <c r="I74" s="587"/>
      <c r="J74" s="587"/>
      <c r="K74" s="587"/>
    </row>
    <row r="75" spans="1:11" ht="9.75" customHeight="1">
      <c r="A75" s="295"/>
      <c r="B75" s="295"/>
      <c r="C75" s="295"/>
      <c r="D75" s="295"/>
      <c r="E75" s="295"/>
      <c r="F75" s="295"/>
      <c r="G75" s="295"/>
      <c r="H75" s="295"/>
      <c r="I75" s="295"/>
      <c r="J75" s="295"/>
      <c r="K75" s="295"/>
    </row>
    <row r="76" spans="1:11" ht="15.75" customHeight="1">
      <c r="A76" s="493" t="s">
        <v>535</v>
      </c>
      <c r="B76" s="493"/>
      <c r="C76" s="493"/>
      <c r="D76" s="493"/>
      <c r="E76" s="493"/>
      <c r="F76" s="493"/>
      <c r="G76" s="493"/>
      <c r="H76" s="493"/>
      <c r="I76" s="493"/>
      <c r="J76" s="493"/>
      <c r="K76" s="493"/>
    </row>
    <row r="77" spans="1:11" ht="12.75" customHeight="1">
      <c r="A77" s="588" t="s">
        <v>5</v>
      </c>
      <c r="B77" s="588"/>
      <c r="C77" s="588"/>
      <c r="D77" s="587" t="s">
        <v>724</v>
      </c>
      <c r="E77" s="587"/>
      <c r="F77" s="587"/>
      <c r="G77" s="587"/>
      <c r="H77" s="587"/>
      <c r="I77" s="587"/>
      <c r="J77" s="587"/>
      <c r="K77" s="587"/>
    </row>
    <row r="78" spans="1:11" ht="23.25" customHeight="1">
      <c r="A78" s="588" t="s">
        <v>107</v>
      </c>
      <c r="B78" s="588"/>
      <c r="C78" s="588"/>
      <c r="D78" s="587" t="s">
        <v>725</v>
      </c>
      <c r="E78" s="587"/>
      <c r="F78" s="587"/>
      <c r="G78" s="587"/>
      <c r="H78" s="587"/>
      <c r="I78" s="587"/>
      <c r="J78" s="587"/>
      <c r="K78" s="587"/>
    </row>
    <row r="79" spans="1:11" ht="12.75" customHeight="1">
      <c r="A79" s="586" t="s">
        <v>726</v>
      </c>
      <c r="B79" s="586"/>
      <c r="C79" s="586"/>
      <c r="D79" s="587" t="s">
        <v>727</v>
      </c>
      <c r="E79" s="587"/>
      <c r="F79" s="587"/>
      <c r="G79" s="587"/>
      <c r="H79" s="587"/>
      <c r="I79" s="587"/>
      <c r="J79" s="587"/>
      <c r="K79" s="587"/>
    </row>
    <row r="80" spans="1:11" ht="12.75" customHeight="1">
      <c r="A80" s="588" t="s">
        <v>728</v>
      </c>
      <c r="B80" s="588"/>
      <c r="C80" s="588"/>
      <c r="D80" s="587" t="s">
        <v>729</v>
      </c>
      <c r="E80" s="587"/>
      <c r="F80" s="587"/>
      <c r="G80" s="587"/>
      <c r="H80" s="587"/>
      <c r="I80" s="587"/>
      <c r="J80" s="587"/>
      <c r="K80" s="587"/>
    </row>
    <row r="81" spans="1:11" ht="35.25" customHeight="1">
      <c r="A81" s="586" t="s">
        <v>730</v>
      </c>
      <c r="B81" s="586"/>
      <c r="C81" s="586"/>
      <c r="D81" s="587" t="s">
        <v>731</v>
      </c>
      <c r="E81" s="587"/>
      <c r="F81" s="587"/>
      <c r="G81" s="587"/>
      <c r="H81" s="587"/>
      <c r="I81" s="587"/>
      <c r="J81" s="587"/>
      <c r="K81" s="587"/>
    </row>
  </sheetData>
  <mergeCells count="142">
    <mergeCell ref="A2:K2"/>
    <mergeCell ref="A4:K4"/>
    <mergeCell ref="A5:C5"/>
    <mergeCell ref="D5:K5"/>
    <mergeCell ref="A6:C6"/>
    <mergeCell ref="D6:K6"/>
    <mergeCell ref="A7:C7"/>
    <mergeCell ref="D7:K7"/>
    <mergeCell ref="A8:C8"/>
    <mergeCell ref="D8:K8"/>
    <mergeCell ref="A9:C9"/>
    <mergeCell ref="D9:K9"/>
    <mergeCell ref="A10:K10"/>
    <mergeCell ref="A11:K11"/>
    <mergeCell ref="A12:C12"/>
    <mergeCell ref="D12:K12"/>
    <mergeCell ref="A13:C13"/>
    <mergeCell ref="D13:K13"/>
    <mergeCell ref="A14:C14"/>
    <mergeCell ref="D14:K14"/>
    <mergeCell ref="A15:C15"/>
    <mergeCell ref="D15:K15"/>
    <mergeCell ref="A16:C16"/>
    <mergeCell ref="D16:K16"/>
    <mergeCell ref="A17:C17"/>
    <mergeCell ref="D17:K17"/>
    <mergeCell ref="A18:C18"/>
    <mergeCell ref="D18:K18"/>
    <mergeCell ref="A19:C19"/>
    <mergeCell ref="D19:K19"/>
    <mergeCell ref="A20:C20"/>
    <mergeCell ref="D20:K20"/>
    <mergeCell ref="A21:C21"/>
    <mergeCell ref="D21:K21"/>
    <mergeCell ref="A22:C22"/>
    <mergeCell ref="D22:K22"/>
    <mergeCell ref="A23:B25"/>
    <mergeCell ref="D23:K23"/>
    <mergeCell ref="D24:K24"/>
    <mergeCell ref="D25:K25"/>
    <mergeCell ref="A26:K26"/>
    <mergeCell ref="A27:B31"/>
    <mergeCell ref="C27:K27"/>
    <mergeCell ref="D28:K28"/>
    <mergeCell ref="D29:K29"/>
    <mergeCell ref="D30:K30"/>
    <mergeCell ref="D31:K31"/>
    <mergeCell ref="A32:K32"/>
    <mergeCell ref="A33:C33"/>
    <mergeCell ref="D33:K33"/>
    <mergeCell ref="A34:C34"/>
    <mergeCell ref="D34:K34"/>
    <mergeCell ref="A35:C35"/>
    <mergeCell ref="D35:K35"/>
    <mergeCell ref="A36:C36"/>
    <mergeCell ref="D36:K36"/>
    <mergeCell ref="A37:C37"/>
    <mergeCell ref="D37:K37"/>
    <mergeCell ref="A38:C38"/>
    <mergeCell ref="D38:K38"/>
    <mergeCell ref="A39:C39"/>
    <mergeCell ref="D39:K39"/>
    <mergeCell ref="A40:C40"/>
    <mergeCell ref="D40:K40"/>
    <mergeCell ref="A41:C41"/>
    <mergeCell ref="D41:K41"/>
    <mergeCell ref="A42:A45"/>
    <mergeCell ref="B42:C42"/>
    <mergeCell ref="D42:K42"/>
    <mergeCell ref="B43:C43"/>
    <mergeCell ref="D43:K43"/>
    <mergeCell ref="B44:C44"/>
    <mergeCell ref="D44:K44"/>
    <mergeCell ref="B45:C45"/>
    <mergeCell ref="D45:K45"/>
    <mergeCell ref="A46:K46"/>
    <mergeCell ref="A47:C47"/>
    <mergeCell ref="D47:K47"/>
    <mergeCell ref="A48:C48"/>
    <mergeCell ref="D48:K48"/>
    <mergeCell ref="A49:C49"/>
    <mergeCell ref="D49:K49"/>
    <mergeCell ref="A50:C50"/>
    <mergeCell ref="D50:K50"/>
    <mergeCell ref="A51:C51"/>
    <mergeCell ref="D51:K51"/>
    <mergeCell ref="A52:C52"/>
    <mergeCell ref="D52:K52"/>
    <mergeCell ref="A53:C53"/>
    <mergeCell ref="D53:K53"/>
    <mergeCell ref="A54:C54"/>
    <mergeCell ref="D54:K54"/>
    <mergeCell ref="A55:C55"/>
    <mergeCell ref="D55:K55"/>
    <mergeCell ref="A56:K56"/>
    <mergeCell ref="A57:C57"/>
    <mergeCell ref="D57:K57"/>
    <mergeCell ref="A58:C58"/>
    <mergeCell ref="D58:K58"/>
    <mergeCell ref="A59:C59"/>
    <mergeCell ref="D59:K59"/>
    <mergeCell ref="A60:C60"/>
    <mergeCell ref="D60:K60"/>
    <mergeCell ref="A61:K61"/>
    <mergeCell ref="A62:C62"/>
    <mergeCell ref="D62:K62"/>
    <mergeCell ref="A63:C63"/>
    <mergeCell ref="D63:K63"/>
    <mergeCell ref="A64:C64"/>
    <mergeCell ref="D64:K64"/>
    <mergeCell ref="A65:C65"/>
    <mergeCell ref="D65:K65"/>
    <mergeCell ref="A66:C66"/>
    <mergeCell ref="D66:K66"/>
    <mergeCell ref="A67:C67"/>
    <mergeCell ref="D67:K67"/>
    <mergeCell ref="A68:C68"/>
    <mergeCell ref="D68:K68"/>
    <mergeCell ref="A69:A72"/>
    <mergeCell ref="B69:C69"/>
    <mergeCell ref="D69:K69"/>
    <mergeCell ref="B70:C70"/>
    <mergeCell ref="D70:K70"/>
    <mergeCell ref="B71:C71"/>
    <mergeCell ref="D71:K71"/>
    <mergeCell ref="B72:C72"/>
    <mergeCell ref="D72:K72"/>
    <mergeCell ref="A79:C79"/>
    <mergeCell ref="D79:K79"/>
    <mergeCell ref="A80:C80"/>
    <mergeCell ref="D80:K80"/>
    <mergeCell ref="A81:C81"/>
    <mergeCell ref="D81:K81"/>
    <mergeCell ref="A73:C73"/>
    <mergeCell ref="D73:K73"/>
    <mergeCell ref="A74:C74"/>
    <mergeCell ref="D74:K74"/>
    <mergeCell ref="A76:K76"/>
    <mergeCell ref="A77:C77"/>
    <mergeCell ref="D77:K77"/>
    <mergeCell ref="A78:C78"/>
    <mergeCell ref="D78:K78"/>
  </mergeCells>
  <printOptions horizontalCentered="1" verticalCentered="1"/>
  <pageMargins left="0.78749999999999998" right="0.78749999999999998" top="0.59027777777777801" bottom="0.59027777777777801" header="0.511811023622047" footer="0"/>
  <pageSetup scale="80" orientation="portrait" horizontalDpi="300" verticalDpi="300"/>
  <headerFooter>
    <oddFooter>&amp;LFormato: FO-AC-07 Versión: 3&amp;CPágina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6"/>
  <sheetViews>
    <sheetView zoomScaleNormal="100" workbookViewId="0">
      <selection activeCell="L12" sqref="L12"/>
    </sheetView>
  </sheetViews>
  <sheetFormatPr baseColWidth="10" defaultColWidth="12.5703125" defaultRowHeight="12.75"/>
  <cols>
    <col min="1" max="26" width="9.28515625" customWidth="1"/>
  </cols>
  <sheetData>
    <row r="1" spans="1:26" ht="11.25" customHeight="1">
      <c r="A1" s="615" t="s">
        <v>1</v>
      </c>
      <c r="B1" s="615"/>
      <c r="C1" s="615"/>
      <c r="D1" s="615"/>
      <c r="E1" s="615"/>
      <c r="F1" s="615"/>
      <c r="G1" s="615"/>
      <c r="H1" s="615"/>
      <c r="I1" s="615"/>
      <c r="J1" s="616"/>
      <c r="K1" s="616"/>
      <c r="L1" s="5"/>
      <c r="M1" s="5"/>
      <c r="N1" s="5"/>
      <c r="O1" s="5"/>
      <c r="P1" s="5"/>
      <c r="Q1" s="5"/>
      <c r="R1" s="5"/>
      <c r="S1" s="5"/>
      <c r="T1" s="5"/>
      <c r="U1" s="5"/>
      <c r="V1" s="5"/>
      <c r="W1" s="5"/>
      <c r="X1" s="5"/>
      <c r="Y1" s="5"/>
      <c r="Z1" s="5"/>
    </row>
    <row r="2" spans="1:26" ht="14.25" customHeight="1">
      <c r="A2" s="617" t="s">
        <v>3</v>
      </c>
      <c r="B2" s="617"/>
      <c r="C2" s="617"/>
      <c r="D2" s="617"/>
      <c r="E2" s="617"/>
      <c r="F2" s="617"/>
      <c r="G2" s="617"/>
      <c r="H2" s="617"/>
      <c r="I2" s="617"/>
      <c r="J2" s="616"/>
      <c r="K2" s="616"/>
      <c r="L2" s="5"/>
      <c r="M2" s="5"/>
      <c r="N2" s="5"/>
      <c r="O2" s="5"/>
      <c r="P2" s="5"/>
      <c r="Q2" s="5"/>
      <c r="R2" s="5"/>
      <c r="S2" s="5"/>
      <c r="T2" s="5"/>
      <c r="U2" s="5"/>
      <c r="V2" s="5"/>
      <c r="W2" s="5"/>
      <c r="X2" s="5"/>
      <c r="Y2" s="5"/>
      <c r="Z2" s="5"/>
    </row>
    <row r="3" spans="1:26" ht="11.25" customHeight="1">
      <c r="A3" s="618" t="s">
        <v>7</v>
      </c>
      <c r="B3" s="618"/>
      <c r="C3" s="619" t="s">
        <v>8</v>
      </c>
      <c r="D3" s="619"/>
      <c r="E3" s="619"/>
      <c r="F3" s="619"/>
      <c r="G3" s="619"/>
      <c r="H3" s="619" t="s">
        <v>9</v>
      </c>
      <c r="I3" s="619"/>
      <c r="J3" s="616"/>
      <c r="K3" s="616"/>
      <c r="L3" s="5"/>
      <c r="M3" s="5"/>
      <c r="N3" s="5"/>
      <c r="O3" s="5"/>
      <c r="P3" s="5"/>
      <c r="Q3" s="5"/>
      <c r="R3" s="5"/>
      <c r="S3" s="5"/>
      <c r="T3" s="5"/>
      <c r="U3" s="5"/>
      <c r="V3" s="5"/>
      <c r="W3" s="5"/>
      <c r="X3" s="5"/>
      <c r="Y3" s="5"/>
      <c r="Z3" s="5"/>
    </row>
    <row r="4" spans="1:26" ht="14.25" customHeight="1">
      <c r="A4" s="620" t="s">
        <v>10</v>
      </c>
      <c r="B4" s="620"/>
      <c r="C4" s="621" t="s">
        <v>732</v>
      </c>
      <c r="D4" s="621"/>
      <c r="E4" s="621"/>
      <c r="F4" s="621"/>
      <c r="G4" s="621"/>
      <c r="H4" s="621">
        <v>9</v>
      </c>
      <c r="I4" s="621"/>
      <c r="J4" s="616"/>
      <c r="K4" s="616"/>
      <c r="L4" s="5"/>
      <c r="M4" s="5"/>
      <c r="N4" s="5"/>
      <c r="O4" s="5"/>
      <c r="P4" s="5"/>
      <c r="Q4" s="5"/>
      <c r="R4" s="5"/>
      <c r="S4" s="5"/>
      <c r="T4" s="5"/>
      <c r="U4" s="5"/>
      <c r="V4" s="5"/>
      <c r="W4" s="5"/>
      <c r="X4" s="5"/>
      <c r="Y4" s="5"/>
      <c r="Z4" s="5"/>
    </row>
    <row r="5" spans="1:26" ht="6" customHeight="1">
      <c r="A5" s="296"/>
      <c r="K5" s="297"/>
      <c r="L5" s="5"/>
      <c r="M5" s="5"/>
      <c r="N5" s="5"/>
      <c r="O5" s="5"/>
      <c r="P5" s="5"/>
      <c r="Q5" s="5"/>
      <c r="R5" s="5"/>
      <c r="S5" s="5"/>
      <c r="T5" s="5"/>
      <c r="U5" s="5"/>
      <c r="V5" s="5"/>
      <c r="W5" s="5"/>
      <c r="X5" s="5"/>
      <c r="Y5" s="5"/>
      <c r="Z5" s="5"/>
    </row>
    <row r="6" spans="1:26" ht="8.25" customHeight="1">
      <c r="A6" s="610"/>
      <c r="B6" s="610"/>
      <c r="C6" s="610"/>
      <c r="D6" s="610"/>
      <c r="E6" s="610"/>
      <c r="F6" s="610"/>
      <c r="G6" s="610"/>
      <c r="H6" s="610"/>
      <c r="I6" s="610"/>
      <c r="J6" s="610"/>
      <c r="K6" s="610"/>
      <c r="L6" s="5"/>
      <c r="M6" s="5"/>
      <c r="N6" s="5"/>
      <c r="O6" s="5"/>
      <c r="P6" s="5"/>
      <c r="Q6" s="5"/>
      <c r="R6" s="5"/>
      <c r="S6" s="5"/>
      <c r="T6" s="5"/>
      <c r="U6" s="5"/>
      <c r="V6" s="5"/>
      <c r="W6" s="5"/>
      <c r="X6" s="5"/>
      <c r="Y6" s="5"/>
      <c r="Z6" s="5"/>
    </row>
    <row r="7" spans="1:26" ht="8.25" customHeight="1">
      <c r="A7" s="298"/>
      <c r="B7" s="299"/>
      <c r="C7" s="299"/>
      <c r="D7" s="299"/>
      <c r="E7" s="299"/>
      <c r="F7" s="299"/>
      <c r="G7" s="299"/>
      <c r="H7" s="299"/>
      <c r="I7" s="299"/>
      <c r="J7" s="299"/>
      <c r="K7" s="300"/>
      <c r="L7" s="5"/>
      <c r="M7" s="5"/>
      <c r="N7" s="5"/>
      <c r="O7" s="5"/>
      <c r="P7" s="5"/>
      <c r="Q7" s="5"/>
      <c r="R7" s="5"/>
      <c r="S7" s="5"/>
      <c r="T7" s="5"/>
      <c r="U7" s="5"/>
      <c r="V7" s="5"/>
      <c r="W7" s="5"/>
      <c r="X7" s="5"/>
      <c r="Y7" s="5"/>
      <c r="Z7" s="5"/>
    </row>
    <row r="8" spans="1:26" ht="12.75" customHeight="1">
      <c r="A8" s="298"/>
      <c r="B8" s="299"/>
      <c r="C8" s="299"/>
      <c r="D8" s="299"/>
      <c r="E8" s="299"/>
      <c r="F8" s="301"/>
      <c r="G8" s="299"/>
      <c r="H8" s="299"/>
      <c r="I8" s="299"/>
      <c r="J8" s="299"/>
      <c r="K8" s="300"/>
      <c r="L8" s="5"/>
      <c r="M8" s="5"/>
      <c r="N8" s="5"/>
      <c r="O8" s="5"/>
      <c r="P8" s="5"/>
      <c r="Q8" s="5"/>
      <c r="R8" s="5"/>
      <c r="S8" s="5"/>
      <c r="T8" s="5"/>
      <c r="U8" s="5"/>
      <c r="V8" s="5"/>
      <c r="W8" s="5"/>
      <c r="X8" s="5"/>
      <c r="Y8" s="5"/>
      <c r="Z8" s="5"/>
    </row>
    <row r="9" spans="1:26" ht="12.75" customHeight="1">
      <c r="A9" s="298"/>
      <c r="B9" s="299"/>
      <c r="C9" s="299"/>
      <c r="D9" s="299"/>
      <c r="E9" s="299"/>
      <c r="F9" s="299"/>
      <c r="G9" s="299"/>
      <c r="H9" s="299"/>
      <c r="I9" s="299"/>
      <c r="J9" s="299"/>
      <c r="K9" s="300"/>
      <c r="L9" s="5"/>
      <c r="M9" s="5"/>
      <c r="N9" s="5"/>
      <c r="O9" s="5"/>
      <c r="P9" s="5"/>
      <c r="Q9" s="5"/>
      <c r="R9" s="5"/>
      <c r="S9" s="5"/>
      <c r="T9" s="5"/>
      <c r="U9" s="5"/>
      <c r="V9" s="5"/>
      <c r="W9" s="5"/>
      <c r="X9" s="5"/>
      <c r="Y9" s="5"/>
      <c r="Z9" s="5"/>
    </row>
    <row r="10" spans="1:26" ht="12.75" customHeight="1">
      <c r="A10" s="298"/>
      <c r="B10" s="299"/>
      <c r="C10" s="299"/>
      <c r="D10" s="299"/>
      <c r="E10" s="299"/>
      <c r="F10" s="299"/>
      <c r="G10" s="299"/>
      <c r="H10" s="299"/>
      <c r="I10" s="299"/>
      <c r="J10" s="299"/>
      <c r="K10" s="300"/>
      <c r="L10" s="5"/>
      <c r="M10" s="5"/>
      <c r="N10" s="5"/>
      <c r="O10" s="5"/>
      <c r="P10" s="5"/>
      <c r="Q10" s="5"/>
      <c r="R10" s="5"/>
      <c r="S10" s="5"/>
      <c r="T10" s="5"/>
      <c r="U10" s="5"/>
      <c r="V10" s="5"/>
      <c r="W10" s="5"/>
      <c r="X10" s="5"/>
      <c r="Y10" s="5"/>
      <c r="Z10" s="5"/>
    </row>
    <row r="11" spans="1:26" ht="12.75" customHeight="1">
      <c r="A11" s="298"/>
      <c r="B11" s="299"/>
      <c r="C11" s="299"/>
      <c r="D11" s="299"/>
      <c r="E11" s="299"/>
      <c r="F11" s="299"/>
      <c r="G11" s="299"/>
      <c r="H11" s="299"/>
      <c r="I11" s="299"/>
      <c r="J11" s="299"/>
      <c r="K11" s="300"/>
      <c r="L11" s="5"/>
      <c r="M11" s="5"/>
      <c r="N11" s="5"/>
      <c r="O11" s="5"/>
      <c r="P11" s="5"/>
      <c r="Q11" s="5"/>
      <c r="R11" s="5"/>
      <c r="S11" s="5"/>
      <c r="T11" s="5"/>
      <c r="U11" s="5"/>
      <c r="V11" s="5"/>
      <c r="W11" s="5"/>
      <c r="X11" s="5"/>
      <c r="Y11" s="5"/>
      <c r="Z11" s="5"/>
    </row>
    <row r="12" spans="1:26" ht="14.25" customHeight="1">
      <c r="A12" s="611"/>
      <c r="B12" s="611"/>
      <c r="C12" s="611"/>
      <c r="D12" s="611"/>
      <c r="E12" s="611"/>
      <c r="F12" s="611"/>
      <c r="G12" s="611"/>
      <c r="H12" s="611"/>
      <c r="I12" s="611"/>
      <c r="J12" s="611"/>
      <c r="K12" s="611"/>
      <c r="L12" s="5"/>
      <c r="M12" s="5"/>
      <c r="N12" s="5"/>
      <c r="O12" s="5"/>
      <c r="P12" s="5"/>
      <c r="Q12" s="5"/>
      <c r="R12" s="5"/>
      <c r="S12" s="5"/>
      <c r="T12" s="5"/>
      <c r="U12" s="5"/>
      <c r="V12" s="5"/>
      <c r="W12" s="5"/>
      <c r="X12" s="5"/>
      <c r="Y12" s="5"/>
      <c r="Z12" s="5"/>
    </row>
    <row r="13" spans="1:26" ht="8.25" customHeight="1">
      <c r="A13" s="302"/>
      <c r="B13" s="612"/>
      <c r="C13" s="612"/>
      <c r="D13" s="612"/>
      <c r="E13" s="612"/>
      <c r="F13" s="612"/>
      <c r="G13" s="612"/>
      <c r="H13" s="612"/>
      <c r="I13" s="612"/>
      <c r="J13" s="612"/>
      <c r="K13" s="303"/>
      <c r="L13" s="5"/>
      <c r="M13" s="5"/>
      <c r="N13" s="5"/>
      <c r="O13" s="5"/>
      <c r="P13" s="5"/>
      <c r="Q13" s="5"/>
      <c r="R13" s="5"/>
      <c r="S13" s="5"/>
      <c r="T13" s="5"/>
      <c r="U13" s="5"/>
      <c r="V13" s="5"/>
      <c r="W13" s="5"/>
      <c r="X13" s="5"/>
      <c r="Y13" s="5"/>
      <c r="Z13" s="5"/>
    </row>
    <row r="14" spans="1:26" ht="8.25" customHeight="1">
      <c r="A14" s="304"/>
      <c r="B14" s="613"/>
      <c r="C14" s="613"/>
      <c r="D14" s="614"/>
      <c r="E14" s="614"/>
      <c r="F14" s="614"/>
      <c r="G14" s="614"/>
      <c r="H14" s="614"/>
      <c r="I14" s="614"/>
      <c r="J14" s="614"/>
      <c r="K14" s="305"/>
      <c r="L14" s="5"/>
      <c r="M14" s="5"/>
      <c r="N14" s="5"/>
      <c r="O14" s="5"/>
      <c r="P14" s="5"/>
      <c r="Q14" s="5"/>
      <c r="R14" s="5"/>
      <c r="S14" s="5"/>
      <c r="T14" s="5"/>
      <c r="U14" s="5"/>
      <c r="V14" s="5"/>
      <c r="W14" s="5"/>
      <c r="X14" s="5"/>
      <c r="Y14" s="5"/>
      <c r="Z14" s="5"/>
    </row>
    <row r="15" spans="1:26" ht="8.25" customHeight="1">
      <c r="A15" s="291"/>
      <c r="B15" s="5"/>
      <c r="C15" s="5"/>
      <c r="D15" s="5"/>
      <c r="E15" s="5"/>
      <c r="F15" s="5"/>
      <c r="G15" s="5"/>
      <c r="H15" s="5"/>
      <c r="I15" s="5"/>
      <c r="J15" s="5"/>
      <c r="K15" s="292"/>
      <c r="L15" s="5"/>
      <c r="M15" s="5"/>
      <c r="N15" s="5"/>
      <c r="O15" s="5"/>
      <c r="P15" s="5"/>
      <c r="Q15" s="5"/>
      <c r="R15" s="5"/>
      <c r="S15" s="5"/>
      <c r="T15" s="5"/>
      <c r="U15" s="5"/>
      <c r="V15" s="5"/>
      <c r="W15" s="5"/>
      <c r="X15" s="5"/>
      <c r="Y15" s="5"/>
      <c r="Z15" s="5"/>
    </row>
    <row r="16" spans="1:26" ht="28.5" customHeight="1">
      <c r="A16" s="604" t="s">
        <v>733</v>
      </c>
      <c r="B16" s="604"/>
      <c r="C16" s="604"/>
      <c r="D16" s="604"/>
      <c r="E16" s="604"/>
      <c r="F16" s="604"/>
      <c r="G16" s="604"/>
      <c r="H16" s="604"/>
      <c r="I16" s="604"/>
      <c r="J16" s="604"/>
      <c r="K16" s="604"/>
      <c r="L16" s="5"/>
      <c r="M16" s="5"/>
      <c r="N16" s="5"/>
      <c r="O16" s="5"/>
      <c r="P16" s="5"/>
      <c r="Q16" s="5"/>
      <c r="R16" s="5"/>
      <c r="S16" s="5"/>
      <c r="T16" s="5"/>
      <c r="U16" s="5"/>
      <c r="V16" s="5"/>
      <c r="W16" s="5"/>
      <c r="X16" s="5"/>
      <c r="Y16" s="5"/>
      <c r="Z16" s="5"/>
    </row>
    <row r="17" spans="1:11" ht="95.25" customHeight="1">
      <c r="A17" s="605"/>
      <c r="B17" s="605"/>
      <c r="C17" s="605"/>
      <c r="D17" s="605"/>
      <c r="E17" s="605"/>
      <c r="F17" s="605"/>
      <c r="G17" s="605"/>
      <c r="H17" s="605"/>
      <c r="I17" s="605"/>
      <c r="J17" s="605"/>
      <c r="K17" s="605"/>
    </row>
    <row r="19" spans="1:11" ht="14.25" customHeight="1">
      <c r="A19" s="306" t="s">
        <v>734</v>
      </c>
      <c r="B19" s="606" t="s">
        <v>735</v>
      </c>
      <c r="C19" s="606"/>
      <c r="D19" s="606" t="s">
        <v>736</v>
      </c>
      <c r="E19" s="606"/>
      <c r="F19" s="606"/>
      <c r="G19" s="606"/>
      <c r="H19" s="606"/>
      <c r="I19" s="606"/>
      <c r="J19" s="606"/>
      <c r="K19" s="306" t="s">
        <v>737</v>
      </c>
    </row>
    <row r="20" spans="1:11" ht="123.75" customHeight="1">
      <c r="A20" s="307">
        <v>9</v>
      </c>
      <c r="B20" s="607">
        <v>45672</v>
      </c>
      <c r="C20" s="608"/>
      <c r="D20" s="609" t="s">
        <v>738</v>
      </c>
      <c r="E20" s="609"/>
      <c r="F20" s="609"/>
      <c r="G20" s="609"/>
      <c r="H20" s="609"/>
      <c r="I20" s="609"/>
      <c r="J20" s="609"/>
      <c r="K20" s="308">
        <v>1</v>
      </c>
    </row>
    <row r="21" spans="1:11" ht="100.5" customHeight="1">
      <c r="A21" s="309">
        <v>8</v>
      </c>
      <c r="B21" s="603">
        <v>44539</v>
      </c>
      <c r="C21" s="603"/>
      <c r="D21" s="600" t="s">
        <v>739</v>
      </c>
      <c r="E21" s="600"/>
      <c r="F21" s="600"/>
      <c r="G21" s="600"/>
      <c r="H21" s="600"/>
      <c r="I21" s="600"/>
      <c r="J21" s="600"/>
      <c r="K21" s="308">
        <v>5</v>
      </c>
    </row>
    <row r="22" spans="1:11" ht="36" customHeight="1">
      <c r="A22" s="309">
        <v>7</v>
      </c>
      <c r="B22" s="599">
        <v>43718</v>
      </c>
      <c r="C22" s="599"/>
      <c r="D22" s="600" t="s">
        <v>740</v>
      </c>
      <c r="E22" s="600"/>
      <c r="F22" s="600"/>
      <c r="G22" s="600"/>
      <c r="H22" s="600"/>
      <c r="I22" s="600"/>
      <c r="J22" s="600"/>
      <c r="K22" s="308">
        <v>5</v>
      </c>
    </row>
    <row r="23" spans="1:11" ht="32.25" customHeight="1">
      <c r="A23" s="309">
        <v>6</v>
      </c>
      <c r="B23" s="599">
        <v>43620</v>
      </c>
      <c r="C23" s="599"/>
      <c r="D23" s="600" t="s">
        <v>741</v>
      </c>
      <c r="E23" s="600"/>
      <c r="F23" s="600"/>
      <c r="G23" s="600"/>
      <c r="H23" s="600"/>
      <c r="I23" s="600"/>
      <c r="J23" s="600"/>
      <c r="K23" s="308">
        <v>5</v>
      </c>
    </row>
    <row r="24" spans="1:11" ht="39.75" customHeight="1">
      <c r="A24" s="309">
        <v>5</v>
      </c>
      <c r="B24" s="599">
        <v>43371</v>
      </c>
      <c r="C24" s="599"/>
      <c r="D24" s="600" t="s">
        <v>742</v>
      </c>
      <c r="E24" s="600"/>
      <c r="F24" s="600"/>
      <c r="G24" s="600"/>
      <c r="H24" s="600"/>
      <c r="I24" s="600"/>
      <c r="J24" s="600"/>
      <c r="K24" s="308">
        <v>2</v>
      </c>
    </row>
    <row r="25" spans="1:11" ht="75" customHeight="1">
      <c r="A25" s="309">
        <v>4</v>
      </c>
      <c r="B25" s="599">
        <v>43185</v>
      </c>
      <c r="C25" s="599"/>
      <c r="D25" s="600" t="s">
        <v>743</v>
      </c>
      <c r="E25" s="600"/>
      <c r="F25" s="600"/>
      <c r="G25" s="600"/>
      <c r="H25" s="600"/>
      <c r="I25" s="600"/>
      <c r="J25" s="600"/>
      <c r="K25" s="308">
        <v>1</v>
      </c>
    </row>
    <row r="26" spans="1:11" ht="52.5" customHeight="1">
      <c r="A26" s="309">
        <v>3</v>
      </c>
      <c r="B26" s="599">
        <v>42877</v>
      </c>
      <c r="C26" s="599"/>
      <c r="D26" s="600" t="s">
        <v>744</v>
      </c>
      <c r="E26" s="600"/>
      <c r="F26" s="600"/>
      <c r="G26" s="600"/>
      <c r="H26" s="600"/>
      <c r="I26" s="600"/>
      <c r="J26" s="600"/>
      <c r="K26" s="308">
        <v>1</v>
      </c>
    </row>
    <row r="27" spans="1:11" ht="72.75" customHeight="1">
      <c r="A27" s="309">
        <v>2</v>
      </c>
      <c r="B27" s="599">
        <v>42167</v>
      </c>
      <c r="C27" s="599"/>
      <c r="D27" s="600" t="s">
        <v>745</v>
      </c>
      <c r="E27" s="600"/>
      <c r="F27" s="600"/>
      <c r="G27" s="600"/>
      <c r="H27" s="600"/>
      <c r="I27" s="600"/>
      <c r="J27" s="600"/>
      <c r="K27" s="308">
        <v>1</v>
      </c>
    </row>
    <row r="28" spans="1:11" ht="20.25" customHeight="1">
      <c r="A28" s="309">
        <v>1</v>
      </c>
      <c r="B28" s="599">
        <v>41800</v>
      </c>
      <c r="C28" s="599"/>
      <c r="D28" s="600" t="s">
        <v>746</v>
      </c>
      <c r="E28" s="600"/>
      <c r="F28" s="600"/>
      <c r="G28" s="600"/>
      <c r="H28" s="600"/>
      <c r="I28" s="600"/>
      <c r="J28" s="600"/>
      <c r="K28" s="308">
        <v>1</v>
      </c>
    </row>
    <row r="29" spans="1:11" ht="5.25" customHeight="1">
      <c r="A29" s="310"/>
      <c r="B29" s="601"/>
      <c r="C29" s="601"/>
      <c r="D29" s="602"/>
      <c r="E29" s="602"/>
      <c r="F29" s="602"/>
      <c r="G29" s="602"/>
      <c r="H29" s="602"/>
      <c r="I29" s="602"/>
      <c r="J29" s="602"/>
      <c r="K29" s="308"/>
    </row>
    <row r="30" spans="1:11" ht="25.5" customHeight="1">
      <c r="A30" s="597" t="s">
        <v>747</v>
      </c>
      <c r="B30" s="597"/>
      <c r="C30" s="597"/>
      <c r="D30" s="598" t="s">
        <v>800</v>
      </c>
      <c r="E30" s="598"/>
      <c r="F30" s="598"/>
      <c r="G30" s="598"/>
      <c r="H30" s="598"/>
      <c r="I30" s="598"/>
      <c r="J30" s="598"/>
      <c r="K30" s="598"/>
    </row>
    <row r="31" spans="1:11" ht="25.5" customHeight="1">
      <c r="A31" s="594" t="s">
        <v>748</v>
      </c>
      <c r="B31" s="594"/>
      <c r="C31" s="594"/>
      <c r="D31" s="595" t="s">
        <v>801</v>
      </c>
      <c r="E31" s="595"/>
      <c r="F31" s="595"/>
      <c r="G31" s="595"/>
      <c r="H31" s="595"/>
      <c r="I31" s="595"/>
      <c r="J31" s="595"/>
      <c r="K31" s="595"/>
    </row>
    <row r="32" spans="1:11" ht="25.5" customHeight="1">
      <c r="A32" s="594" t="s">
        <v>749</v>
      </c>
      <c r="B32" s="594"/>
      <c r="C32" s="594"/>
      <c r="D32" s="595" t="s">
        <v>802</v>
      </c>
      <c r="E32" s="595"/>
      <c r="F32" s="595"/>
      <c r="G32" s="595"/>
      <c r="H32" s="595"/>
      <c r="I32" s="595"/>
      <c r="J32" s="595"/>
      <c r="K32" s="595"/>
    </row>
    <row r="33" spans="1:11" ht="25.5" customHeight="1">
      <c r="A33" s="594" t="s">
        <v>750</v>
      </c>
      <c r="B33" s="594"/>
      <c r="C33" s="594"/>
      <c r="D33" s="595" t="s">
        <v>803</v>
      </c>
      <c r="E33" s="595"/>
      <c r="F33" s="595"/>
      <c r="G33" s="595"/>
      <c r="H33" s="595"/>
      <c r="I33" s="595"/>
      <c r="J33" s="595"/>
      <c r="K33" s="595"/>
    </row>
    <row r="34" spans="1:11" ht="22.5" customHeight="1">
      <c r="A34" s="311" t="s">
        <v>751</v>
      </c>
      <c r="B34" s="5"/>
      <c r="C34" s="5"/>
      <c r="D34" s="5"/>
      <c r="E34" s="5"/>
      <c r="F34" s="5"/>
      <c r="G34" s="5"/>
      <c r="H34" s="5"/>
      <c r="I34" s="5"/>
      <c r="J34" s="5"/>
      <c r="K34" s="292"/>
    </row>
    <row r="35" spans="1:11" ht="5.25" customHeight="1">
      <c r="A35" s="291"/>
      <c r="B35" s="5"/>
      <c r="C35" s="5"/>
      <c r="D35" s="5"/>
      <c r="E35" s="5"/>
      <c r="F35" s="5"/>
      <c r="G35" s="5"/>
      <c r="H35" s="5"/>
      <c r="I35" s="5"/>
      <c r="J35" s="5"/>
      <c r="K35" s="292"/>
    </row>
    <row r="36" spans="1:11" ht="24.75" customHeight="1">
      <c r="A36" s="594" t="s">
        <v>752</v>
      </c>
      <c r="B36" s="594"/>
      <c r="C36" s="594"/>
      <c r="D36" s="596" t="s">
        <v>753</v>
      </c>
      <c r="E36" s="596"/>
      <c r="F36" s="596"/>
      <c r="G36" s="596"/>
      <c r="H36" s="596"/>
      <c r="I36" s="596"/>
      <c r="J36" s="596"/>
      <c r="K36" s="596"/>
    </row>
  </sheetData>
  <mergeCells count="49">
    <mergeCell ref="A1:I1"/>
    <mergeCell ref="J1:K4"/>
    <mergeCell ref="A2:I2"/>
    <mergeCell ref="A3:B3"/>
    <mergeCell ref="C3:G3"/>
    <mergeCell ref="H3:I3"/>
    <mergeCell ref="A4:B4"/>
    <mergeCell ref="C4:G4"/>
    <mergeCell ref="H4:I4"/>
    <mergeCell ref="A6:K6"/>
    <mergeCell ref="A12:K12"/>
    <mergeCell ref="B13:C13"/>
    <mergeCell ref="D13:J13"/>
    <mergeCell ref="B14:C14"/>
    <mergeCell ref="D14:J14"/>
    <mergeCell ref="A16:K16"/>
    <mergeCell ref="A17:K17"/>
    <mergeCell ref="B19:C19"/>
    <mergeCell ref="D19:J19"/>
    <mergeCell ref="B20:C20"/>
    <mergeCell ref="D20:J20"/>
    <mergeCell ref="B21:C21"/>
    <mergeCell ref="D21:J21"/>
    <mergeCell ref="B22:C22"/>
    <mergeCell ref="D22:J22"/>
    <mergeCell ref="B23:C23"/>
    <mergeCell ref="D23:J23"/>
    <mergeCell ref="B24:C24"/>
    <mergeCell ref="D24:J24"/>
    <mergeCell ref="B25:C25"/>
    <mergeCell ref="D25:J25"/>
    <mergeCell ref="B26:C26"/>
    <mergeCell ref="D26:J26"/>
    <mergeCell ref="B27:C27"/>
    <mergeCell ref="D27:J27"/>
    <mergeCell ref="B28:C28"/>
    <mergeCell ref="D28:J28"/>
    <mergeCell ref="B29:C29"/>
    <mergeCell ref="D29:J29"/>
    <mergeCell ref="A33:C33"/>
    <mergeCell ref="D33:K33"/>
    <mergeCell ref="A36:C36"/>
    <mergeCell ref="D36:K36"/>
    <mergeCell ref="A30:C30"/>
    <mergeCell ref="D30:K30"/>
    <mergeCell ref="A31:C31"/>
    <mergeCell ref="D31:K31"/>
    <mergeCell ref="A32:C32"/>
    <mergeCell ref="D32:K32"/>
  </mergeCells>
  <printOptions horizontalCentered="1"/>
  <pageMargins left="0.78749999999999998" right="0.78749999999999998" top="0.59027777777777801" bottom="0.59027777777777801" header="0.511811023622047" footer="0"/>
  <pageSetup scale="88" orientation="portrait" horizontalDpi="300" verticalDpi="300"/>
  <headerFooter>
    <oddFooter>&amp;LFormato: FO-AC-07 Versión: 3&amp;CPágina &amp;P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49"/>
  <sheetViews>
    <sheetView zoomScaleNormal="100" workbookViewId="0">
      <pane xSplit="2" ySplit="3" topLeftCell="C4" activePane="bottomRight" state="frozen"/>
      <selection pane="topRight" activeCell="C1" sqref="C1"/>
      <selection pane="bottomLeft" activeCell="A4" sqref="A4"/>
      <selection pane="bottomRight" activeCell="E23" sqref="E23"/>
    </sheetView>
  </sheetViews>
  <sheetFormatPr baseColWidth="10" defaultColWidth="12.5703125" defaultRowHeight="12.75"/>
  <cols>
    <col min="1" max="1" width="7.5703125" customWidth="1"/>
    <col min="2" max="2" width="22" customWidth="1"/>
    <col min="3" max="3" width="54" customWidth="1"/>
    <col min="4" max="4" width="13.28515625" customWidth="1"/>
    <col min="5" max="5" width="31.7109375" customWidth="1"/>
    <col min="6" max="6" width="26.7109375" customWidth="1"/>
    <col min="7" max="26" width="10.5703125" customWidth="1"/>
  </cols>
  <sheetData>
    <row r="3" spans="2:3" ht="32.25" customHeight="1">
      <c r="B3" s="312" t="s">
        <v>31</v>
      </c>
      <c r="C3" s="313" t="s">
        <v>254</v>
      </c>
    </row>
    <row r="4" spans="2:3" ht="24" customHeight="1">
      <c r="B4" s="487" t="s">
        <v>754</v>
      </c>
      <c r="C4" s="314" t="s">
        <v>755</v>
      </c>
    </row>
    <row r="5" spans="2:3" ht="12.75" customHeight="1">
      <c r="B5" s="487"/>
      <c r="C5" s="315" t="s">
        <v>756</v>
      </c>
    </row>
    <row r="6" spans="2:3" ht="12.75" customHeight="1">
      <c r="B6" s="487"/>
      <c r="C6" s="315" t="s">
        <v>757</v>
      </c>
    </row>
    <row r="7" spans="2:3" ht="12.75" customHeight="1">
      <c r="B7" s="487"/>
      <c r="C7" s="316" t="s">
        <v>758</v>
      </c>
    </row>
    <row r="8" spans="2:3" ht="12.75" customHeight="1">
      <c r="B8" s="487"/>
      <c r="C8" s="317"/>
    </row>
    <row r="9" spans="2:3" ht="12.75" customHeight="1">
      <c r="B9" s="487" t="s">
        <v>759</v>
      </c>
      <c r="C9" s="318" t="s">
        <v>760</v>
      </c>
    </row>
    <row r="10" spans="2:3" ht="12.75" customHeight="1">
      <c r="B10" s="487"/>
      <c r="C10" s="319" t="s">
        <v>761</v>
      </c>
    </row>
    <row r="11" spans="2:3" ht="12.75" customHeight="1">
      <c r="B11" s="487"/>
      <c r="C11" s="320"/>
    </row>
    <row r="12" spans="2:3" ht="12.75" customHeight="1">
      <c r="B12" s="487" t="s">
        <v>762</v>
      </c>
      <c r="C12" s="321" t="s">
        <v>763</v>
      </c>
    </row>
    <row r="13" spans="2:3" ht="12.75" customHeight="1">
      <c r="B13" s="487"/>
      <c r="C13" s="319" t="s">
        <v>764</v>
      </c>
    </row>
    <row r="14" spans="2:3" ht="12.75" customHeight="1">
      <c r="B14" s="487"/>
      <c r="C14" s="319" t="s">
        <v>765</v>
      </c>
    </row>
    <row r="15" spans="2:3" ht="12.75" customHeight="1">
      <c r="B15" s="487"/>
      <c r="C15" s="319" t="s">
        <v>766</v>
      </c>
    </row>
    <row r="16" spans="2:3" ht="12.75" customHeight="1">
      <c r="B16" s="487"/>
      <c r="C16" s="319"/>
    </row>
    <row r="17" spans="2:3" ht="12.75" customHeight="1">
      <c r="B17" s="487" t="s">
        <v>571</v>
      </c>
      <c r="C17" s="319" t="s">
        <v>767</v>
      </c>
    </row>
    <row r="18" spans="2:3" ht="12.75" customHeight="1">
      <c r="B18" s="487"/>
      <c r="C18" s="318" t="s">
        <v>768</v>
      </c>
    </row>
    <row r="19" spans="2:3" ht="12.75" customHeight="1">
      <c r="B19" s="487"/>
      <c r="C19" s="319" t="s">
        <v>769</v>
      </c>
    </row>
    <row r="20" spans="2:3" ht="12.75" customHeight="1">
      <c r="B20" s="487"/>
      <c r="C20" s="318"/>
    </row>
    <row r="21" spans="2:3" ht="12.75" customHeight="1">
      <c r="B21" s="487" t="s">
        <v>770</v>
      </c>
      <c r="C21" s="318" t="s">
        <v>771</v>
      </c>
    </row>
    <row r="22" spans="2:3" ht="12.75" customHeight="1">
      <c r="B22" s="487"/>
      <c r="C22" s="319" t="s">
        <v>772</v>
      </c>
    </row>
    <row r="23" spans="2:3" ht="12.75" customHeight="1">
      <c r="B23" s="487"/>
      <c r="C23" s="319" t="s">
        <v>773</v>
      </c>
    </row>
    <row r="24" spans="2:3" ht="12.75" customHeight="1">
      <c r="B24" s="487"/>
      <c r="C24" s="319" t="s">
        <v>774</v>
      </c>
    </row>
    <row r="25" spans="2:3" ht="12.75" customHeight="1">
      <c r="B25" s="487"/>
      <c r="C25" s="319" t="s">
        <v>775</v>
      </c>
    </row>
    <row r="26" spans="2:3" ht="12.75" customHeight="1">
      <c r="B26" s="487"/>
      <c r="C26" s="319" t="s">
        <v>776</v>
      </c>
    </row>
    <row r="27" spans="2:3" ht="12.75" customHeight="1">
      <c r="B27" s="487"/>
      <c r="C27" s="320" t="s">
        <v>777</v>
      </c>
    </row>
    <row r="28" spans="2:3" ht="12.75" customHeight="1">
      <c r="B28" s="487" t="s">
        <v>778</v>
      </c>
      <c r="C28" s="318" t="s">
        <v>779</v>
      </c>
    </row>
    <row r="29" spans="2:3" ht="12.75" customHeight="1">
      <c r="B29" s="487"/>
      <c r="C29" s="319" t="s">
        <v>780</v>
      </c>
    </row>
    <row r="30" spans="2:3" ht="12.75" customHeight="1">
      <c r="B30" s="487"/>
      <c r="C30" s="319" t="s">
        <v>781</v>
      </c>
    </row>
    <row r="31" spans="2:3" ht="12.75" customHeight="1">
      <c r="B31" s="487"/>
      <c r="C31" s="319" t="s">
        <v>782</v>
      </c>
    </row>
    <row r="32" spans="2:3" ht="12.75" customHeight="1">
      <c r="B32" s="487"/>
      <c r="C32" s="319" t="s">
        <v>783</v>
      </c>
    </row>
    <row r="33" spans="2:3" ht="12.75" customHeight="1">
      <c r="B33" s="487"/>
      <c r="C33" s="320"/>
    </row>
    <row r="34" spans="2:3" ht="12.75" customHeight="1">
      <c r="B34" s="487" t="s">
        <v>784</v>
      </c>
      <c r="C34" s="318" t="s">
        <v>785</v>
      </c>
    </row>
    <row r="35" spans="2:3" ht="12.75" customHeight="1">
      <c r="B35" s="487"/>
      <c r="C35" s="319" t="s">
        <v>786</v>
      </c>
    </row>
    <row r="36" spans="2:3" ht="12.75" customHeight="1">
      <c r="B36" s="487"/>
      <c r="C36" s="319" t="s">
        <v>787</v>
      </c>
    </row>
    <row r="37" spans="2:3" ht="12.75" customHeight="1">
      <c r="B37" s="487"/>
      <c r="C37" s="319" t="s">
        <v>788</v>
      </c>
    </row>
    <row r="38" spans="2:3" ht="12.75" customHeight="1">
      <c r="B38" s="487"/>
      <c r="C38" s="320"/>
    </row>
    <row r="39" spans="2:3" ht="12.75" customHeight="1">
      <c r="B39" s="487" t="s">
        <v>789</v>
      </c>
      <c r="C39" s="318" t="s">
        <v>790</v>
      </c>
    </row>
    <row r="40" spans="2:3" ht="12.75" customHeight="1">
      <c r="B40" s="487"/>
      <c r="C40" s="319" t="s">
        <v>791</v>
      </c>
    </row>
    <row r="41" spans="2:3" ht="12.75" customHeight="1">
      <c r="B41" s="487"/>
      <c r="C41" s="319" t="s">
        <v>792</v>
      </c>
    </row>
    <row r="42" spans="2:3" ht="12.75" customHeight="1">
      <c r="B42" s="487"/>
      <c r="C42" s="320"/>
    </row>
    <row r="43" spans="2:3" ht="12.75" customHeight="1">
      <c r="B43" s="487" t="s">
        <v>793</v>
      </c>
      <c r="C43" s="319" t="s">
        <v>794</v>
      </c>
    </row>
    <row r="44" spans="2:3" ht="12.75" customHeight="1">
      <c r="B44" s="487"/>
      <c r="C44" s="319" t="s">
        <v>795</v>
      </c>
    </row>
    <row r="45" spans="2:3" ht="12.75" customHeight="1">
      <c r="B45" s="487"/>
      <c r="C45" s="319" t="s">
        <v>796</v>
      </c>
    </row>
    <row r="46" spans="2:3" ht="12.75" customHeight="1">
      <c r="B46" s="487"/>
      <c r="C46" s="320"/>
    </row>
    <row r="47" spans="2:3" ht="12.75" customHeight="1">
      <c r="B47" s="487" t="s">
        <v>797</v>
      </c>
      <c r="C47" s="318" t="s">
        <v>798</v>
      </c>
    </row>
    <row r="48" spans="2:3" ht="12.75" customHeight="1">
      <c r="B48" s="487"/>
      <c r="C48" s="319" t="s">
        <v>799</v>
      </c>
    </row>
    <row r="49" spans="2:3" ht="12.75" customHeight="1">
      <c r="B49" s="487"/>
      <c r="C49" s="320"/>
    </row>
  </sheetData>
  <mergeCells count="10">
    <mergeCell ref="B4:B8"/>
    <mergeCell ref="B9:B11"/>
    <mergeCell ref="B12:B16"/>
    <mergeCell ref="B17:B20"/>
    <mergeCell ref="B21:B27"/>
    <mergeCell ref="B28:B33"/>
    <mergeCell ref="B34:B38"/>
    <mergeCell ref="B39:B42"/>
    <mergeCell ref="B43:B46"/>
    <mergeCell ref="B47:B49"/>
  </mergeCells>
  <pageMargins left="0.7" right="0.7" top="0.75" bottom="0.75" header="0.511811023622047" footer="0.511811023622047"/>
  <pageSetup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128</vt:i4>
      </vt:variant>
    </vt:vector>
  </HeadingPairs>
  <TitlesOfParts>
    <vt:vector size="136" baseType="lpstr">
      <vt:lpstr>Matriz</vt:lpstr>
      <vt:lpstr>R (1)</vt:lpstr>
      <vt:lpstr>R (2)</vt:lpstr>
      <vt:lpstr>R (3)</vt:lpstr>
      <vt:lpstr>R (4)</vt:lpstr>
      <vt:lpstr>Instrucciones</vt:lpstr>
      <vt:lpstr>Control</vt:lpstr>
      <vt:lpstr>FACTORES</vt:lpstr>
      <vt:lpstr>Calificacion</vt:lpstr>
      <vt:lpstr>Causa</vt:lpstr>
      <vt:lpstr>'R (2)'!CLASIFICACION</vt:lpstr>
      <vt:lpstr>'R (3)'!CLASIFICACION</vt:lpstr>
      <vt:lpstr>'R (4)'!CLASIFICACION</vt:lpstr>
      <vt:lpstr>CLASIFICACION</vt:lpstr>
      <vt:lpstr>'R (2)'!Consecuencia</vt:lpstr>
      <vt:lpstr>'R (3)'!Consecuencia</vt:lpstr>
      <vt:lpstr>'R (4)'!Consecuencia</vt:lpstr>
      <vt:lpstr>Consecuencia</vt:lpstr>
      <vt:lpstr>'R (1)'!Contr_implement</vt:lpstr>
      <vt:lpstr>'R (2)'!Contr_implement</vt:lpstr>
      <vt:lpstr>'R (3)'!Contr_implement</vt:lpstr>
      <vt:lpstr>'R (4)'!Contr_implement</vt:lpstr>
      <vt:lpstr>ControFrec</vt:lpstr>
      <vt:lpstr>ControlImpl</vt:lpstr>
      <vt:lpstr>ControlTipo</vt:lpstr>
      <vt:lpstr>Efecto</vt:lpstr>
      <vt:lpstr>'R (1)'!Efectos</vt:lpstr>
      <vt:lpstr>'R (2)'!Efectos</vt:lpstr>
      <vt:lpstr>'R (3)'!Efectos</vt:lpstr>
      <vt:lpstr>'R (4)'!Efectos</vt:lpstr>
      <vt:lpstr>'R (1)'!ejecucion</vt:lpstr>
      <vt:lpstr>'R (2)'!ejecucion</vt:lpstr>
      <vt:lpstr>'R (3)'!ejecucion</vt:lpstr>
      <vt:lpstr>'R (4)'!ejecucion</vt:lpstr>
      <vt:lpstr>'R (2)'!Espacio</vt:lpstr>
      <vt:lpstr>'R (3)'!Espacio</vt:lpstr>
      <vt:lpstr>'R (4)'!Espacio</vt:lpstr>
      <vt:lpstr>Espacio</vt:lpstr>
      <vt:lpstr>'R (1)'!Evidencia</vt:lpstr>
      <vt:lpstr>'R (2)'!Evidencia</vt:lpstr>
      <vt:lpstr>'R (3)'!Evidencia</vt:lpstr>
      <vt:lpstr>'R (4)'!Evidencia</vt:lpstr>
      <vt:lpstr>'R (1)'!Fact_causa</vt:lpstr>
      <vt:lpstr>'R (2)'!Fact_causa</vt:lpstr>
      <vt:lpstr>'R (3)'!Fact_causa</vt:lpstr>
      <vt:lpstr>'R (4)'!Fact_causa</vt:lpstr>
      <vt:lpstr>Factor_causa</vt:lpstr>
      <vt:lpstr>'R (1)'!FACTOR_RIESGO</vt:lpstr>
      <vt:lpstr>'R (2)'!FACTOR_RIESGO</vt:lpstr>
      <vt:lpstr>'R (3)'!FACTOR_RIESGO</vt:lpstr>
      <vt:lpstr>'R (4)'!FACTOR_RIESGO</vt:lpstr>
      <vt:lpstr>Frec_control</vt:lpstr>
      <vt:lpstr>'R (1)'!frecuencias</vt:lpstr>
      <vt:lpstr>'R (2)'!frecuencias</vt:lpstr>
      <vt:lpstr>'R (3)'!frecuencias</vt:lpstr>
      <vt:lpstr>'R (4)'!frecuencias</vt:lpstr>
      <vt:lpstr>IMPACTO</vt:lpstr>
      <vt:lpstr>'R (2)'!MAPAINH</vt:lpstr>
      <vt:lpstr>'R (3)'!MAPAINH</vt:lpstr>
      <vt:lpstr>'R (4)'!MAPAINH</vt:lpstr>
      <vt:lpstr>MAPAINH</vt:lpstr>
      <vt:lpstr>'R (2)'!MAPAINHERENTE</vt:lpstr>
      <vt:lpstr>'R (3)'!MAPAINHERENTE</vt:lpstr>
      <vt:lpstr>'R (4)'!MAPAINHERENTE</vt:lpstr>
      <vt:lpstr>MAPAINHERENTE</vt:lpstr>
      <vt:lpstr>'R (2)'!MAPARES</vt:lpstr>
      <vt:lpstr>'R (3)'!MAPARES</vt:lpstr>
      <vt:lpstr>'R (4)'!MAPARES</vt:lpstr>
      <vt:lpstr>MAPARES</vt:lpstr>
      <vt:lpstr>'R (2)'!MAPARESIDUAL</vt:lpstr>
      <vt:lpstr>'R (3)'!MAPARESIDUAL</vt:lpstr>
      <vt:lpstr>'R (4)'!MAPARESIDUAL</vt:lpstr>
      <vt:lpstr>MAPARESIDUAL</vt:lpstr>
      <vt:lpstr>'R (2)'!MAPARESTTO</vt:lpstr>
      <vt:lpstr>'R (3)'!MAPARESTTO</vt:lpstr>
      <vt:lpstr>'R (4)'!MAPARESTTO</vt:lpstr>
      <vt:lpstr>MAPARESTTO</vt:lpstr>
      <vt:lpstr>'R (2)'!MAPARTTO</vt:lpstr>
      <vt:lpstr>'R (3)'!MAPARTTO</vt:lpstr>
      <vt:lpstr>'R (4)'!MAPARTTO</vt:lpstr>
      <vt:lpstr>MAPARTTO</vt:lpstr>
      <vt:lpstr>'R (2)'!MAPAS</vt:lpstr>
      <vt:lpstr>'R (3)'!MAPAS</vt:lpstr>
      <vt:lpstr>'R (4)'!MAPAS</vt:lpstr>
      <vt:lpstr>MAPAS</vt:lpstr>
      <vt:lpstr>monitoreo</vt:lpstr>
      <vt:lpstr>Nivel</vt:lpstr>
      <vt:lpstr>opcion</vt:lpstr>
      <vt:lpstr>Oportunidad</vt:lpstr>
      <vt:lpstr>'R (2)'!OtrosTyS</vt:lpstr>
      <vt:lpstr>'R (3)'!OtrosTyS</vt:lpstr>
      <vt:lpstr>'R (4)'!OtrosTyS</vt:lpstr>
      <vt:lpstr>OtrosTyS</vt:lpstr>
      <vt:lpstr>'R (1)'!Politica_tto</vt:lpstr>
      <vt:lpstr>'R (2)'!Politica_tto</vt:lpstr>
      <vt:lpstr>'R (3)'!Politica_tto</vt:lpstr>
      <vt:lpstr>'R (4)'!Politica_tto</vt:lpstr>
      <vt:lpstr>Instrucciones!Print_Area_0</vt:lpstr>
      <vt:lpstr>Matriz!Print_Area_0</vt:lpstr>
      <vt:lpstr>Instrucciones!Print_Area_0_0</vt:lpstr>
      <vt:lpstr>Matriz!Print_Area_0_0</vt:lpstr>
      <vt:lpstr>Instrucciones!Print_Area_0_0_0</vt:lpstr>
      <vt:lpstr>Matriz!Print_Area_0_0_0</vt:lpstr>
      <vt:lpstr>Control!Print_Titles_0</vt:lpstr>
      <vt:lpstr>Matriz!Print_Titles_0</vt:lpstr>
      <vt:lpstr>Control!Print_Titles_0_0</vt:lpstr>
      <vt:lpstr>Matriz!Print_Titles_0_0</vt:lpstr>
      <vt:lpstr>Control!Print_Titles_0_0_0</vt:lpstr>
      <vt:lpstr>Matriz!Print_Titles_0_0_0</vt:lpstr>
      <vt:lpstr>PROBAB</vt:lpstr>
      <vt:lpstr>'R (1)'!Proposito</vt:lpstr>
      <vt:lpstr>'R (2)'!Proposito</vt:lpstr>
      <vt:lpstr>'R (3)'!Proposito</vt:lpstr>
      <vt:lpstr>'R (4)'!Proposito</vt:lpstr>
      <vt:lpstr>SINO</vt:lpstr>
      <vt:lpstr>'R (2)'!sinoNA</vt:lpstr>
      <vt:lpstr>'R (3)'!sinoNA</vt:lpstr>
      <vt:lpstr>'R (4)'!sinoNA</vt:lpstr>
      <vt:lpstr>sinoNA</vt:lpstr>
      <vt:lpstr>'R (1)'!SN</vt:lpstr>
      <vt:lpstr>'R (2)'!SN</vt:lpstr>
      <vt:lpstr>'R (3)'!SN</vt:lpstr>
      <vt:lpstr>'R (4)'!SN</vt:lpstr>
      <vt:lpstr>Tipo</vt:lpstr>
      <vt:lpstr>'R (1)'!tipo_riesg</vt:lpstr>
      <vt:lpstr>'R (2)'!tipo_riesg</vt:lpstr>
      <vt:lpstr>'R (3)'!tipo_riesg</vt:lpstr>
      <vt:lpstr>'R (4)'!tipo_riesg</vt:lpstr>
      <vt:lpstr>'R (2)'!Todos</vt:lpstr>
      <vt:lpstr>'R (3)'!Todos</vt:lpstr>
      <vt:lpstr>'R (4)'!Todos</vt:lpstr>
      <vt:lpstr>Todos</vt:lpstr>
      <vt:lpstr>'R (2)'!Valorización</vt:lpstr>
      <vt:lpstr>'R (3)'!Valorización</vt:lpstr>
      <vt:lpstr>'R (4)'!Valorización</vt:lpstr>
      <vt:lpstr>Valorización</vt:lpstr>
    </vt:vector>
  </TitlesOfParts>
  <Company>Dark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pjquirog1</dc:creator>
  <dc:description/>
  <cp:lastModifiedBy>John Alexander Quiroga Fuquene</cp:lastModifiedBy>
  <cp:revision>1</cp:revision>
  <dcterms:created xsi:type="dcterms:W3CDTF">2010-10-19T13:59:17Z</dcterms:created>
  <dcterms:modified xsi:type="dcterms:W3CDTF">2025-03-12T14:31:09Z</dcterms:modified>
  <dc:language>es-CO</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