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teletrabajo\Downloads\"/>
    </mc:Choice>
  </mc:AlternateContent>
  <bookViews>
    <workbookView xWindow="0" yWindow="0" windowWidth="28800" windowHeight="10830"/>
  </bookViews>
  <sheets>
    <sheet name="Matriz" sheetId="1" r:id="rId1"/>
    <sheet name="R (TH1)" sheetId="2" r:id="rId2"/>
    <sheet name="R (FIN1)" sheetId="10" r:id="rId3"/>
    <sheet name="R (FIN2)" sheetId="11" r:id="rId4"/>
    <sheet name="R (GC1)" sheetId="12" r:id="rId5"/>
    <sheet name="R (GC2)" sheetId="13" r:id="rId6"/>
    <sheet name="R (1)" sheetId="14" r:id="rId7"/>
    <sheet name="R (2)" sheetId="15" r:id="rId8"/>
    <sheet name="R (3)" sheetId="16" r:id="rId9"/>
    <sheet name="R (4)" sheetId="17" r:id="rId10"/>
    <sheet name="R (5)" sheetId="18" r:id="rId11"/>
    <sheet name="R (6)" sheetId="19" r:id="rId12"/>
    <sheet name="R (7)" sheetId="20" r:id="rId13"/>
    <sheet name="R (8)" sheetId="21" r:id="rId14"/>
    <sheet name="R (9)" sheetId="22" r:id="rId15"/>
    <sheet name="R (VA)" sheetId="24" r:id="rId16"/>
    <sheet name="Instrucciones" sheetId="4" state="hidden" r:id="rId17"/>
    <sheet name="Control" sheetId="9" state="hidden" r:id="rId18"/>
  </sheets>
  <externalReferences>
    <externalReference r:id="rId19"/>
    <externalReference r:id="rId20"/>
    <externalReference r:id="rId21"/>
    <externalReference r:id="rId22"/>
    <externalReference r:id="rId23"/>
    <externalReference r:id="rId24"/>
  </externalReferences>
  <definedNames>
    <definedName name="_xlnm.Print_Area" localSheetId="17">Control!$A$1:$K$37</definedName>
    <definedName name="areas" localSheetId="17">#REF!</definedName>
    <definedName name="areas" localSheetId="6">#REF!</definedName>
    <definedName name="areas" localSheetId="7">#REF!</definedName>
    <definedName name="areas" localSheetId="8">#REF!</definedName>
    <definedName name="areas" localSheetId="9">#REF!</definedName>
    <definedName name="areas" localSheetId="10">#REF!</definedName>
    <definedName name="areas" localSheetId="11">#REF!</definedName>
    <definedName name="areas" localSheetId="12">#REF!</definedName>
    <definedName name="areas" localSheetId="13">#REF!</definedName>
    <definedName name="areas" localSheetId="14">#REF!</definedName>
    <definedName name="areas" localSheetId="2">#REF!</definedName>
    <definedName name="areas" localSheetId="3">#REF!</definedName>
    <definedName name="areas" localSheetId="4">#REF!</definedName>
    <definedName name="areas" localSheetId="5">#REF!</definedName>
    <definedName name="areas" localSheetId="1">#REF!</definedName>
    <definedName name="areas" localSheetId="15">#REF!</definedName>
    <definedName name="areas">#REF!</definedName>
    <definedName name="Calificacion">Matriz!#REF!</definedName>
    <definedName name="Calsificación" localSheetId="17">'[1]R (1)'!$AAU$1102:$AAU$1110</definedName>
    <definedName name="Calsificación">'[2]R (1)'!$AAU$1102:$AAU$1110</definedName>
    <definedName name="cargos" localSheetId="17">#REF!</definedName>
    <definedName name="cargos" localSheetId="6">#REF!</definedName>
    <definedName name="cargos" localSheetId="7">#REF!</definedName>
    <definedName name="cargos" localSheetId="8">#REF!</definedName>
    <definedName name="cargos" localSheetId="9">#REF!</definedName>
    <definedName name="cargos" localSheetId="10">#REF!</definedName>
    <definedName name="cargos" localSheetId="11">#REF!</definedName>
    <definedName name="cargos" localSheetId="12">#REF!</definedName>
    <definedName name="cargos" localSheetId="13">#REF!</definedName>
    <definedName name="cargos" localSheetId="14">#REF!</definedName>
    <definedName name="cargos" localSheetId="2">#REF!</definedName>
    <definedName name="cargos" localSheetId="3">#REF!</definedName>
    <definedName name="cargos" localSheetId="4">#REF!</definedName>
    <definedName name="cargos" localSheetId="5">#REF!</definedName>
    <definedName name="cargos" localSheetId="1">#REF!</definedName>
    <definedName name="cargos" localSheetId="15">#REF!</definedName>
    <definedName name="cargos">#REF!</definedName>
    <definedName name="Causa">Matriz!#REF!</definedName>
    <definedName name="CLASIFICACION" localSheetId="6">'R (1)'!$ADA$1160:$ADA$1168</definedName>
    <definedName name="CLASIFICACION" localSheetId="7">'R (2)'!$ADA$1160:$ADA$1168</definedName>
    <definedName name="CLASIFICACION" localSheetId="8">'R (3)'!$ADA$1160:$ADA$1168</definedName>
    <definedName name="CLASIFICACION" localSheetId="9">'R (4)'!$ADA$1160:$ADA$1168</definedName>
    <definedName name="CLASIFICACION" localSheetId="10">'R (1)'!$ADA$1160:$ADA$1168</definedName>
    <definedName name="CLASIFICACION" localSheetId="11">'R (6)'!$ADA$1160:$ADA$1168</definedName>
    <definedName name="CLASIFICACION" localSheetId="12">'R (7)'!$ADA$1160:$ADA$1168</definedName>
    <definedName name="CLASIFICACION" localSheetId="13">'R (8)'!$ADA$1160:$ADA$1168</definedName>
    <definedName name="CLASIFICACION" localSheetId="14">'R (1)'!$ADA$1160:$ADA$1168</definedName>
    <definedName name="CLASIFICACION" localSheetId="2">'R (FIN1)'!$ADA$1160:$ADA$1168</definedName>
    <definedName name="CLASIFICACION" localSheetId="3">'R (FIN2)'!$ADA$1160:$ADA$1168</definedName>
    <definedName name="CLASIFICACION" localSheetId="4">'R (GC1)'!$ADA$1160:$ADA$1168</definedName>
    <definedName name="CLASIFICACION" localSheetId="5">'R (GC2)'!$ADA$1160:$ADA$1168</definedName>
    <definedName name="CLASIFICACION" localSheetId="15">'R (VA)'!$ADA$1160:$ADA$1168</definedName>
    <definedName name="CLASIFICACION">'R (TH1)'!$ADA$1160:$ADA$1168</definedName>
    <definedName name="Consecuencia" localSheetId="17">'[1]R (1)'!$ABT$1167:$ABT$1172</definedName>
    <definedName name="Consecuencia" localSheetId="6">'R (1)'!$AEA$1221:$AEA$1229</definedName>
    <definedName name="Consecuencia" localSheetId="7">'R (2)'!$AEA$1221:$AEA$1229</definedName>
    <definedName name="Consecuencia" localSheetId="8">'R (3)'!$AEA$1221:$AEA$1229</definedName>
    <definedName name="Consecuencia" localSheetId="9">'R (4)'!$AEA$1221:$AEA$1229</definedName>
    <definedName name="Consecuencia" localSheetId="10">'R (1)'!$AEA$1221:$AEA$1229</definedName>
    <definedName name="Consecuencia" localSheetId="11">'R (6)'!$AEA$1221:$AEA$1229</definedName>
    <definedName name="Consecuencia" localSheetId="12">'R (7)'!$AEA$1221:$AEA$1229</definedName>
    <definedName name="Consecuencia" localSheetId="13">'R (8)'!$AEA$1221:$AEA$1229</definedName>
    <definedName name="Consecuencia" localSheetId="14">'R (1)'!$AEA$1221:$AEA$1229</definedName>
    <definedName name="Consecuencia" localSheetId="2">'R (FIN1)'!$AEA$1221:$AEA$1229</definedName>
    <definedName name="Consecuencia" localSheetId="3">'R (FIN2)'!$AEA$1221:$AEA$1229</definedName>
    <definedName name="Consecuencia" localSheetId="4">'R (GC1)'!$AEA$1221:$AEA$1229</definedName>
    <definedName name="Consecuencia" localSheetId="5">'R (GC2)'!$AEA$1221:$AEA$1229</definedName>
    <definedName name="Consecuencia" localSheetId="15">'R (VA)'!$AEA$1221:$AEA$1229</definedName>
    <definedName name="Consecuencia">'R (TH1)'!$AEA$1221:$AEA$1229</definedName>
    <definedName name="consol" localSheetId="17">#REF!</definedName>
    <definedName name="consol" localSheetId="6">#REF!</definedName>
    <definedName name="consol" localSheetId="7">#REF!</definedName>
    <definedName name="consol" localSheetId="8">#REF!</definedName>
    <definedName name="consol" localSheetId="9">#REF!</definedName>
    <definedName name="consol" localSheetId="10">#REF!</definedName>
    <definedName name="consol" localSheetId="11">#REF!</definedName>
    <definedName name="consol" localSheetId="12">#REF!</definedName>
    <definedName name="consol" localSheetId="13">#REF!</definedName>
    <definedName name="consol" localSheetId="14">#REF!</definedName>
    <definedName name="consol" localSheetId="2">#REF!</definedName>
    <definedName name="consol" localSheetId="3">#REF!</definedName>
    <definedName name="consol" localSheetId="4">#REF!</definedName>
    <definedName name="consol" localSheetId="5">#REF!</definedName>
    <definedName name="consol" localSheetId="1">#REF!</definedName>
    <definedName name="consol" localSheetId="15">#REF!</definedName>
    <definedName name="consol">#REF!</definedName>
    <definedName name="Contr_implement" localSheetId="17">#REF!</definedName>
    <definedName name="Contr_implement" localSheetId="6">'R (1)'!$ADG$1186:$ADG$1188</definedName>
    <definedName name="Contr_implement" localSheetId="7">'R (2)'!$ADG$1186:$ADG$1188</definedName>
    <definedName name="Contr_implement" localSheetId="8">'R (3)'!$ADG$1186:$ADG$1188</definedName>
    <definedName name="Contr_implement" localSheetId="9">'R (4)'!$ADG$1186:$ADG$1188</definedName>
    <definedName name="Contr_implement" localSheetId="10">'R (5)'!$ADG$1186:$ADG$1188</definedName>
    <definedName name="Contr_implement" localSheetId="11">'R (6)'!$ADG$1186:$ADG$1188</definedName>
    <definedName name="Contr_implement" localSheetId="12">'R (7)'!$ADG$1186:$ADG$1188</definedName>
    <definedName name="Contr_implement" localSheetId="13">'R (8)'!$ADG$1186:$ADG$1188</definedName>
    <definedName name="Contr_implement" localSheetId="14">'R (9)'!$ADG$1186:$ADG$1188</definedName>
    <definedName name="Contr_implement" localSheetId="2">'R (FIN1)'!$ADG$1186:$ADG$1188</definedName>
    <definedName name="Contr_implement" localSheetId="3">'R (FIN2)'!$ADG$1186:$ADG$1188</definedName>
    <definedName name="Contr_implement" localSheetId="4">'R (GC1)'!$ADG$1186:$ADG$1188</definedName>
    <definedName name="Contr_implement" localSheetId="5">'R (GC2)'!$ADG$1186:$ADG$1188</definedName>
    <definedName name="Contr_implement" localSheetId="1">'R (TH1)'!$ADG$1186:$ADG$1188</definedName>
    <definedName name="Contr_implement" localSheetId="15">'R (VA)'!$ADG$1186:$ADG$1188</definedName>
    <definedName name="Contr_implement">#REF!</definedName>
    <definedName name="ControFrec">Matriz!#REF!</definedName>
    <definedName name="ControlImpl">Matriz!#REF!</definedName>
    <definedName name="ControlTipo">Matriz!#REF!</definedName>
    <definedName name="Decision" localSheetId="17">#REF!</definedName>
    <definedName name="Decision" localSheetId="6">#REF!</definedName>
    <definedName name="Decision" localSheetId="7">#REF!</definedName>
    <definedName name="Decision" localSheetId="8">#REF!</definedName>
    <definedName name="Decision" localSheetId="9">#REF!</definedName>
    <definedName name="Decision" localSheetId="10">#REF!</definedName>
    <definedName name="Decision" localSheetId="11">#REF!</definedName>
    <definedName name="Decision" localSheetId="12">#REF!</definedName>
    <definedName name="Decision" localSheetId="13">#REF!</definedName>
    <definedName name="Decision" localSheetId="14">#REF!</definedName>
    <definedName name="Decision" localSheetId="2">#REF!</definedName>
    <definedName name="Decision" localSheetId="3">#REF!</definedName>
    <definedName name="Decision" localSheetId="4">#REF!</definedName>
    <definedName name="Decision" localSheetId="5">#REF!</definedName>
    <definedName name="Decision" localSheetId="1">#REF!</definedName>
    <definedName name="Decision" localSheetId="15">#REF!</definedName>
    <definedName name="Decision">#REF!</definedName>
    <definedName name="Efecto" localSheetId="17">[1]Matriz!$BHN$989:$BHN$992</definedName>
    <definedName name="Efecto">Matriz!#REF!</definedName>
    <definedName name="Efectos" localSheetId="17">#REF!</definedName>
    <definedName name="Efectos" localSheetId="6">'R (1)'!$ADD$1173:$ADD$1176</definedName>
    <definedName name="Efectos" localSheetId="7">'R (2)'!$ADD$1173:$ADD$1176</definedName>
    <definedName name="Efectos" localSheetId="8">'R (3)'!$ADD$1173:$ADD$1176</definedName>
    <definedName name="Efectos" localSheetId="9">'R (4)'!$ADD$1173:$ADD$1176</definedName>
    <definedName name="Efectos" localSheetId="10">'R (5)'!$ADD$1173:$ADD$1176</definedName>
    <definedName name="Efectos" localSheetId="11">'R (6)'!$ADD$1173:$ADD$1176</definedName>
    <definedName name="Efectos" localSheetId="12">'R (7)'!$ADD$1173:$ADD$1176</definedName>
    <definedName name="Efectos" localSheetId="13">'R (8)'!$ADD$1173:$ADD$1176</definedName>
    <definedName name="Efectos" localSheetId="14">'R (9)'!$ADD$1173:$ADD$1176</definedName>
    <definedName name="Efectos" localSheetId="2">'R (FIN1)'!$ADD$1173:$ADD$1176</definedName>
    <definedName name="Efectos" localSheetId="3">'R (FIN2)'!$ADD$1173:$ADD$1176</definedName>
    <definedName name="Efectos" localSheetId="4">'R (GC1)'!$ADD$1173:$ADD$1176</definedName>
    <definedName name="Efectos" localSheetId="5">'R (GC2)'!$ADD$1173:$ADD$1176</definedName>
    <definedName name="Efectos" localSheetId="1">'R (TH1)'!$ADD$1173:$ADD$1176</definedName>
    <definedName name="Efectos" localSheetId="15">'R (VA)'!$ADD$1173:$ADD$1176</definedName>
    <definedName name="Efectos">#REF!</definedName>
    <definedName name="ejecucion" localSheetId="17">#REF!</definedName>
    <definedName name="ejecucion" localSheetId="6">'R (1)'!$ADK$1198:$ADK$1200</definedName>
    <definedName name="ejecucion" localSheetId="7">'R (2)'!$ADK$1198:$ADK$1200</definedName>
    <definedName name="ejecucion" localSheetId="8">'R (3)'!$ADK$1198:$ADK$1200</definedName>
    <definedName name="ejecucion" localSheetId="9">'R (4)'!$ADK$1198:$ADK$1200</definedName>
    <definedName name="ejecucion" localSheetId="10">'R (5)'!$ADK$1198:$ADK$1200</definedName>
    <definedName name="ejecucion" localSheetId="11">'R (6)'!$ADK$1198:$ADK$1200</definedName>
    <definedName name="ejecucion" localSheetId="12">'R (7)'!$ADK$1198:$ADK$1200</definedName>
    <definedName name="ejecucion" localSheetId="13">'R (8)'!$ADK$1198:$ADK$1200</definedName>
    <definedName name="ejecucion" localSheetId="14">'R (9)'!$ADK$1198:$ADK$1200</definedName>
    <definedName name="ejecucion" localSheetId="2">'R (FIN1)'!$ADK$1198:$ADK$1200</definedName>
    <definedName name="ejecucion" localSheetId="3">'R (FIN2)'!$ADK$1198:$ADK$1200</definedName>
    <definedName name="ejecucion" localSheetId="4">'R (GC1)'!$ADK$1198:$ADK$1200</definedName>
    <definedName name="ejecucion" localSheetId="5">'R (GC2)'!$ADK$1198:$ADK$1200</definedName>
    <definedName name="ejecucion" localSheetId="1">'R (TH1)'!$ADK$1198:$ADK$1200</definedName>
    <definedName name="ejecucion" localSheetId="15">'R (VA)'!$ADK$1198:$ADK$1200</definedName>
    <definedName name="ejecucion">#REF!</definedName>
    <definedName name="Espacio" localSheetId="6">'R (1)'!$AEE$1240:$AEE$1246</definedName>
    <definedName name="Espacio" localSheetId="7">'R (2)'!$AEE$1240:$AEE$1246</definedName>
    <definedName name="Espacio" localSheetId="8">'R (3)'!$AEE$1240:$AEE$1246</definedName>
    <definedName name="Espacio" localSheetId="9">'R (4)'!$AEE$1240:$AEE$1246</definedName>
    <definedName name="Espacio" localSheetId="10">'R (1)'!$AEE$1240:$AEE$1246</definedName>
    <definedName name="Espacio" localSheetId="11">'R (6)'!$AEE$1240:$AEE$1246</definedName>
    <definedName name="Espacio" localSheetId="12">'R (7)'!$AEE$1240:$AEE$1246</definedName>
    <definedName name="Espacio" localSheetId="13">'R (8)'!$AEE$1240:$AEE$1246</definedName>
    <definedName name="Espacio" localSheetId="14">'R (1)'!$AEE$1240:$AEE$1246</definedName>
    <definedName name="Espacio" localSheetId="2">'R (FIN1)'!$AEE$1240:$AEE$1246</definedName>
    <definedName name="Espacio" localSheetId="3">'R (FIN2)'!$AEE$1240:$AEE$1246</definedName>
    <definedName name="Espacio" localSheetId="4">'R (GC1)'!$AEE$1240:$AEE$1246</definedName>
    <definedName name="Espacio" localSheetId="5">'R (GC2)'!$AEE$1240:$AEE$1246</definedName>
    <definedName name="Espacio" localSheetId="15">'R (VA)'!$AEE$1240:$AEE$1246</definedName>
    <definedName name="Espacio">'R (TH1)'!$AEE$1240:$AEE$1246</definedName>
    <definedName name="Evidencia" localSheetId="17">#REF!</definedName>
    <definedName name="Evidencia" localSheetId="6">'R (1)'!$ADI$1190:$ADI$1192</definedName>
    <definedName name="Evidencia" localSheetId="7">'R (2)'!$ADI$1190:$ADI$1192</definedName>
    <definedName name="Evidencia" localSheetId="8">'R (3)'!$ADI$1190:$ADI$1192</definedName>
    <definedName name="Evidencia" localSheetId="9">'R (4)'!$ADI$1190:$ADI$1192</definedName>
    <definedName name="Evidencia" localSheetId="10">'R (5)'!$ADI$1190:$ADI$1192</definedName>
    <definedName name="Evidencia" localSheetId="11">'R (6)'!$ADI$1190:$ADI$1192</definedName>
    <definedName name="Evidencia" localSheetId="12">'R (7)'!$ADI$1190:$ADI$1192</definedName>
    <definedName name="Evidencia" localSheetId="13">'R (8)'!$ADI$1190:$ADI$1192</definedName>
    <definedName name="Evidencia" localSheetId="14">'R (9)'!$ADI$1190:$ADI$1192</definedName>
    <definedName name="Evidencia" localSheetId="2">'R (FIN1)'!$ADI$1190:$ADI$1192</definedName>
    <definedName name="Evidencia" localSheetId="3">'R (FIN2)'!$ADI$1190:$ADI$1192</definedName>
    <definedName name="Evidencia" localSheetId="4">'R (GC1)'!$ADI$1190:$ADI$1192</definedName>
    <definedName name="Evidencia" localSheetId="5">'R (GC2)'!$ADI$1190:$ADI$1192</definedName>
    <definedName name="Evidencia" localSheetId="1">'R (TH1)'!$ADI$1190:$ADI$1192</definedName>
    <definedName name="Evidencia" localSheetId="15">'R (VA)'!$ADI$1190:$ADI$1192</definedName>
    <definedName name="Evidencia">#REF!</definedName>
    <definedName name="Fact_causa" localSheetId="17">#REF!</definedName>
    <definedName name="Fact_causa" localSheetId="6">'R (1)'!$ACW$1142:$ACW$1153</definedName>
    <definedName name="Fact_causa" localSheetId="7">'R (2)'!$ACW$1142:$ACW$1153</definedName>
    <definedName name="Fact_causa" localSheetId="8">'R (3)'!$ACW$1142:$ACW$1153</definedName>
    <definedName name="Fact_causa" localSheetId="9">'R (4)'!$ACW$1142:$ACW$1153</definedName>
    <definedName name="Fact_causa" localSheetId="10">'R (5)'!$ACW$1142:$ACW$1153</definedName>
    <definedName name="Fact_causa" localSheetId="11">'R (6)'!$ACW$1142:$ACW$1153</definedName>
    <definedName name="Fact_causa" localSheetId="12">'R (7)'!$ACW$1142:$ACW$1153</definedName>
    <definedName name="Fact_causa" localSheetId="13">'R (8)'!$ACW$1142:$ACW$1153</definedName>
    <definedName name="Fact_causa" localSheetId="14">'R (9)'!$ACW$1142:$ACW$1153</definedName>
    <definedName name="Fact_causa" localSheetId="2">'R (FIN1)'!$ACW$1142:$ACW$1153</definedName>
    <definedName name="Fact_causa" localSheetId="3">'R (FIN2)'!$ACW$1142:$ACW$1153</definedName>
    <definedName name="Fact_causa" localSheetId="4">'R (GC1)'!$ACW$1142:$ACW$1153</definedName>
    <definedName name="Fact_causa" localSheetId="5">'R (GC2)'!$ACW$1142:$ACW$1153</definedName>
    <definedName name="Fact_causa" localSheetId="1">'R (TH1)'!$ACW$1142:$ACW$1153</definedName>
    <definedName name="Fact_causa" localSheetId="15">'R (VA)'!$ACW$1142:$ACW$1153</definedName>
    <definedName name="Fact_causa">#REF!</definedName>
    <definedName name="Factor_causa">Matriz!#REF!</definedName>
    <definedName name="FACTOR_RIESGO" localSheetId="17">#REF!</definedName>
    <definedName name="FACTOR_RIESGO" localSheetId="6">'R (1)'!$ACU$1135:$ACU$1140</definedName>
    <definedName name="FACTOR_RIESGO" localSheetId="7">'R (2)'!$ACU$1135:$ACU$1140</definedName>
    <definedName name="FACTOR_RIESGO" localSheetId="8">'R (3)'!$ACU$1135:$ACU$1140</definedName>
    <definedName name="FACTOR_RIESGO" localSheetId="9">'R (4)'!$ACU$1135:$ACU$1140</definedName>
    <definedName name="FACTOR_RIESGO" localSheetId="10">'R (5)'!$ACU$1135:$ACU$1140</definedName>
    <definedName name="FACTOR_RIESGO" localSheetId="11">'R (6)'!$ACU$1135:$ACU$1140</definedName>
    <definedName name="FACTOR_RIESGO" localSheetId="12">'R (7)'!$ACU$1135:$ACU$1140</definedName>
    <definedName name="FACTOR_RIESGO" localSheetId="13">'R (8)'!$ACU$1135:$ACU$1140</definedName>
    <definedName name="FACTOR_RIESGO" localSheetId="14">'R (9)'!$ACU$1135:$ACU$1140</definedName>
    <definedName name="FACTOR_RIESGO" localSheetId="2">'R (FIN1)'!$ACU$1135:$ACU$1140</definedName>
    <definedName name="FACTOR_RIESGO" localSheetId="3">'R (FIN2)'!$ACU$1135:$ACU$1140</definedName>
    <definedName name="FACTOR_RIESGO" localSheetId="4">'R (GC1)'!$ACU$1135:$ACU$1140</definedName>
    <definedName name="FACTOR_RIESGO" localSheetId="5">'R (GC2)'!$ACU$1135:$ACU$1140</definedName>
    <definedName name="FACTOR_RIESGO" localSheetId="1">'R (TH1)'!$ACU$1135:$ACU$1140</definedName>
    <definedName name="FACTOR_RIESGO" localSheetId="15">'R (VA)'!$ACU$1135:$ACU$1140</definedName>
    <definedName name="FACTOR_RIESGO">#REF!</definedName>
    <definedName name="Frec_control">Matriz!#REF!</definedName>
    <definedName name="Frecuencia" localSheetId="17">#REF!</definedName>
    <definedName name="Frecuencia" localSheetId="6">#REF!</definedName>
    <definedName name="Frecuencia" localSheetId="7">#REF!</definedName>
    <definedName name="Frecuencia" localSheetId="8">#REF!</definedName>
    <definedName name="Frecuencia" localSheetId="9">#REF!</definedName>
    <definedName name="Frecuencia" localSheetId="10">#REF!</definedName>
    <definedName name="Frecuencia" localSheetId="11">#REF!</definedName>
    <definedName name="Frecuencia" localSheetId="12">#REF!</definedName>
    <definedName name="Frecuencia" localSheetId="13">#REF!</definedName>
    <definedName name="Frecuencia" localSheetId="14">#REF!</definedName>
    <definedName name="Frecuencia" localSheetId="2">#REF!</definedName>
    <definedName name="Frecuencia" localSheetId="3">#REF!</definedName>
    <definedName name="Frecuencia" localSheetId="4">#REF!</definedName>
    <definedName name="Frecuencia" localSheetId="5">#REF!</definedName>
    <definedName name="Frecuencia" localSheetId="1">#REF!</definedName>
    <definedName name="Frecuencia" localSheetId="15">#REF!</definedName>
    <definedName name="Frecuencia">#REF!</definedName>
    <definedName name="frecuencias" localSheetId="17">#REF!</definedName>
    <definedName name="frecuencias" localSheetId="6">'R (1)'!$ADL$1202:$ADL$1204</definedName>
    <definedName name="frecuencias" localSheetId="7">'R (2)'!$ADL$1202:$ADL$1204</definedName>
    <definedName name="frecuencias" localSheetId="8">'R (3)'!$ADL$1202:$ADL$1204</definedName>
    <definedName name="frecuencias" localSheetId="9">'R (4)'!$ADL$1202:$ADL$1204</definedName>
    <definedName name="frecuencias" localSheetId="10">'R (5)'!$ADL$1202:$ADL$1204</definedName>
    <definedName name="frecuencias" localSheetId="11">'R (6)'!$ADL$1202:$ADL$1204</definedName>
    <definedName name="frecuencias" localSheetId="12">'R (7)'!$ADL$1202:$ADL$1204</definedName>
    <definedName name="frecuencias" localSheetId="13">'R (8)'!$ADL$1202:$ADL$1204</definedName>
    <definedName name="frecuencias" localSheetId="14">'R (9)'!$ADL$1202:$ADL$1204</definedName>
    <definedName name="frecuencias" localSheetId="2">'R (FIN1)'!$ADL$1202:$ADL$1204</definedName>
    <definedName name="frecuencias" localSheetId="3">'R (FIN2)'!$ADL$1202:$ADL$1204</definedName>
    <definedName name="frecuencias" localSheetId="4">'R (GC1)'!$ADL$1202:$ADL$1204</definedName>
    <definedName name="frecuencias" localSheetId="5">'R (GC2)'!$ADL$1202:$ADL$1204</definedName>
    <definedName name="frecuencias" localSheetId="1">'R (TH1)'!$ADL$1202:$ADL$1204</definedName>
    <definedName name="frecuencias" localSheetId="15">'R (VA)'!$ADL$1202:$ADL$1204</definedName>
    <definedName name="frecuencias">#REF!</definedName>
    <definedName name="IMPACTO" localSheetId="17">[1]Matriz!$BHH$976:$BHH$980</definedName>
    <definedName name="IMPACTO">Matriz!#REF!</definedName>
    <definedName name="MAPAINH" localSheetId="6">'R (1)'!$CP$106:$CY$106</definedName>
    <definedName name="MAPAINH" localSheetId="7">'R (2)'!$CP$106:$CY$106</definedName>
    <definedName name="MAPAINH" localSheetId="8">'R (3)'!$CP$106:$CY$106</definedName>
    <definedName name="MAPAINH" localSheetId="9">'R (4)'!$CP$106:$CY$106</definedName>
    <definedName name="MAPAINH" localSheetId="10">'R (1)'!$CP$106:$CY$106</definedName>
    <definedName name="MAPAINH" localSheetId="11">'R (6)'!$CP$106:$CY$106</definedName>
    <definedName name="MAPAINH" localSheetId="12">'R (7)'!$CP$106:$CY$106</definedName>
    <definedName name="MAPAINH" localSheetId="13">'R (8)'!$CP$106:$CY$106</definedName>
    <definedName name="MAPAINH" localSheetId="14">'R (1)'!$CP$106:$CY$106</definedName>
    <definedName name="MAPAINH" localSheetId="2">'R (FIN1)'!$CP$106:$CY$106</definedName>
    <definedName name="MAPAINH" localSheetId="3">'R (FIN2)'!$CP$106:$CY$106</definedName>
    <definedName name="MAPAINH" localSheetId="4">'R (GC1)'!$CP$106:$CY$106</definedName>
    <definedName name="MAPAINH" localSheetId="5">'R (GC2)'!$CP$106:$CY$106</definedName>
    <definedName name="MAPAINH" localSheetId="15">'R (VA)'!$CP$106:$CY$106</definedName>
    <definedName name="MAPAINH">'R (TH1)'!$CP$106:$CY$106</definedName>
    <definedName name="MAPAINHERENTE" localSheetId="6">'R (1)'!$CK$98</definedName>
    <definedName name="MAPAINHERENTE" localSheetId="7">'R (2)'!$CK$98</definedName>
    <definedName name="MAPAINHERENTE" localSheetId="8">'R (3)'!$CK$98</definedName>
    <definedName name="MAPAINHERENTE" localSheetId="9">'R (4)'!$CK$98</definedName>
    <definedName name="MAPAINHERENTE" localSheetId="10">'R (1)'!$CK$98</definedName>
    <definedName name="MAPAINHERENTE" localSheetId="11">'R (6)'!$CK$98</definedName>
    <definedName name="MAPAINHERENTE" localSheetId="12">'R (7)'!$CK$98</definedName>
    <definedName name="MAPAINHERENTE" localSheetId="13">'R (8)'!$CK$98</definedName>
    <definedName name="MAPAINHERENTE" localSheetId="14">'R (1)'!$CK$98</definedName>
    <definedName name="MAPAINHERENTE" localSheetId="2">'R (FIN1)'!$CK$98</definedName>
    <definedName name="MAPAINHERENTE" localSheetId="3">'R (FIN2)'!$CK$98</definedName>
    <definedName name="MAPAINHERENTE" localSheetId="4">'R (GC1)'!$CK$98</definedName>
    <definedName name="MAPAINHERENTE" localSheetId="5">'R (GC2)'!$CK$98</definedName>
    <definedName name="MAPAINHERENTE" localSheetId="15">'R (VA)'!$CK$98</definedName>
    <definedName name="MAPAINHERENTE">'R (TH1)'!$CK$98</definedName>
    <definedName name="MAPARES" localSheetId="6">'R (1)'!$DD$98</definedName>
    <definedName name="MAPARES" localSheetId="7">'R (2)'!$DD$98</definedName>
    <definedName name="MAPARES" localSheetId="8">'R (3)'!$DD$98</definedName>
    <definedName name="MAPARES" localSheetId="9">'R (4)'!$DD$98</definedName>
    <definedName name="MAPARES" localSheetId="10">'R (1)'!$DD$98</definedName>
    <definedName name="MAPARES" localSheetId="11">'R (6)'!$DD$98</definedName>
    <definedName name="MAPARES" localSheetId="12">'R (7)'!$DD$98</definedName>
    <definedName name="MAPARES" localSheetId="13">'R (8)'!$DD$98</definedName>
    <definedName name="MAPARES" localSheetId="14">'R (1)'!$DD$98</definedName>
    <definedName name="MAPARES" localSheetId="2">'R (FIN1)'!$DD$98</definedName>
    <definedName name="MAPARES" localSheetId="3">'R (FIN2)'!$DD$98</definedName>
    <definedName name="MAPARES" localSheetId="4">'R (GC1)'!$DD$98</definedName>
    <definedName name="MAPARES" localSheetId="5">'R (GC2)'!$DD$98</definedName>
    <definedName name="MAPARES" localSheetId="15">'R (VA)'!$DD$98</definedName>
    <definedName name="MAPARES">'R (TH1)'!$DD$98</definedName>
    <definedName name="MAPARESIDUAL" localSheetId="6">'R (1)'!$DG$106:$DP$106</definedName>
    <definedName name="MAPARESIDUAL" localSheetId="7">'R (2)'!$DG$106:$DP$106</definedName>
    <definedName name="MAPARESIDUAL" localSheetId="8">'R (3)'!$DG$106:$DP$106</definedName>
    <definedName name="MAPARESIDUAL" localSheetId="9">'R (4)'!$DG$106:$DP$106</definedName>
    <definedName name="MAPARESIDUAL" localSheetId="10">'R (1)'!$DG$106:$DP$106</definedName>
    <definedName name="MAPARESIDUAL" localSheetId="11">'R (6)'!$DG$106:$DP$106</definedName>
    <definedName name="MAPARESIDUAL" localSheetId="12">'R (7)'!$DG$106:$DP$106</definedName>
    <definedName name="MAPARESIDUAL" localSheetId="13">'R (8)'!$DG$106:$DP$106</definedName>
    <definedName name="MAPARESIDUAL" localSheetId="14">'R (1)'!$DG$106:$DP$106</definedName>
    <definedName name="MAPARESIDUAL" localSheetId="2">'R (FIN1)'!$DG$106:$DP$106</definedName>
    <definedName name="MAPARESIDUAL" localSheetId="3">'R (FIN2)'!$DG$106:$DP$106</definedName>
    <definedName name="MAPARESIDUAL" localSheetId="4">'R (GC1)'!$DG$106:$DP$106</definedName>
    <definedName name="MAPARESIDUAL" localSheetId="5">'R (GC2)'!$DG$106:$DP$106</definedName>
    <definedName name="MAPARESIDUAL" localSheetId="15">'R (VA)'!$DG$106:$DP$106</definedName>
    <definedName name="MAPARESIDUAL">'R (TH1)'!$DG$106:$DP$106</definedName>
    <definedName name="MAPARESTTO" localSheetId="6">'R (1)'!$DX$106:$EG$106</definedName>
    <definedName name="MAPARESTTO" localSheetId="7">'R (2)'!$DX$106:$EG$106</definedName>
    <definedName name="MAPARESTTO" localSheetId="8">'R (3)'!$DX$106:$EG$106</definedName>
    <definedName name="MAPARESTTO" localSheetId="9">'R (4)'!$DX$106:$EG$106</definedName>
    <definedName name="MAPARESTTO" localSheetId="10">'R (1)'!$DX$106:$EG$106</definedName>
    <definedName name="MAPARESTTO" localSheetId="11">'R (6)'!$DX$106:$EG$106</definedName>
    <definedName name="MAPARESTTO" localSheetId="12">'R (7)'!$DX$106:$EG$106</definedName>
    <definedName name="MAPARESTTO" localSheetId="13">'R (8)'!$DX$106:$EG$106</definedName>
    <definedName name="MAPARESTTO" localSheetId="14">'R (1)'!$DX$106:$EG$106</definedName>
    <definedName name="MAPARESTTO" localSheetId="2">'R (FIN1)'!$DX$106:$EG$106</definedName>
    <definedName name="MAPARESTTO" localSheetId="3">'R (FIN2)'!$DX$106:$EG$106</definedName>
    <definedName name="MAPARESTTO" localSheetId="4">'R (GC1)'!$DX$106:$EG$106</definedName>
    <definedName name="MAPARESTTO" localSheetId="5">'R (GC2)'!$DX$106:$EG$106</definedName>
    <definedName name="MAPARESTTO" localSheetId="15">'R (VA)'!$DX$106:$EG$106</definedName>
    <definedName name="MAPARESTTO">'R (TH1)'!$DX$106:$EG$106</definedName>
    <definedName name="MAPARTTO" localSheetId="6">'R (1)'!$DU$98</definedName>
    <definedName name="MAPARTTO" localSheetId="7">'R (2)'!$DU$98</definedName>
    <definedName name="MAPARTTO" localSheetId="8">'R (3)'!$DU$98</definedName>
    <definedName name="MAPARTTO" localSheetId="9">'R (4)'!$DU$98</definedName>
    <definedName name="MAPARTTO" localSheetId="10">'R (1)'!$DU$98</definedName>
    <definedName name="MAPARTTO" localSheetId="11">'R (6)'!$DU$98</definedName>
    <definedName name="MAPARTTO" localSheetId="12">'R (7)'!$DU$98</definedName>
    <definedName name="MAPARTTO" localSheetId="13">'R (8)'!$DU$98</definedName>
    <definedName name="MAPARTTO" localSheetId="14">'R (1)'!$DU$98</definedName>
    <definedName name="MAPARTTO" localSheetId="2">'R (FIN1)'!$DU$98</definedName>
    <definedName name="MAPARTTO" localSheetId="3">'R (FIN2)'!$DU$98</definedName>
    <definedName name="MAPARTTO" localSheetId="4">'R (GC1)'!$DU$98</definedName>
    <definedName name="MAPARTTO" localSheetId="5">'R (GC2)'!$DU$98</definedName>
    <definedName name="MAPARTTO" localSheetId="15">'R (VA)'!$DU$98</definedName>
    <definedName name="MAPARTTO">'R (TH1)'!$DU$98</definedName>
    <definedName name="MAPAS" localSheetId="6">'R (1)'!$CI$107</definedName>
    <definedName name="MAPAS" localSheetId="7">'R (2)'!$CI$107</definedName>
    <definedName name="MAPAS" localSheetId="8">'R (3)'!$CI$107</definedName>
    <definedName name="MAPAS" localSheetId="9">'R (4)'!$CI$107</definedName>
    <definedName name="MAPAS" localSheetId="10">'R (1)'!$CI$107</definedName>
    <definedName name="MAPAS" localSheetId="11">'R (6)'!$CI$107</definedName>
    <definedName name="MAPAS" localSheetId="12">'R (7)'!$CI$107</definedName>
    <definedName name="MAPAS" localSheetId="13">'R (8)'!$CI$107</definedName>
    <definedName name="MAPAS" localSheetId="14">'R (1)'!$CI$107</definedName>
    <definedName name="MAPAS" localSheetId="2">'R (FIN1)'!$CI$107</definedName>
    <definedName name="MAPAS" localSheetId="3">'R (FIN2)'!$CI$107</definedName>
    <definedName name="MAPAS" localSheetId="4">'R (GC1)'!$CI$107</definedName>
    <definedName name="MAPAS" localSheetId="5">'R (GC2)'!$CI$107</definedName>
    <definedName name="MAPAS" localSheetId="15">'R (VA)'!$CI$107</definedName>
    <definedName name="MAPAS">'R (TH1)'!$CI$107</definedName>
    <definedName name="monitoreo" localSheetId="17">[1]Matriz!$BGK$919:$BGK$923</definedName>
    <definedName name="monitoreo" localSheetId="6">[3]Matriz!$BGL$1024:$BGL$1028</definedName>
    <definedName name="monitoreo" localSheetId="7">[3]Matriz!$BGL$1024:$BGL$1028</definedName>
    <definedName name="monitoreo" localSheetId="8">[3]Matriz!$BGL$1024:$BGL$1028</definedName>
    <definedName name="monitoreo" localSheetId="9">[3]Matriz!$BGL$1024:$BGL$1028</definedName>
    <definedName name="monitoreo" localSheetId="10">[3]Matriz!$BGL$1024:$BGL$1028</definedName>
    <definedName name="monitoreo" localSheetId="11">[3]Matriz!$BGL$1024:$BGL$1028</definedName>
    <definedName name="monitoreo" localSheetId="12">[3]Matriz!$BGL$1024:$BGL$1028</definedName>
    <definedName name="monitoreo" localSheetId="13">[3]Matriz!$BGL$1024:$BGL$1028</definedName>
    <definedName name="monitoreo" localSheetId="14">[3]Matriz!$BGL$1024:$BGL$1028</definedName>
    <definedName name="monitoreo" localSheetId="2">[4]Matriz!$BGL$1024:$BGL$1028</definedName>
    <definedName name="monitoreo" localSheetId="3">[4]Matriz!$BGL$1024:$BGL$1028</definedName>
    <definedName name="monitoreo" localSheetId="4">[5]Matriz!$BGL$1024:$BGL$1028</definedName>
    <definedName name="monitoreo" localSheetId="5">[5]Matriz!$BGL$1024:$BGL$1028</definedName>
    <definedName name="monitoreo" localSheetId="15">[6]Matriz!$BGL$1024:$BGL$1028</definedName>
    <definedName name="monitoreo">Matriz!#REF!</definedName>
    <definedName name="Nivel">Matriz!#REF!</definedName>
    <definedName name="opcion">Matriz!#REF!</definedName>
    <definedName name="Oportunidad">Matriz!#REF!</definedName>
    <definedName name="OtrosTyS" localSheetId="6">'R (1)'!$AEE$1247:$AEE$1252</definedName>
    <definedName name="OtrosTyS" localSheetId="7">'R (2)'!$AEE$1247:$AEE$1252</definedName>
    <definedName name="OtrosTyS" localSheetId="8">'R (3)'!$AEE$1247:$AEE$1252</definedName>
    <definedName name="OtrosTyS" localSheetId="9">'R (4)'!$AEE$1247:$AEE$1252</definedName>
    <definedName name="OtrosTyS" localSheetId="10">'R (1)'!$AEE$1247:$AEE$1252</definedName>
    <definedName name="OtrosTyS" localSheetId="11">'R (6)'!$AEE$1247:$AEE$1252</definedName>
    <definedName name="OtrosTyS" localSheetId="12">'R (7)'!$AEE$1247:$AEE$1252</definedName>
    <definedName name="OtrosTyS" localSheetId="13">'R (8)'!$AEE$1247:$AEE$1252</definedName>
    <definedName name="OtrosTyS" localSheetId="14">'R (1)'!$AEE$1247:$AEE$1252</definedName>
    <definedName name="OtrosTyS" localSheetId="2">'R (FIN1)'!$AEE$1247:$AEE$1252</definedName>
    <definedName name="OtrosTyS" localSheetId="3">'R (FIN2)'!$AEE$1247:$AEE$1252</definedName>
    <definedName name="OtrosTyS" localSheetId="4">'R (GC1)'!$AEE$1247:$AEE$1252</definedName>
    <definedName name="OtrosTyS" localSheetId="5">'R (GC2)'!$AEE$1247:$AEE$1252</definedName>
    <definedName name="OtrosTyS" localSheetId="15">'R (VA)'!$AEE$1247:$AEE$1252</definedName>
    <definedName name="OtrosTyS">'R (TH1)'!$AEE$1247:$AEE$1252</definedName>
    <definedName name="periodo_moni" localSheetId="17">#REF!</definedName>
    <definedName name="periodo_moni" localSheetId="6">#REF!</definedName>
    <definedName name="periodo_moni" localSheetId="7">#REF!</definedName>
    <definedName name="periodo_moni" localSheetId="8">#REF!</definedName>
    <definedName name="periodo_moni" localSheetId="9">#REF!</definedName>
    <definedName name="periodo_moni" localSheetId="10">#REF!</definedName>
    <definedName name="periodo_moni" localSheetId="11">#REF!</definedName>
    <definedName name="periodo_moni" localSheetId="12">#REF!</definedName>
    <definedName name="periodo_moni" localSheetId="13">#REF!</definedName>
    <definedName name="periodo_moni" localSheetId="14">#REF!</definedName>
    <definedName name="periodo_moni" localSheetId="2">#REF!</definedName>
    <definedName name="periodo_moni" localSheetId="3">#REF!</definedName>
    <definedName name="periodo_moni" localSheetId="4">#REF!</definedName>
    <definedName name="periodo_moni" localSheetId="5">#REF!</definedName>
    <definedName name="periodo_moni" localSheetId="1">#REF!</definedName>
    <definedName name="periodo_moni" localSheetId="15">#REF!</definedName>
    <definedName name="periodo_moni">#REF!</definedName>
    <definedName name="Politica_tto" localSheetId="17">#REF!</definedName>
    <definedName name="Politica_tto" localSheetId="6">'R (1)'!$ACY$1154:$ACY$1158</definedName>
    <definedName name="Politica_tto" localSheetId="7">'R (2)'!$ACY$1154:$ACY$1158</definedName>
    <definedName name="Politica_tto" localSheetId="8">'R (3)'!$ACY$1154:$ACY$1158</definedName>
    <definedName name="Politica_tto" localSheetId="9">'R (4)'!$ACY$1154:$ACY$1158</definedName>
    <definedName name="Politica_tto" localSheetId="10">'R (5)'!$ACY$1154:$ACY$1158</definedName>
    <definedName name="Politica_tto" localSheetId="11">'R (6)'!$ACY$1154:$ACY$1158</definedName>
    <definedName name="Politica_tto" localSheetId="12">'R (7)'!$ACY$1154:$ACY$1158</definedName>
    <definedName name="Politica_tto" localSheetId="13">'R (8)'!$ACY$1154:$ACY$1158</definedName>
    <definedName name="Politica_tto" localSheetId="14">'R (9)'!$ACY$1154:$ACY$1158</definedName>
    <definedName name="Politica_tto" localSheetId="2">'R (FIN1)'!$ACY$1154:$ACY$1158</definedName>
    <definedName name="Politica_tto" localSheetId="3">'R (FIN2)'!$ACY$1154:$ACY$1158</definedName>
    <definedName name="Politica_tto" localSheetId="4">'R (GC1)'!$ACY$1154:$ACY$1158</definedName>
    <definedName name="Politica_tto" localSheetId="5">'R (GC2)'!$ACY$1154:$ACY$1158</definedName>
    <definedName name="Politica_tto" localSheetId="1">'R (TH1)'!$ACY$1154:$ACY$1158</definedName>
    <definedName name="Politica_tto" localSheetId="15">'R (VA)'!$ACY$1154:$ACY$1158</definedName>
    <definedName name="Politica_tto">#REF!</definedName>
    <definedName name="Print_Area_0" localSheetId="17">Control!#REF!</definedName>
    <definedName name="Print_Area_0" localSheetId="16">Instrucciones!$A$1:$K$73</definedName>
    <definedName name="Print_Area_0" localSheetId="0">Matriz!$C$1:$K$8</definedName>
    <definedName name="Print_Area_0_0" localSheetId="17">Control!#REF!</definedName>
    <definedName name="Print_Area_0_0" localSheetId="16">Instrucciones!$A$1:$K$73</definedName>
    <definedName name="Print_Area_0_0" localSheetId="0">Matriz!$C$1:$K$8</definedName>
    <definedName name="Print_Area_0_0_0" localSheetId="17">Control!#REF!</definedName>
    <definedName name="Print_Area_0_0_0" localSheetId="16">Instrucciones!$A$1:$K$73</definedName>
    <definedName name="Print_Area_0_0_0" localSheetId="0">Matriz!$C$1:$K$8</definedName>
    <definedName name="Print_Titles_0" localSheetId="17">Control!$1:$4</definedName>
    <definedName name="Print_Titles_0" localSheetId="16">Instrucciones!#REF!</definedName>
    <definedName name="Print_Titles_0" localSheetId="0">Matriz!$1:$3</definedName>
    <definedName name="Print_Titles_0_0" localSheetId="17">Control!$1:$4</definedName>
    <definedName name="Print_Titles_0_0" localSheetId="16">Instrucciones!#REF!</definedName>
    <definedName name="Print_Titles_0_0" localSheetId="0">Matriz!$1:$3</definedName>
    <definedName name="Print_Titles_0_0_0" localSheetId="17">Control!$1:$4</definedName>
    <definedName name="Print_Titles_0_0_0" localSheetId="16">Instrucciones!#REF!</definedName>
    <definedName name="Print_Titles_0_0_0" localSheetId="0">Matriz!$1:$3</definedName>
    <definedName name="PROBAB" localSheetId="17">[1]Matriz!$BHF$969:$BHF$973</definedName>
    <definedName name="PROBAB">Matriz!#REF!</definedName>
    <definedName name="procesos" localSheetId="17">#REF!</definedName>
    <definedName name="procesos" localSheetId="6">#REF!</definedName>
    <definedName name="procesos" localSheetId="7">#REF!</definedName>
    <definedName name="procesos" localSheetId="8">#REF!</definedName>
    <definedName name="procesos" localSheetId="9">#REF!</definedName>
    <definedName name="procesos" localSheetId="10">#REF!</definedName>
    <definedName name="procesos" localSheetId="11">#REF!</definedName>
    <definedName name="procesos" localSheetId="12">#REF!</definedName>
    <definedName name="procesos" localSheetId="13">#REF!</definedName>
    <definedName name="procesos" localSheetId="14">#REF!</definedName>
    <definedName name="procesos" localSheetId="2">#REF!</definedName>
    <definedName name="procesos" localSheetId="3">#REF!</definedName>
    <definedName name="procesos" localSheetId="4">#REF!</definedName>
    <definedName name="procesos" localSheetId="5">#REF!</definedName>
    <definedName name="procesos" localSheetId="1">#REF!</definedName>
    <definedName name="procesos" localSheetId="15">#REF!</definedName>
    <definedName name="procesos">#REF!</definedName>
    <definedName name="Proposito" localSheetId="17">#REF!</definedName>
    <definedName name="Proposito" localSheetId="6">'R (1)'!$ADF$1180:$ADF$1183</definedName>
    <definedName name="Proposito" localSheetId="7">'R (2)'!$ADF$1180:$ADF$1183</definedName>
    <definedName name="Proposito" localSheetId="8">'R (3)'!$ADF$1180:$ADF$1183</definedName>
    <definedName name="Proposito" localSheetId="9">'R (4)'!$ADF$1180:$ADF$1183</definedName>
    <definedName name="Proposito" localSheetId="10">'R (5)'!$ADF$1180:$ADF$1183</definedName>
    <definedName name="Proposito" localSheetId="11">'R (6)'!$ADF$1180:$ADF$1183</definedName>
    <definedName name="Proposito" localSheetId="12">'R (7)'!$ADF$1180:$ADF$1183</definedName>
    <definedName name="Proposito" localSheetId="13">'R (8)'!$ADF$1180:$ADF$1183</definedName>
    <definedName name="Proposito" localSheetId="14">'R (9)'!$ADF$1180:$ADF$1183</definedName>
    <definedName name="Proposito" localSheetId="2">'R (FIN1)'!$ADF$1180:$ADF$1183</definedName>
    <definedName name="Proposito" localSheetId="3">'R (FIN2)'!$ADF$1180:$ADF$1183</definedName>
    <definedName name="Proposito" localSheetId="4">'R (GC1)'!$ADF$1180:$ADF$1183</definedName>
    <definedName name="Proposito" localSheetId="5">'R (GC2)'!$ADF$1180:$ADF$1183</definedName>
    <definedName name="Proposito" localSheetId="1">'R (TH1)'!$ADF$1180:$ADF$1183</definedName>
    <definedName name="Proposito" localSheetId="15">'R (VA)'!$ADF$1180:$ADF$1183</definedName>
    <definedName name="Proposito">#REF!</definedName>
    <definedName name="SINO" localSheetId="17">[1]Matriz!$BHR$1016:$BHR$1017</definedName>
    <definedName name="SINO" localSheetId="6">[3]Matriz!$BHS$1122:$BHS$1123</definedName>
    <definedName name="SINO" localSheetId="7">[3]Matriz!$BHS$1122:$BHS$1123</definedName>
    <definedName name="SINO" localSheetId="8">[3]Matriz!$BHS$1122:$BHS$1123</definedName>
    <definedName name="SINO" localSheetId="9">[3]Matriz!$BHS$1122:$BHS$1123</definedName>
    <definedName name="SINO" localSheetId="10">[3]Matriz!$BHS$1122:$BHS$1123</definedName>
    <definedName name="SINO" localSheetId="11">[3]Matriz!$BHS$1122:$BHS$1123</definedName>
    <definedName name="SINO" localSheetId="12">[3]Matriz!$BHS$1122:$BHS$1123</definedName>
    <definedName name="SINO" localSheetId="13">[3]Matriz!$BHS$1122:$BHS$1123</definedName>
    <definedName name="SINO" localSheetId="14">[3]Matriz!$BHS$1122:$BHS$1123</definedName>
    <definedName name="SINO" localSheetId="2">[4]Matriz!$BHS$1122:$BHS$1123</definedName>
    <definedName name="SINO" localSheetId="3">[4]Matriz!$BHS$1122:$BHS$1123</definedName>
    <definedName name="SINO" localSheetId="4">[5]Matriz!$BHS$1122:$BHS$1123</definedName>
    <definedName name="SINO" localSheetId="5">[5]Matriz!$BHS$1122:$BHS$1123</definedName>
    <definedName name="SINO" localSheetId="15">[6]Matriz!$BHS$1122:$BHS$1123</definedName>
    <definedName name="SINO">Matriz!#REF!</definedName>
    <definedName name="sinoNA" localSheetId="6">'R (1)'!$ADN$1206:$ADN$1208</definedName>
    <definedName name="sinoNA" localSheetId="7">'R (2)'!$ADN$1206:$ADN$1208</definedName>
    <definedName name="sinoNA" localSheetId="8">'R (3)'!$ADN$1206:$ADN$1208</definedName>
    <definedName name="sinoNA" localSheetId="9">'R (4)'!$ADN$1206:$ADN$1208</definedName>
    <definedName name="sinoNA" localSheetId="10">'R (1)'!$ADN$1206:$ADN$1208</definedName>
    <definedName name="sinoNA" localSheetId="11">'R (6)'!$ADN$1206:$ADN$1208</definedName>
    <definedName name="sinoNA" localSheetId="12">'R (7)'!$ADN$1206:$ADN$1208</definedName>
    <definedName name="sinoNA" localSheetId="13">'R (8)'!$ADN$1206:$ADN$1208</definedName>
    <definedName name="sinoNA" localSheetId="14">'R (1)'!$ADN$1206:$ADN$1208</definedName>
    <definedName name="sinoNA" localSheetId="2">'R (FIN1)'!$ADN$1206:$ADN$1208</definedName>
    <definedName name="sinoNA" localSheetId="3">'R (FIN2)'!$ADN$1206:$ADN$1208</definedName>
    <definedName name="sinoNA" localSheetId="4">'R (GC1)'!$ADN$1206:$ADN$1208</definedName>
    <definedName name="sinoNA" localSheetId="5">'R (GC2)'!$ADN$1206:$ADN$1208</definedName>
    <definedName name="sinoNA" localSheetId="15">'R (VA)'!$ADN$1206:$ADN$1208</definedName>
    <definedName name="sinoNA">'R (TH1)'!$ADN$1206:$ADN$1208</definedName>
    <definedName name="SN" localSheetId="17">#REF!</definedName>
    <definedName name="SN" localSheetId="6">'R (1)'!$ADC$1170:$ADC$1171</definedName>
    <definedName name="SN" localSheetId="7">'R (2)'!$ADC$1170:$ADC$1171</definedName>
    <definedName name="SN" localSheetId="8">'R (3)'!$ADC$1170:$ADC$1171</definedName>
    <definedName name="SN" localSheetId="9">'R (4)'!$ADC$1170:$ADC$1171</definedName>
    <definedName name="SN" localSheetId="10">'R (5)'!$ADC$1170:$ADC$1171</definedName>
    <definedName name="SN" localSheetId="11">'R (6)'!$ADC$1170:$ADC$1171</definedName>
    <definedName name="SN" localSheetId="12">'R (7)'!$ADC$1170:$ADC$1171</definedName>
    <definedName name="SN" localSheetId="13">'R (8)'!$ADC$1170:$ADC$1171</definedName>
    <definedName name="SN" localSheetId="14">'R (9)'!$ADC$1170:$ADC$1171</definedName>
    <definedName name="SN" localSheetId="2">'R (FIN1)'!$ADC$1170:$ADC$1171</definedName>
    <definedName name="SN" localSheetId="3">'R (FIN2)'!$ADC$1170:$ADC$1171</definedName>
    <definedName name="SN" localSheetId="4">'R (GC1)'!$ADC$1170:$ADC$1171</definedName>
    <definedName name="SN" localSheetId="5">'R (GC2)'!$ADC$1170:$ADC$1171</definedName>
    <definedName name="SN" localSheetId="1">'R (TH1)'!$ADC$1170:$ADC$1171</definedName>
    <definedName name="SN" localSheetId="15">'R (VA)'!$ADC$1170:$ADC$1171</definedName>
    <definedName name="SN">#REF!</definedName>
    <definedName name="Tipo">Matriz!#REF!</definedName>
    <definedName name="tipo_riesg" localSheetId="17">#REF!</definedName>
    <definedName name="tipo_riesg" localSheetId="6">'R (1)'!$ACR$1128:$ACR$1133</definedName>
    <definedName name="tipo_riesg" localSheetId="7">'R (2)'!$ACR$1128:$ACR$1133</definedName>
    <definedName name="tipo_riesg" localSheetId="8">'R (3)'!$ACR$1128:$ACR$1133</definedName>
    <definedName name="tipo_riesg" localSheetId="9">'R (4)'!$ACR$1128:$ACR$1133</definedName>
    <definedName name="tipo_riesg" localSheetId="10">'R (5)'!$ACR$1128:$ACR$1133</definedName>
    <definedName name="tipo_riesg" localSheetId="11">'R (6)'!$ACR$1128:$ACR$1133</definedName>
    <definedName name="tipo_riesg" localSheetId="12">'R (7)'!$ACR$1128:$ACR$1133</definedName>
    <definedName name="tipo_riesg" localSheetId="13">'R (8)'!$ACR$1128:$ACR$1133</definedName>
    <definedName name="tipo_riesg" localSheetId="14">'R (9)'!$ACR$1128:$ACR$1133</definedName>
    <definedName name="tipo_riesg" localSheetId="2">'R (FIN1)'!$ACR$1128:$ACR$1133</definedName>
    <definedName name="tipo_riesg" localSheetId="3">'R (FIN2)'!$ACR$1128:$ACR$1133</definedName>
    <definedName name="tipo_riesg" localSheetId="4">'R (GC1)'!$ACR$1128:$ACR$1133</definedName>
    <definedName name="tipo_riesg" localSheetId="5">'R (GC2)'!$ACR$1128:$ACR$1133</definedName>
    <definedName name="tipo_riesg" localSheetId="1">'R (TH1)'!$ACR$1128:$ACR$1133</definedName>
    <definedName name="tipo_riesg" localSheetId="15">'R (VA)'!$ACR$1128:$ACR$1133</definedName>
    <definedName name="tipo_riesg">#REF!</definedName>
    <definedName name="_xlnm.Print_Titles" localSheetId="17">Control!$1:$4</definedName>
    <definedName name="Todos" localSheetId="6">'R (1)'!$AEE$1251:$AEE$1252</definedName>
    <definedName name="Todos" localSheetId="7">'R (2)'!$AEE$1251:$AEE$1252</definedName>
    <definedName name="Todos" localSheetId="8">'R (3)'!$AEE$1251:$AEE$1252</definedName>
    <definedName name="Todos" localSheetId="9">'R (4)'!$AEE$1251:$AEE$1252</definedName>
    <definedName name="Todos" localSheetId="10">'R (1)'!$AEE$1251:$AEE$1252</definedName>
    <definedName name="Todos" localSheetId="11">'R (6)'!$AEE$1251:$AEE$1252</definedName>
    <definedName name="Todos" localSheetId="12">'R (7)'!$AEE$1251:$AEE$1252</definedName>
    <definedName name="Todos" localSheetId="13">'R (8)'!$AEE$1251:$AEE$1252</definedName>
    <definedName name="Todos" localSheetId="14">'R (1)'!$AEE$1251:$AEE$1252</definedName>
    <definedName name="Todos" localSheetId="2">'R (FIN1)'!$AEE$1251:$AEE$1252</definedName>
    <definedName name="Todos" localSheetId="3">'R (FIN2)'!$AEE$1251:$AEE$1252</definedName>
    <definedName name="Todos" localSheetId="4">'R (GC1)'!$AEE$1251:$AEE$1252</definedName>
    <definedName name="Todos" localSheetId="5">'R (GC2)'!$AEE$1251:$AEE$1252</definedName>
    <definedName name="Todos" localSheetId="15">'R (VA)'!$AEE$1251:$AEE$1252</definedName>
    <definedName name="Todos">'R (TH1)'!$AEE$1251:$AEE$1252</definedName>
    <definedName name="Valoracion" localSheetId="17">#REF!</definedName>
    <definedName name="Valoracion" localSheetId="6">#REF!</definedName>
    <definedName name="Valoracion" localSheetId="7">#REF!</definedName>
    <definedName name="Valoracion" localSheetId="8">#REF!</definedName>
    <definedName name="Valoracion" localSheetId="9">#REF!</definedName>
    <definedName name="Valoracion" localSheetId="10">#REF!</definedName>
    <definedName name="Valoracion" localSheetId="11">#REF!</definedName>
    <definedName name="Valoracion" localSheetId="12">#REF!</definedName>
    <definedName name="Valoracion" localSheetId="13">#REF!</definedName>
    <definedName name="Valoracion" localSheetId="14">#REF!</definedName>
    <definedName name="Valoracion" localSheetId="2">#REF!</definedName>
    <definedName name="Valoracion" localSheetId="3">#REF!</definedName>
    <definedName name="Valoracion" localSheetId="4">#REF!</definedName>
    <definedName name="Valoracion" localSheetId="5">#REF!</definedName>
    <definedName name="Valoracion" localSheetId="1">#REF!</definedName>
    <definedName name="Valoracion" localSheetId="15">#REF!</definedName>
    <definedName name="Valoracion">#REF!</definedName>
    <definedName name="VALORACIÓN" localSheetId="17">#REF!</definedName>
    <definedName name="VALORACIÓN" localSheetId="16">#REF!</definedName>
    <definedName name="VALORACIÓN" localSheetId="6">#REF!</definedName>
    <definedName name="VALORACIÓN" localSheetId="7">#REF!</definedName>
    <definedName name="VALORACIÓN" localSheetId="8">#REF!</definedName>
    <definedName name="VALORACIÓN" localSheetId="9">#REF!</definedName>
    <definedName name="VALORACIÓN" localSheetId="10">#REF!</definedName>
    <definedName name="VALORACIÓN" localSheetId="11">#REF!</definedName>
    <definedName name="VALORACIÓN" localSheetId="12">#REF!</definedName>
    <definedName name="VALORACIÓN" localSheetId="13">#REF!</definedName>
    <definedName name="VALORACIÓN" localSheetId="14">#REF!</definedName>
    <definedName name="VALORACIÓN" localSheetId="2">#REF!</definedName>
    <definedName name="VALORACIÓN" localSheetId="3">#REF!</definedName>
    <definedName name="VALORACIÓN" localSheetId="4">#REF!</definedName>
    <definedName name="VALORACIÓN" localSheetId="5">#REF!</definedName>
    <definedName name="VALORACIÓN" localSheetId="1">#REF!</definedName>
    <definedName name="VALORACIÓN" localSheetId="15">#REF!</definedName>
    <definedName name="VALORACIÓN">#REF!</definedName>
    <definedName name="Valorización" localSheetId="6">'R (1)'!$AEE$1232:$AEE$1239</definedName>
    <definedName name="Valorización" localSheetId="7">'R (2)'!$AEE$1232:$AEE$1239</definedName>
    <definedName name="Valorización" localSheetId="8">'R (3)'!$AEE$1232:$AEE$1239</definedName>
    <definedName name="Valorización" localSheetId="9">'R (4)'!$AEE$1232:$AEE$1239</definedName>
    <definedName name="Valorización" localSheetId="10">'R (1)'!$AEE$1232:$AEE$1239</definedName>
    <definedName name="Valorización" localSheetId="11">'R (6)'!$AEE$1232:$AEE$1239</definedName>
    <definedName name="Valorización" localSheetId="12">'R (7)'!$AEE$1232:$AEE$1239</definedName>
    <definedName name="Valorización" localSheetId="13">'R (8)'!$AEE$1232:$AEE$1239</definedName>
    <definedName name="Valorización" localSheetId="14">'R (1)'!$AEE$1232:$AEE$1239</definedName>
    <definedName name="Valorización" localSheetId="2">'R (FIN1)'!$AEE$1232:$AEE$1239</definedName>
    <definedName name="Valorización" localSheetId="3">'R (FIN2)'!$AEE$1232:$AEE$1239</definedName>
    <definedName name="Valorización" localSheetId="4">'R (GC1)'!$AEE$1232:$AEE$1239</definedName>
    <definedName name="Valorización" localSheetId="5">'R (GC2)'!$AEE$1232:$AEE$1239</definedName>
    <definedName name="Valorización" localSheetId="15">'R (VA)'!$AEE$1232:$AEE$1239</definedName>
    <definedName name="Valorización">'R (TH1)'!$AEE$1232:$AEE$1239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5" roundtripDataChecksum="phClnYnkR12GHUwH53uGciB7+xE9CW+I9npvUrC6ThM="/>
    </ext>
  </extLst>
</workbook>
</file>

<file path=xl/calcChain.xml><?xml version="1.0" encoding="utf-8"?>
<calcChain xmlns="http://schemas.openxmlformats.org/spreadsheetml/2006/main">
  <c r="AX8" i="1" l="1"/>
  <c r="A224" i="24" l="1"/>
  <c r="A223" i="24"/>
  <c r="A222" i="24"/>
  <c r="A221" i="24"/>
  <c r="A220" i="24"/>
  <c r="AZ218" i="24" s="1"/>
  <c r="A219" i="24"/>
  <c r="BC218" i="24" s="1"/>
  <c r="AX218" i="24"/>
  <c r="AW218" i="24"/>
  <c r="AV218" i="24"/>
  <c r="AV209" i="24"/>
  <c r="A205" i="24"/>
  <c r="AX199" i="24" s="1"/>
  <c r="A204" i="24"/>
  <c r="A203" i="24"/>
  <c r="A202" i="24"/>
  <c r="A201" i="24"/>
  <c r="A200" i="24"/>
  <c r="BF199" i="24" s="1"/>
  <c r="AW189" i="24"/>
  <c r="R189" i="24"/>
  <c r="N189" i="24"/>
  <c r="J189" i="24"/>
  <c r="AV189" i="24" s="1"/>
  <c r="AW187" i="24"/>
  <c r="R187" i="24"/>
  <c r="N187" i="24"/>
  <c r="J187" i="24"/>
  <c r="AV187" i="24" s="1"/>
  <c r="R185" i="24"/>
  <c r="N185" i="24"/>
  <c r="J185" i="24"/>
  <c r="A185" i="24"/>
  <c r="BD181" i="24" s="1"/>
  <c r="AW183" i="24"/>
  <c r="R183" i="24"/>
  <c r="N183" i="24"/>
  <c r="J183" i="24"/>
  <c r="AV183" i="24" s="1"/>
  <c r="CA174" i="24"/>
  <c r="BZ174" i="24"/>
  <c r="BY174" i="24"/>
  <c r="BX174" i="24"/>
  <c r="BW174" i="24"/>
  <c r="BV174" i="24"/>
  <c r="BU174" i="24"/>
  <c r="BT174" i="24"/>
  <c r="BS174" i="24"/>
  <c r="BR174" i="24"/>
  <c r="BQ174" i="24"/>
  <c r="BQ176" i="24" s="1"/>
  <c r="AY174" i="24"/>
  <c r="AX174" i="24"/>
  <c r="AW174" i="24"/>
  <c r="AV174" i="24"/>
  <c r="A174" i="24"/>
  <c r="CA173" i="24"/>
  <c r="BZ173" i="24"/>
  <c r="BY173" i="24"/>
  <c r="BX173" i="24"/>
  <c r="BW173" i="24"/>
  <c r="BW176" i="24" s="1"/>
  <c r="BV173" i="24"/>
  <c r="BU173" i="24"/>
  <c r="BU176" i="24" s="1"/>
  <c r="BT173" i="24"/>
  <c r="BS173" i="24"/>
  <c r="BR173" i="24"/>
  <c r="BQ173" i="24"/>
  <c r="AY173" i="24"/>
  <c r="AX173" i="24"/>
  <c r="AW173" i="24"/>
  <c r="AV173" i="24"/>
  <c r="A173" i="24"/>
  <c r="BG172" i="24" s="1"/>
  <c r="CA172" i="24"/>
  <c r="CA176" i="24" s="1"/>
  <c r="BZ172" i="24"/>
  <c r="BZ176" i="24" s="1"/>
  <c r="BY172" i="24"/>
  <c r="BY176" i="24" s="1"/>
  <c r="BX172" i="24"/>
  <c r="BX176" i="24" s="1"/>
  <c r="BW172" i="24"/>
  <c r="BV172" i="24"/>
  <c r="BV176" i="24" s="1"/>
  <c r="BU172" i="24"/>
  <c r="BT172" i="24"/>
  <c r="BT176" i="24" s="1"/>
  <c r="BS172" i="24"/>
  <c r="BS176" i="24" s="1"/>
  <c r="BR172" i="24"/>
  <c r="BR176" i="24" s="1"/>
  <c r="BQ172" i="24"/>
  <c r="BI172" i="24"/>
  <c r="BH172" i="24"/>
  <c r="AY172" i="24"/>
  <c r="AX172" i="24"/>
  <c r="AW172" i="24"/>
  <c r="AV172" i="24"/>
  <c r="AZ165" i="24"/>
  <c r="CE162" i="24"/>
  <c r="CD162" i="24"/>
  <c r="BY162" i="24"/>
  <c r="BX162" i="24"/>
  <c r="BW162" i="24"/>
  <c r="BV162" i="24"/>
  <c r="BU162" i="24"/>
  <c r="BT162" i="24"/>
  <c r="BS162" i="24"/>
  <c r="BR162" i="24"/>
  <c r="BQ162" i="24"/>
  <c r="BP162" i="24"/>
  <c r="BO162" i="24"/>
  <c r="AY162" i="24"/>
  <c r="AX162" i="24"/>
  <c r="AW162" i="24"/>
  <c r="A162" i="24"/>
  <c r="CE161" i="24"/>
  <c r="CD161" i="24"/>
  <c r="BY161" i="24"/>
  <c r="BX161" i="24"/>
  <c r="BW161" i="24"/>
  <c r="BV161" i="24"/>
  <c r="BU161" i="24"/>
  <c r="BT161" i="24"/>
  <c r="BS161" i="24"/>
  <c r="BR161" i="24"/>
  <c r="BQ161" i="24"/>
  <c r="BP161" i="24"/>
  <c r="BO161" i="24"/>
  <c r="AY161" i="24"/>
  <c r="AX161" i="24"/>
  <c r="AW161" i="24"/>
  <c r="A161" i="24"/>
  <c r="CE160" i="24"/>
  <c r="CD160" i="24"/>
  <c r="BY160" i="24"/>
  <c r="BX160" i="24"/>
  <c r="BW160" i="24"/>
  <c r="BV160" i="24"/>
  <c r="BU160" i="24"/>
  <c r="BT160" i="24"/>
  <c r="BS160" i="24"/>
  <c r="BR160" i="24"/>
  <c r="BQ160" i="24"/>
  <c r="BP160" i="24"/>
  <c r="BO160" i="24"/>
  <c r="AY160" i="24"/>
  <c r="AX160" i="24"/>
  <c r="AW160" i="24"/>
  <c r="A160" i="24"/>
  <c r="CE159" i="24"/>
  <c r="CD159" i="24"/>
  <c r="BY159" i="24"/>
  <c r="BX159" i="24"/>
  <c r="BW159" i="24"/>
  <c r="BV159" i="24"/>
  <c r="BU159" i="24"/>
  <c r="BT159" i="24"/>
  <c r="BS159" i="24"/>
  <c r="BR159" i="24"/>
  <c r="BQ159" i="24"/>
  <c r="BP159" i="24"/>
  <c r="BO159" i="24"/>
  <c r="AY159" i="24"/>
  <c r="AX159" i="24"/>
  <c r="AW159" i="24"/>
  <c r="A159" i="24"/>
  <c r="BY158" i="24"/>
  <c r="BX158" i="24"/>
  <c r="BW158" i="24"/>
  <c r="BV158" i="24"/>
  <c r="BU158" i="24"/>
  <c r="BT158" i="24"/>
  <c r="BS158" i="24"/>
  <c r="BR158" i="24"/>
  <c r="BQ158" i="24"/>
  <c r="BP158" i="24"/>
  <c r="BO158" i="24"/>
  <c r="AY158" i="24"/>
  <c r="AX158" i="24"/>
  <c r="AW158" i="24"/>
  <c r="A158" i="24"/>
  <c r="BY157" i="24"/>
  <c r="BX157" i="24"/>
  <c r="BW157" i="24"/>
  <c r="BV157" i="24"/>
  <c r="BU157" i="24"/>
  <c r="BT157" i="24"/>
  <c r="BS157" i="24"/>
  <c r="BR157" i="24"/>
  <c r="BQ157" i="24"/>
  <c r="BP157" i="24"/>
  <c r="BO157" i="24"/>
  <c r="AY157" i="24"/>
  <c r="AX157" i="24"/>
  <c r="AW157" i="24"/>
  <c r="A157" i="24"/>
  <c r="BY156" i="24"/>
  <c r="BX156" i="24"/>
  <c r="BW156" i="24"/>
  <c r="BV156" i="24"/>
  <c r="BU156" i="24"/>
  <c r="BT156" i="24"/>
  <c r="BS156" i="24"/>
  <c r="BR156" i="24"/>
  <c r="BQ156" i="24"/>
  <c r="BP156" i="24"/>
  <c r="BO156" i="24"/>
  <c r="AY156" i="24"/>
  <c r="AX156" i="24"/>
  <c r="AW156" i="24"/>
  <c r="A156" i="24"/>
  <c r="BY155" i="24"/>
  <c r="BX155" i="24"/>
  <c r="BW155" i="24"/>
  <c r="BV155" i="24"/>
  <c r="BU155" i="24"/>
  <c r="BT155" i="24"/>
  <c r="BS155" i="24"/>
  <c r="BR155" i="24"/>
  <c r="BQ155" i="24"/>
  <c r="BP155" i="24"/>
  <c r="BO155" i="24"/>
  <c r="AY155" i="24"/>
  <c r="AX155" i="24"/>
  <c r="AW155" i="24"/>
  <c r="A155" i="24"/>
  <c r="BY154" i="24"/>
  <c r="BX154" i="24"/>
  <c r="BW154" i="24"/>
  <c r="BV154" i="24"/>
  <c r="BU154" i="24"/>
  <c r="BT154" i="24"/>
  <c r="BS154" i="24"/>
  <c r="BR154" i="24"/>
  <c r="BQ154" i="24"/>
  <c r="BP154" i="24"/>
  <c r="BO154" i="24"/>
  <c r="AY154" i="24"/>
  <c r="AX154" i="24"/>
  <c r="AW154" i="24"/>
  <c r="A154" i="24"/>
  <c r="BY153" i="24"/>
  <c r="BX153" i="24"/>
  <c r="BW153" i="24"/>
  <c r="BV153" i="24"/>
  <c r="BU153" i="24"/>
  <c r="BT153" i="24"/>
  <c r="BS153" i="24"/>
  <c r="BR153" i="24"/>
  <c r="BQ153" i="24"/>
  <c r="BP153" i="24"/>
  <c r="BO153" i="24"/>
  <c r="AY153" i="24"/>
  <c r="AX153" i="24"/>
  <c r="AW153" i="24"/>
  <c r="A153" i="24"/>
  <c r="CE152" i="24"/>
  <c r="CD152" i="24"/>
  <c r="BY152" i="24"/>
  <c r="BX152" i="24"/>
  <c r="BW152" i="24"/>
  <c r="BV152" i="24"/>
  <c r="BU152" i="24"/>
  <c r="BT152" i="24"/>
  <c r="BS152" i="24"/>
  <c r="BR152" i="24"/>
  <c r="BQ152" i="24"/>
  <c r="BP152" i="24"/>
  <c r="BO152" i="24"/>
  <c r="AY152" i="24"/>
  <c r="AX152" i="24"/>
  <c r="AW152" i="24"/>
  <c r="A152" i="24"/>
  <c r="CE151" i="24"/>
  <c r="BY151" i="24"/>
  <c r="BX151" i="24"/>
  <c r="BW151" i="24"/>
  <c r="BV151" i="24"/>
  <c r="BU151" i="24"/>
  <c r="BT151" i="24"/>
  <c r="BS151" i="24"/>
  <c r="BR151" i="24"/>
  <c r="BQ151" i="24"/>
  <c r="BP151" i="24"/>
  <c r="BO151" i="24"/>
  <c r="AY151" i="24"/>
  <c r="AX151" i="24"/>
  <c r="AW151" i="24"/>
  <c r="A151" i="24"/>
  <c r="CE150" i="24"/>
  <c r="BY150" i="24"/>
  <c r="BX150" i="24"/>
  <c r="BW150" i="24"/>
  <c r="BV150" i="24"/>
  <c r="BU150" i="24"/>
  <c r="BT150" i="24"/>
  <c r="BS150" i="24"/>
  <c r="BR150" i="24"/>
  <c r="BQ150" i="24"/>
  <c r="BP150" i="24"/>
  <c r="BO150" i="24"/>
  <c r="AY150" i="24"/>
  <c r="AX150" i="24"/>
  <c r="AW150" i="24"/>
  <c r="A150" i="24"/>
  <c r="CE149" i="24"/>
  <c r="CD149" i="24"/>
  <c r="BY149" i="24"/>
  <c r="BX149" i="24"/>
  <c r="BW149" i="24"/>
  <c r="BV149" i="24"/>
  <c r="BU149" i="24"/>
  <c r="BT149" i="24"/>
  <c r="BS149" i="24"/>
  <c r="BR149" i="24"/>
  <c r="BQ149" i="24"/>
  <c r="BP149" i="24"/>
  <c r="BO149" i="24"/>
  <c r="AY149" i="24"/>
  <c r="AX149" i="24"/>
  <c r="AW149" i="24"/>
  <c r="A149" i="24"/>
  <c r="CE148" i="24"/>
  <c r="BY148" i="24"/>
  <c r="BX148" i="24"/>
  <c r="BW148" i="24"/>
  <c r="BV148" i="24"/>
  <c r="BU148" i="24"/>
  <c r="BT148" i="24"/>
  <c r="BS148" i="24"/>
  <c r="BR148" i="24"/>
  <c r="BQ148" i="24"/>
  <c r="BP148" i="24"/>
  <c r="BO148" i="24"/>
  <c r="AY148" i="24"/>
  <c r="AX148" i="24"/>
  <c r="AW148" i="24"/>
  <c r="A148" i="24"/>
  <c r="CE147" i="24"/>
  <c r="BY147" i="24"/>
  <c r="BX147" i="24"/>
  <c r="BW147" i="24"/>
  <c r="BV147" i="24"/>
  <c r="BU147" i="24"/>
  <c r="BT147" i="24"/>
  <c r="BS147" i="24"/>
  <c r="BR147" i="24"/>
  <c r="BQ147" i="24"/>
  <c r="BP147" i="24"/>
  <c r="BO147" i="24"/>
  <c r="AY147" i="24"/>
  <c r="AX147" i="24"/>
  <c r="AW147" i="24"/>
  <c r="A147" i="24"/>
  <c r="CE146" i="24"/>
  <c r="BY146" i="24"/>
  <c r="BX146" i="24"/>
  <c r="BW146" i="24"/>
  <c r="BV146" i="24"/>
  <c r="BU146" i="24"/>
  <c r="BT146" i="24"/>
  <c r="BS146" i="24"/>
  <c r="BR146" i="24"/>
  <c r="BQ146" i="24"/>
  <c r="BP146" i="24"/>
  <c r="BO146" i="24"/>
  <c r="AY146" i="24"/>
  <c r="AX146" i="24"/>
  <c r="AW146" i="24"/>
  <c r="A146" i="24"/>
  <c r="AB25" i="24" s="1"/>
  <c r="CE145" i="24"/>
  <c r="BY145" i="24"/>
  <c r="BX145" i="24"/>
  <c r="BW145" i="24"/>
  <c r="BV145" i="24"/>
  <c r="BU145" i="24"/>
  <c r="BT145" i="24"/>
  <c r="BS145" i="24"/>
  <c r="BR145" i="24"/>
  <c r="BQ145" i="24"/>
  <c r="BP145" i="24"/>
  <c r="BO145" i="24"/>
  <c r="AY145" i="24"/>
  <c r="AX145" i="24"/>
  <c r="AW145" i="24"/>
  <c r="A145" i="24"/>
  <c r="CE144" i="24"/>
  <c r="BY144" i="24"/>
  <c r="BX144" i="24"/>
  <c r="BW144" i="24"/>
  <c r="BV144" i="24"/>
  <c r="BU144" i="24"/>
  <c r="BT144" i="24"/>
  <c r="BS144" i="24"/>
  <c r="BR144" i="24"/>
  <c r="BQ144" i="24"/>
  <c r="BP144" i="24"/>
  <c r="BO144" i="24"/>
  <c r="AY144" i="24"/>
  <c r="AX144" i="24"/>
  <c r="AW144" i="24"/>
  <c r="A144" i="24"/>
  <c r="CE143" i="24"/>
  <c r="BY143" i="24"/>
  <c r="BX143" i="24"/>
  <c r="BW143" i="24"/>
  <c r="BV143" i="24"/>
  <c r="BU143" i="24"/>
  <c r="BT143" i="24"/>
  <c r="BS143" i="24"/>
  <c r="BR143" i="24"/>
  <c r="BQ143" i="24"/>
  <c r="BP143" i="24"/>
  <c r="BO143" i="24"/>
  <c r="AY143" i="24"/>
  <c r="AX143" i="24"/>
  <c r="AW143" i="24"/>
  <c r="A143" i="24"/>
  <c r="AB22" i="24" s="1"/>
  <c r="CE142" i="24"/>
  <c r="BY142" i="24"/>
  <c r="BX142" i="24"/>
  <c r="BW142" i="24"/>
  <c r="BV142" i="24"/>
  <c r="BU142" i="24"/>
  <c r="BT142" i="24"/>
  <c r="BS142" i="24"/>
  <c r="BR142" i="24"/>
  <c r="BQ142" i="24"/>
  <c r="BP142" i="24"/>
  <c r="BO142" i="24"/>
  <c r="AY142" i="24"/>
  <c r="AX142" i="24"/>
  <c r="AW142" i="24"/>
  <c r="A142" i="24"/>
  <c r="CF141" i="24"/>
  <c r="BY141" i="24"/>
  <c r="BX141" i="24"/>
  <c r="BW141" i="24"/>
  <c r="BV141" i="24"/>
  <c r="BU141" i="24"/>
  <c r="BT141" i="24"/>
  <c r="BS141" i="24"/>
  <c r="BR141" i="24"/>
  <c r="BQ141" i="24"/>
  <c r="BP141" i="24"/>
  <c r="BO141" i="24"/>
  <c r="AY141" i="24"/>
  <c r="AX141" i="24"/>
  <c r="AW141" i="24"/>
  <c r="A141" i="24"/>
  <c r="CE140" i="24"/>
  <c r="BY140" i="24"/>
  <c r="BX140" i="24"/>
  <c r="BW140" i="24"/>
  <c r="BV140" i="24"/>
  <c r="BU140" i="24"/>
  <c r="BT140" i="24"/>
  <c r="BS140" i="24"/>
  <c r="BR140" i="24"/>
  <c r="BQ140" i="24"/>
  <c r="BP140" i="24"/>
  <c r="BO140" i="24"/>
  <c r="AY140" i="24"/>
  <c r="AX140" i="24"/>
  <c r="AW140" i="24"/>
  <c r="A140" i="24"/>
  <c r="AB19" i="24" s="1"/>
  <c r="CE139" i="24"/>
  <c r="CD139" i="24"/>
  <c r="BY139" i="24"/>
  <c r="BX139" i="24"/>
  <c r="BW139" i="24"/>
  <c r="BV139" i="24"/>
  <c r="BU139" i="24"/>
  <c r="BT139" i="24"/>
  <c r="BS139" i="24"/>
  <c r="BR139" i="24"/>
  <c r="BQ139" i="24"/>
  <c r="BP139" i="24"/>
  <c r="BO139" i="24"/>
  <c r="AY139" i="24"/>
  <c r="AX139" i="24"/>
  <c r="AW139" i="24"/>
  <c r="A139" i="24"/>
  <c r="CE138" i="24"/>
  <c r="BY138" i="24"/>
  <c r="BX138" i="24"/>
  <c r="BW138" i="24"/>
  <c r="BV138" i="24"/>
  <c r="BU138" i="24"/>
  <c r="BT138" i="24"/>
  <c r="BS138" i="24"/>
  <c r="BR138" i="24"/>
  <c r="BQ138" i="24"/>
  <c r="BP138" i="24"/>
  <c r="BO138" i="24"/>
  <c r="AY138" i="24"/>
  <c r="AX138" i="24"/>
  <c r="AW138" i="24"/>
  <c r="A138" i="24"/>
  <c r="CE137" i="24"/>
  <c r="BY137" i="24"/>
  <c r="BX137" i="24"/>
  <c r="BW137" i="24"/>
  <c r="BV137" i="24"/>
  <c r="BU137" i="24"/>
  <c r="BT137" i="24"/>
  <c r="BS137" i="24"/>
  <c r="BR137" i="24"/>
  <c r="BQ137" i="24"/>
  <c r="BP137" i="24"/>
  <c r="BO137" i="24"/>
  <c r="AY137" i="24"/>
  <c r="AX137" i="24"/>
  <c r="AW137" i="24"/>
  <c r="A137" i="24"/>
  <c r="CE136" i="24"/>
  <c r="CD136" i="24"/>
  <c r="BY136" i="24"/>
  <c r="BX136" i="24"/>
  <c r="BW136" i="24"/>
  <c r="BV136" i="24"/>
  <c r="BU136" i="24"/>
  <c r="BT136" i="24"/>
  <c r="BS136" i="24"/>
  <c r="BR136" i="24"/>
  <c r="BQ136" i="24"/>
  <c r="BP136" i="24"/>
  <c r="BO136" i="24"/>
  <c r="AX136" i="24"/>
  <c r="AW136" i="24"/>
  <c r="AY136" i="24" s="1"/>
  <c r="A136" i="24"/>
  <c r="CE135" i="24"/>
  <c r="BY135" i="24"/>
  <c r="BX135" i="24"/>
  <c r="BW135" i="24"/>
  <c r="BV135" i="24"/>
  <c r="BU135" i="24"/>
  <c r="BT135" i="24"/>
  <c r="BS135" i="24"/>
  <c r="BR135" i="24"/>
  <c r="BQ135" i="24"/>
  <c r="BQ164" i="24" s="1"/>
  <c r="BP135" i="24"/>
  <c r="BP164" i="24" s="1"/>
  <c r="BO135" i="24"/>
  <c r="BO164" i="24" s="1"/>
  <c r="AY135" i="24"/>
  <c r="AX135" i="24"/>
  <c r="AW135" i="24"/>
  <c r="A135" i="24"/>
  <c r="CE134" i="24"/>
  <c r="BY134" i="24"/>
  <c r="BX134" i="24"/>
  <c r="BW134" i="24"/>
  <c r="BV134" i="24"/>
  <c r="BU134" i="24"/>
  <c r="BT134" i="24"/>
  <c r="BS134" i="24"/>
  <c r="BR134" i="24"/>
  <c r="BQ134" i="24"/>
  <c r="BP134" i="24"/>
  <c r="BO134" i="24"/>
  <c r="AY134" i="24"/>
  <c r="AX134" i="24"/>
  <c r="AW134" i="24"/>
  <c r="A134" i="24"/>
  <c r="BG133" i="24" s="1"/>
  <c r="CE133" i="24"/>
  <c r="CD133" i="24"/>
  <c r="BY133" i="24"/>
  <c r="BY164" i="24" s="1"/>
  <c r="BX133" i="24"/>
  <c r="BX164" i="24" s="1"/>
  <c r="BW133" i="24"/>
  <c r="BW164" i="24" s="1"/>
  <c r="BV133" i="24"/>
  <c r="BV164" i="24" s="1"/>
  <c r="BU133" i="24"/>
  <c r="BU164" i="24" s="1"/>
  <c r="BT133" i="24"/>
  <c r="BT164" i="24" s="1"/>
  <c r="BS133" i="24"/>
  <c r="BS164" i="24" s="1"/>
  <c r="BR133" i="24"/>
  <c r="BR164" i="24" s="1"/>
  <c r="BQ133" i="24"/>
  <c r="BP133" i="24"/>
  <c r="BO133" i="24"/>
  <c r="AY133" i="24"/>
  <c r="AX133" i="24"/>
  <c r="AW133" i="24"/>
  <c r="O119" i="24"/>
  <c r="AV119" i="24" s="1"/>
  <c r="Z117" i="24"/>
  <c r="Q119" i="24" s="1"/>
  <c r="J117" i="24"/>
  <c r="CS105" i="24"/>
  <c r="CQ105" i="24"/>
  <c r="CT103" i="24"/>
  <c r="CU105" i="24" s="1"/>
  <c r="CR103" i="24"/>
  <c r="CP103" i="24"/>
  <c r="Y100" i="24"/>
  <c r="X100" i="24"/>
  <c r="W100" i="24"/>
  <c r="V100" i="24"/>
  <c r="U100" i="24"/>
  <c r="T100" i="24"/>
  <c r="S100" i="24"/>
  <c r="R100" i="24"/>
  <c r="Q100" i="24"/>
  <c r="P100" i="24"/>
  <c r="O100" i="24"/>
  <c r="N100" i="24"/>
  <c r="M100" i="24"/>
  <c r="L100" i="24"/>
  <c r="K100" i="24"/>
  <c r="J100" i="24"/>
  <c r="I100" i="24"/>
  <c r="H100" i="24"/>
  <c r="A101" i="24" s="1"/>
  <c r="Z99" i="24"/>
  <c r="Z98" i="24"/>
  <c r="Z97" i="24"/>
  <c r="Z96" i="24"/>
  <c r="AA95" i="24" s="1"/>
  <c r="Z95" i="24"/>
  <c r="V92" i="24"/>
  <c r="AV75" i="24"/>
  <c r="AV74" i="24"/>
  <c r="AV73" i="24"/>
  <c r="AV72" i="24"/>
  <c r="AV71" i="24"/>
  <c r="AV70" i="24"/>
  <c r="AV69" i="24"/>
  <c r="AV68" i="24"/>
  <c r="AV67" i="24"/>
  <c r="AW66" i="24" s="1"/>
  <c r="AV66" i="24"/>
  <c r="BD62" i="24"/>
  <c r="BD57" i="24" s="1"/>
  <c r="BC62" i="24"/>
  <c r="BC57" i="24" s="1"/>
  <c r="BB62" i="24"/>
  <c r="BA62" i="24"/>
  <c r="AZ62" i="24"/>
  <c r="AZ57" i="24" s="1"/>
  <c r="AY62" i="24"/>
  <c r="AX62" i="24"/>
  <c r="AW62" i="24"/>
  <c r="AV62" i="24"/>
  <c r="AY61" i="24"/>
  <c r="AX61" i="24"/>
  <c r="AW61" i="24"/>
  <c r="AV61" i="24"/>
  <c r="AY60" i="24"/>
  <c r="AX60" i="24"/>
  <c r="AW60" i="24"/>
  <c r="AV60" i="24"/>
  <c r="AY59" i="24"/>
  <c r="AX59" i="24"/>
  <c r="AW59" i="24"/>
  <c r="AV59" i="24"/>
  <c r="AY58" i="24"/>
  <c r="AX58" i="24"/>
  <c r="AW58" i="24"/>
  <c r="AV58" i="24"/>
  <c r="BB57" i="24"/>
  <c r="BA57" i="24"/>
  <c r="AY57" i="24"/>
  <c r="AX57" i="24"/>
  <c r="AW57" i="24"/>
  <c r="AV57" i="24"/>
  <c r="BE53" i="24"/>
  <c r="BD53" i="24"/>
  <c r="BD47" i="24" s="1"/>
  <c r="BC53" i="24"/>
  <c r="BB53" i="24"/>
  <c r="BA53" i="24"/>
  <c r="BA47" i="24" s="1"/>
  <c r="AW53" i="24"/>
  <c r="AZ52" i="24"/>
  <c r="AY52" i="24"/>
  <c r="AX52" i="24"/>
  <c r="AW52" i="24"/>
  <c r="AV52" i="24"/>
  <c r="AZ51" i="24"/>
  <c r="AY51" i="24"/>
  <c r="AX51" i="24"/>
  <c r="AW51" i="24"/>
  <c r="AV51" i="24"/>
  <c r="AZ50" i="24"/>
  <c r="AY50" i="24"/>
  <c r="AX50" i="24"/>
  <c r="AW50" i="24"/>
  <c r="BB47" i="24" s="1"/>
  <c r="AV50" i="24"/>
  <c r="AZ49" i="24"/>
  <c r="AY49" i="24"/>
  <c r="AX49" i="24"/>
  <c r="AW49" i="24"/>
  <c r="AV49" i="24"/>
  <c r="AZ48" i="24"/>
  <c r="AY48" i="24"/>
  <c r="AX48" i="24"/>
  <c r="AW48" i="24"/>
  <c r="AV48" i="24"/>
  <c r="BE47" i="24"/>
  <c r="BC47" i="24"/>
  <c r="AZ47" i="24"/>
  <c r="AY47" i="24"/>
  <c r="AX47" i="24"/>
  <c r="AW47" i="24"/>
  <c r="AV47" i="24"/>
  <c r="AV35" i="24"/>
  <c r="AD31" i="24"/>
  <c r="AB31" i="24"/>
  <c r="A31" i="24"/>
  <c r="AD30" i="24"/>
  <c r="AB30" i="24"/>
  <c r="A30" i="24"/>
  <c r="CD151" i="24" s="1"/>
  <c r="AD29" i="24"/>
  <c r="AB29" i="24"/>
  <c r="A29" i="24"/>
  <c r="CD150" i="24" s="1"/>
  <c r="AD28" i="24"/>
  <c r="AB28" i="24"/>
  <c r="A28" i="24"/>
  <c r="AD27" i="24"/>
  <c r="AB27" i="24"/>
  <c r="A27" i="24"/>
  <c r="CD148" i="24" s="1"/>
  <c r="AD26" i="24"/>
  <c r="AB26" i="24"/>
  <c r="A26" i="24"/>
  <c r="CD147" i="24" s="1"/>
  <c r="AD25" i="24"/>
  <c r="A25" i="24"/>
  <c r="CD146" i="24" s="1"/>
  <c r="AD24" i="24"/>
  <c r="AB24" i="24"/>
  <c r="A24" i="24"/>
  <c r="CD145" i="24" s="1"/>
  <c r="AD23" i="24"/>
  <c r="AB23" i="24"/>
  <c r="A23" i="24"/>
  <c r="CD144" i="24" s="1"/>
  <c r="AD22" i="24"/>
  <c r="A22" i="24"/>
  <c r="CD143" i="24" s="1"/>
  <c r="AD21" i="24"/>
  <c r="AB21" i="24"/>
  <c r="A21" i="24"/>
  <c r="CD142" i="24" s="1"/>
  <c r="AD20" i="24"/>
  <c r="AB20" i="24"/>
  <c r="A20" i="24"/>
  <c r="CE141" i="24" s="1"/>
  <c r="AD19" i="24"/>
  <c r="A19" i="24"/>
  <c r="CD140" i="24" s="1"/>
  <c r="AD18" i="24"/>
  <c r="AB18" i="24"/>
  <c r="A18" i="24"/>
  <c r="AX12" i="24" s="1"/>
  <c r="AD17" i="24"/>
  <c r="AB17" i="24"/>
  <c r="A17" i="24"/>
  <c r="CD138" i="24" s="1"/>
  <c r="AD16" i="24"/>
  <c r="AB16" i="24"/>
  <c r="A16" i="24"/>
  <c r="CD137" i="24" s="1"/>
  <c r="AD15" i="24"/>
  <c r="AB15" i="24"/>
  <c r="A15" i="24"/>
  <c r="AD14" i="24"/>
  <c r="AB14" i="24"/>
  <c r="A14" i="24"/>
  <c r="CD135" i="24" s="1"/>
  <c r="AD13" i="24"/>
  <c r="AB13" i="24"/>
  <c r="A13" i="24"/>
  <c r="AV12" i="24" s="1"/>
  <c r="AW12" i="24"/>
  <c r="AD12" i="24"/>
  <c r="AB12" i="24"/>
  <c r="A8" i="24"/>
  <c r="W4" i="24"/>
  <c r="M4" i="24"/>
  <c r="W2" i="24"/>
  <c r="M2" i="24"/>
  <c r="BE57" i="24" l="1"/>
  <c r="BF47" i="24"/>
  <c r="V101" i="24"/>
  <c r="AW199" i="24"/>
  <c r="AW181" i="24"/>
  <c r="AY199" i="24"/>
  <c r="AX181" i="24"/>
  <c r="AV185" i="24"/>
  <c r="AZ199" i="24"/>
  <c r="BL133" i="24"/>
  <c r="CV103" i="24"/>
  <c r="BM133" i="24"/>
  <c r="AY181" i="24"/>
  <c r="AW185" i="24"/>
  <c r="BA199" i="24"/>
  <c r="AY218" i="24"/>
  <c r="CX103" i="24"/>
  <c r="CY105" i="24" s="1"/>
  <c r="BN133" i="24"/>
  <c r="BN172" i="24"/>
  <c r="AZ181" i="24"/>
  <c r="BB199" i="24"/>
  <c r="AV199" i="24"/>
  <c r="CD134" i="24"/>
  <c r="BO172" i="24"/>
  <c r="BA181" i="24"/>
  <c r="BC199" i="24"/>
  <c r="BA218" i="24"/>
  <c r="AZ133" i="24"/>
  <c r="AZ172" i="24"/>
  <c r="BP172" i="24"/>
  <c r="BB181" i="24"/>
  <c r="BD199" i="24"/>
  <c r="BB218" i="24"/>
  <c r="AV181" i="24"/>
  <c r="BA133" i="24"/>
  <c r="BA172" i="24"/>
  <c r="BC181" i="24"/>
  <c r="BE199" i="24"/>
  <c r="BB133" i="24"/>
  <c r="BB172" i="24"/>
  <c r="BC133" i="24"/>
  <c r="BC172" i="24"/>
  <c r="BD133" i="24"/>
  <c r="BD172" i="24"/>
  <c r="V119" i="24"/>
  <c r="AA133" i="24" s="1"/>
  <c r="BE133" i="24"/>
  <c r="BE172" i="24"/>
  <c r="BF133" i="24"/>
  <c r="BF172" i="24"/>
  <c r="CW105" i="24" l="1"/>
  <c r="Y133" i="24"/>
  <c r="U121" i="24"/>
  <c r="AA134" i="24"/>
  <c r="Z133" i="24"/>
  <c r="O101" i="24"/>
  <c r="O121" i="24" l="1"/>
  <c r="CK113" i="24"/>
  <c r="R101" i="24"/>
  <c r="AV101" i="24" s="1"/>
  <c r="CK115" i="24"/>
  <c r="CK111" i="24"/>
  <c r="CK107" i="24"/>
  <c r="CK109" i="24"/>
  <c r="Y134" i="24"/>
  <c r="X133" i="24"/>
  <c r="AA135" i="24"/>
  <c r="Z134" i="24"/>
  <c r="AA136" i="24" l="1"/>
  <c r="Z135" i="24"/>
  <c r="Y135" i="24"/>
  <c r="X134" i="24"/>
  <c r="CY109" i="24"/>
  <c r="CW109" i="24"/>
  <c r="CU109" i="24"/>
  <c r="CS109" i="24"/>
  <c r="CQ109" i="24"/>
  <c r="CN109" i="24"/>
  <c r="CU107" i="24"/>
  <c r="CY107" i="24"/>
  <c r="CN107" i="24"/>
  <c r="CW107" i="24"/>
  <c r="CQ107" i="24"/>
  <c r="CS107" i="24"/>
  <c r="CW111" i="24"/>
  <c r="CU111" i="24"/>
  <c r="CS111" i="24"/>
  <c r="CQ111" i="24"/>
  <c r="CN111" i="24"/>
  <c r="CY111" i="24"/>
  <c r="CY115" i="24"/>
  <c r="CW115" i="24"/>
  <c r="CU115" i="24"/>
  <c r="CS115" i="24"/>
  <c r="CQ115" i="24"/>
  <c r="CN115" i="24"/>
  <c r="CS113" i="24"/>
  <c r="CN113" i="24"/>
  <c r="CW113" i="24" s="1"/>
  <c r="CY113" i="24"/>
  <c r="CU113" i="24"/>
  <c r="CQ113" i="24"/>
  <c r="AA137" i="24" l="1"/>
  <c r="Z136" i="24"/>
  <c r="X135" i="24"/>
  <c r="Y136" i="24"/>
  <c r="X136" i="24" l="1"/>
  <c r="Y137" i="24"/>
  <c r="AA138" i="24"/>
  <c r="Z137" i="24"/>
  <c r="Y138" i="24" l="1"/>
  <c r="X137" i="24"/>
  <c r="Z138" i="24"/>
  <c r="AA139" i="24"/>
  <c r="AA140" i="24" l="1"/>
  <c r="Z139" i="24"/>
  <c r="Y139" i="24"/>
  <c r="X138" i="24"/>
  <c r="X139" i="24" l="1"/>
  <c r="Y140" i="24"/>
  <c r="AA141" i="24"/>
  <c r="Z140" i="24"/>
  <c r="Y141" i="24" l="1"/>
  <c r="X140" i="24"/>
  <c r="AA142" i="24"/>
  <c r="Z141" i="24"/>
  <c r="Z142" i="24" l="1"/>
  <c r="AA143" i="24"/>
  <c r="Y142" i="24"/>
  <c r="X141" i="24"/>
  <c r="X142" i="24" l="1"/>
  <c r="Y143" i="24"/>
  <c r="AA144" i="24"/>
  <c r="Z143" i="24"/>
  <c r="AA145" i="24" l="1"/>
  <c r="Z144" i="24"/>
  <c r="Y144" i="24"/>
  <c r="X143" i="24"/>
  <c r="Z145" i="24" l="1"/>
  <c r="AA146" i="24"/>
  <c r="Y145" i="24"/>
  <c r="X144" i="24"/>
  <c r="X145" i="24" l="1"/>
  <c r="Y146" i="24"/>
  <c r="AA147" i="24"/>
  <c r="Z146" i="24"/>
  <c r="AA148" i="24" l="1"/>
  <c r="Z147" i="24"/>
  <c r="Y147" i="24"/>
  <c r="X146" i="24"/>
  <c r="Y148" i="24" l="1"/>
  <c r="X147" i="24"/>
  <c r="Z148" i="24"/>
  <c r="AA149" i="24"/>
  <c r="AA150" i="24" l="1"/>
  <c r="Z149" i="24"/>
  <c r="X148" i="24"/>
  <c r="Y149" i="24"/>
  <c r="AA151" i="24" l="1"/>
  <c r="Z150" i="24"/>
  <c r="X149" i="24"/>
  <c r="Y150" i="24"/>
  <c r="Y151" i="24" l="1"/>
  <c r="X150" i="24"/>
  <c r="Z151" i="24"/>
  <c r="AA152" i="24"/>
  <c r="X151" i="24" l="1"/>
  <c r="Y152" i="24"/>
  <c r="AA153" i="24"/>
  <c r="Z152" i="24"/>
  <c r="AA154" i="24" l="1"/>
  <c r="Z153" i="24"/>
  <c r="X152" i="24"/>
  <c r="Y153" i="24"/>
  <c r="Y154" i="24" l="1"/>
  <c r="X153" i="24"/>
  <c r="AA155" i="24"/>
  <c r="Z154" i="24"/>
  <c r="Z155" i="24" l="1"/>
  <c r="AA156" i="24"/>
  <c r="Y155" i="24"/>
  <c r="X154" i="24"/>
  <c r="Y156" i="24" l="1"/>
  <c r="X155" i="24"/>
  <c r="Z156" i="24"/>
  <c r="AA157" i="24"/>
  <c r="Z157" i="24" l="1"/>
  <c r="AA158" i="24"/>
  <c r="X156" i="24"/>
  <c r="Y157" i="24"/>
  <c r="X157" i="24" l="1"/>
  <c r="Y158" i="24"/>
  <c r="AA159" i="24"/>
  <c r="Z158" i="24"/>
  <c r="AA160" i="24" l="1"/>
  <c r="Z159" i="24"/>
  <c r="Y159" i="24"/>
  <c r="X158" i="24"/>
  <c r="Y160" i="24" l="1"/>
  <c r="X159" i="24"/>
  <c r="Z160" i="24"/>
  <c r="AA161" i="24"/>
  <c r="Z161" i="24" l="1"/>
  <c r="AA162" i="24"/>
  <c r="X160" i="24"/>
  <c r="Y161" i="24"/>
  <c r="X161" i="24" l="1"/>
  <c r="Y162" i="24"/>
  <c r="BI133" i="24"/>
  <c r="V164" i="24"/>
  <c r="AA172" i="24" s="1"/>
  <c r="Z162" i="24"/>
  <c r="Q164" i="24" s="1"/>
  <c r="BK133" i="24"/>
  <c r="Z172" i="24" l="1"/>
  <c r="AA173" i="24"/>
  <c r="R164" i="24"/>
  <c r="AX164" i="24" s="1"/>
  <c r="DO103" i="24"/>
  <c r="DP105" i="24" s="1"/>
  <c r="DM103" i="24"/>
  <c r="DN105" i="24" s="1"/>
  <c r="DK103" i="24"/>
  <c r="DL105" i="24" s="1"/>
  <c r="DI103" i="24"/>
  <c r="DJ105" i="24" s="1"/>
  <c r="DG103" i="24"/>
  <c r="DH105" i="24" s="1"/>
  <c r="BJ133" i="24"/>
  <c r="I164" i="24"/>
  <c r="X162" i="24"/>
  <c r="E164" i="24" s="1"/>
  <c r="AV166" i="24" l="1"/>
  <c r="T166" i="24" s="1"/>
  <c r="Y172" i="24"/>
  <c r="N166" i="24"/>
  <c r="DD111" i="24"/>
  <c r="DD109" i="24"/>
  <c r="DD115" i="24"/>
  <c r="F164" i="24"/>
  <c r="AW164" i="24" s="1"/>
  <c r="DD107" i="24"/>
  <c r="DD113" i="24"/>
  <c r="AA174" i="24"/>
  <c r="Z173" i="24"/>
  <c r="BH133" i="24"/>
  <c r="DP107" i="24" l="1"/>
  <c r="DN107" i="24"/>
  <c r="DL107" i="24"/>
  <c r="DJ107" i="24"/>
  <c r="DH107" i="24"/>
  <c r="DE107" i="24"/>
  <c r="DP113" i="24"/>
  <c r="DN113" i="24"/>
  <c r="DL113" i="24"/>
  <c r="DJ113" i="24"/>
  <c r="DH113" i="24"/>
  <c r="DE113" i="24"/>
  <c r="DJ109" i="24"/>
  <c r="DH109" i="24"/>
  <c r="DN109" i="24"/>
  <c r="DE109" i="24"/>
  <c r="DP109" i="24"/>
  <c r="DL109" i="24"/>
  <c r="DJ115" i="24"/>
  <c r="DH115" i="24"/>
  <c r="DE115" i="24"/>
  <c r="DL115" i="24" s="1"/>
  <c r="DN115" i="24"/>
  <c r="DP115" i="24"/>
  <c r="DJ111" i="24"/>
  <c r="DP111" i="24"/>
  <c r="DN111" i="24"/>
  <c r="DE111" i="24"/>
  <c r="DL111" i="24"/>
  <c r="DH111" i="24"/>
  <c r="Z174" i="24"/>
  <c r="Q176" i="24" s="1"/>
  <c r="V176" i="24"/>
  <c r="BM172" i="24"/>
  <c r="Y173" i="24"/>
  <c r="X172" i="24"/>
  <c r="ED103" i="24" l="1"/>
  <c r="EE105" i="24" s="1"/>
  <c r="EB103" i="24"/>
  <c r="EC105" i="24" s="1"/>
  <c r="DZ103" i="24"/>
  <c r="EA105" i="24" s="1"/>
  <c r="DX103" i="24"/>
  <c r="DY105" i="24" s="1"/>
  <c r="R176" i="24"/>
  <c r="AX176" i="24" s="1"/>
  <c r="EF103" i="24"/>
  <c r="EG105" i="24" s="1"/>
  <c r="Y174" i="24"/>
  <c r="X173" i="24"/>
  <c r="BL172" i="24"/>
  <c r="I176" i="24" l="1"/>
  <c r="AV178" i="24" s="1"/>
  <c r="T178" i="24" s="1"/>
  <c r="X174" i="24"/>
  <c r="BK172" i="24"/>
  <c r="E176" i="24" l="1"/>
  <c r="BJ172" i="24"/>
  <c r="N178" i="24" l="1"/>
  <c r="DU107" i="24"/>
  <c r="F176" i="24"/>
  <c r="AW176" i="24" s="1"/>
  <c r="DU113" i="24"/>
  <c r="DU111" i="24"/>
  <c r="DU115" i="24"/>
  <c r="DU109" i="24"/>
  <c r="EG115" i="24" l="1"/>
  <c r="EE115" i="24"/>
  <c r="EA115" i="24"/>
  <c r="DY115" i="24"/>
  <c r="DV115" i="24"/>
  <c r="EC115" i="24" s="1"/>
  <c r="EG111" i="24"/>
  <c r="EE111" i="24"/>
  <c r="EC111" i="24"/>
  <c r="EA111" i="24"/>
  <c r="DY111" i="24"/>
  <c r="DV111" i="24"/>
  <c r="DV107" i="24"/>
  <c r="EC107" i="24"/>
  <c r="EG107" i="24"/>
  <c r="EE107" i="24"/>
  <c r="EA107" i="24"/>
  <c r="DY107" i="24"/>
  <c r="EG109" i="24"/>
  <c r="EE109" i="24"/>
  <c r="EC109" i="24"/>
  <c r="DV109" i="24"/>
  <c r="EA109" i="24"/>
  <c r="DY109" i="24"/>
  <c r="DY113" i="24"/>
  <c r="DV113" i="24"/>
  <c r="EE113" i="24"/>
  <c r="EA113" i="24"/>
  <c r="EG113" i="24"/>
  <c r="EC113" i="24"/>
  <c r="M2" i="22" l="1"/>
  <c r="W2" i="22"/>
  <c r="M4" i="22"/>
  <c r="W4" i="22"/>
  <c r="A8" i="22"/>
  <c r="AB12" i="22"/>
  <c r="AD12" i="22"/>
  <c r="A13" i="22"/>
  <c r="AV12" i="22" s="1"/>
  <c r="AD13" i="22"/>
  <c r="A14" i="22"/>
  <c r="AD14" i="22"/>
  <c r="A15" i="22"/>
  <c r="CD136" i="22" s="1"/>
  <c r="AD15" i="22"/>
  <c r="A16" i="22"/>
  <c r="AD16" i="22"/>
  <c r="A17" i="22"/>
  <c r="AD17" i="22"/>
  <c r="A18" i="22"/>
  <c r="AB18" i="22"/>
  <c r="AD18" i="22"/>
  <c r="A19" i="22"/>
  <c r="AD19" i="22"/>
  <c r="A20" i="22"/>
  <c r="CE141" i="22" s="1"/>
  <c r="AD20" i="22"/>
  <c r="A21" i="22"/>
  <c r="AD21" i="22"/>
  <c r="A22" i="22"/>
  <c r="AD22" i="22"/>
  <c r="A23" i="22"/>
  <c r="AD23" i="22"/>
  <c r="A24" i="22"/>
  <c r="AD24" i="22"/>
  <c r="A25" i="22"/>
  <c r="AB25" i="22"/>
  <c r="AD25" i="22"/>
  <c r="A26" i="22"/>
  <c r="AD26" i="22"/>
  <c r="A27" i="22"/>
  <c r="CD148" i="22" s="1"/>
  <c r="AD27" i="22"/>
  <c r="A28" i="22"/>
  <c r="AD28" i="22"/>
  <c r="A29" i="22"/>
  <c r="AD29" i="22"/>
  <c r="A30" i="22"/>
  <c r="AD30" i="22"/>
  <c r="A31" i="22"/>
  <c r="AD31" i="22"/>
  <c r="AV35" i="22"/>
  <c r="AV47" i="22"/>
  <c r="AW47" i="22"/>
  <c r="AX47" i="22"/>
  <c r="AY47" i="22"/>
  <c r="AZ47" i="22"/>
  <c r="AV48" i="22"/>
  <c r="AW48" i="22"/>
  <c r="AX48" i="22"/>
  <c r="AY48" i="22"/>
  <c r="AZ48" i="22"/>
  <c r="AV49" i="22"/>
  <c r="AW49" i="22"/>
  <c r="AX49" i="22"/>
  <c r="AY49" i="22"/>
  <c r="AZ49" i="22"/>
  <c r="AV50" i="22"/>
  <c r="AW50" i="22"/>
  <c r="AX50" i="22"/>
  <c r="AY50" i="22"/>
  <c r="AZ50" i="22"/>
  <c r="AV51" i="22"/>
  <c r="AW51" i="22"/>
  <c r="AX51" i="22"/>
  <c r="AY51" i="22"/>
  <c r="AZ51" i="22"/>
  <c r="AV52" i="22"/>
  <c r="AW52" i="22"/>
  <c r="AX52" i="22"/>
  <c r="AY52" i="22"/>
  <c r="AZ52" i="22"/>
  <c r="AW53" i="22"/>
  <c r="BA53" i="22"/>
  <c r="BA47" i="22" s="1"/>
  <c r="BF47" i="22" s="1"/>
  <c r="BB53" i="22"/>
  <c r="BB47" i="22" s="1"/>
  <c r="BC53" i="22"/>
  <c r="BC47" i="22" s="1"/>
  <c r="BD53" i="22"/>
  <c r="BD47" i="22" s="1"/>
  <c r="BE53" i="22"/>
  <c r="BE47" i="22" s="1"/>
  <c r="AV57" i="22"/>
  <c r="AW57" i="22"/>
  <c r="AX57" i="22"/>
  <c r="AY57" i="22"/>
  <c r="BA57" i="22"/>
  <c r="BB57" i="22"/>
  <c r="AV58" i="22"/>
  <c r="AW58" i="22"/>
  <c r="AX58" i="22"/>
  <c r="AY58" i="22"/>
  <c r="AV59" i="22"/>
  <c r="AW59" i="22"/>
  <c r="AX59" i="22"/>
  <c r="AY59" i="22"/>
  <c r="AV60" i="22"/>
  <c r="AW60" i="22"/>
  <c r="AX60" i="22"/>
  <c r="AY60" i="22"/>
  <c r="AV61" i="22"/>
  <c r="AW61" i="22"/>
  <c r="AX61" i="22"/>
  <c r="AY61" i="22"/>
  <c r="AV62" i="22"/>
  <c r="AW62" i="22"/>
  <c r="AX62" i="22"/>
  <c r="AY62" i="22"/>
  <c r="AZ62" i="22"/>
  <c r="AZ57" i="22" s="1"/>
  <c r="BE57" i="22" s="1"/>
  <c r="BA62" i="22"/>
  <c r="BB62" i="22"/>
  <c r="BC62" i="22"/>
  <c r="BC57" i="22" s="1"/>
  <c r="BD62" i="22"/>
  <c r="BD57" i="22" s="1"/>
  <c r="AV66" i="22"/>
  <c r="AV67" i="22"/>
  <c r="AW66" i="22" s="1"/>
  <c r="AV68" i="22"/>
  <c r="AV69" i="22"/>
  <c r="AV70" i="22"/>
  <c r="AV71" i="22"/>
  <c r="AV72" i="22"/>
  <c r="AV73" i="22"/>
  <c r="AV74" i="22"/>
  <c r="AV75" i="22"/>
  <c r="V92" i="22"/>
  <c r="Z95" i="22"/>
  <c r="Z96" i="22"/>
  <c r="AA95" i="22" s="1"/>
  <c r="Z97" i="22"/>
  <c r="Z98" i="22"/>
  <c r="Z99" i="22"/>
  <c r="H100" i="22"/>
  <c r="A101" i="22" s="1"/>
  <c r="I100" i="22"/>
  <c r="J100" i="22"/>
  <c r="K100" i="22"/>
  <c r="L100" i="22"/>
  <c r="M100" i="22"/>
  <c r="N100" i="22"/>
  <c r="O100" i="22"/>
  <c r="P100" i="22"/>
  <c r="Q100" i="22"/>
  <c r="R100" i="22"/>
  <c r="S100" i="22"/>
  <c r="T100" i="22"/>
  <c r="U100" i="22"/>
  <c r="V100" i="22"/>
  <c r="W100" i="22"/>
  <c r="X100" i="22"/>
  <c r="Y100" i="22"/>
  <c r="J117" i="22"/>
  <c r="Z117" i="22"/>
  <c r="O119" i="22"/>
  <c r="V119" i="22" s="1"/>
  <c r="AA133" i="22" s="1"/>
  <c r="Q119" i="22"/>
  <c r="AW133" i="22"/>
  <c r="AX133" i="22"/>
  <c r="AY133" i="22"/>
  <c r="BO133" i="22"/>
  <c r="BO164" i="22" s="1"/>
  <c r="BP133" i="22"/>
  <c r="BQ133" i="22"/>
  <c r="BR133" i="22"/>
  <c r="BS133" i="22"/>
  <c r="BS164" i="22" s="1"/>
  <c r="BT133" i="22"/>
  <c r="BU133" i="22"/>
  <c r="BV133" i="22"/>
  <c r="BW133" i="22"/>
  <c r="BX133" i="22"/>
  <c r="BY133" i="22"/>
  <c r="CD133" i="22"/>
  <c r="CE133" i="22"/>
  <c r="A134" i="22"/>
  <c r="AZ133" i="22" s="1"/>
  <c r="AW134" i="22"/>
  <c r="AX134" i="22"/>
  <c r="AY134" i="22"/>
  <c r="BO134" i="22"/>
  <c r="BP134" i="22"/>
  <c r="BQ134" i="22"/>
  <c r="BR134" i="22"/>
  <c r="BS134" i="22"/>
  <c r="BT134" i="22"/>
  <c r="BU134" i="22"/>
  <c r="BV134" i="22"/>
  <c r="BW134" i="22"/>
  <c r="BX134" i="22"/>
  <c r="BY134" i="22"/>
  <c r="CD134" i="22"/>
  <c r="CE134" i="22"/>
  <c r="A135" i="22"/>
  <c r="AB14" i="22" s="1"/>
  <c r="AW135" i="22"/>
  <c r="AX135" i="22"/>
  <c r="AY135" i="22"/>
  <c r="BO135" i="22"/>
  <c r="BP135" i="22"/>
  <c r="BQ135" i="22"/>
  <c r="BR135" i="22"/>
  <c r="BS135" i="22"/>
  <c r="BT135" i="22"/>
  <c r="BU135" i="22"/>
  <c r="BV135" i="22"/>
  <c r="BW135" i="22"/>
  <c r="BX135" i="22"/>
  <c r="BY135" i="22"/>
  <c r="CD135" i="22"/>
  <c r="CE135" i="22"/>
  <c r="A136" i="22"/>
  <c r="AB15" i="22" s="1"/>
  <c r="AW136" i="22"/>
  <c r="AX136" i="22"/>
  <c r="AY136" i="22"/>
  <c r="BO136" i="22"/>
  <c r="BP136" i="22"/>
  <c r="BP164" i="22" s="1"/>
  <c r="BQ136" i="22"/>
  <c r="BR136" i="22"/>
  <c r="BS136" i="22"/>
  <c r="BT136" i="22"/>
  <c r="BT164" i="22" s="1"/>
  <c r="BU136" i="22"/>
  <c r="BV136" i="22"/>
  <c r="BW136" i="22"/>
  <c r="BX136" i="22"/>
  <c r="BY136" i="22"/>
  <c r="CE136" i="22"/>
  <c r="A137" i="22"/>
  <c r="AB16" i="22" s="1"/>
  <c r="AW137" i="22"/>
  <c r="AX137" i="22"/>
  <c r="AY137" i="22"/>
  <c r="BO137" i="22"/>
  <c r="BP137" i="22"/>
  <c r="BQ137" i="22"/>
  <c r="BR137" i="22"/>
  <c r="BS137" i="22"/>
  <c r="BT137" i="22"/>
  <c r="BU137" i="22"/>
  <c r="BV137" i="22"/>
  <c r="BW137" i="22"/>
  <c r="BX137" i="22"/>
  <c r="BY137" i="22"/>
  <c r="CD137" i="22"/>
  <c r="CE137" i="22"/>
  <c r="A138" i="22"/>
  <c r="AB17" i="22" s="1"/>
  <c r="AW138" i="22"/>
  <c r="AX138" i="22"/>
  <c r="AY138" i="22"/>
  <c r="BO138" i="22"/>
  <c r="BP138" i="22"/>
  <c r="BQ138" i="22"/>
  <c r="BR138" i="22"/>
  <c r="BS138" i="22"/>
  <c r="BT138" i="22"/>
  <c r="BU138" i="22"/>
  <c r="BV138" i="22"/>
  <c r="BV164" i="22" s="1"/>
  <c r="BW138" i="22"/>
  <c r="BX138" i="22"/>
  <c r="BY138" i="22"/>
  <c r="CD138" i="22"/>
  <c r="CE138" i="22"/>
  <c r="A139" i="22"/>
  <c r="AW139" i="22"/>
  <c r="AX139" i="22"/>
  <c r="AY139" i="22"/>
  <c r="BO139" i="22"/>
  <c r="BP139" i="22"/>
  <c r="BQ139" i="22"/>
  <c r="BQ164" i="22" s="1"/>
  <c r="BR139" i="22"/>
  <c r="BS139" i="22"/>
  <c r="BT139" i="22"/>
  <c r="BU139" i="22"/>
  <c r="BV139" i="22"/>
  <c r="BW139" i="22"/>
  <c r="BX139" i="22"/>
  <c r="BY139" i="22"/>
  <c r="CD139" i="22"/>
  <c r="CE139" i="22"/>
  <c r="A140" i="22"/>
  <c r="AB19" i="22" s="1"/>
  <c r="AW140" i="22"/>
  <c r="AX140" i="22"/>
  <c r="AY140" i="22"/>
  <c r="BO140" i="22"/>
  <c r="BP140" i="22"/>
  <c r="BQ140" i="22"/>
  <c r="BR140" i="22"/>
  <c r="BS140" i="22"/>
  <c r="BT140" i="22"/>
  <c r="BU140" i="22"/>
  <c r="BV140" i="22"/>
  <c r="BW140" i="22"/>
  <c r="BX140" i="22"/>
  <c r="BY140" i="22"/>
  <c r="CD140" i="22"/>
  <c r="CE140" i="22"/>
  <c r="A141" i="22"/>
  <c r="AB20" i="22" s="1"/>
  <c r="AW141" i="22"/>
  <c r="AX141" i="22"/>
  <c r="AY141" i="22"/>
  <c r="BO141" i="22"/>
  <c r="BP141" i="22"/>
  <c r="BQ141" i="22"/>
  <c r="BR141" i="22"/>
  <c r="BS141" i="22"/>
  <c r="BT141" i="22"/>
  <c r="BU141" i="22"/>
  <c r="BV141" i="22"/>
  <c r="BW141" i="22"/>
  <c r="BW164" i="22" s="1"/>
  <c r="BX141" i="22"/>
  <c r="BY141" i="22"/>
  <c r="CF141" i="22"/>
  <c r="A142" i="22"/>
  <c r="AB21" i="22" s="1"/>
  <c r="AW142" i="22"/>
  <c r="AX142" i="22"/>
  <c r="AY142" i="22"/>
  <c r="BO142" i="22"/>
  <c r="BP142" i="22"/>
  <c r="BQ142" i="22"/>
  <c r="BR142" i="22"/>
  <c r="BR164" i="22" s="1"/>
  <c r="BS142" i="22"/>
  <c r="BT142" i="22"/>
  <c r="BU142" i="22"/>
  <c r="BV142" i="22"/>
  <c r="BW142" i="22"/>
  <c r="BX142" i="22"/>
  <c r="BY142" i="22"/>
  <c r="CD142" i="22"/>
  <c r="CE142" i="22"/>
  <c r="A143" i="22"/>
  <c r="AB22" i="22" s="1"/>
  <c r="AW143" i="22"/>
  <c r="AX143" i="22"/>
  <c r="AY143" i="22"/>
  <c r="BO143" i="22"/>
  <c r="BP143" i="22"/>
  <c r="BQ143" i="22"/>
  <c r="BR143" i="22"/>
  <c r="BS143" i="22"/>
  <c r="BT143" i="22"/>
  <c r="BU143" i="22"/>
  <c r="BV143" i="22"/>
  <c r="BW143" i="22"/>
  <c r="BX143" i="22"/>
  <c r="BY143" i="22"/>
  <c r="CD143" i="22"/>
  <c r="CE143" i="22"/>
  <c r="A144" i="22"/>
  <c r="AB23" i="22" s="1"/>
  <c r="AW144" i="22"/>
  <c r="AX144" i="22"/>
  <c r="AY144" i="22"/>
  <c r="BO144" i="22"/>
  <c r="BP144" i="22"/>
  <c r="BQ144" i="22"/>
  <c r="BR144" i="22"/>
  <c r="BS144" i="22"/>
  <c r="BT144" i="22"/>
  <c r="BU144" i="22"/>
  <c r="BV144" i="22"/>
  <c r="BW144" i="22"/>
  <c r="BX144" i="22"/>
  <c r="BX164" i="22" s="1"/>
  <c r="BY144" i="22"/>
  <c r="CD144" i="22"/>
  <c r="CE144" i="22"/>
  <c r="A145" i="22"/>
  <c r="AB24" i="22" s="1"/>
  <c r="AW145" i="22"/>
  <c r="AX145" i="22"/>
  <c r="AY145" i="22"/>
  <c r="BO145" i="22"/>
  <c r="BP145" i="22"/>
  <c r="BQ145" i="22"/>
  <c r="BR145" i="22"/>
  <c r="BS145" i="22"/>
  <c r="BT145" i="22"/>
  <c r="BU145" i="22"/>
  <c r="BV145" i="22"/>
  <c r="BW145" i="22"/>
  <c r="BX145" i="22"/>
  <c r="BY145" i="22"/>
  <c r="CD145" i="22"/>
  <c r="CE145" i="22"/>
  <c r="A146" i="22"/>
  <c r="AW146" i="22"/>
  <c r="AX146" i="22"/>
  <c r="AY146" i="22"/>
  <c r="BO146" i="22"/>
  <c r="BP146" i="22"/>
  <c r="BQ146" i="22"/>
  <c r="BR146" i="22"/>
  <c r="BS146" i="22"/>
  <c r="BT146" i="22"/>
  <c r="BU146" i="22"/>
  <c r="BV146" i="22"/>
  <c r="BW146" i="22"/>
  <c r="BX146" i="22"/>
  <c r="BY146" i="22"/>
  <c r="CD146" i="22"/>
  <c r="CE146" i="22"/>
  <c r="A147" i="22"/>
  <c r="AB26" i="22" s="1"/>
  <c r="AW147" i="22"/>
  <c r="AX147" i="22"/>
  <c r="AY147" i="22"/>
  <c r="BO147" i="22"/>
  <c r="BP147" i="22"/>
  <c r="BQ147" i="22"/>
  <c r="BR147" i="22"/>
  <c r="BS147" i="22"/>
  <c r="BT147" i="22"/>
  <c r="BU147" i="22"/>
  <c r="BV147" i="22"/>
  <c r="BW147" i="22"/>
  <c r="BX147" i="22"/>
  <c r="BY147" i="22"/>
  <c r="BY164" i="22" s="1"/>
  <c r="CD147" i="22"/>
  <c r="CE147" i="22"/>
  <c r="A148" i="22"/>
  <c r="AB27" i="22" s="1"/>
  <c r="AW148" i="22"/>
  <c r="AX148" i="22"/>
  <c r="AY148" i="22"/>
  <c r="BO148" i="22"/>
  <c r="BP148" i="22"/>
  <c r="BQ148" i="22"/>
  <c r="BR148" i="22"/>
  <c r="BS148" i="22"/>
  <c r="BT148" i="22"/>
  <c r="BU148" i="22"/>
  <c r="BV148" i="22"/>
  <c r="BW148" i="22"/>
  <c r="BX148" i="22"/>
  <c r="BY148" i="22"/>
  <c r="CE148" i="22"/>
  <c r="A149" i="22"/>
  <c r="AB28" i="22" s="1"/>
  <c r="AW149" i="22"/>
  <c r="AX149" i="22"/>
  <c r="AY149" i="22"/>
  <c r="BO149" i="22"/>
  <c r="BP149" i="22"/>
  <c r="BQ149" i="22"/>
  <c r="BR149" i="22"/>
  <c r="BS149" i="22"/>
  <c r="BT149" i="22"/>
  <c r="BU149" i="22"/>
  <c r="BV149" i="22"/>
  <c r="BW149" i="22"/>
  <c r="BX149" i="22"/>
  <c r="BY149" i="22"/>
  <c r="CD149" i="22"/>
  <c r="CE149" i="22"/>
  <c r="A150" i="22"/>
  <c r="AB29" i="22" s="1"/>
  <c r="AW150" i="22"/>
  <c r="AX150" i="22"/>
  <c r="AY150" i="22"/>
  <c r="BO150" i="22"/>
  <c r="BP150" i="22"/>
  <c r="BQ150" i="22"/>
  <c r="BR150" i="22"/>
  <c r="BS150" i="22"/>
  <c r="BT150" i="22"/>
  <c r="BU150" i="22"/>
  <c r="BV150" i="22"/>
  <c r="BW150" i="22"/>
  <c r="BX150" i="22"/>
  <c r="BY150" i="22"/>
  <c r="CD150" i="22"/>
  <c r="CE150" i="22"/>
  <c r="A151" i="22"/>
  <c r="AB30" i="22" s="1"/>
  <c r="AW151" i="22"/>
  <c r="AX151" i="22"/>
  <c r="AY151" i="22"/>
  <c r="BO151" i="22"/>
  <c r="BP151" i="22"/>
  <c r="BQ151" i="22"/>
  <c r="BR151" i="22"/>
  <c r="BS151" i="22"/>
  <c r="BT151" i="22"/>
  <c r="BU151" i="22"/>
  <c r="BV151" i="22"/>
  <c r="BW151" i="22"/>
  <c r="BX151" i="22"/>
  <c r="BY151" i="22"/>
  <c r="CD151" i="22"/>
  <c r="CE151" i="22"/>
  <c r="A152" i="22"/>
  <c r="AB31" i="22" s="1"/>
  <c r="AW152" i="22"/>
  <c r="AX152" i="22"/>
  <c r="AY152" i="22"/>
  <c r="BO152" i="22"/>
  <c r="BP152" i="22"/>
  <c r="BQ152" i="22"/>
  <c r="BR152" i="22"/>
  <c r="BS152" i="22"/>
  <c r="BT152" i="22"/>
  <c r="BU152" i="22"/>
  <c r="BV152" i="22"/>
  <c r="BW152" i="22"/>
  <c r="BX152" i="22"/>
  <c r="BY152" i="22"/>
  <c r="CD152" i="22"/>
  <c r="CE152" i="22"/>
  <c r="A153" i="22"/>
  <c r="AW153" i="22"/>
  <c r="AX153" i="22"/>
  <c r="AY153" i="22"/>
  <c r="BO153" i="22"/>
  <c r="BP153" i="22"/>
  <c r="BQ153" i="22"/>
  <c r="BR153" i="22"/>
  <c r="BS153" i="22"/>
  <c r="BT153" i="22"/>
  <c r="BU153" i="22"/>
  <c r="BV153" i="22"/>
  <c r="BW153" i="22"/>
  <c r="BX153" i="22"/>
  <c r="BY153" i="22"/>
  <c r="A154" i="22"/>
  <c r="AW154" i="22"/>
  <c r="AX154" i="22"/>
  <c r="AY154" i="22"/>
  <c r="BO154" i="22"/>
  <c r="BP154" i="22"/>
  <c r="BQ154" i="22"/>
  <c r="BR154" i="22"/>
  <c r="BS154" i="22"/>
  <c r="BT154" i="22"/>
  <c r="BU154" i="22"/>
  <c r="BV154" i="22"/>
  <c r="BW154" i="22"/>
  <c r="BX154" i="22"/>
  <c r="BY154" i="22"/>
  <c r="A155" i="22"/>
  <c r="AW155" i="22"/>
  <c r="AX155" i="22"/>
  <c r="AY155" i="22"/>
  <c r="BO155" i="22"/>
  <c r="BP155" i="22"/>
  <c r="BQ155" i="22"/>
  <c r="BR155" i="22"/>
  <c r="BS155" i="22"/>
  <c r="BT155" i="22"/>
  <c r="BU155" i="22"/>
  <c r="BV155" i="22"/>
  <c r="BW155" i="22"/>
  <c r="BX155" i="22"/>
  <c r="BY155" i="22"/>
  <c r="A156" i="22"/>
  <c r="AW156" i="22"/>
  <c r="AX156" i="22"/>
  <c r="AY156" i="22"/>
  <c r="BO156" i="22"/>
  <c r="BP156" i="22"/>
  <c r="BQ156" i="22"/>
  <c r="BR156" i="22"/>
  <c r="BS156" i="22"/>
  <c r="BT156" i="22"/>
  <c r="BU156" i="22"/>
  <c r="BV156" i="22"/>
  <c r="BW156" i="22"/>
  <c r="BX156" i="22"/>
  <c r="BY156" i="22"/>
  <c r="A157" i="22"/>
  <c r="AW157" i="22"/>
  <c r="AX157" i="22"/>
  <c r="AY157" i="22"/>
  <c r="BO157" i="22"/>
  <c r="BP157" i="22"/>
  <c r="BQ157" i="22"/>
  <c r="BR157" i="22"/>
  <c r="BS157" i="22"/>
  <c r="BT157" i="22"/>
  <c r="BU157" i="22"/>
  <c r="BV157" i="22"/>
  <c r="BW157" i="22"/>
  <c r="BX157" i="22"/>
  <c r="BY157" i="22"/>
  <c r="A158" i="22"/>
  <c r="AW158" i="22"/>
  <c r="AX158" i="22"/>
  <c r="AY158" i="22"/>
  <c r="BO158" i="22"/>
  <c r="BP158" i="22"/>
  <c r="BQ158" i="22"/>
  <c r="BR158" i="22"/>
  <c r="BS158" i="22"/>
  <c r="BT158" i="22"/>
  <c r="BU158" i="22"/>
  <c r="BV158" i="22"/>
  <c r="BW158" i="22"/>
  <c r="BX158" i="22"/>
  <c r="BY158" i="22"/>
  <c r="A159" i="22"/>
  <c r="AW159" i="22"/>
  <c r="AX159" i="22"/>
  <c r="AY159" i="22"/>
  <c r="BO159" i="22"/>
  <c r="BP159" i="22"/>
  <c r="BQ159" i="22"/>
  <c r="BR159" i="22"/>
  <c r="BS159" i="22"/>
  <c r="BT159" i="22"/>
  <c r="BU159" i="22"/>
  <c r="BV159" i="22"/>
  <c r="BW159" i="22"/>
  <c r="BX159" i="22"/>
  <c r="BY159" i="22"/>
  <c r="CD159" i="22"/>
  <c r="CE159" i="22"/>
  <c r="A160" i="22"/>
  <c r="AW160" i="22"/>
  <c r="AX160" i="22"/>
  <c r="AY160" i="22"/>
  <c r="BO160" i="22"/>
  <c r="BP160" i="22"/>
  <c r="BQ160" i="22"/>
  <c r="BR160" i="22"/>
  <c r="BS160" i="22"/>
  <c r="BT160" i="22"/>
  <c r="BU160" i="22"/>
  <c r="BV160" i="22"/>
  <c r="BW160" i="22"/>
  <c r="BX160" i="22"/>
  <c r="BY160" i="22"/>
  <c r="CD160" i="22"/>
  <c r="CE160" i="22"/>
  <c r="A161" i="22"/>
  <c r="AW161" i="22"/>
  <c r="AX161" i="22"/>
  <c r="AY161" i="22"/>
  <c r="BO161" i="22"/>
  <c r="BP161" i="22"/>
  <c r="BQ161" i="22"/>
  <c r="BR161" i="22"/>
  <c r="BS161" i="22"/>
  <c r="BT161" i="22"/>
  <c r="BU161" i="22"/>
  <c r="BV161" i="22"/>
  <c r="BW161" i="22"/>
  <c r="BX161" i="22"/>
  <c r="BY161" i="22"/>
  <c r="CD161" i="22"/>
  <c r="CE161" i="22"/>
  <c r="A162" i="22"/>
  <c r="AW162" i="22"/>
  <c r="AX162" i="22"/>
  <c r="AY162" i="22"/>
  <c r="BO162" i="22"/>
  <c r="BP162" i="22"/>
  <c r="BQ162" i="22"/>
  <c r="BR162" i="22"/>
  <c r="BS162" i="22"/>
  <c r="BT162" i="22"/>
  <c r="BU162" i="22"/>
  <c r="BV162" i="22"/>
  <c r="BW162" i="22"/>
  <c r="BX162" i="22"/>
  <c r="BY162" i="22"/>
  <c r="CD162" i="22"/>
  <c r="CE162" i="22"/>
  <c r="BU164" i="22"/>
  <c r="AZ165" i="22"/>
  <c r="AV172" i="22"/>
  <c r="AW172" i="22"/>
  <c r="AX172" i="22"/>
  <c r="AY172" i="22"/>
  <c r="BC172" i="22"/>
  <c r="BD172" i="22"/>
  <c r="BO172" i="22"/>
  <c r="BQ172" i="22"/>
  <c r="BR172" i="22"/>
  <c r="BR176" i="22" s="1"/>
  <c r="BS172" i="22"/>
  <c r="BS176" i="22" s="1"/>
  <c r="BT172" i="22"/>
  <c r="BU172" i="22"/>
  <c r="BV172" i="22"/>
  <c r="BW172" i="22"/>
  <c r="BX172" i="22"/>
  <c r="BY172" i="22"/>
  <c r="BZ172" i="22"/>
  <c r="BZ176" i="22" s="1"/>
  <c r="CA172" i="22"/>
  <c r="CA176" i="22" s="1"/>
  <c r="A173" i="22"/>
  <c r="AZ172" i="22" s="1"/>
  <c r="AV173" i="22"/>
  <c r="AW173" i="22"/>
  <c r="AX173" i="22"/>
  <c r="AY173" i="22"/>
  <c r="BQ173" i="22"/>
  <c r="BR173" i="22"/>
  <c r="BS173" i="22"/>
  <c r="BT173" i="22"/>
  <c r="BU173" i="22"/>
  <c r="BV173" i="22"/>
  <c r="BV176" i="22" s="1"/>
  <c r="BW173" i="22"/>
  <c r="BW176" i="22" s="1"/>
  <c r="BX173" i="22"/>
  <c r="BY173" i="22"/>
  <c r="BZ173" i="22"/>
  <c r="CA173" i="22"/>
  <c r="A174" i="22"/>
  <c r="AV174" i="22"/>
  <c r="AW174" i="22"/>
  <c r="AX174" i="22"/>
  <c r="AY174" i="22"/>
  <c r="BQ174" i="22"/>
  <c r="BR174" i="22"/>
  <c r="BS174" i="22"/>
  <c r="BT174" i="22"/>
  <c r="BU174" i="22"/>
  <c r="BV174" i="22"/>
  <c r="BW174" i="22"/>
  <c r="BX174" i="22"/>
  <c r="BY174" i="22"/>
  <c r="BZ174" i="22"/>
  <c r="CA174" i="22"/>
  <c r="BQ176" i="22"/>
  <c r="BT176" i="22"/>
  <c r="BU176" i="22"/>
  <c r="BX176" i="22"/>
  <c r="BY176" i="22"/>
  <c r="AV181" i="22"/>
  <c r="AW181" i="22"/>
  <c r="BA181" i="22"/>
  <c r="BB181" i="22"/>
  <c r="BC181" i="22"/>
  <c r="BD181" i="22"/>
  <c r="J183" i="22"/>
  <c r="AV183" i="22" s="1"/>
  <c r="N183" i="22"/>
  <c r="AY181" i="22" s="1"/>
  <c r="R183" i="22"/>
  <c r="AW183" i="22"/>
  <c r="A185" i="22"/>
  <c r="J185" i="22"/>
  <c r="N185" i="22"/>
  <c r="AV185" i="22" s="1"/>
  <c r="R185" i="22"/>
  <c r="AZ181" i="22" s="1"/>
  <c r="AW185" i="22"/>
  <c r="J187" i="22"/>
  <c r="N187" i="22"/>
  <c r="AV187" i="22" s="1"/>
  <c r="R187" i="22"/>
  <c r="AW187" i="22"/>
  <c r="J189" i="22"/>
  <c r="AV189" i="22" s="1"/>
  <c r="N189" i="22"/>
  <c r="R189" i="22"/>
  <c r="AW189" i="22"/>
  <c r="BC199" i="22"/>
  <c r="A200" i="22"/>
  <c r="BD199" i="22" s="1"/>
  <c r="A201" i="22"/>
  <c r="A202" i="22"/>
  <c r="A203" i="22"/>
  <c r="A204" i="22"/>
  <c r="A205" i="22"/>
  <c r="AV209" i="22"/>
  <c r="BA218" i="22"/>
  <c r="A219" i="22"/>
  <c r="BB218" i="22" s="1"/>
  <c r="A220" i="22"/>
  <c r="AW218" i="22" s="1"/>
  <c r="A221" i="22"/>
  <c r="A222" i="22"/>
  <c r="A223" i="22"/>
  <c r="A224" i="22"/>
  <c r="M2" i="21"/>
  <c r="W2" i="21"/>
  <c r="M4" i="21"/>
  <c r="W4" i="21"/>
  <c r="A8" i="21"/>
  <c r="AB12" i="21"/>
  <c r="AD12" i="21"/>
  <c r="A13" i="21"/>
  <c r="AV12" i="21" s="1"/>
  <c r="AD13" i="21"/>
  <c r="A14" i="21"/>
  <c r="AD14" i="21"/>
  <c r="A15" i="21"/>
  <c r="AD15" i="21"/>
  <c r="A16" i="21"/>
  <c r="AW12" i="21" s="1"/>
  <c r="AD16" i="21"/>
  <c r="A17" i="21"/>
  <c r="AD17" i="21"/>
  <c r="A18" i="21"/>
  <c r="AD18" i="21"/>
  <c r="A19" i="21"/>
  <c r="AD19" i="21"/>
  <c r="A20" i="21"/>
  <c r="CE141" i="21" s="1"/>
  <c r="AD20" i="21"/>
  <c r="A21" i="21"/>
  <c r="AB21" i="21"/>
  <c r="AD21" i="21"/>
  <c r="A22" i="21"/>
  <c r="AD22" i="21"/>
  <c r="A23" i="21"/>
  <c r="AD23" i="21"/>
  <c r="A24" i="21"/>
  <c r="AD24" i="21"/>
  <c r="A25" i="21"/>
  <c r="AB25" i="21"/>
  <c r="AD25" i="21"/>
  <c r="A26" i="21"/>
  <c r="AD26" i="21"/>
  <c r="A27" i="21"/>
  <c r="AD27" i="21"/>
  <c r="A28" i="21"/>
  <c r="AD28" i="21"/>
  <c r="A29" i="21"/>
  <c r="AD29" i="21"/>
  <c r="A30" i="21"/>
  <c r="AD30" i="21"/>
  <c r="A31" i="21"/>
  <c r="AD31" i="21"/>
  <c r="AV35" i="21"/>
  <c r="AV47" i="21"/>
  <c r="AW47" i="21"/>
  <c r="AX47" i="21"/>
  <c r="AY47" i="21"/>
  <c r="AZ47" i="21"/>
  <c r="AV48" i="21"/>
  <c r="AW48" i="21"/>
  <c r="AX48" i="21"/>
  <c r="AY48" i="21"/>
  <c r="AZ48" i="21"/>
  <c r="AV49" i="21"/>
  <c r="AW49" i="21"/>
  <c r="AX49" i="21"/>
  <c r="AY49" i="21"/>
  <c r="AZ49" i="21"/>
  <c r="AV50" i="21"/>
  <c r="AW50" i="21"/>
  <c r="AX50" i="21"/>
  <c r="AY50" i="21"/>
  <c r="AZ50" i="21"/>
  <c r="AV51" i="21"/>
  <c r="AW51" i="21"/>
  <c r="AX51" i="21"/>
  <c r="AY51" i="21"/>
  <c r="AZ51" i="21"/>
  <c r="AV52" i="21"/>
  <c r="AW52" i="21"/>
  <c r="AX52" i="21"/>
  <c r="AY52" i="21"/>
  <c r="AZ52" i="21"/>
  <c r="AW53" i="21"/>
  <c r="BA53" i="21"/>
  <c r="BA47" i="21" s="1"/>
  <c r="BF47" i="21" s="1"/>
  <c r="BB53" i="21"/>
  <c r="BB47" i="21" s="1"/>
  <c r="BC53" i="21"/>
  <c r="BC47" i="21" s="1"/>
  <c r="BD53" i="21"/>
  <c r="BD47" i="21" s="1"/>
  <c r="BE53" i="21"/>
  <c r="BE47" i="21" s="1"/>
  <c r="AV57" i="21"/>
  <c r="AW57" i="21"/>
  <c r="AX57" i="21"/>
  <c r="AY57" i="21"/>
  <c r="BA57" i="21"/>
  <c r="AV58" i="21"/>
  <c r="AW58" i="21"/>
  <c r="AX58" i="21"/>
  <c r="AY58" i="21"/>
  <c r="AV59" i="21"/>
  <c r="AW59" i="21"/>
  <c r="AX59" i="21"/>
  <c r="AY59" i="21"/>
  <c r="AV60" i="21"/>
  <c r="AW60" i="21"/>
  <c r="AX60" i="21"/>
  <c r="AY60" i="21"/>
  <c r="AV61" i="21"/>
  <c r="AW61" i="21"/>
  <c r="AX61" i="21"/>
  <c r="AY61" i="21"/>
  <c r="AV62" i="21"/>
  <c r="AW62" i="21"/>
  <c r="AX62" i="21"/>
  <c r="AY62" i="21"/>
  <c r="AZ62" i="21"/>
  <c r="AZ57" i="21" s="1"/>
  <c r="BA62" i="21"/>
  <c r="BB62" i="21"/>
  <c r="BB57" i="21" s="1"/>
  <c r="BC62" i="21"/>
  <c r="BC57" i="21" s="1"/>
  <c r="BD62" i="21"/>
  <c r="BD57" i="21" s="1"/>
  <c r="AV66" i="21"/>
  <c r="AV67" i="21"/>
  <c r="AW66" i="21" s="1"/>
  <c r="AV68" i="21"/>
  <c r="AV69" i="21"/>
  <c r="AV70" i="21"/>
  <c r="AV71" i="21"/>
  <c r="AV72" i="21"/>
  <c r="AV73" i="21"/>
  <c r="AV74" i="21"/>
  <c r="AV75" i="21"/>
  <c r="V92" i="21"/>
  <c r="Z95" i="21"/>
  <c r="Z96" i="21"/>
  <c r="AA95" i="21" s="1"/>
  <c r="Z97" i="21"/>
  <c r="Z98" i="21"/>
  <c r="Z99" i="21"/>
  <c r="H100" i="21"/>
  <c r="A101" i="21" s="1"/>
  <c r="I100" i="21"/>
  <c r="J100" i="21"/>
  <c r="K100" i="21"/>
  <c r="L100" i="21"/>
  <c r="M100" i="21"/>
  <c r="N100" i="21"/>
  <c r="O100" i="21"/>
  <c r="P100" i="21"/>
  <c r="Q100" i="21"/>
  <c r="R100" i="21"/>
  <c r="S100" i="21"/>
  <c r="T100" i="21"/>
  <c r="U100" i="21"/>
  <c r="V100" i="21"/>
  <c r="W100" i="21"/>
  <c r="X100" i="21"/>
  <c r="Y100" i="21"/>
  <c r="J117" i="21"/>
  <c r="Z117" i="21"/>
  <c r="Q119" i="21" s="1"/>
  <c r="O119" i="21"/>
  <c r="V119" i="21" s="1"/>
  <c r="AA133" i="21" s="1"/>
  <c r="AW133" i="21"/>
  <c r="AX133" i="21"/>
  <c r="AY133" i="21"/>
  <c r="BO133" i="21"/>
  <c r="BO164" i="21" s="1"/>
  <c r="BP133" i="21"/>
  <c r="BQ133" i="21"/>
  <c r="BR133" i="21"/>
  <c r="BS133" i="21"/>
  <c r="BS164" i="21" s="1"/>
  <c r="BT133" i="21"/>
  <c r="BU133" i="21"/>
  <c r="BV133" i="21"/>
  <c r="BW133" i="21"/>
  <c r="BX133" i="21"/>
  <c r="BY133" i="21"/>
  <c r="CD133" i="21"/>
  <c r="CE133" i="21"/>
  <c r="A134" i="21"/>
  <c r="AZ133" i="21" s="1"/>
  <c r="AW134" i="21"/>
  <c r="AX134" i="21"/>
  <c r="AY134" i="21"/>
  <c r="BO134" i="21"/>
  <c r="BP134" i="21"/>
  <c r="BQ134" i="21"/>
  <c r="BR134" i="21"/>
  <c r="BS134" i="21"/>
  <c r="BT134" i="21"/>
  <c r="BU134" i="21"/>
  <c r="BV134" i="21"/>
  <c r="BW134" i="21"/>
  <c r="BX134" i="21"/>
  <c r="BY134" i="21"/>
  <c r="CD134" i="21"/>
  <c r="CE134" i="21"/>
  <c r="A135" i="21"/>
  <c r="AB14" i="21" s="1"/>
  <c r="AW135" i="21"/>
  <c r="AX135" i="21"/>
  <c r="AY135" i="21"/>
  <c r="BO135" i="21"/>
  <c r="BP135" i="21"/>
  <c r="BQ135" i="21"/>
  <c r="BR135" i="21"/>
  <c r="BS135" i="21"/>
  <c r="BT135" i="21"/>
  <c r="BU135" i="21"/>
  <c r="BV135" i="21"/>
  <c r="BW135" i="21"/>
  <c r="BX135" i="21"/>
  <c r="BY135" i="21"/>
  <c r="CD135" i="21"/>
  <c r="CE135" i="21"/>
  <c r="A136" i="21"/>
  <c r="AB15" i="21" s="1"/>
  <c r="AW136" i="21"/>
  <c r="AX136" i="21"/>
  <c r="AY136" i="21"/>
  <c r="BO136" i="21"/>
  <c r="BP136" i="21"/>
  <c r="BP164" i="21" s="1"/>
  <c r="BQ136" i="21"/>
  <c r="BR136" i="21"/>
  <c r="BS136" i="21"/>
  <c r="BT136" i="21"/>
  <c r="BT164" i="21" s="1"/>
  <c r="BU136" i="21"/>
  <c r="BV136" i="21"/>
  <c r="BW136" i="21"/>
  <c r="BX136" i="21"/>
  <c r="BY136" i="21"/>
  <c r="CD136" i="21"/>
  <c r="CE136" i="21"/>
  <c r="A137" i="21"/>
  <c r="AB16" i="21" s="1"/>
  <c r="AW137" i="21"/>
  <c r="AX137" i="21"/>
  <c r="AY137" i="21"/>
  <c r="BO137" i="21"/>
  <c r="BP137" i="21"/>
  <c r="BQ137" i="21"/>
  <c r="BQ164" i="21" s="1"/>
  <c r="BR137" i="21"/>
  <c r="BS137" i="21"/>
  <c r="BT137" i="21"/>
  <c r="BU137" i="21"/>
  <c r="BV137" i="21"/>
  <c r="BW137" i="21"/>
  <c r="BX137" i="21"/>
  <c r="BY137" i="21"/>
  <c r="CD137" i="21"/>
  <c r="CE137" i="21"/>
  <c r="A138" i="21"/>
  <c r="AB17" i="21" s="1"/>
  <c r="AW138" i="21"/>
  <c r="AX138" i="21"/>
  <c r="AY138" i="21"/>
  <c r="BO138" i="21"/>
  <c r="BP138" i="21"/>
  <c r="BQ138" i="21"/>
  <c r="BR138" i="21"/>
  <c r="BS138" i="21"/>
  <c r="BT138" i="21"/>
  <c r="BU138" i="21"/>
  <c r="BV138" i="21"/>
  <c r="BV164" i="21" s="1"/>
  <c r="BW138" i="21"/>
  <c r="BX138" i="21"/>
  <c r="BY138" i="21"/>
  <c r="CD138" i="21"/>
  <c r="CE138" i="21"/>
  <c r="A139" i="21"/>
  <c r="AB18" i="21" s="1"/>
  <c r="AW139" i="21"/>
  <c r="AX139" i="21"/>
  <c r="AY139" i="21"/>
  <c r="BO139" i="21"/>
  <c r="BP139" i="21"/>
  <c r="BQ139" i="21"/>
  <c r="BR139" i="21"/>
  <c r="BS139" i="21"/>
  <c r="BT139" i="21"/>
  <c r="BU139" i="21"/>
  <c r="BV139" i="21"/>
  <c r="BW139" i="21"/>
  <c r="BX139" i="21"/>
  <c r="BY139" i="21"/>
  <c r="CD139" i="21"/>
  <c r="CE139" i="21"/>
  <c r="A140" i="21"/>
  <c r="AB19" i="21" s="1"/>
  <c r="AW140" i="21"/>
  <c r="AX140" i="21"/>
  <c r="AY140" i="21"/>
  <c r="BO140" i="21"/>
  <c r="BP140" i="21"/>
  <c r="BQ140" i="21"/>
  <c r="BR140" i="21"/>
  <c r="BS140" i="21"/>
  <c r="BT140" i="21"/>
  <c r="BU140" i="21"/>
  <c r="BV140" i="21"/>
  <c r="BW140" i="21"/>
  <c r="BX140" i="21"/>
  <c r="BY140" i="21"/>
  <c r="CD140" i="21"/>
  <c r="CE140" i="21"/>
  <c r="A141" i="21"/>
  <c r="AB20" i="21" s="1"/>
  <c r="AW141" i="21"/>
  <c r="AX141" i="21"/>
  <c r="AY141" i="21"/>
  <c r="BO141" i="21"/>
  <c r="BP141" i="21"/>
  <c r="BQ141" i="21"/>
  <c r="BR141" i="21"/>
  <c r="BS141" i="21"/>
  <c r="BT141" i="21"/>
  <c r="BU141" i="21"/>
  <c r="BV141" i="21"/>
  <c r="BW141" i="21"/>
  <c r="BW164" i="21" s="1"/>
  <c r="BX141" i="21"/>
  <c r="BY141" i="21"/>
  <c r="CF141" i="21"/>
  <c r="A142" i="21"/>
  <c r="AW142" i="21"/>
  <c r="AX142" i="21"/>
  <c r="AY142" i="21"/>
  <c r="BO142" i="21"/>
  <c r="BP142" i="21"/>
  <c r="BQ142" i="21"/>
  <c r="BR142" i="21"/>
  <c r="BR164" i="21" s="1"/>
  <c r="BS142" i="21"/>
  <c r="BT142" i="21"/>
  <c r="BU142" i="21"/>
  <c r="BV142" i="21"/>
  <c r="BW142" i="21"/>
  <c r="BX142" i="21"/>
  <c r="BY142" i="21"/>
  <c r="CD142" i="21"/>
  <c r="CE142" i="21"/>
  <c r="A143" i="21"/>
  <c r="AB22" i="21" s="1"/>
  <c r="AW143" i="21"/>
  <c r="AX143" i="21"/>
  <c r="AY143" i="21"/>
  <c r="BO143" i="21"/>
  <c r="BP143" i="21"/>
  <c r="BQ143" i="21"/>
  <c r="BR143" i="21"/>
  <c r="BS143" i="21"/>
  <c r="BT143" i="21"/>
  <c r="BU143" i="21"/>
  <c r="BV143" i="21"/>
  <c r="BW143" i="21"/>
  <c r="BX143" i="21"/>
  <c r="BY143" i="21"/>
  <c r="CD143" i="21"/>
  <c r="CE143" i="21"/>
  <c r="A144" i="21"/>
  <c r="AB23" i="21" s="1"/>
  <c r="AW144" i="21"/>
  <c r="AX144" i="21"/>
  <c r="AY144" i="21"/>
  <c r="BO144" i="21"/>
  <c r="BP144" i="21"/>
  <c r="BQ144" i="21"/>
  <c r="BR144" i="21"/>
  <c r="BS144" i="21"/>
  <c r="BT144" i="21"/>
  <c r="BU144" i="21"/>
  <c r="BV144" i="21"/>
  <c r="BW144" i="21"/>
  <c r="BX144" i="21"/>
  <c r="BX164" i="21" s="1"/>
  <c r="BY144" i="21"/>
  <c r="CD144" i="21"/>
  <c r="CE144" i="21"/>
  <c r="A145" i="21"/>
  <c r="AB24" i="21" s="1"/>
  <c r="AW145" i="21"/>
  <c r="AX145" i="21"/>
  <c r="AY145" i="21"/>
  <c r="BO145" i="21"/>
  <c r="BP145" i="21"/>
  <c r="BQ145" i="21"/>
  <c r="BR145" i="21"/>
  <c r="BS145" i="21"/>
  <c r="BT145" i="21"/>
  <c r="BU145" i="21"/>
  <c r="BV145" i="21"/>
  <c r="BW145" i="21"/>
  <c r="BX145" i="21"/>
  <c r="BY145" i="21"/>
  <c r="CD145" i="21"/>
  <c r="CE145" i="21"/>
  <c r="A146" i="21"/>
  <c r="AW146" i="21"/>
  <c r="AX146" i="21"/>
  <c r="AY146" i="21"/>
  <c r="BO146" i="21"/>
  <c r="BP146" i="21"/>
  <c r="BQ146" i="21"/>
  <c r="BR146" i="21"/>
  <c r="BS146" i="21"/>
  <c r="BT146" i="21"/>
  <c r="BU146" i="21"/>
  <c r="BV146" i="21"/>
  <c r="BW146" i="21"/>
  <c r="BX146" i="21"/>
  <c r="BY146" i="21"/>
  <c r="CD146" i="21"/>
  <c r="CE146" i="21"/>
  <c r="A147" i="21"/>
  <c r="AB26" i="21" s="1"/>
  <c r="AW147" i="21"/>
  <c r="AX147" i="21"/>
  <c r="AY147" i="21"/>
  <c r="BO147" i="21"/>
  <c r="BP147" i="21"/>
  <c r="BQ147" i="21"/>
  <c r="BR147" i="21"/>
  <c r="BS147" i="21"/>
  <c r="BT147" i="21"/>
  <c r="BU147" i="21"/>
  <c r="BV147" i="21"/>
  <c r="BW147" i="21"/>
  <c r="BX147" i="21"/>
  <c r="BY147" i="21"/>
  <c r="BY164" i="21" s="1"/>
  <c r="CD147" i="21"/>
  <c r="CE147" i="21"/>
  <c r="A148" i="21"/>
  <c r="AB27" i="21" s="1"/>
  <c r="AW148" i="21"/>
  <c r="AX148" i="21"/>
  <c r="AY148" i="21"/>
  <c r="BO148" i="21"/>
  <c r="BP148" i="21"/>
  <c r="BQ148" i="21"/>
  <c r="BR148" i="21"/>
  <c r="BS148" i="21"/>
  <c r="BT148" i="21"/>
  <c r="BU148" i="21"/>
  <c r="BV148" i="21"/>
  <c r="BW148" i="21"/>
  <c r="BX148" i="21"/>
  <c r="BY148" i="21"/>
  <c r="CD148" i="21"/>
  <c r="CE148" i="21"/>
  <c r="A149" i="21"/>
  <c r="AB28" i="21" s="1"/>
  <c r="AW149" i="21"/>
  <c r="AX149" i="21"/>
  <c r="AY149" i="21"/>
  <c r="BO149" i="21"/>
  <c r="BP149" i="21"/>
  <c r="BQ149" i="21"/>
  <c r="BR149" i="21"/>
  <c r="BS149" i="21"/>
  <c r="BT149" i="21"/>
  <c r="BU149" i="21"/>
  <c r="BV149" i="21"/>
  <c r="BW149" i="21"/>
  <c r="BX149" i="21"/>
  <c r="BY149" i="21"/>
  <c r="CD149" i="21"/>
  <c r="CE149" i="21"/>
  <c r="A150" i="21"/>
  <c r="AB29" i="21" s="1"/>
  <c r="AW150" i="21"/>
  <c r="AX150" i="21"/>
  <c r="AY150" i="21"/>
  <c r="BO150" i="21"/>
  <c r="BP150" i="21"/>
  <c r="BQ150" i="21"/>
  <c r="BR150" i="21"/>
  <c r="BS150" i="21"/>
  <c r="BT150" i="21"/>
  <c r="BU150" i="21"/>
  <c r="BV150" i="21"/>
  <c r="BW150" i="21"/>
  <c r="BX150" i="21"/>
  <c r="BY150" i="21"/>
  <c r="CD150" i="21"/>
  <c r="CE150" i="21"/>
  <c r="A151" i="21"/>
  <c r="AB30" i="21" s="1"/>
  <c r="AW151" i="21"/>
  <c r="AX151" i="21"/>
  <c r="AY151" i="21"/>
  <c r="BO151" i="21"/>
  <c r="BP151" i="21"/>
  <c r="BQ151" i="21"/>
  <c r="BR151" i="21"/>
  <c r="BS151" i="21"/>
  <c r="BT151" i="21"/>
  <c r="BU151" i="21"/>
  <c r="BV151" i="21"/>
  <c r="BW151" i="21"/>
  <c r="BX151" i="21"/>
  <c r="BY151" i="21"/>
  <c r="CD151" i="21"/>
  <c r="CE151" i="21"/>
  <c r="A152" i="21"/>
  <c r="AB31" i="21" s="1"/>
  <c r="AW152" i="21"/>
  <c r="AX152" i="21"/>
  <c r="AY152" i="21"/>
  <c r="BO152" i="21"/>
  <c r="BP152" i="21"/>
  <c r="BQ152" i="21"/>
  <c r="BR152" i="21"/>
  <c r="BS152" i="21"/>
  <c r="BT152" i="21"/>
  <c r="BU152" i="21"/>
  <c r="BV152" i="21"/>
  <c r="BW152" i="21"/>
  <c r="BX152" i="21"/>
  <c r="BY152" i="21"/>
  <c r="CD152" i="21"/>
  <c r="CE152" i="21"/>
  <c r="A153" i="21"/>
  <c r="AW153" i="21"/>
  <c r="AX153" i="21"/>
  <c r="AY153" i="21"/>
  <c r="BO153" i="21"/>
  <c r="BP153" i="21"/>
  <c r="BQ153" i="21"/>
  <c r="BR153" i="21"/>
  <c r="BS153" i="21"/>
  <c r="BT153" i="21"/>
  <c r="BU153" i="21"/>
  <c r="BV153" i="21"/>
  <c r="BW153" i="21"/>
  <c r="BX153" i="21"/>
  <c r="BY153" i="21"/>
  <c r="A154" i="21"/>
  <c r="AW154" i="21"/>
  <c r="AX154" i="21"/>
  <c r="AY154" i="21"/>
  <c r="BO154" i="21"/>
  <c r="BP154" i="21"/>
  <c r="BQ154" i="21"/>
  <c r="BR154" i="21"/>
  <c r="BS154" i="21"/>
  <c r="BT154" i="21"/>
  <c r="BU154" i="21"/>
  <c r="BV154" i="21"/>
  <c r="BW154" i="21"/>
  <c r="BX154" i="21"/>
  <c r="BY154" i="21"/>
  <c r="A155" i="21"/>
  <c r="AW155" i="21"/>
  <c r="AX155" i="21"/>
  <c r="AY155" i="21"/>
  <c r="BO155" i="21"/>
  <c r="BP155" i="21"/>
  <c r="BQ155" i="21"/>
  <c r="BR155" i="21"/>
  <c r="BS155" i="21"/>
  <c r="BT155" i="21"/>
  <c r="BU155" i="21"/>
  <c r="BV155" i="21"/>
  <c r="BW155" i="21"/>
  <c r="BX155" i="21"/>
  <c r="BY155" i="21"/>
  <c r="A156" i="21"/>
  <c r="AW156" i="21"/>
  <c r="AX156" i="21"/>
  <c r="AY156" i="21"/>
  <c r="BO156" i="21"/>
  <c r="BP156" i="21"/>
  <c r="BQ156" i="21"/>
  <c r="BR156" i="21"/>
  <c r="BS156" i="21"/>
  <c r="BT156" i="21"/>
  <c r="BU156" i="21"/>
  <c r="BV156" i="21"/>
  <c r="BW156" i="21"/>
  <c r="BX156" i="21"/>
  <c r="BY156" i="21"/>
  <c r="A157" i="21"/>
  <c r="AW157" i="21"/>
  <c r="AX157" i="21"/>
  <c r="AY157" i="21"/>
  <c r="BO157" i="21"/>
  <c r="BP157" i="21"/>
  <c r="BQ157" i="21"/>
  <c r="BR157" i="21"/>
  <c r="BS157" i="21"/>
  <c r="BT157" i="21"/>
  <c r="BU157" i="21"/>
  <c r="BV157" i="21"/>
  <c r="BW157" i="21"/>
  <c r="BX157" i="21"/>
  <c r="BY157" i="21"/>
  <c r="A158" i="21"/>
  <c r="AW158" i="21"/>
  <c r="AX158" i="21"/>
  <c r="AY158" i="21"/>
  <c r="BO158" i="21"/>
  <c r="BP158" i="21"/>
  <c r="BQ158" i="21"/>
  <c r="BR158" i="21"/>
  <c r="BS158" i="21"/>
  <c r="BT158" i="21"/>
  <c r="BU158" i="21"/>
  <c r="BV158" i="21"/>
  <c r="BW158" i="21"/>
  <c r="BX158" i="21"/>
  <c r="BY158" i="21"/>
  <c r="A159" i="21"/>
  <c r="AW159" i="21"/>
  <c r="AX159" i="21"/>
  <c r="AY159" i="21"/>
  <c r="BO159" i="21"/>
  <c r="BP159" i="21"/>
  <c r="BQ159" i="21"/>
  <c r="BR159" i="21"/>
  <c r="BS159" i="21"/>
  <c r="BT159" i="21"/>
  <c r="BU159" i="21"/>
  <c r="BV159" i="21"/>
  <c r="BW159" i="21"/>
  <c r="BX159" i="21"/>
  <c r="BY159" i="21"/>
  <c r="CD159" i="21"/>
  <c r="CE159" i="21"/>
  <c r="A160" i="21"/>
  <c r="AW160" i="21"/>
  <c r="AX160" i="21"/>
  <c r="AY160" i="21"/>
  <c r="BO160" i="21"/>
  <c r="BP160" i="21"/>
  <c r="BQ160" i="21"/>
  <c r="BR160" i="21"/>
  <c r="BS160" i="21"/>
  <c r="BT160" i="21"/>
  <c r="BU160" i="21"/>
  <c r="BV160" i="21"/>
  <c r="BW160" i="21"/>
  <c r="BX160" i="21"/>
  <c r="BY160" i="21"/>
  <c r="CD160" i="21"/>
  <c r="CE160" i="21"/>
  <c r="A161" i="21"/>
  <c r="AW161" i="21"/>
  <c r="AX161" i="21"/>
  <c r="AY161" i="21"/>
  <c r="BO161" i="21"/>
  <c r="BP161" i="21"/>
  <c r="BQ161" i="21"/>
  <c r="BR161" i="21"/>
  <c r="BS161" i="21"/>
  <c r="BT161" i="21"/>
  <c r="BU161" i="21"/>
  <c r="BV161" i="21"/>
  <c r="BW161" i="21"/>
  <c r="BX161" i="21"/>
  <c r="BY161" i="21"/>
  <c r="CD161" i="21"/>
  <c r="CE161" i="21"/>
  <c r="A162" i="21"/>
  <c r="AW162" i="21"/>
  <c r="AX162" i="21"/>
  <c r="AY162" i="21"/>
  <c r="BO162" i="21"/>
  <c r="BP162" i="21"/>
  <c r="BQ162" i="21"/>
  <c r="BR162" i="21"/>
  <c r="BS162" i="21"/>
  <c r="BT162" i="21"/>
  <c r="BU162" i="21"/>
  <c r="BV162" i="21"/>
  <c r="BW162" i="21"/>
  <c r="BX162" i="21"/>
  <c r="BY162" i="21"/>
  <c r="CD162" i="21"/>
  <c r="CE162" i="21"/>
  <c r="BU164" i="21"/>
  <c r="AZ165" i="21"/>
  <c r="AV172" i="21"/>
  <c r="AW172" i="21"/>
  <c r="AX172" i="21"/>
  <c r="AY172" i="21"/>
  <c r="BC172" i="21"/>
  <c r="BO172" i="21"/>
  <c r="BQ172" i="21"/>
  <c r="BR172" i="21"/>
  <c r="BR176" i="21" s="1"/>
  <c r="BS172" i="21"/>
  <c r="BS176" i="21" s="1"/>
  <c r="BT172" i="21"/>
  <c r="BU172" i="21"/>
  <c r="BU176" i="21" s="1"/>
  <c r="BV172" i="21"/>
  <c r="BW172" i="21"/>
  <c r="BX172" i="21"/>
  <c r="BY172" i="21"/>
  <c r="BY176" i="21" s="1"/>
  <c r="BZ172" i="21"/>
  <c r="CA172" i="21"/>
  <c r="A173" i="21"/>
  <c r="AZ172" i="21" s="1"/>
  <c r="AV173" i="21"/>
  <c r="AW173" i="21"/>
  <c r="AX173" i="21"/>
  <c r="AY173" i="21"/>
  <c r="BQ173" i="21"/>
  <c r="BR173" i="21"/>
  <c r="BS173" i="21"/>
  <c r="BT173" i="21"/>
  <c r="BU173" i="21"/>
  <c r="BV173" i="21"/>
  <c r="BV176" i="21" s="1"/>
  <c r="BW173" i="21"/>
  <c r="BX173" i="21"/>
  <c r="BY173" i="21"/>
  <c r="BZ173" i="21"/>
  <c r="CA173" i="21"/>
  <c r="CA176" i="21" s="1"/>
  <c r="A174" i="21"/>
  <c r="AV174" i="21"/>
  <c r="AW174" i="21"/>
  <c r="AX174" i="21"/>
  <c r="AY174" i="21"/>
  <c r="BQ174" i="21"/>
  <c r="BR174" i="21"/>
  <c r="BS174" i="21"/>
  <c r="BT174" i="21"/>
  <c r="BU174" i="21"/>
  <c r="BV174" i="21"/>
  <c r="BW174" i="21"/>
  <c r="BW176" i="21" s="1"/>
  <c r="BX174" i="21"/>
  <c r="BY174" i="21"/>
  <c r="BZ174" i="21"/>
  <c r="CA174" i="21"/>
  <c r="BQ176" i="21"/>
  <c r="BT176" i="21"/>
  <c r="BX176" i="21"/>
  <c r="BZ176" i="21"/>
  <c r="BA181" i="21"/>
  <c r="J183" i="21"/>
  <c r="AV183" i="21" s="1"/>
  <c r="N183" i="21"/>
  <c r="R183" i="21"/>
  <c r="AZ181" i="21" s="1"/>
  <c r="AW183" i="21"/>
  <c r="A185" i="21"/>
  <c r="BB181" i="21" s="1"/>
  <c r="J185" i="21"/>
  <c r="N185" i="21"/>
  <c r="R185" i="21"/>
  <c r="AV185" i="21"/>
  <c r="J187" i="21"/>
  <c r="N187" i="21"/>
  <c r="AV187" i="21" s="1"/>
  <c r="R187" i="21"/>
  <c r="AW187" i="21"/>
  <c r="J189" i="21"/>
  <c r="AV189" i="21" s="1"/>
  <c r="N189" i="21"/>
  <c r="R189" i="21"/>
  <c r="AW189" i="21"/>
  <c r="BC199" i="21"/>
  <c r="A200" i="21"/>
  <c r="BD199" i="21" s="1"/>
  <c r="A201" i="21"/>
  <c r="A202" i="21"/>
  <c r="A203" i="21"/>
  <c r="A204" i="21"/>
  <c r="A205" i="21"/>
  <c r="AV209" i="21"/>
  <c r="BA218" i="21"/>
  <c r="A219" i="21"/>
  <c r="BB218" i="21" s="1"/>
  <c r="A220" i="21"/>
  <c r="AX218" i="21" s="1"/>
  <c r="A221" i="21"/>
  <c r="A222" i="21"/>
  <c r="A223" i="21"/>
  <c r="A224" i="21"/>
  <c r="M2" i="20"/>
  <c r="W2" i="20"/>
  <c r="M4" i="20"/>
  <c r="W4" i="20"/>
  <c r="A8" i="20"/>
  <c r="AB12" i="20"/>
  <c r="AD12" i="20"/>
  <c r="A13" i="20"/>
  <c r="AV12" i="20" s="1"/>
  <c r="AD13" i="20"/>
  <c r="A14" i="20"/>
  <c r="AB14" i="20"/>
  <c r="AD14" i="20"/>
  <c r="A15" i="20"/>
  <c r="AD15" i="20"/>
  <c r="A16" i="20"/>
  <c r="CD137" i="20" s="1"/>
  <c r="AD16" i="20"/>
  <c r="A17" i="20"/>
  <c r="AD17" i="20"/>
  <c r="A18" i="20"/>
  <c r="AD18" i="20"/>
  <c r="A19" i="20"/>
  <c r="AD19" i="20"/>
  <c r="A20" i="20"/>
  <c r="CE141" i="20" s="1"/>
  <c r="AD20" i="20"/>
  <c r="A21" i="20"/>
  <c r="CD142" i="20" s="1"/>
  <c r="AD21" i="20"/>
  <c r="A22" i="20"/>
  <c r="AB22" i="20"/>
  <c r="AD22" i="20"/>
  <c r="A23" i="20"/>
  <c r="AD23" i="20"/>
  <c r="A24" i="20"/>
  <c r="AD24" i="20"/>
  <c r="A25" i="20"/>
  <c r="AB25" i="20"/>
  <c r="AD25" i="20"/>
  <c r="A26" i="20"/>
  <c r="AD26" i="20"/>
  <c r="A27" i="20"/>
  <c r="AD27" i="20"/>
  <c r="A28" i="20"/>
  <c r="AD28" i="20"/>
  <c r="A29" i="20"/>
  <c r="AD29" i="20"/>
  <c r="A30" i="20"/>
  <c r="AD30" i="20"/>
  <c r="A31" i="20"/>
  <c r="AD31" i="20"/>
  <c r="AV35" i="20"/>
  <c r="AV47" i="20"/>
  <c r="AW47" i="20"/>
  <c r="AX47" i="20"/>
  <c r="AY47" i="20"/>
  <c r="AZ47" i="20"/>
  <c r="AV48" i="20"/>
  <c r="AW48" i="20"/>
  <c r="AX48" i="20"/>
  <c r="AY48" i="20"/>
  <c r="AZ48" i="20"/>
  <c r="AV49" i="20"/>
  <c r="AW49" i="20"/>
  <c r="AX49" i="20"/>
  <c r="AY49" i="20"/>
  <c r="AZ49" i="20"/>
  <c r="AV50" i="20"/>
  <c r="AW50" i="20"/>
  <c r="AX50" i="20"/>
  <c r="AY50" i="20"/>
  <c r="AZ50" i="20"/>
  <c r="AV51" i="20"/>
  <c r="AW51" i="20"/>
  <c r="AX51" i="20"/>
  <c r="AY51" i="20"/>
  <c r="AZ51" i="20"/>
  <c r="AV52" i="20"/>
  <c r="AW52" i="20"/>
  <c r="AX52" i="20"/>
  <c r="AY52" i="20"/>
  <c r="AZ52" i="20"/>
  <c r="AW53" i="20"/>
  <c r="BA53" i="20"/>
  <c r="BA47" i="20" s="1"/>
  <c r="BB53" i="20"/>
  <c r="BB47" i="20" s="1"/>
  <c r="BC53" i="20"/>
  <c r="BC47" i="20" s="1"/>
  <c r="BD53" i="20"/>
  <c r="BD47" i="20" s="1"/>
  <c r="BE53" i="20"/>
  <c r="BE47" i="20" s="1"/>
  <c r="AV57" i="20"/>
  <c r="AW57" i="20"/>
  <c r="AX57" i="20"/>
  <c r="AY57" i="20"/>
  <c r="AZ57" i="20"/>
  <c r="BA57" i="20"/>
  <c r="BB57" i="20"/>
  <c r="BD57" i="20"/>
  <c r="AV58" i="20"/>
  <c r="AW58" i="20"/>
  <c r="AX58" i="20"/>
  <c r="AY58" i="20"/>
  <c r="AV59" i="20"/>
  <c r="AW59" i="20"/>
  <c r="AX59" i="20"/>
  <c r="AY59" i="20"/>
  <c r="AV60" i="20"/>
  <c r="AW60" i="20"/>
  <c r="AX60" i="20"/>
  <c r="AY60" i="20"/>
  <c r="AV61" i="20"/>
  <c r="AW61" i="20"/>
  <c r="AX61" i="20"/>
  <c r="AY61" i="20"/>
  <c r="AV62" i="20"/>
  <c r="AW62" i="20"/>
  <c r="AX62" i="20"/>
  <c r="AY62" i="20"/>
  <c r="AZ62" i="20"/>
  <c r="BA62" i="20"/>
  <c r="BB62" i="20"/>
  <c r="BC62" i="20"/>
  <c r="BC57" i="20" s="1"/>
  <c r="BD62" i="20"/>
  <c r="AV66" i="20"/>
  <c r="AV67" i="20"/>
  <c r="AW66" i="20" s="1"/>
  <c r="AV68" i="20"/>
  <c r="AV69" i="20"/>
  <c r="AV70" i="20"/>
  <c r="AV71" i="20"/>
  <c r="AV72" i="20"/>
  <c r="AV73" i="20"/>
  <c r="AV74" i="20"/>
  <c r="AV75" i="20"/>
  <c r="V92" i="20"/>
  <c r="Z95" i="20"/>
  <c r="Z96" i="20"/>
  <c r="AA95" i="20" s="1"/>
  <c r="Z97" i="20"/>
  <c r="Z98" i="20"/>
  <c r="Z99" i="20"/>
  <c r="H100" i="20"/>
  <c r="A101" i="20" s="1"/>
  <c r="I100" i="20"/>
  <c r="J100" i="20"/>
  <c r="K100" i="20"/>
  <c r="L100" i="20"/>
  <c r="M100" i="20"/>
  <c r="N100" i="20"/>
  <c r="O100" i="20"/>
  <c r="P100" i="20"/>
  <c r="Q100" i="20"/>
  <c r="R100" i="20"/>
  <c r="S100" i="20"/>
  <c r="T100" i="20"/>
  <c r="U100" i="20"/>
  <c r="V100" i="20"/>
  <c r="W100" i="20"/>
  <c r="X100" i="20"/>
  <c r="Y100" i="20"/>
  <c r="J117" i="20"/>
  <c r="Z117" i="20"/>
  <c r="O119" i="20"/>
  <c r="V119" i="20" s="1"/>
  <c r="AA133" i="20" s="1"/>
  <c r="Q119" i="20"/>
  <c r="AW133" i="20"/>
  <c r="AX133" i="20"/>
  <c r="AY133" i="20"/>
  <c r="BO133" i="20"/>
  <c r="BO164" i="20" s="1"/>
  <c r="BP133" i="20"/>
  <c r="BQ133" i="20"/>
  <c r="BR133" i="20"/>
  <c r="BS133" i="20"/>
  <c r="BS164" i="20" s="1"/>
  <c r="BT133" i="20"/>
  <c r="BT164" i="20" s="1"/>
  <c r="BU133" i="20"/>
  <c r="BV133" i="20"/>
  <c r="BV164" i="20" s="1"/>
  <c r="BW133" i="20"/>
  <c r="BX133" i="20"/>
  <c r="BY133" i="20"/>
  <c r="CD133" i="20"/>
  <c r="CE133" i="20"/>
  <c r="A134" i="20"/>
  <c r="AZ133" i="20" s="1"/>
  <c r="AW134" i="20"/>
  <c r="AX134" i="20"/>
  <c r="AY134" i="20"/>
  <c r="BO134" i="20"/>
  <c r="BP134" i="20"/>
  <c r="BQ134" i="20"/>
  <c r="BR134" i="20"/>
  <c r="BS134" i="20"/>
  <c r="BT134" i="20"/>
  <c r="BU134" i="20"/>
  <c r="BV134" i="20"/>
  <c r="BW134" i="20"/>
  <c r="BW164" i="20" s="1"/>
  <c r="BX134" i="20"/>
  <c r="BY134" i="20"/>
  <c r="CD134" i="20"/>
  <c r="CE134" i="20"/>
  <c r="A135" i="20"/>
  <c r="AW135" i="20"/>
  <c r="AX135" i="20"/>
  <c r="AY135" i="20"/>
  <c r="BO135" i="20"/>
  <c r="BP135" i="20"/>
  <c r="BQ135" i="20"/>
  <c r="BR135" i="20"/>
  <c r="BS135" i="20"/>
  <c r="BT135" i="20"/>
  <c r="BU135" i="20"/>
  <c r="BV135" i="20"/>
  <c r="BW135" i="20"/>
  <c r="BX135" i="20"/>
  <c r="BY135" i="20"/>
  <c r="CD135" i="20"/>
  <c r="CE135" i="20"/>
  <c r="A136" i="20"/>
  <c r="AB15" i="20" s="1"/>
  <c r="AW136" i="20"/>
  <c r="AX136" i="20"/>
  <c r="AY136" i="20"/>
  <c r="BO136" i="20"/>
  <c r="BP136" i="20"/>
  <c r="BP164" i="20" s="1"/>
  <c r="BQ136" i="20"/>
  <c r="BR136" i="20"/>
  <c r="BS136" i="20"/>
  <c r="BT136" i="20"/>
  <c r="BU136" i="20"/>
  <c r="BV136" i="20"/>
  <c r="BW136" i="20"/>
  <c r="BX136" i="20"/>
  <c r="BY136" i="20"/>
  <c r="CD136" i="20"/>
  <c r="CE136" i="20"/>
  <c r="A137" i="20"/>
  <c r="AB16" i="20" s="1"/>
  <c r="AW137" i="20"/>
  <c r="AX137" i="20"/>
  <c r="AY137" i="20"/>
  <c r="BO137" i="20"/>
  <c r="BP137" i="20"/>
  <c r="BQ137" i="20"/>
  <c r="BR137" i="20"/>
  <c r="BS137" i="20"/>
  <c r="BT137" i="20"/>
  <c r="BU137" i="20"/>
  <c r="BV137" i="20"/>
  <c r="BW137" i="20"/>
  <c r="BX137" i="20"/>
  <c r="BY137" i="20"/>
  <c r="CE137" i="20"/>
  <c r="A138" i="20"/>
  <c r="AB17" i="20" s="1"/>
  <c r="AW138" i="20"/>
  <c r="AX138" i="20"/>
  <c r="AY138" i="20"/>
  <c r="BO138" i="20"/>
  <c r="BP138" i="20"/>
  <c r="BQ138" i="20"/>
  <c r="BR138" i="20"/>
  <c r="BS138" i="20"/>
  <c r="BT138" i="20"/>
  <c r="BU138" i="20"/>
  <c r="BV138" i="20"/>
  <c r="BW138" i="20"/>
  <c r="BX138" i="20"/>
  <c r="BY138" i="20"/>
  <c r="CD138" i="20"/>
  <c r="CE138" i="20"/>
  <c r="A139" i="20"/>
  <c r="AB18" i="20" s="1"/>
  <c r="AW139" i="20"/>
  <c r="AX139" i="20"/>
  <c r="AY139" i="20"/>
  <c r="BO139" i="20"/>
  <c r="BP139" i="20"/>
  <c r="BQ139" i="20"/>
  <c r="BQ164" i="20" s="1"/>
  <c r="BR139" i="20"/>
  <c r="BS139" i="20"/>
  <c r="BT139" i="20"/>
  <c r="BU139" i="20"/>
  <c r="BV139" i="20"/>
  <c r="BW139" i="20"/>
  <c r="BX139" i="20"/>
  <c r="BY139" i="20"/>
  <c r="CD139" i="20"/>
  <c r="CE139" i="20"/>
  <c r="A140" i="20"/>
  <c r="BC133" i="20" s="1"/>
  <c r="AW140" i="20"/>
  <c r="AX140" i="20"/>
  <c r="AY140" i="20"/>
  <c r="BO140" i="20"/>
  <c r="BP140" i="20"/>
  <c r="BQ140" i="20"/>
  <c r="BR140" i="20"/>
  <c r="BS140" i="20"/>
  <c r="BT140" i="20"/>
  <c r="BU140" i="20"/>
  <c r="BV140" i="20"/>
  <c r="BW140" i="20"/>
  <c r="BX140" i="20"/>
  <c r="BY140" i="20"/>
  <c r="CD140" i="20"/>
  <c r="CE140" i="20"/>
  <c r="A141" i="20"/>
  <c r="AB20" i="20" s="1"/>
  <c r="AW141" i="20"/>
  <c r="AX141" i="20"/>
  <c r="AY141" i="20"/>
  <c r="BO141" i="20"/>
  <c r="BP141" i="20"/>
  <c r="BQ141" i="20"/>
  <c r="BR141" i="20"/>
  <c r="BS141" i="20"/>
  <c r="BT141" i="20"/>
  <c r="BU141" i="20"/>
  <c r="BV141" i="20"/>
  <c r="BW141" i="20"/>
  <c r="BX141" i="20"/>
  <c r="BY141" i="20"/>
  <c r="CF141" i="20"/>
  <c r="A142" i="20"/>
  <c r="AB21" i="20" s="1"/>
  <c r="AW142" i="20"/>
  <c r="AX142" i="20"/>
  <c r="AY142" i="20"/>
  <c r="BO142" i="20"/>
  <c r="BP142" i="20"/>
  <c r="BQ142" i="20"/>
  <c r="BR142" i="20"/>
  <c r="BR164" i="20" s="1"/>
  <c r="BS142" i="20"/>
  <c r="BT142" i="20"/>
  <c r="BU142" i="20"/>
  <c r="BV142" i="20"/>
  <c r="BW142" i="20"/>
  <c r="BX142" i="20"/>
  <c r="BY142" i="20"/>
  <c r="CE142" i="20"/>
  <c r="A143" i="20"/>
  <c r="AW143" i="20"/>
  <c r="AX143" i="20"/>
  <c r="AY143" i="20"/>
  <c r="BO143" i="20"/>
  <c r="BP143" i="20"/>
  <c r="BQ143" i="20"/>
  <c r="BR143" i="20"/>
  <c r="BS143" i="20"/>
  <c r="BT143" i="20"/>
  <c r="BU143" i="20"/>
  <c r="BV143" i="20"/>
  <c r="BW143" i="20"/>
  <c r="BX143" i="20"/>
  <c r="BY143" i="20"/>
  <c r="CD143" i="20"/>
  <c r="CE143" i="20"/>
  <c r="A144" i="20"/>
  <c r="AB23" i="20" s="1"/>
  <c r="AW144" i="20"/>
  <c r="AX144" i="20"/>
  <c r="AY144" i="20"/>
  <c r="BO144" i="20"/>
  <c r="BP144" i="20"/>
  <c r="BQ144" i="20"/>
  <c r="BR144" i="20"/>
  <c r="BS144" i="20"/>
  <c r="BT144" i="20"/>
  <c r="BU144" i="20"/>
  <c r="BV144" i="20"/>
  <c r="BW144" i="20"/>
  <c r="BX144" i="20"/>
  <c r="BX164" i="20" s="1"/>
  <c r="BY144" i="20"/>
  <c r="CD144" i="20"/>
  <c r="CE144" i="20"/>
  <c r="A145" i="20"/>
  <c r="AB24" i="20" s="1"/>
  <c r="AW145" i="20"/>
  <c r="AX145" i="20"/>
  <c r="AY145" i="20"/>
  <c r="BO145" i="20"/>
  <c r="BP145" i="20"/>
  <c r="BQ145" i="20"/>
  <c r="BR145" i="20"/>
  <c r="BS145" i="20"/>
  <c r="BT145" i="20"/>
  <c r="BU145" i="20"/>
  <c r="BV145" i="20"/>
  <c r="BW145" i="20"/>
  <c r="BX145" i="20"/>
  <c r="BY145" i="20"/>
  <c r="CD145" i="20"/>
  <c r="CE145" i="20"/>
  <c r="A146" i="20"/>
  <c r="AW146" i="20"/>
  <c r="AX146" i="20"/>
  <c r="AY146" i="20"/>
  <c r="BO146" i="20"/>
  <c r="BP146" i="20"/>
  <c r="BQ146" i="20"/>
  <c r="BR146" i="20"/>
  <c r="BS146" i="20"/>
  <c r="BT146" i="20"/>
  <c r="BU146" i="20"/>
  <c r="BV146" i="20"/>
  <c r="BW146" i="20"/>
  <c r="BX146" i="20"/>
  <c r="BY146" i="20"/>
  <c r="CD146" i="20"/>
  <c r="CE146" i="20"/>
  <c r="A147" i="20"/>
  <c r="AB26" i="20" s="1"/>
  <c r="AW147" i="20"/>
  <c r="AX147" i="20"/>
  <c r="AY147" i="20"/>
  <c r="BO147" i="20"/>
  <c r="BP147" i="20"/>
  <c r="BQ147" i="20"/>
  <c r="BR147" i="20"/>
  <c r="BS147" i="20"/>
  <c r="BT147" i="20"/>
  <c r="BU147" i="20"/>
  <c r="BV147" i="20"/>
  <c r="BW147" i="20"/>
  <c r="BX147" i="20"/>
  <c r="BY147" i="20"/>
  <c r="BY164" i="20" s="1"/>
  <c r="CD147" i="20"/>
  <c r="CE147" i="20"/>
  <c r="A148" i="20"/>
  <c r="AB27" i="20" s="1"/>
  <c r="AW148" i="20"/>
  <c r="AX148" i="20"/>
  <c r="AY148" i="20"/>
  <c r="BO148" i="20"/>
  <c r="BP148" i="20"/>
  <c r="BQ148" i="20"/>
  <c r="BR148" i="20"/>
  <c r="BS148" i="20"/>
  <c r="BT148" i="20"/>
  <c r="BU148" i="20"/>
  <c r="BV148" i="20"/>
  <c r="BW148" i="20"/>
  <c r="BX148" i="20"/>
  <c r="BY148" i="20"/>
  <c r="CD148" i="20"/>
  <c r="CE148" i="20"/>
  <c r="A149" i="20"/>
  <c r="AB28" i="20" s="1"/>
  <c r="AW149" i="20"/>
  <c r="AX149" i="20"/>
  <c r="AY149" i="20"/>
  <c r="BO149" i="20"/>
  <c r="BP149" i="20"/>
  <c r="BQ149" i="20"/>
  <c r="BR149" i="20"/>
  <c r="BS149" i="20"/>
  <c r="BT149" i="20"/>
  <c r="BU149" i="20"/>
  <c r="BV149" i="20"/>
  <c r="BW149" i="20"/>
  <c r="BX149" i="20"/>
  <c r="BY149" i="20"/>
  <c r="CD149" i="20"/>
  <c r="CE149" i="20"/>
  <c r="A150" i="20"/>
  <c r="AB29" i="20" s="1"/>
  <c r="AW150" i="20"/>
  <c r="AX150" i="20"/>
  <c r="AY150" i="20"/>
  <c r="BO150" i="20"/>
  <c r="BP150" i="20"/>
  <c r="BQ150" i="20"/>
  <c r="BR150" i="20"/>
  <c r="BS150" i="20"/>
  <c r="BT150" i="20"/>
  <c r="BU150" i="20"/>
  <c r="BV150" i="20"/>
  <c r="BW150" i="20"/>
  <c r="BX150" i="20"/>
  <c r="BY150" i="20"/>
  <c r="CD150" i="20"/>
  <c r="CE150" i="20"/>
  <c r="A151" i="20"/>
  <c r="AB30" i="20" s="1"/>
  <c r="AW151" i="20"/>
  <c r="AX151" i="20"/>
  <c r="AY151" i="20"/>
  <c r="BO151" i="20"/>
  <c r="BP151" i="20"/>
  <c r="BQ151" i="20"/>
  <c r="BR151" i="20"/>
  <c r="BS151" i="20"/>
  <c r="BT151" i="20"/>
  <c r="BU151" i="20"/>
  <c r="BV151" i="20"/>
  <c r="BW151" i="20"/>
  <c r="BX151" i="20"/>
  <c r="BY151" i="20"/>
  <c r="CD151" i="20"/>
  <c r="CE151" i="20"/>
  <c r="A152" i="20"/>
  <c r="AB31" i="20" s="1"/>
  <c r="AW152" i="20"/>
  <c r="AX152" i="20"/>
  <c r="AY152" i="20"/>
  <c r="BO152" i="20"/>
  <c r="BP152" i="20"/>
  <c r="BQ152" i="20"/>
  <c r="BR152" i="20"/>
  <c r="BS152" i="20"/>
  <c r="BT152" i="20"/>
  <c r="BU152" i="20"/>
  <c r="BV152" i="20"/>
  <c r="BW152" i="20"/>
  <c r="BX152" i="20"/>
  <c r="BY152" i="20"/>
  <c r="CD152" i="20"/>
  <c r="CE152" i="20"/>
  <c r="A153" i="20"/>
  <c r="AW153" i="20"/>
  <c r="AX153" i="20"/>
  <c r="AY153" i="20"/>
  <c r="BO153" i="20"/>
  <c r="BP153" i="20"/>
  <c r="BQ153" i="20"/>
  <c r="BR153" i="20"/>
  <c r="BS153" i="20"/>
  <c r="BT153" i="20"/>
  <c r="BU153" i="20"/>
  <c r="BV153" i="20"/>
  <c r="BW153" i="20"/>
  <c r="BX153" i="20"/>
  <c r="BY153" i="20"/>
  <c r="A154" i="20"/>
  <c r="AW154" i="20"/>
  <c r="AX154" i="20"/>
  <c r="AY154" i="20"/>
  <c r="BO154" i="20"/>
  <c r="BP154" i="20"/>
  <c r="BQ154" i="20"/>
  <c r="BR154" i="20"/>
  <c r="BS154" i="20"/>
  <c r="BT154" i="20"/>
  <c r="BU154" i="20"/>
  <c r="BV154" i="20"/>
  <c r="BW154" i="20"/>
  <c r="BX154" i="20"/>
  <c r="BY154" i="20"/>
  <c r="A155" i="20"/>
  <c r="AW155" i="20"/>
  <c r="AX155" i="20"/>
  <c r="AY155" i="20"/>
  <c r="BO155" i="20"/>
  <c r="BP155" i="20"/>
  <c r="BQ155" i="20"/>
  <c r="BR155" i="20"/>
  <c r="BS155" i="20"/>
  <c r="BT155" i="20"/>
  <c r="BU155" i="20"/>
  <c r="BV155" i="20"/>
  <c r="BW155" i="20"/>
  <c r="BX155" i="20"/>
  <c r="BY155" i="20"/>
  <c r="A156" i="20"/>
  <c r="AW156" i="20"/>
  <c r="AX156" i="20"/>
  <c r="AY156" i="20"/>
  <c r="BO156" i="20"/>
  <c r="BP156" i="20"/>
  <c r="BQ156" i="20"/>
  <c r="BR156" i="20"/>
  <c r="BS156" i="20"/>
  <c r="BT156" i="20"/>
  <c r="BU156" i="20"/>
  <c r="BV156" i="20"/>
  <c r="BW156" i="20"/>
  <c r="BX156" i="20"/>
  <c r="BY156" i="20"/>
  <c r="A157" i="20"/>
  <c r="AW157" i="20"/>
  <c r="AX157" i="20"/>
  <c r="AY157" i="20"/>
  <c r="BO157" i="20"/>
  <c r="BP157" i="20"/>
  <c r="BQ157" i="20"/>
  <c r="BR157" i="20"/>
  <c r="BS157" i="20"/>
  <c r="BT157" i="20"/>
  <c r="BU157" i="20"/>
  <c r="BV157" i="20"/>
  <c r="BW157" i="20"/>
  <c r="BX157" i="20"/>
  <c r="BY157" i="20"/>
  <c r="A158" i="20"/>
  <c r="AW158" i="20"/>
  <c r="AX158" i="20"/>
  <c r="AY158" i="20"/>
  <c r="BO158" i="20"/>
  <c r="BP158" i="20"/>
  <c r="BQ158" i="20"/>
  <c r="BR158" i="20"/>
  <c r="BS158" i="20"/>
  <c r="BT158" i="20"/>
  <c r="BU158" i="20"/>
  <c r="BV158" i="20"/>
  <c r="BW158" i="20"/>
  <c r="BX158" i="20"/>
  <c r="BY158" i="20"/>
  <c r="A159" i="20"/>
  <c r="AW159" i="20"/>
  <c r="AX159" i="20"/>
  <c r="AY159" i="20"/>
  <c r="BO159" i="20"/>
  <c r="BP159" i="20"/>
  <c r="BQ159" i="20"/>
  <c r="BR159" i="20"/>
  <c r="BS159" i="20"/>
  <c r="BT159" i="20"/>
  <c r="BU159" i="20"/>
  <c r="BV159" i="20"/>
  <c r="BW159" i="20"/>
  <c r="BX159" i="20"/>
  <c r="BY159" i="20"/>
  <c r="CD159" i="20"/>
  <c r="CE159" i="20"/>
  <c r="A160" i="20"/>
  <c r="AW160" i="20"/>
  <c r="AX160" i="20"/>
  <c r="AY160" i="20"/>
  <c r="BO160" i="20"/>
  <c r="BP160" i="20"/>
  <c r="BQ160" i="20"/>
  <c r="BR160" i="20"/>
  <c r="BS160" i="20"/>
  <c r="BT160" i="20"/>
  <c r="BU160" i="20"/>
  <c r="BV160" i="20"/>
  <c r="BW160" i="20"/>
  <c r="BX160" i="20"/>
  <c r="BY160" i="20"/>
  <c r="CD160" i="20"/>
  <c r="CE160" i="20"/>
  <c r="A161" i="20"/>
  <c r="AW161" i="20"/>
  <c r="AX161" i="20"/>
  <c r="AY161" i="20"/>
  <c r="BO161" i="20"/>
  <c r="BP161" i="20"/>
  <c r="BQ161" i="20"/>
  <c r="BR161" i="20"/>
  <c r="BS161" i="20"/>
  <c r="BT161" i="20"/>
  <c r="BU161" i="20"/>
  <c r="BV161" i="20"/>
  <c r="BW161" i="20"/>
  <c r="BX161" i="20"/>
  <c r="BY161" i="20"/>
  <c r="CD161" i="20"/>
  <c r="CE161" i="20"/>
  <c r="A162" i="20"/>
  <c r="AW162" i="20"/>
  <c r="AX162" i="20"/>
  <c r="AY162" i="20"/>
  <c r="BO162" i="20"/>
  <c r="BP162" i="20"/>
  <c r="BQ162" i="20"/>
  <c r="BR162" i="20"/>
  <c r="BS162" i="20"/>
  <c r="BT162" i="20"/>
  <c r="BU162" i="20"/>
  <c r="BV162" i="20"/>
  <c r="BW162" i="20"/>
  <c r="BX162" i="20"/>
  <c r="BY162" i="20"/>
  <c r="CD162" i="20"/>
  <c r="CE162" i="20"/>
  <c r="BU164" i="20"/>
  <c r="AZ165" i="20"/>
  <c r="AV172" i="20"/>
  <c r="AW172" i="20"/>
  <c r="AX172" i="20"/>
  <c r="AY172" i="20"/>
  <c r="BB172" i="20"/>
  <c r="BC172" i="20"/>
  <c r="BD172" i="20"/>
  <c r="BF172" i="20"/>
  <c r="BO172" i="20"/>
  <c r="BQ172" i="20"/>
  <c r="BR172" i="20"/>
  <c r="BR176" i="20" s="1"/>
  <c r="BS172" i="20"/>
  <c r="BS176" i="20" s="1"/>
  <c r="BT172" i="20"/>
  <c r="BU172" i="20"/>
  <c r="BU176" i="20" s="1"/>
  <c r="BV172" i="20"/>
  <c r="BV176" i="20" s="1"/>
  <c r="BW172" i="20"/>
  <c r="BX172" i="20"/>
  <c r="BY172" i="20"/>
  <c r="BZ172" i="20"/>
  <c r="BZ176" i="20" s="1"/>
  <c r="CA172" i="20"/>
  <c r="A173" i="20"/>
  <c r="AZ172" i="20" s="1"/>
  <c r="AV173" i="20"/>
  <c r="AW173" i="20"/>
  <c r="AX173" i="20"/>
  <c r="AY173" i="20"/>
  <c r="BQ173" i="20"/>
  <c r="BR173" i="20"/>
  <c r="BS173" i="20"/>
  <c r="BT173" i="20"/>
  <c r="BU173" i="20"/>
  <c r="BV173" i="20"/>
  <c r="BW173" i="20"/>
  <c r="BX173" i="20"/>
  <c r="BY173" i="20"/>
  <c r="BZ173" i="20"/>
  <c r="CA173" i="20"/>
  <c r="CA176" i="20" s="1"/>
  <c r="A174" i="20"/>
  <c r="AV174" i="20"/>
  <c r="AW174" i="20"/>
  <c r="AX174" i="20"/>
  <c r="AY174" i="20"/>
  <c r="BQ174" i="20"/>
  <c r="BR174" i="20"/>
  <c r="BS174" i="20"/>
  <c r="BT174" i="20"/>
  <c r="BU174" i="20"/>
  <c r="BV174" i="20"/>
  <c r="BW174" i="20"/>
  <c r="BW176" i="20" s="1"/>
  <c r="BX174" i="20"/>
  <c r="BY174" i="20"/>
  <c r="BZ174" i="20"/>
  <c r="CA174" i="20"/>
  <c r="BQ176" i="20"/>
  <c r="BT176" i="20"/>
  <c r="BX176" i="20"/>
  <c r="BY176" i="20"/>
  <c r="AV181" i="20"/>
  <c r="AW181" i="20"/>
  <c r="BA181" i="20"/>
  <c r="BB181" i="20"/>
  <c r="BD181" i="20"/>
  <c r="J183" i="20"/>
  <c r="AV183" i="20" s="1"/>
  <c r="N183" i="20"/>
  <c r="AY181" i="20" s="1"/>
  <c r="R183" i="20"/>
  <c r="AZ181" i="20" s="1"/>
  <c r="AW183" i="20"/>
  <c r="A185" i="20"/>
  <c r="BC181" i="20" s="1"/>
  <c r="J185" i="20"/>
  <c r="N185" i="20"/>
  <c r="AV185" i="20" s="1"/>
  <c r="R185" i="20"/>
  <c r="AW185" i="20"/>
  <c r="J187" i="20"/>
  <c r="AV187" i="20" s="1"/>
  <c r="N187" i="20"/>
  <c r="R187" i="20"/>
  <c r="AW187" i="20"/>
  <c r="J189" i="20"/>
  <c r="AV189" i="20" s="1"/>
  <c r="N189" i="20"/>
  <c r="R189" i="20"/>
  <c r="AW189" i="20"/>
  <c r="BC199" i="20"/>
  <c r="A200" i="20"/>
  <c r="BD199" i="20" s="1"/>
  <c r="A201" i="20"/>
  <c r="A202" i="20"/>
  <c r="A203" i="20"/>
  <c r="A204" i="20"/>
  <c r="A205" i="20"/>
  <c r="AV209" i="20"/>
  <c r="BA218" i="20"/>
  <c r="A219" i="20"/>
  <c r="BB218" i="20" s="1"/>
  <c r="A220" i="20"/>
  <c r="A221" i="20"/>
  <c r="A222" i="20"/>
  <c r="A223" i="20"/>
  <c r="A224" i="20"/>
  <c r="M2" i="19"/>
  <c r="W2" i="19"/>
  <c r="M4" i="19"/>
  <c r="W4" i="19"/>
  <c r="A8" i="19"/>
  <c r="AB12" i="19"/>
  <c r="AD12" i="19"/>
  <c r="A13" i="19"/>
  <c r="AV12" i="19" s="1"/>
  <c r="AD13" i="19"/>
  <c r="A14" i="19"/>
  <c r="AD14" i="19"/>
  <c r="A15" i="19"/>
  <c r="AD15" i="19"/>
  <c r="A16" i="19"/>
  <c r="AD16" i="19"/>
  <c r="A17" i="19"/>
  <c r="AD17" i="19"/>
  <c r="A18" i="19"/>
  <c r="AD18" i="19"/>
  <c r="A19" i="19"/>
  <c r="AD19" i="19"/>
  <c r="A20" i="19"/>
  <c r="CE141" i="19" s="1"/>
  <c r="AD20" i="19"/>
  <c r="A21" i="19"/>
  <c r="AD21" i="19"/>
  <c r="A22" i="19"/>
  <c r="AD22" i="19"/>
  <c r="A23" i="19"/>
  <c r="AD23" i="19"/>
  <c r="A24" i="19"/>
  <c r="AD24" i="19"/>
  <c r="A25" i="19"/>
  <c r="AB25" i="19"/>
  <c r="AD25" i="19"/>
  <c r="A26" i="19"/>
  <c r="AD26" i="19"/>
  <c r="A27" i="19"/>
  <c r="AD27" i="19"/>
  <c r="A28" i="19"/>
  <c r="AD28" i="19"/>
  <c r="A29" i="19"/>
  <c r="AD29" i="19"/>
  <c r="A30" i="19"/>
  <c r="AD30" i="19"/>
  <c r="A31" i="19"/>
  <c r="AD31" i="19"/>
  <c r="AV35" i="19"/>
  <c r="AV47" i="19"/>
  <c r="AW47" i="19"/>
  <c r="AX47" i="19"/>
  <c r="AY47" i="19"/>
  <c r="AZ47" i="19"/>
  <c r="AV48" i="19"/>
  <c r="AW48" i="19"/>
  <c r="AX48" i="19"/>
  <c r="AY48" i="19"/>
  <c r="AZ48" i="19"/>
  <c r="AV49" i="19"/>
  <c r="AW49" i="19"/>
  <c r="AX49" i="19"/>
  <c r="AY49" i="19"/>
  <c r="AZ49" i="19"/>
  <c r="AV50" i="19"/>
  <c r="AW50" i="19"/>
  <c r="AX50" i="19"/>
  <c r="AY50" i="19"/>
  <c r="AZ50" i="19"/>
  <c r="AV51" i="19"/>
  <c r="AW51" i="19"/>
  <c r="AX51" i="19"/>
  <c r="AY51" i="19"/>
  <c r="AZ51" i="19"/>
  <c r="AV52" i="19"/>
  <c r="AW52" i="19"/>
  <c r="AX52" i="19"/>
  <c r="AY52" i="19"/>
  <c r="AZ52" i="19"/>
  <c r="AW53" i="19"/>
  <c r="BA53" i="19"/>
  <c r="BA47" i="19" s="1"/>
  <c r="BF47" i="19" s="1"/>
  <c r="BB53" i="19"/>
  <c r="BB47" i="19" s="1"/>
  <c r="BC53" i="19"/>
  <c r="BC47" i="19" s="1"/>
  <c r="BD53" i="19"/>
  <c r="BD47" i="19" s="1"/>
  <c r="BE53" i="19"/>
  <c r="BE47" i="19" s="1"/>
  <c r="AV57" i="19"/>
  <c r="AW57" i="19"/>
  <c r="AX57" i="19"/>
  <c r="AY57" i="19"/>
  <c r="BA57" i="19"/>
  <c r="AV58" i="19"/>
  <c r="AW58" i="19"/>
  <c r="AX58" i="19"/>
  <c r="AY58" i="19"/>
  <c r="AV59" i="19"/>
  <c r="AW59" i="19"/>
  <c r="AX59" i="19"/>
  <c r="AY59" i="19"/>
  <c r="AV60" i="19"/>
  <c r="AW60" i="19"/>
  <c r="AX60" i="19"/>
  <c r="AY60" i="19"/>
  <c r="AV61" i="19"/>
  <c r="AW61" i="19"/>
  <c r="AX61" i="19"/>
  <c r="AY61" i="19"/>
  <c r="AV62" i="19"/>
  <c r="AW62" i="19"/>
  <c r="AX62" i="19"/>
  <c r="AY62" i="19"/>
  <c r="AZ62" i="19"/>
  <c r="AZ57" i="19" s="1"/>
  <c r="BA62" i="19"/>
  <c r="BB62" i="19"/>
  <c r="BB57" i="19" s="1"/>
  <c r="BC62" i="19"/>
  <c r="BC57" i="19" s="1"/>
  <c r="BD62" i="19"/>
  <c r="BD57" i="19" s="1"/>
  <c r="AV66" i="19"/>
  <c r="AW66" i="19" s="1"/>
  <c r="AV67" i="19"/>
  <c r="AV68" i="19"/>
  <c r="AV69" i="19"/>
  <c r="AV70" i="19"/>
  <c r="AV71" i="19"/>
  <c r="AV72" i="19"/>
  <c r="AV73" i="19"/>
  <c r="AV74" i="19"/>
  <c r="AV75" i="19"/>
  <c r="V92" i="19"/>
  <c r="Z95" i="19"/>
  <c r="Z96" i="19"/>
  <c r="AA95" i="19" s="1"/>
  <c r="Z97" i="19"/>
  <c r="Z98" i="19"/>
  <c r="Z99" i="19"/>
  <c r="H100" i="19"/>
  <c r="A101" i="19" s="1"/>
  <c r="I100" i="19"/>
  <c r="J100" i="19"/>
  <c r="K100" i="19"/>
  <c r="L100" i="19"/>
  <c r="M100" i="19"/>
  <c r="N100" i="19"/>
  <c r="O100" i="19"/>
  <c r="P100" i="19"/>
  <c r="Q100" i="19"/>
  <c r="R100" i="19"/>
  <c r="S100" i="19"/>
  <c r="T100" i="19"/>
  <c r="U100" i="19"/>
  <c r="V100" i="19"/>
  <c r="W100" i="19"/>
  <c r="X100" i="19"/>
  <c r="Y100" i="19"/>
  <c r="J117" i="19"/>
  <c r="Z117" i="19"/>
  <c r="Q119" i="19" s="1"/>
  <c r="O119" i="19"/>
  <c r="V119" i="19" s="1"/>
  <c r="AA133" i="19" s="1"/>
  <c r="AW133" i="19"/>
  <c r="AX133" i="19"/>
  <c r="AY133" i="19"/>
  <c r="BO133" i="19"/>
  <c r="BO164" i="19" s="1"/>
  <c r="BP133" i="19"/>
  <c r="BQ133" i="19"/>
  <c r="BR133" i="19"/>
  <c r="BS133" i="19"/>
  <c r="BT133" i="19"/>
  <c r="BU133" i="19"/>
  <c r="BV133" i="19"/>
  <c r="BW133" i="19"/>
  <c r="BX133" i="19"/>
  <c r="BY133" i="19"/>
  <c r="CD133" i="19"/>
  <c r="CE133" i="19"/>
  <c r="A134" i="19"/>
  <c r="AZ133" i="19" s="1"/>
  <c r="AW134" i="19"/>
  <c r="AX134" i="19"/>
  <c r="AY134" i="19"/>
  <c r="BO134" i="19"/>
  <c r="BP134" i="19"/>
  <c r="BQ134" i="19"/>
  <c r="BR134" i="19"/>
  <c r="BS134" i="19"/>
  <c r="BT134" i="19"/>
  <c r="BU134" i="19"/>
  <c r="BV134" i="19"/>
  <c r="BW134" i="19"/>
  <c r="BX134" i="19"/>
  <c r="BY134" i="19"/>
  <c r="CD134" i="19"/>
  <c r="CE134" i="19"/>
  <c r="A135" i="19"/>
  <c r="AB14" i="19" s="1"/>
  <c r="AW135" i="19"/>
  <c r="AX135" i="19"/>
  <c r="AY135" i="19"/>
  <c r="BO135" i="19"/>
  <c r="BP135" i="19"/>
  <c r="BQ135" i="19"/>
  <c r="BR135" i="19"/>
  <c r="BS135" i="19"/>
  <c r="BT135" i="19"/>
  <c r="BU135" i="19"/>
  <c r="BV135" i="19"/>
  <c r="BW135" i="19"/>
  <c r="BX135" i="19"/>
  <c r="BY135" i="19"/>
  <c r="CD135" i="19"/>
  <c r="CE135" i="19"/>
  <c r="A136" i="19"/>
  <c r="AB15" i="19" s="1"/>
  <c r="AW136" i="19"/>
  <c r="AX136" i="19"/>
  <c r="AY136" i="19"/>
  <c r="BO136" i="19"/>
  <c r="BP136" i="19"/>
  <c r="BP164" i="19" s="1"/>
  <c r="BQ136" i="19"/>
  <c r="BR136" i="19"/>
  <c r="BS136" i="19"/>
  <c r="BT136" i="19"/>
  <c r="BU136" i="19"/>
  <c r="BV136" i="19"/>
  <c r="BW136" i="19"/>
  <c r="BX136" i="19"/>
  <c r="BY136" i="19"/>
  <c r="CD136" i="19"/>
  <c r="CE136" i="19"/>
  <c r="A137" i="19"/>
  <c r="AB16" i="19" s="1"/>
  <c r="AW137" i="19"/>
  <c r="AX137" i="19"/>
  <c r="AY137" i="19"/>
  <c r="BO137" i="19"/>
  <c r="BP137" i="19"/>
  <c r="BQ137" i="19"/>
  <c r="BR137" i="19"/>
  <c r="BS137" i="19"/>
  <c r="BT137" i="19"/>
  <c r="BU137" i="19"/>
  <c r="BV137" i="19"/>
  <c r="BW137" i="19"/>
  <c r="BX137" i="19"/>
  <c r="BY137" i="19"/>
  <c r="CD137" i="19"/>
  <c r="CE137" i="19"/>
  <c r="A138" i="19"/>
  <c r="BC133" i="19" s="1"/>
  <c r="AW138" i="19"/>
  <c r="AX138" i="19"/>
  <c r="AY138" i="19"/>
  <c r="BO138" i="19"/>
  <c r="BP138" i="19"/>
  <c r="BQ138" i="19"/>
  <c r="BR138" i="19"/>
  <c r="BS138" i="19"/>
  <c r="BT138" i="19"/>
  <c r="BU138" i="19"/>
  <c r="BV138" i="19"/>
  <c r="BV164" i="19" s="1"/>
  <c r="BW138" i="19"/>
  <c r="BX138" i="19"/>
  <c r="BY138" i="19"/>
  <c r="CD138" i="19"/>
  <c r="CE138" i="19"/>
  <c r="A139" i="19"/>
  <c r="AB18" i="19" s="1"/>
  <c r="AW139" i="19"/>
  <c r="AX139" i="19"/>
  <c r="AY139" i="19"/>
  <c r="BO139" i="19"/>
  <c r="BP139" i="19"/>
  <c r="BQ139" i="19"/>
  <c r="BQ164" i="19" s="1"/>
  <c r="BR139" i="19"/>
  <c r="BS139" i="19"/>
  <c r="BT139" i="19"/>
  <c r="BU139" i="19"/>
  <c r="BV139" i="19"/>
  <c r="BW139" i="19"/>
  <c r="BX139" i="19"/>
  <c r="BY139" i="19"/>
  <c r="CD139" i="19"/>
  <c r="CE139" i="19"/>
  <c r="A140" i="19"/>
  <c r="AB19" i="19" s="1"/>
  <c r="AW140" i="19"/>
  <c r="AX140" i="19"/>
  <c r="AY140" i="19"/>
  <c r="BO140" i="19"/>
  <c r="BP140" i="19"/>
  <c r="BQ140" i="19"/>
  <c r="BR140" i="19"/>
  <c r="BS140" i="19"/>
  <c r="BT140" i="19"/>
  <c r="BU140" i="19"/>
  <c r="BV140" i="19"/>
  <c r="BW140" i="19"/>
  <c r="BX140" i="19"/>
  <c r="BY140" i="19"/>
  <c r="CD140" i="19"/>
  <c r="CE140" i="19"/>
  <c r="A141" i="19"/>
  <c r="AB20" i="19" s="1"/>
  <c r="AW141" i="19"/>
  <c r="AX141" i="19"/>
  <c r="AY141" i="19"/>
  <c r="BO141" i="19"/>
  <c r="BP141" i="19"/>
  <c r="BQ141" i="19"/>
  <c r="BR141" i="19"/>
  <c r="BS141" i="19"/>
  <c r="BT141" i="19"/>
  <c r="BU141" i="19"/>
  <c r="BV141" i="19"/>
  <c r="BW141" i="19"/>
  <c r="BW164" i="19" s="1"/>
  <c r="BX141" i="19"/>
  <c r="BY141" i="19"/>
  <c r="CF141" i="19"/>
  <c r="A142" i="19"/>
  <c r="AB21" i="19" s="1"/>
  <c r="AW142" i="19"/>
  <c r="AX142" i="19"/>
  <c r="AY142" i="19"/>
  <c r="BO142" i="19"/>
  <c r="BP142" i="19"/>
  <c r="BQ142" i="19"/>
  <c r="BR142" i="19"/>
  <c r="BR164" i="19" s="1"/>
  <c r="BS142" i="19"/>
  <c r="BT142" i="19"/>
  <c r="BU142" i="19"/>
  <c r="BV142" i="19"/>
  <c r="BW142" i="19"/>
  <c r="BX142" i="19"/>
  <c r="BY142" i="19"/>
  <c r="CD142" i="19"/>
  <c r="CE142" i="19"/>
  <c r="A143" i="19"/>
  <c r="AB22" i="19" s="1"/>
  <c r="AW143" i="19"/>
  <c r="AX143" i="19"/>
  <c r="AY143" i="19"/>
  <c r="BO143" i="19"/>
  <c r="BP143" i="19"/>
  <c r="BQ143" i="19"/>
  <c r="BR143" i="19"/>
  <c r="BS143" i="19"/>
  <c r="BT143" i="19"/>
  <c r="BU143" i="19"/>
  <c r="BV143" i="19"/>
  <c r="BW143" i="19"/>
  <c r="BX143" i="19"/>
  <c r="BY143" i="19"/>
  <c r="CD143" i="19"/>
  <c r="CE143" i="19"/>
  <c r="A144" i="19"/>
  <c r="AB23" i="19" s="1"/>
  <c r="AW144" i="19"/>
  <c r="AX144" i="19"/>
  <c r="AY144" i="19"/>
  <c r="BO144" i="19"/>
  <c r="BP144" i="19"/>
  <c r="BQ144" i="19"/>
  <c r="BR144" i="19"/>
  <c r="BS144" i="19"/>
  <c r="BT144" i="19"/>
  <c r="BU144" i="19"/>
  <c r="BV144" i="19"/>
  <c r="BW144" i="19"/>
  <c r="BX144" i="19"/>
  <c r="BX164" i="19" s="1"/>
  <c r="BY144" i="19"/>
  <c r="CD144" i="19"/>
  <c r="CE144" i="19"/>
  <c r="A145" i="19"/>
  <c r="AB24" i="19" s="1"/>
  <c r="AW145" i="19"/>
  <c r="AX145" i="19"/>
  <c r="AY145" i="19"/>
  <c r="BO145" i="19"/>
  <c r="BP145" i="19"/>
  <c r="BQ145" i="19"/>
  <c r="BR145" i="19"/>
  <c r="BS145" i="19"/>
  <c r="BS164" i="19" s="1"/>
  <c r="BT145" i="19"/>
  <c r="BU145" i="19"/>
  <c r="BV145" i="19"/>
  <c r="BW145" i="19"/>
  <c r="BX145" i="19"/>
  <c r="BY145" i="19"/>
  <c r="CD145" i="19"/>
  <c r="CE145" i="19"/>
  <c r="A146" i="19"/>
  <c r="AW146" i="19"/>
  <c r="AX146" i="19"/>
  <c r="AY146" i="19"/>
  <c r="BO146" i="19"/>
  <c r="BP146" i="19"/>
  <c r="BQ146" i="19"/>
  <c r="BR146" i="19"/>
  <c r="BS146" i="19"/>
  <c r="BT146" i="19"/>
  <c r="BU146" i="19"/>
  <c r="BV146" i="19"/>
  <c r="BW146" i="19"/>
  <c r="BX146" i="19"/>
  <c r="BY146" i="19"/>
  <c r="CD146" i="19"/>
  <c r="CE146" i="19"/>
  <c r="A147" i="19"/>
  <c r="AB26" i="19" s="1"/>
  <c r="AW147" i="19"/>
  <c r="AX147" i="19"/>
  <c r="AY147" i="19"/>
  <c r="BO147" i="19"/>
  <c r="BP147" i="19"/>
  <c r="BQ147" i="19"/>
  <c r="BR147" i="19"/>
  <c r="BS147" i="19"/>
  <c r="BT147" i="19"/>
  <c r="BU147" i="19"/>
  <c r="BV147" i="19"/>
  <c r="BW147" i="19"/>
  <c r="BX147" i="19"/>
  <c r="BY147" i="19"/>
  <c r="BY164" i="19" s="1"/>
  <c r="CD147" i="19"/>
  <c r="CE147" i="19"/>
  <c r="A148" i="19"/>
  <c r="AB27" i="19" s="1"/>
  <c r="AW148" i="19"/>
  <c r="AX148" i="19"/>
  <c r="AY148" i="19"/>
  <c r="BO148" i="19"/>
  <c r="BP148" i="19"/>
  <c r="BQ148" i="19"/>
  <c r="BR148" i="19"/>
  <c r="BS148" i="19"/>
  <c r="BT148" i="19"/>
  <c r="BT164" i="19" s="1"/>
  <c r="BU148" i="19"/>
  <c r="BV148" i="19"/>
  <c r="BW148" i="19"/>
  <c r="BX148" i="19"/>
  <c r="BY148" i="19"/>
  <c r="CD148" i="19"/>
  <c r="CE148" i="19"/>
  <c r="A149" i="19"/>
  <c r="AB28" i="19" s="1"/>
  <c r="AW149" i="19"/>
  <c r="AX149" i="19"/>
  <c r="AY149" i="19"/>
  <c r="BO149" i="19"/>
  <c r="BP149" i="19"/>
  <c r="BQ149" i="19"/>
  <c r="BR149" i="19"/>
  <c r="BS149" i="19"/>
  <c r="BT149" i="19"/>
  <c r="BU149" i="19"/>
  <c r="BV149" i="19"/>
  <c r="BW149" i="19"/>
  <c r="BX149" i="19"/>
  <c r="BY149" i="19"/>
  <c r="CD149" i="19"/>
  <c r="CE149" i="19"/>
  <c r="A150" i="19"/>
  <c r="AB29" i="19" s="1"/>
  <c r="AW150" i="19"/>
  <c r="AX150" i="19"/>
  <c r="AY150" i="19"/>
  <c r="BO150" i="19"/>
  <c r="BP150" i="19"/>
  <c r="BQ150" i="19"/>
  <c r="BR150" i="19"/>
  <c r="BS150" i="19"/>
  <c r="BT150" i="19"/>
  <c r="BU150" i="19"/>
  <c r="BV150" i="19"/>
  <c r="BW150" i="19"/>
  <c r="BX150" i="19"/>
  <c r="BY150" i="19"/>
  <c r="CD150" i="19"/>
  <c r="CE150" i="19"/>
  <c r="A151" i="19"/>
  <c r="AB30" i="19" s="1"/>
  <c r="AW151" i="19"/>
  <c r="AX151" i="19"/>
  <c r="AY151" i="19"/>
  <c r="BO151" i="19"/>
  <c r="BP151" i="19"/>
  <c r="BQ151" i="19"/>
  <c r="BR151" i="19"/>
  <c r="BS151" i="19"/>
  <c r="BT151" i="19"/>
  <c r="BU151" i="19"/>
  <c r="BV151" i="19"/>
  <c r="BW151" i="19"/>
  <c r="BX151" i="19"/>
  <c r="BY151" i="19"/>
  <c r="CD151" i="19"/>
  <c r="CE151" i="19"/>
  <c r="A152" i="19"/>
  <c r="AB31" i="19" s="1"/>
  <c r="AW152" i="19"/>
  <c r="AX152" i="19"/>
  <c r="AY152" i="19"/>
  <c r="BO152" i="19"/>
  <c r="BP152" i="19"/>
  <c r="BQ152" i="19"/>
  <c r="BR152" i="19"/>
  <c r="BS152" i="19"/>
  <c r="BT152" i="19"/>
  <c r="BU152" i="19"/>
  <c r="BV152" i="19"/>
  <c r="BW152" i="19"/>
  <c r="BX152" i="19"/>
  <c r="BY152" i="19"/>
  <c r="CD152" i="19"/>
  <c r="CE152" i="19"/>
  <c r="A153" i="19"/>
  <c r="AW153" i="19"/>
  <c r="AX153" i="19"/>
  <c r="AY153" i="19"/>
  <c r="BO153" i="19"/>
  <c r="BP153" i="19"/>
  <c r="BQ153" i="19"/>
  <c r="BR153" i="19"/>
  <c r="BS153" i="19"/>
  <c r="BT153" i="19"/>
  <c r="BU153" i="19"/>
  <c r="BV153" i="19"/>
  <c r="BW153" i="19"/>
  <c r="BX153" i="19"/>
  <c r="BY153" i="19"/>
  <c r="A154" i="19"/>
  <c r="AW154" i="19"/>
  <c r="AX154" i="19"/>
  <c r="AY154" i="19"/>
  <c r="BO154" i="19"/>
  <c r="BP154" i="19"/>
  <c r="BQ154" i="19"/>
  <c r="BR154" i="19"/>
  <c r="BS154" i="19"/>
  <c r="BT154" i="19"/>
  <c r="BU154" i="19"/>
  <c r="BV154" i="19"/>
  <c r="BW154" i="19"/>
  <c r="BX154" i="19"/>
  <c r="BY154" i="19"/>
  <c r="A155" i="19"/>
  <c r="AW155" i="19"/>
  <c r="AX155" i="19"/>
  <c r="AY155" i="19"/>
  <c r="BO155" i="19"/>
  <c r="BP155" i="19"/>
  <c r="BQ155" i="19"/>
  <c r="BR155" i="19"/>
  <c r="BS155" i="19"/>
  <c r="BT155" i="19"/>
  <c r="BU155" i="19"/>
  <c r="BV155" i="19"/>
  <c r="BW155" i="19"/>
  <c r="BX155" i="19"/>
  <c r="BY155" i="19"/>
  <c r="A156" i="19"/>
  <c r="AW156" i="19"/>
  <c r="AX156" i="19"/>
  <c r="AY156" i="19"/>
  <c r="BO156" i="19"/>
  <c r="BP156" i="19"/>
  <c r="BQ156" i="19"/>
  <c r="BR156" i="19"/>
  <c r="BS156" i="19"/>
  <c r="BT156" i="19"/>
  <c r="BU156" i="19"/>
  <c r="BV156" i="19"/>
  <c r="BW156" i="19"/>
  <c r="BX156" i="19"/>
  <c r="BY156" i="19"/>
  <c r="A157" i="19"/>
  <c r="AW157" i="19"/>
  <c r="AX157" i="19"/>
  <c r="AY157" i="19"/>
  <c r="BO157" i="19"/>
  <c r="BP157" i="19"/>
  <c r="BQ157" i="19"/>
  <c r="BR157" i="19"/>
  <c r="BS157" i="19"/>
  <c r="BT157" i="19"/>
  <c r="BU157" i="19"/>
  <c r="BV157" i="19"/>
  <c r="BW157" i="19"/>
  <c r="BX157" i="19"/>
  <c r="BY157" i="19"/>
  <c r="A158" i="19"/>
  <c r="AW158" i="19"/>
  <c r="AX158" i="19"/>
  <c r="AY158" i="19"/>
  <c r="BO158" i="19"/>
  <c r="BP158" i="19"/>
  <c r="BQ158" i="19"/>
  <c r="BR158" i="19"/>
  <c r="BS158" i="19"/>
  <c r="BT158" i="19"/>
  <c r="BU158" i="19"/>
  <c r="BV158" i="19"/>
  <c r="BW158" i="19"/>
  <c r="BX158" i="19"/>
  <c r="BY158" i="19"/>
  <c r="A159" i="19"/>
  <c r="AW159" i="19"/>
  <c r="AX159" i="19"/>
  <c r="AY159" i="19"/>
  <c r="BO159" i="19"/>
  <c r="BP159" i="19"/>
  <c r="BQ159" i="19"/>
  <c r="BR159" i="19"/>
  <c r="BS159" i="19"/>
  <c r="BT159" i="19"/>
  <c r="BU159" i="19"/>
  <c r="BV159" i="19"/>
  <c r="BW159" i="19"/>
  <c r="BX159" i="19"/>
  <c r="BY159" i="19"/>
  <c r="CD159" i="19"/>
  <c r="CE159" i="19"/>
  <c r="A160" i="19"/>
  <c r="AW160" i="19"/>
  <c r="AX160" i="19"/>
  <c r="AY160" i="19"/>
  <c r="BO160" i="19"/>
  <c r="BP160" i="19"/>
  <c r="BQ160" i="19"/>
  <c r="BR160" i="19"/>
  <c r="BS160" i="19"/>
  <c r="BT160" i="19"/>
  <c r="BU160" i="19"/>
  <c r="BV160" i="19"/>
  <c r="BW160" i="19"/>
  <c r="BX160" i="19"/>
  <c r="BY160" i="19"/>
  <c r="CD160" i="19"/>
  <c r="CE160" i="19"/>
  <c r="A161" i="19"/>
  <c r="AW161" i="19"/>
  <c r="AX161" i="19"/>
  <c r="AY161" i="19"/>
  <c r="BO161" i="19"/>
  <c r="BP161" i="19"/>
  <c r="BQ161" i="19"/>
  <c r="BR161" i="19"/>
  <c r="BS161" i="19"/>
  <c r="BT161" i="19"/>
  <c r="BU161" i="19"/>
  <c r="BV161" i="19"/>
  <c r="BW161" i="19"/>
  <c r="BX161" i="19"/>
  <c r="BY161" i="19"/>
  <c r="CD161" i="19"/>
  <c r="CE161" i="19"/>
  <c r="A162" i="19"/>
  <c r="AW162" i="19"/>
  <c r="AX162" i="19"/>
  <c r="AY162" i="19"/>
  <c r="BO162" i="19"/>
  <c r="BP162" i="19"/>
  <c r="BQ162" i="19"/>
  <c r="BR162" i="19"/>
  <c r="BS162" i="19"/>
  <c r="BT162" i="19"/>
  <c r="BU162" i="19"/>
  <c r="BV162" i="19"/>
  <c r="BW162" i="19"/>
  <c r="BX162" i="19"/>
  <c r="BY162" i="19"/>
  <c r="CD162" i="19"/>
  <c r="CE162" i="19"/>
  <c r="BU164" i="19"/>
  <c r="AZ165" i="19"/>
  <c r="AV172" i="19"/>
  <c r="AW172" i="19"/>
  <c r="AX172" i="19"/>
  <c r="AY172" i="19"/>
  <c r="BC172" i="19"/>
  <c r="BN172" i="19"/>
  <c r="BO172" i="19"/>
  <c r="BQ172" i="19"/>
  <c r="BR172" i="19"/>
  <c r="BS172" i="19"/>
  <c r="BT172" i="19"/>
  <c r="BU172" i="19"/>
  <c r="BV172" i="19"/>
  <c r="BW172" i="19"/>
  <c r="BX172" i="19"/>
  <c r="BY172" i="19"/>
  <c r="BY176" i="19" s="1"/>
  <c r="BZ172" i="19"/>
  <c r="BZ176" i="19" s="1"/>
  <c r="CA172" i="19"/>
  <c r="A173" i="19"/>
  <c r="AZ172" i="19" s="1"/>
  <c r="AV173" i="19"/>
  <c r="AW173" i="19"/>
  <c r="AX173" i="19"/>
  <c r="AY173" i="19"/>
  <c r="BQ173" i="19"/>
  <c r="BR173" i="19"/>
  <c r="BS173" i="19"/>
  <c r="BT173" i="19"/>
  <c r="BU173" i="19"/>
  <c r="BV173" i="19"/>
  <c r="BW173" i="19"/>
  <c r="BX173" i="19"/>
  <c r="BY173" i="19"/>
  <c r="BZ173" i="19"/>
  <c r="CA173" i="19"/>
  <c r="CA176" i="19" s="1"/>
  <c r="A174" i="19"/>
  <c r="AV174" i="19"/>
  <c r="AW174" i="19"/>
  <c r="AX174" i="19"/>
  <c r="AY174" i="19"/>
  <c r="BQ174" i="19"/>
  <c r="BR174" i="19"/>
  <c r="BS174" i="19"/>
  <c r="BT174" i="19"/>
  <c r="BU174" i="19"/>
  <c r="BV174" i="19"/>
  <c r="BV176" i="19" s="1"/>
  <c r="BW174" i="19"/>
  <c r="BW176" i="19" s="1"/>
  <c r="BX174" i="19"/>
  <c r="BY174" i="19"/>
  <c r="BZ174" i="19"/>
  <c r="CA174" i="19"/>
  <c r="BQ176" i="19"/>
  <c r="BR176" i="19"/>
  <c r="BS176" i="19"/>
  <c r="BT176" i="19"/>
  <c r="BU176" i="19"/>
  <c r="BX176" i="19"/>
  <c r="AZ181" i="19"/>
  <c r="BA181" i="19"/>
  <c r="BB181" i="19"/>
  <c r="BC181" i="19"/>
  <c r="J183" i="19"/>
  <c r="AV183" i="19" s="1"/>
  <c r="N183" i="19"/>
  <c r="AY181" i="19" s="1"/>
  <c r="R183" i="19"/>
  <c r="AW183" i="19"/>
  <c r="A185" i="19"/>
  <c r="BD181" i="19" s="1"/>
  <c r="J185" i="19"/>
  <c r="N185" i="19"/>
  <c r="AV185" i="19" s="1"/>
  <c r="R185" i="19"/>
  <c r="AW185" i="19"/>
  <c r="J187" i="19"/>
  <c r="AV187" i="19" s="1"/>
  <c r="N187" i="19"/>
  <c r="R187" i="19"/>
  <c r="AW187" i="19"/>
  <c r="J189" i="19"/>
  <c r="AV189" i="19" s="1"/>
  <c r="N189" i="19"/>
  <c r="R189" i="19"/>
  <c r="AW189" i="19"/>
  <c r="BB199" i="19"/>
  <c r="BC199" i="19"/>
  <c r="A200" i="19"/>
  <c r="BD199" i="19" s="1"/>
  <c r="A201" i="19"/>
  <c r="A202" i="19"/>
  <c r="A203" i="19"/>
  <c r="A204" i="19"/>
  <c r="A205" i="19"/>
  <c r="AV209" i="19"/>
  <c r="AZ218" i="19"/>
  <c r="BA218" i="19"/>
  <c r="A219" i="19"/>
  <c r="AV218" i="19" s="1"/>
  <c r="A220" i="19"/>
  <c r="BB218" i="19" s="1"/>
  <c r="A221" i="19"/>
  <c r="A222" i="19"/>
  <c r="A223" i="19"/>
  <c r="A224" i="19"/>
  <c r="A224" i="18"/>
  <c r="A223" i="18"/>
  <c r="A222" i="18"/>
  <c r="A221" i="18"/>
  <c r="A220" i="18"/>
  <c r="A219" i="18"/>
  <c r="BC218" i="18" s="1"/>
  <c r="AV218" i="18"/>
  <c r="AV209" i="18"/>
  <c r="A205" i="18"/>
  <c r="AX199" i="18" s="1"/>
  <c r="A204" i="18"/>
  <c r="A203" i="18"/>
  <c r="A202" i="18"/>
  <c r="A201" i="18"/>
  <c r="A200" i="18"/>
  <c r="BF199" i="18" s="1"/>
  <c r="AV199" i="18"/>
  <c r="AW189" i="18"/>
  <c r="R189" i="18"/>
  <c r="N189" i="18"/>
  <c r="J189" i="18"/>
  <c r="AV189" i="18" s="1"/>
  <c r="AW187" i="18"/>
  <c r="R187" i="18"/>
  <c r="N187" i="18"/>
  <c r="J187" i="18"/>
  <c r="AV187" i="18" s="1"/>
  <c r="R185" i="18"/>
  <c r="N185" i="18"/>
  <c r="J185" i="18"/>
  <c r="A185" i="18"/>
  <c r="BD181" i="18" s="1"/>
  <c r="AW183" i="18"/>
  <c r="R183" i="18"/>
  <c r="BA181" i="18" s="1"/>
  <c r="N183" i="18"/>
  <c r="AY181" i="18" s="1"/>
  <c r="J183" i="18"/>
  <c r="AV183" i="18" s="1"/>
  <c r="BW176" i="18"/>
  <c r="CA174" i="18"/>
  <c r="BZ174" i="18"/>
  <c r="BY174" i="18"/>
  <c r="BX174" i="18"/>
  <c r="BW174" i="18"/>
  <c r="BV174" i="18"/>
  <c r="BU174" i="18"/>
  <c r="BT174" i="18"/>
  <c r="BS174" i="18"/>
  <c r="BR174" i="18"/>
  <c r="BQ174" i="18"/>
  <c r="AY174" i="18"/>
  <c r="AX174" i="18"/>
  <c r="AW174" i="18"/>
  <c r="AV174" i="18"/>
  <c r="A174" i="18"/>
  <c r="CA173" i="18"/>
  <c r="BZ173" i="18"/>
  <c r="BY173" i="18"/>
  <c r="BX173" i="18"/>
  <c r="BW173" i="18"/>
  <c r="BV173" i="18"/>
  <c r="BV176" i="18" s="1"/>
  <c r="BU173" i="18"/>
  <c r="BT173" i="18"/>
  <c r="BS173" i="18"/>
  <c r="BR173" i="18"/>
  <c r="BQ173" i="18"/>
  <c r="BQ176" i="18" s="1"/>
  <c r="AY173" i="18"/>
  <c r="AX173" i="18"/>
  <c r="AW173" i="18"/>
  <c r="AV173" i="18"/>
  <c r="A173" i="18"/>
  <c r="BG172" i="18" s="1"/>
  <c r="CA172" i="18"/>
  <c r="CA176" i="18" s="1"/>
  <c r="BZ172" i="18"/>
  <c r="BZ176" i="18" s="1"/>
  <c r="BY172" i="18"/>
  <c r="BY176" i="18" s="1"/>
  <c r="BX172" i="18"/>
  <c r="BX176" i="18" s="1"/>
  <c r="BW172" i="18"/>
  <c r="BV172" i="18"/>
  <c r="BU172" i="18"/>
  <c r="BU176" i="18" s="1"/>
  <c r="BT172" i="18"/>
  <c r="BT176" i="18" s="1"/>
  <c r="BS172" i="18"/>
  <c r="BS176" i="18" s="1"/>
  <c r="BR172" i="18"/>
  <c r="BR176" i="18" s="1"/>
  <c r="BQ172" i="18"/>
  <c r="BP172" i="18"/>
  <c r="BI172" i="18"/>
  <c r="BH172" i="18"/>
  <c r="BE172" i="18"/>
  <c r="BD172" i="18"/>
  <c r="BC172" i="18"/>
  <c r="BB172" i="18"/>
  <c r="AZ172" i="18"/>
  <c r="AY172" i="18"/>
  <c r="AX172" i="18"/>
  <c r="AW172" i="18"/>
  <c r="AV172" i="18"/>
  <c r="AZ165" i="18"/>
  <c r="CE162" i="18"/>
  <c r="CD162" i="18"/>
  <c r="BY162" i="18"/>
  <c r="BX162" i="18"/>
  <c r="BW162" i="18"/>
  <c r="BV162" i="18"/>
  <c r="BU162" i="18"/>
  <c r="BT162" i="18"/>
  <c r="BS162" i="18"/>
  <c r="BR162" i="18"/>
  <c r="BQ162" i="18"/>
  <c r="BP162" i="18"/>
  <c r="BO162" i="18"/>
  <c r="AY162" i="18"/>
  <c r="AX162" i="18"/>
  <c r="AW162" i="18"/>
  <c r="A162" i="18"/>
  <c r="CE161" i="18"/>
  <c r="CD161" i="18"/>
  <c r="BY161" i="18"/>
  <c r="BX161" i="18"/>
  <c r="BW161" i="18"/>
  <c r="BV161" i="18"/>
  <c r="BU161" i="18"/>
  <c r="BT161" i="18"/>
  <c r="BS161" i="18"/>
  <c r="BR161" i="18"/>
  <c r="BQ161" i="18"/>
  <c r="BP161" i="18"/>
  <c r="BO161" i="18"/>
  <c r="AY161" i="18"/>
  <c r="AX161" i="18"/>
  <c r="AW161" i="18"/>
  <c r="A161" i="18"/>
  <c r="CE160" i="18"/>
  <c r="CD160" i="18"/>
  <c r="BY160" i="18"/>
  <c r="BX160" i="18"/>
  <c r="BW160" i="18"/>
  <c r="BV160" i="18"/>
  <c r="BU160" i="18"/>
  <c r="BT160" i="18"/>
  <c r="BS160" i="18"/>
  <c r="BR160" i="18"/>
  <c r="BQ160" i="18"/>
  <c r="BP160" i="18"/>
  <c r="BO160" i="18"/>
  <c r="AY160" i="18"/>
  <c r="AX160" i="18"/>
  <c r="AW160" i="18"/>
  <c r="A160" i="18"/>
  <c r="CE159" i="18"/>
  <c r="CD159" i="18"/>
  <c r="BY159" i="18"/>
  <c r="BX159" i="18"/>
  <c r="BW159" i="18"/>
  <c r="BV159" i="18"/>
  <c r="BU159" i="18"/>
  <c r="BT159" i="18"/>
  <c r="BS159" i="18"/>
  <c r="BR159" i="18"/>
  <c r="BQ159" i="18"/>
  <c r="BP159" i="18"/>
  <c r="BO159" i="18"/>
  <c r="AY159" i="18"/>
  <c r="AX159" i="18"/>
  <c r="AW159" i="18"/>
  <c r="A159" i="18"/>
  <c r="BY158" i="18"/>
  <c r="BX158" i="18"/>
  <c r="BW158" i="18"/>
  <c r="BV158" i="18"/>
  <c r="BU158" i="18"/>
  <c r="BT158" i="18"/>
  <c r="BS158" i="18"/>
  <c r="BR158" i="18"/>
  <c r="BQ158" i="18"/>
  <c r="BP158" i="18"/>
  <c r="BO158" i="18"/>
  <c r="AY158" i="18"/>
  <c r="AX158" i="18"/>
  <c r="AW158" i="18"/>
  <c r="A158" i="18"/>
  <c r="BY157" i="18"/>
  <c r="BX157" i="18"/>
  <c r="BW157" i="18"/>
  <c r="BV157" i="18"/>
  <c r="BU157" i="18"/>
  <c r="BT157" i="18"/>
  <c r="BS157" i="18"/>
  <c r="BR157" i="18"/>
  <c r="BQ157" i="18"/>
  <c r="BP157" i="18"/>
  <c r="BO157" i="18"/>
  <c r="AY157" i="18"/>
  <c r="AX157" i="18"/>
  <c r="AW157" i="18"/>
  <c r="A157" i="18"/>
  <c r="BY156" i="18"/>
  <c r="BX156" i="18"/>
  <c r="BW156" i="18"/>
  <c r="BV156" i="18"/>
  <c r="BU156" i="18"/>
  <c r="BT156" i="18"/>
  <c r="BS156" i="18"/>
  <c r="BR156" i="18"/>
  <c r="BQ156" i="18"/>
  <c r="BP156" i="18"/>
  <c r="BO156" i="18"/>
  <c r="AY156" i="18"/>
  <c r="AX156" i="18"/>
  <c r="AW156" i="18"/>
  <c r="A156" i="18"/>
  <c r="BY155" i="18"/>
  <c r="BX155" i="18"/>
  <c r="BW155" i="18"/>
  <c r="BV155" i="18"/>
  <c r="BU155" i="18"/>
  <c r="BT155" i="18"/>
  <c r="BS155" i="18"/>
  <c r="BR155" i="18"/>
  <c r="BQ155" i="18"/>
  <c r="BP155" i="18"/>
  <c r="BO155" i="18"/>
  <c r="AY155" i="18"/>
  <c r="AX155" i="18"/>
  <c r="AW155" i="18"/>
  <c r="A155" i="18"/>
  <c r="BY154" i="18"/>
  <c r="BX154" i="18"/>
  <c r="BW154" i="18"/>
  <c r="BV154" i="18"/>
  <c r="BU154" i="18"/>
  <c r="BT154" i="18"/>
  <c r="BS154" i="18"/>
  <c r="BR154" i="18"/>
  <c r="BQ154" i="18"/>
  <c r="BP154" i="18"/>
  <c r="BO154" i="18"/>
  <c r="AY154" i="18"/>
  <c r="AX154" i="18"/>
  <c r="AW154" i="18"/>
  <c r="A154" i="18"/>
  <c r="BY153" i="18"/>
  <c r="BX153" i="18"/>
  <c r="BW153" i="18"/>
  <c r="BV153" i="18"/>
  <c r="BU153" i="18"/>
  <c r="BT153" i="18"/>
  <c r="BS153" i="18"/>
  <c r="BR153" i="18"/>
  <c r="BQ153" i="18"/>
  <c r="BP153" i="18"/>
  <c r="BO153" i="18"/>
  <c r="AY153" i="18"/>
  <c r="AX153" i="18"/>
  <c r="AW153" i="18"/>
  <c r="A153" i="18"/>
  <c r="CE152" i="18"/>
  <c r="BY152" i="18"/>
  <c r="BX152" i="18"/>
  <c r="BW152" i="18"/>
  <c r="BV152" i="18"/>
  <c r="BU152" i="18"/>
  <c r="BT152" i="18"/>
  <c r="BS152" i="18"/>
  <c r="BR152" i="18"/>
  <c r="BQ152" i="18"/>
  <c r="BP152" i="18"/>
  <c r="BO152" i="18"/>
  <c r="AY152" i="18"/>
  <c r="AX152" i="18"/>
  <c r="AW152" i="18"/>
  <c r="A152" i="18"/>
  <c r="CE151" i="18"/>
  <c r="BY151" i="18"/>
  <c r="BX151" i="18"/>
  <c r="BW151" i="18"/>
  <c r="BV151" i="18"/>
  <c r="BU151" i="18"/>
  <c r="BT151" i="18"/>
  <c r="BS151" i="18"/>
  <c r="BR151" i="18"/>
  <c r="BQ151" i="18"/>
  <c r="BP151" i="18"/>
  <c r="BO151" i="18"/>
  <c r="AY151" i="18"/>
  <c r="AX151" i="18"/>
  <c r="AW151" i="18"/>
  <c r="A151" i="18"/>
  <c r="CE150" i="18"/>
  <c r="BY150" i="18"/>
  <c r="BX150" i="18"/>
  <c r="BW150" i="18"/>
  <c r="BV150" i="18"/>
  <c r="BU150" i="18"/>
  <c r="BT150" i="18"/>
  <c r="BS150" i="18"/>
  <c r="BR150" i="18"/>
  <c r="BQ150" i="18"/>
  <c r="BP150" i="18"/>
  <c r="BO150" i="18"/>
  <c r="AY150" i="18"/>
  <c r="AX150" i="18"/>
  <c r="AW150" i="18"/>
  <c r="A150" i="18"/>
  <c r="CE149" i="18"/>
  <c r="CD149" i="18"/>
  <c r="BY149" i="18"/>
  <c r="BX149" i="18"/>
  <c r="BW149" i="18"/>
  <c r="BV149" i="18"/>
  <c r="BU149" i="18"/>
  <c r="BT149" i="18"/>
  <c r="BS149" i="18"/>
  <c r="BR149" i="18"/>
  <c r="BQ149" i="18"/>
  <c r="BP149" i="18"/>
  <c r="BO149" i="18"/>
  <c r="AY149" i="18"/>
  <c r="AX149" i="18"/>
  <c r="AW149" i="18"/>
  <c r="A149" i="18"/>
  <c r="CE148" i="18"/>
  <c r="BY148" i="18"/>
  <c r="BX148" i="18"/>
  <c r="BW148" i="18"/>
  <c r="BV148" i="18"/>
  <c r="BU148" i="18"/>
  <c r="BT148" i="18"/>
  <c r="BS148" i="18"/>
  <c r="BR148" i="18"/>
  <c r="BQ148" i="18"/>
  <c r="BP148" i="18"/>
  <c r="BO148" i="18"/>
  <c r="AY148" i="18"/>
  <c r="AX148" i="18"/>
  <c r="AW148" i="18"/>
  <c r="A148" i="18"/>
  <c r="CE147" i="18"/>
  <c r="BY147" i="18"/>
  <c r="BX147" i="18"/>
  <c r="BW147" i="18"/>
  <c r="BV147" i="18"/>
  <c r="BU147" i="18"/>
  <c r="BT147" i="18"/>
  <c r="BS147" i="18"/>
  <c r="BR147" i="18"/>
  <c r="BQ147" i="18"/>
  <c r="BP147" i="18"/>
  <c r="BO147" i="18"/>
  <c r="AY147" i="18"/>
  <c r="AX147" i="18"/>
  <c r="AW147" i="18"/>
  <c r="A147" i="18"/>
  <c r="CE146" i="18"/>
  <c r="BY146" i="18"/>
  <c r="BX146" i="18"/>
  <c r="BW146" i="18"/>
  <c r="BV146" i="18"/>
  <c r="BU146" i="18"/>
  <c r="BT146" i="18"/>
  <c r="BS146" i="18"/>
  <c r="BR146" i="18"/>
  <c r="BQ146" i="18"/>
  <c r="BP146" i="18"/>
  <c r="BO146" i="18"/>
  <c r="AY146" i="18"/>
  <c r="AX146" i="18"/>
  <c r="AW146" i="18"/>
  <c r="A146" i="18"/>
  <c r="AB25" i="18" s="1"/>
  <c r="CE145" i="18"/>
  <c r="BY145" i="18"/>
  <c r="BX145" i="18"/>
  <c r="BW145" i="18"/>
  <c r="BV145" i="18"/>
  <c r="BU145" i="18"/>
  <c r="BT145" i="18"/>
  <c r="BS145" i="18"/>
  <c r="BR145" i="18"/>
  <c r="BQ145" i="18"/>
  <c r="BP145" i="18"/>
  <c r="BO145" i="18"/>
  <c r="AY145" i="18"/>
  <c r="AX145" i="18"/>
  <c r="AW145" i="18"/>
  <c r="A145" i="18"/>
  <c r="CE144" i="18"/>
  <c r="BY144" i="18"/>
  <c r="BX144" i="18"/>
  <c r="BW144" i="18"/>
  <c r="BV144" i="18"/>
  <c r="BU144" i="18"/>
  <c r="BT144" i="18"/>
  <c r="BS144" i="18"/>
  <c r="BR144" i="18"/>
  <c r="BQ144" i="18"/>
  <c r="BP144" i="18"/>
  <c r="BO144" i="18"/>
  <c r="AY144" i="18"/>
  <c r="AX144" i="18"/>
  <c r="AW144" i="18"/>
  <c r="A144" i="18"/>
  <c r="CE143" i="18"/>
  <c r="BY143" i="18"/>
  <c r="BX143" i="18"/>
  <c r="BW143" i="18"/>
  <c r="BV143" i="18"/>
  <c r="BU143" i="18"/>
  <c r="BT143" i="18"/>
  <c r="BS143" i="18"/>
  <c r="BR143" i="18"/>
  <c r="BQ143" i="18"/>
  <c r="BP143" i="18"/>
  <c r="BO143" i="18"/>
  <c r="AY143" i="18"/>
  <c r="AX143" i="18"/>
  <c r="AW143" i="18"/>
  <c r="A143" i="18"/>
  <c r="AB22" i="18" s="1"/>
  <c r="CE142" i="18"/>
  <c r="BY142" i="18"/>
  <c r="BX142" i="18"/>
  <c r="BW142" i="18"/>
  <c r="BV142" i="18"/>
  <c r="BU142" i="18"/>
  <c r="BT142" i="18"/>
  <c r="BS142" i="18"/>
  <c r="BR142" i="18"/>
  <c r="BQ142" i="18"/>
  <c r="BP142" i="18"/>
  <c r="BO142" i="18"/>
  <c r="AY142" i="18"/>
  <c r="AX142" i="18"/>
  <c r="AW142" i="18"/>
  <c r="A142" i="18"/>
  <c r="CF141" i="18"/>
  <c r="BY141" i="18"/>
  <c r="BX141" i="18"/>
  <c r="BW141" i="18"/>
  <c r="BV141" i="18"/>
  <c r="BU141" i="18"/>
  <c r="BT141" i="18"/>
  <c r="BS141" i="18"/>
  <c r="BR141" i="18"/>
  <c r="BQ141" i="18"/>
  <c r="BP141" i="18"/>
  <c r="BO141" i="18"/>
  <c r="AY141" i="18"/>
  <c r="AX141" i="18"/>
  <c r="AW141" i="18"/>
  <c r="A141" i="18"/>
  <c r="CE140" i="18"/>
  <c r="BY140" i="18"/>
  <c r="BX140" i="18"/>
  <c r="BW140" i="18"/>
  <c r="BV140" i="18"/>
  <c r="BU140" i="18"/>
  <c r="BT140" i="18"/>
  <c r="BS140" i="18"/>
  <c r="BR140" i="18"/>
  <c r="BQ140" i="18"/>
  <c r="BP140" i="18"/>
  <c r="BO140" i="18"/>
  <c r="AY140" i="18"/>
  <c r="AX140" i="18"/>
  <c r="AW140" i="18"/>
  <c r="A140" i="18"/>
  <c r="BE133" i="18" s="1"/>
  <c r="CE139" i="18"/>
  <c r="CD139" i="18"/>
  <c r="BY139" i="18"/>
  <c r="BX139" i="18"/>
  <c r="BW139" i="18"/>
  <c r="BV139" i="18"/>
  <c r="BU139" i="18"/>
  <c r="BT139" i="18"/>
  <c r="BS139" i="18"/>
  <c r="BR139" i="18"/>
  <c r="BQ139" i="18"/>
  <c r="BP139" i="18"/>
  <c r="BO139" i="18"/>
  <c r="AY139" i="18"/>
  <c r="AX139" i="18"/>
  <c r="AW139" i="18"/>
  <c r="A139" i="18"/>
  <c r="CE138" i="18"/>
  <c r="BY138" i="18"/>
  <c r="BX138" i="18"/>
  <c r="BW138" i="18"/>
  <c r="BV138" i="18"/>
  <c r="BU138" i="18"/>
  <c r="BT138" i="18"/>
  <c r="BS138" i="18"/>
  <c r="BR138" i="18"/>
  <c r="BQ138" i="18"/>
  <c r="BP138" i="18"/>
  <c r="BO138" i="18"/>
  <c r="AY138" i="18"/>
  <c r="AX138" i="18"/>
  <c r="AW138" i="18"/>
  <c r="A138" i="18"/>
  <c r="AB17" i="18" s="1"/>
  <c r="CE137" i="18"/>
  <c r="BY137" i="18"/>
  <c r="BX137" i="18"/>
  <c r="BW137" i="18"/>
  <c r="BV137" i="18"/>
  <c r="BU137" i="18"/>
  <c r="BT137" i="18"/>
  <c r="BS137" i="18"/>
  <c r="BR137" i="18"/>
  <c r="BQ137" i="18"/>
  <c r="BP137" i="18"/>
  <c r="BO137" i="18"/>
  <c r="AY137" i="18"/>
  <c r="AX137" i="18"/>
  <c r="AW137" i="18"/>
  <c r="A137" i="18"/>
  <c r="CE136" i="18"/>
  <c r="BY136" i="18"/>
  <c r="BX136" i="18"/>
  <c r="BW136" i="18"/>
  <c r="BV136" i="18"/>
  <c r="BU136" i="18"/>
  <c r="BT136" i="18"/>
  <c r="BS136" i="18"/>
  <c r="BR136" i="18"/>
  <c r="BQ136" i="18"/>
  <c r="BP136" i="18"/>
  <c r="BO136" i="18"/>
  <c r="AY136" i="18"/>
  <c r="AX136" i="18"/>
  <c r="AW136" i="18"/>
  <c r="A136" i="18"/>
  <c r="CE135" i="18"/>
  <c r="BY135" i="18"/>
  <c r="BX135" i="18"/>
  <c r="BW135" i="18"/>
  <c r="BV135" i="18"/>
  <c r="BU135" i="18"/>
  <c r="BT135" i="18"/>
  <c r="BS135" i="18"/>
  <c r="BR135" i="18"/>
  <c r="BQ135" i="18"/>
  <c r="BP135" i="18"/>
  <c r="BP164" i="18" s="1"/>
  <c r="BO135" i="18"/>
  <c r="AY135" i="18"/>
  <c r="AX135" i="18"/>
  <c r="AW135" i="18"/>
  <c r="A135" i="18"/>
  <c r="CE134" i="18"/>
  <c r="BY134" i="18"/>
  <c r="BX134" i="18"/>
  <c r="BW134" i="18"/>
  <c r="BV134" i="18"/>
  <c r="BV164" i="18" s="1"/>
  <c r="BU134" i="18"/>
  <c r="BT134" i="18"/>
  <c r="BS134" i="18"/>
  <c r="BR134" i="18"/>
  <c r="BQ134" i="18"/>
  <c r="BP134" i="18"/>
  <c r="BO134" i="18"/>
  <c r="BO164" i="18" s="1"/>
  <c r="AX134" i="18"/>
  <c r="AY134" i="18" s="1"/>
  <c r="AW134" i="18"/>
  <c r="A134" i="18"/>
  <c r="BG133" i="18" s="1"/>
  <c r="CE133" i="18"/>
  <c r="CD133" i="18"/>
  <c r="BY133" i="18"/>
  <c r="BY164" i="18" s="1"/>
  <c r="BX133" i="18"/>
  <c r="BX164" i="18" s="1"/>
  <c r="BW133" i="18"/>
  <c r="BW164" i="18" s="1"/>
  <c r="BV133" i="18"/>
  <c r="BU133" i="18"/>
  <c r="BU164" i="18" s="1"/>
  <c r="BT133" i="18"/>
  <c r="BT164" i="18" s="1"/>
  <c r="BS133" i="18"/>
  <c r="BS164" i="18" s="1"/>
  <c r="BR133" i="18"/>
  <c r="BR164" i="18" s="1"/>
  <c r="BQ133" i="18"/>
  <c r="BQ164" i="18" s="1"/>
  <c r="BP133" i="18"/>
  <c r="BO133" i="18"/>
  <c r="AX133" i="18"/>
  <c r="AW133" i="18"/>
  <c r="AY133" i="18" s="1"/>
  <c r="Z117" i="18"/>
  <c r="Q119" i="18" s="1"/>
  <c r="J117" i="18"/>
  <c r="Y100" i="18"/>
  <c r="X100" i="18"/>
  <c r="W100" i="18"/>
  <c r="V100" i="18"/>
  <c r="U100" i="18"/>
  <c r="T100" i="18"/>
  <c r="S100" i="18"/>
  <c r="R100" i="18"/>
  <c r="Q100" i="18"/>
  <c r="P100" i="18"/>
  <c r="O100" i="18"/>
  <c r="N100" i="18"/>
  <c r="M100" i="18"/>
  <c r="L100" i="18"/>
  <c r="K100" i="18"/>
  <c r="J100" i="18"/>
  <c r="I100" i="18"/>
  <c r="A101" i="18" s="1"/>
  <c r="H100" i="18"/>
  <c r="Z99" i="18"/>
  <c r="Z98" i="18"/>
  <c r="Z97" i="18"/>
  <c r="Z96" i="18"/>
  <c r="Z95" i="18"/>
  <c r="AA95" i="18" s="1"/>
  <c r="V92" i="18"/>
  <c r="AV75" i="18"/>
  <c r="AV74" i="18"/>
  <c r="AV73" i="18"/>
  <c r="AV72" i="18"/>
  <c r="AV71" i="18"/>
  <c r="AV70" i="18"/>
  <c r="AV69" i="18"/>
  <c r="AV68" i="18"/>
  <c r="AW66" i="18" s="1"/>
  <c r="AV67" i="18"/>
  <c r="AV66" i="18"/>
  <c r="BD62" i="18"/>
  <c r="BD57" i="18" s="1"/>
  <c r="BC62" i="18"/>
  <c r="BB62" i="18"/>
  <c r="BA62" i="18"/>
  <c r="AZ62" i="18"/>
  <c r="AY62" i="18"/>
  <c r="AX62" i="18"/>
  <c r="AW62" i="18"/>
  <c r="AV62" i="18"/>
  <c r="AY61" i="18"/>
  <c r="AX61" i="18"/>
  <c r="AW61" i="18"/>
  <c r="AV61" i="18"/>
  <c r="AY60" i="18"/>
  <c r="AX60" i="18"/>
  <c r="AW60" i="18"/>
  <c r="AV60" i="18"/>
  <c r="AY59" i="18"/>
  <c r="AX59" i="18"/>
  <c r="AW59" i="18"/>
  <c r="AV59" i="18"/>
  <c r="AY58" i="18"/>
  <c r="AX58" i="18"/>
  <c r="AW58" i="18"/>
  <c r="AV58" i="18"/>
  <c r="BC57" i="18"/>
  <c r="BB57" i="18"/>
  <c r="BA57" i="18"/>
  <c r="AZ57" i="18"/>
  <c r="BE57" i="18" s="1"/>
  <c r="AY57" i="18"/>
  <c r="AX57" i="18"/>
  <c r="AW57" i="18"/>
  <c r="AV57" i="18"/>
  <c r="BE53" i="18"/>
  <c r="BD53" i="18"/>
  <c r="BC53" i="18"/>
  <c r="BB53" i="18"/>
  <c r="BB47" i="18" s="1"/>
  <c r="BA53" i="18"/>
  <c r="AW53" i="18"/>
  <c r="AZ52" i="18"/>
  <c r="AY52" i="18"/>
  <c r="AX52" i="18"/>
  <c r="AW52" i="18"/>
  <c r="AV52" i="18"/>
  <c r="AZ51" i="18"/>
  <c r="AY51" i="18"/>
  <c r="AX51" i="18"/>
  <c r="AW51" i="18"/>
  <c r="AV51" i="18"/>
  <c r="AZ50" i="18"/>
  <c r="AY50" i="18"/>
  <c r="AX50" i="18"/>
  <c r="AW50" i="18"/>
  <c r="AV50" i="18"/>
  <c r="AZ49" i="18"/>
  <c r="AY49" i="18"/>
  <c r="AX49" i="18"/>
  <c r="AW49" i="18"/>
  <c r="AV49" i="18"/>
  <c r="AZ48" i="18"/>
  <c r="AY48" i="18"/>
  <c r="AX48" i="18"/>
  <c r="AW48" i="18"/>
  <c r="AV48" i="18"/>
  <c r="BE47" i="18"/>
  <c r="BD47" i="18"/>
  <c r="BC47" i="18"/>
  <c r="BA47" i="18"/>
  <c r="AZ47" i="18"/>
  <c r="AY47" i="18"/>
  <c r="AX47" i="18"/>
  <c r="AW47" i="18"/>
  <c r="AV47" i="18"/>
  <c r="AV35" i="18"/>
  <c r="AD31" i="18"/>
  <c r="AB31" i="18"/>
  <c r="A31" i="18"/>
  <c r="CD152" i="18" s="1"/>
  <c r="AD30" i="18"/>
  <c r="AB30" i="18"/>
  <c r="A30" i="18"/>
  <c r="CD151" i="18" s="1"/>
  <c r="AD29" i="18"/>
  <c r="AB29" i="18"/>
  <c r="A29" i="18"/>
  <c r="CD150" i="18" s="1"/>
  <c r="AD28" i="18"/>
  <c r="AB28" i="18"/>
  <c r="A28" i="18"/>
  <c r="AD27" i="18"/>
  <c r="AB27" i="18"/>
  <c r="A27" i="18"/>
  <c r="CD148" i="18" s="1"/>
  <c r="AD26" i="18"/>
  <c r="AB26" i="18"/>
  <c r="A26" i="18"/>
  <c r="CD147" i="18" s="1"/>
  <c r="AD25" i="18"/>
  <c r="A25" i="18"/>
  <c r="CD146" i="18" s="1"/>
  <c r="AD24" i="18"/>
  <c r="AB24" i="18"/>
  <c r="A24" i="18"/>
  <c r="CD145" i="18" s="1"/>
  <c r="AD23" i="18"/>
  <c r="AB23" i="18"/>
  <c r="A23" i="18"/>
  <c r="CD144" i="18" s="1"/>
  <c r="AD22" i="18"/>
  <c r="A22" i="18"/>
  <c r="CD143" i="18" s="1"/>
  <c r="AD21" i="18"/>
  <c r="AB21" i="18"/>
  <c r="A21" i="18"/>
  <c r="CD142" i="18" s="1"/>
  <c r="AD20" i="18"/>
  <c r="AB20" i="18"/>
  <c r="A20" i="18"/>
  <c r="CE141" i="18" s="1"/>
  <c r="AD19" i="18"/>
  <c r="A19" i="18"/>
  <c r="CD140" i="18" s="1"/>
  <c r="AD18" i="18"/>
  <c r="AB18" i="18"/>
  <c r="A18" i="18"/>
  <c r="AD17" i="18"/>
  <c r="A17" i="18"/>
  <c r="CD138" i="18" s="1"/>
  <c r="AD16" i="18"/>
  <c r="AB16" i="18"/>
  <c r="A16" i="18"/>
  <c r="CD137" i="18" s="1"/>
  <c r="AD15" i="18"/>
  <c r="AB15" i="18"/>
  <c r="A15" i="18"/>
  <c r="CD136" i="18" s="1"/>
  <c r="AD14" i="18"/>
  <c r="AB14" i="18"/>
  <c r="A14" i="18"/>
  <c r="CD135" i="18" s="1"/>
  <c r="AD13" i="18"/>
  <c r="AB13" i="18"/>
  <c r="A13" i="18"/>
  <c r="AV12" i="18" s="1"/>
  <c r="AW12" i="18"/>
  <c r="AD12" i="18"/>
  <c r="AB12" i="18"/>
  <c r="A8" i="18"/>
  <c r="W4" i="18"/>
  <c r="M4" i="18"/>
  <c r="W2" i="18"/>
  <c r="M2" i="18"/>
  <c r="M2" i="17"/>
  <c r="W2" i="17"/>
  <c r="M4" i="17"/>
  <c r="W4" i="17"/>
  <c r="A8" i="17"/>
  <c r="AB12" i="17"/>
  <c r="AD12" i="17"/>
  <c r="A13" i="17"/>
  <c r="AV12" i="17" s="1"/>
  <c r="AD13" i="17"/>
  <c r="A14" i="17"/>
  <c r="AW12" i="17" s="1"/>
  <c r="AD14" i="17"/>
  <c r="A15" i="17"/>
  <c r="AD15" i="17"/>
  <c r="A16" i="17"/>
  <c r="AD16" i="17"/>
  <c r="A17" i="17"/>
  <c r="AD17" i="17"/>
  <c r="A18" i="17"/>
  <c r="AD18" i="17"/>
  <c r="A19" i="17"/>
  <c r="AD19" i="17"/>
  <c r="A20" i="17"/>
  <c r="CE141" i="17" s="1"/>
  <c r="AD20" i="17"/>
  <c r="A21" i="17"/>
  <c r="AD21" i="17"/>
  <c r="A22" i="17"/>
  <c r="AD22" i="17"/>
  <c r="A23" i="17"/>
  <c r="AD23" i="17"/>
  <c r="A24" i="17"/>
  <c r="AD24" i="17"/>
  <c r="A25" i="17"/>
  <c r="AB25" i="17"/>
  <c r="AD25" i="17"/>
  <c r="A26" i="17"/>
  <c r="AD26" i="17"/>
  <c r="A27" i="17"/>
  <c r="AD27" i="17"/>
  <c r="A28" i="17"/>
  <c r="AD28" i="17"/>
  <c r="A29" i="17"/>
  <c r="AD29" i="17"/>
  <c r="A30" i="17"/>
  <c r="AD30" i="17"/>
  <c r="A31" i="17"/>
  <c r="AD31" i="17"/>
  <c r="AV35" i="17"/>
  <c r="AV47" i="17"/>
  <c r="AW47" i="17"/>
  <c r="AX47" i="17"/>
  <c r="AY47" i="17"/>
  <c r="AZ47" i="17"/>
  <c r="AV48" i="17"/>
  <c r="AW48" i="17"/>
  <c r="AX48" i="17"/>
  <c r="AY48" i="17"/>
  <c r="AZ48" i="17"/>
  <c r="AV49" i="17"/>
  <c r="AW49" i="17"/>
  <c r="AX49" i="17"/>
  <c r="AY49" i="17"/>
  <c r="AZ49" i="17"/>
  <c r="AV50" i="17"/>
  <c r="AW50" i="17"/>
  <c r="AX50" i="17"/>
  <c r="AY50" i="17"/>
  <c r="AZ50" i="17"/>
  <c r="AV51" i="17"/>
  <c r="AW51" i="17"/>
  <c r="AX51" i="17"/>
  <c r="AY51" i="17"/>
  <c r="AZ51" i="17"/>
  <c r="AV52" i="17"/>
  <c r="AW52" i="17"/>
  <c r="AX52" i="17"/>
  <c r="AY52" i="17"/>
  <c r="AZ52" i="17"/>
  <c r="AW53" i="17"/>
  <c r="BA53" i="17"/>
  <c r="BA47" i="17" s="1"/>
  <c r="BB53" i="17"/>
  <c r="BB47" i="17" s="1"/>
  <c r="BC53" i="17"/>
  <c r="BC47" i="17" s="1"/>
  <c r="BD53" i="17"/>
  <c r="BD47" i="17" s="1"/>
  <c r="BE53" i="17"/>
  <c r="BE47" i="17" s="1"/>
  <c r="AV57" i="17"/>
  <c r="AW57" i="17"/>
  <c r="AX57" i="17"/>
  <c r="AY57" i="17"/>
  <c r="BA57" i="17"/>
  <c r="BB57" i="17"/>
  <c r="BD57" i="17"/>
  <c r="AV58" i="17"/>
  <c r="AW58" i="17"/>
  <c r="AX58" i="17"/>
  <c r="AY58" i="17"/>
  <c r="AV59" i="17"/>
  <c r="AW59" i="17"/>
  <c r="AX59" i="17"/>
  <c r="AY59" i="17"/>
  <c r="AV60" i="17"/>
  <c r="AW60" i="17"/>
  <c r="AX60" i="17"/>
  <c r="AY60" i="17"/>
  <c r="AV61" i="17"/>
  <c r="AW61" i="17"/>
  <c r="AX61" i="17"/>
  <c r="AY61" i="17"/>
  <c r="AV62" i="17"/>
  <c r="AW62" i="17"/>
  <c r="AX62" i="17"/>
  <c r="AY62" i="17"/>
  <c r="AZ62" i="17"/>
  <c r="AZ57" i="17" s="1"/>
  <c r="BE57" i="17" s="1"/>
  <c r="BA62" i="17"/>
  <c r="BB62" i="17"/>
  <c r="BC62" i="17"/>
  <c r="BC57" i="17" s="1"/>
  <c r="BD62" i="17"/>
  <c r="AV66" i="17"/>
  <c r="AW66" i="17" s="1"/>
  <c r="AV67" i="17"/>
  <c r="AV68" i="17"/>
  <c r="AV69" i="17"/>
  <c r="AV70" i="17"/>
  <c r="AV71" i="17"/>
  <c r="AV72" i="17"/>
  <c r="AV73" i="17"/>
  <c r="AV74" i="17"/>
  <c r="AV75" i="17"/>
  <c r="V92" i="17"/>
  <c r="Z95" i="17"/>
  <c r="AA95" i="17" s="1"/>
  <c r="Z96" i="17"/>
  <c r="Z97" i="17"/>
  <c r="Z98" i="17"/>
  <c r="Z99" i="17"/>
  <c r="H100" i="17"/>
  <c r="A101" i="17" s="1"/>
  <c r="I100" i="17"/>
  <c r="J100" i="17"/>
  <c r="K100" i="17"/>
  <c r="L100" i="17"/>
  <c r="M100" i="17"/>
  <c r="N100" i="17"/>
  <c r="O100" i="17"/>
  <c r="P100" i="17"/>
  <c r="Q100" i="17"/>
  <c r="R100" i="17"/>
  <c r="S100" i="17"/>
  <c r="T100" i="17"/>
  <c r="U100" i="17"/>
  <c r="V100" i="17"/>
  <c r="W100" i="17"/>
  <c r="X100" i="17"/>
  <c r="Y100" i="17"/>
  <c r="J117" i="17"/>
  <c r="Z117" i="17"/>
  <c r="O119" i="17"/>
  <c r="V119" i="17" s="1"/>
  <c r="AA133" i="17" s="1"/>
  <c r="Q119" i="17"/>
  <c r="AW133" i="17"/>
  <c r="AX133" i="17"/>
  <c r="AY133" i="17"/>
  <c r="BO133" i="17"/>
  <c r="BO164" i="17" s="1"/>
  <c r="BP133" i="17"/>
  <c r="BQ133" i="17"/>
  <c r="BR133" i="17"/>
  <c r="BS133" i="17"/>
  <c r="BT133" i="17"/>
  <c r="BU133" i="17"/>
  <c r="BV133" i="17"/>
  <c r="BW133" i="17"/>
  <c r="BX133" i="17"/>
  <c r="BY133" i="17"/>
  <c r="CD133" i="17"/>
  <c r="CE133" i="17"/>
  <c r="A134" i="17"/>
  <c r="AZ133" i="17" s="1"/>
  <c r="AW134" i="17"/>
  <c r="AX134" i="17"/>
  <c r="AY134" i="17"/>
  <c r="BO134" i="17"/>
  <c r="BP134" i="17"/>
  <c r="BQ134" i="17"/>
  <c r="BR134" i="17"/>
  <c r="BS134" i="17"/>
  <c r="BT134" i="17"/>
  <c r="BU134" i="17"/>
  <c r="BV134" i="17"/>
  <c r="BW134" i="17"/>
  <c r="BX134" i="17"/>
  <c r="BY134" i="17"/>
  <c r="CD134" i="17"/>
  <c r="CE134" i="17"/>
  <c r="A135" i="17"/>
  <c r="AB14" i="17" s="1"/>
  <c r="AW135" i="17"/>
  <c r="AX135" i="17"/>
  <c r="AY135" i="17"/>
  <c r="BO135" i="17"/>
  <c r="BP135" i="17"/>
  <c r="BQ135" i="17"/>
  <c r="BR135" i="17"/>
  <c r="BS135" i="17"/>
  <c r="BT135" i="17"/>
  <c r="BU135" i="17"/>
  <c r="BV135" i="17"/>
  <c r="BW135" i="17"/>
  <c r="BX135" i="17"/>
  <c r="BY135" i="17"/>
  <c r="CD135" i="17"/>
  <c r="CE135" i="17"/>
  <c r="A136" i="17"/>
  <c r="AB15" i="17" s="1"/>
  <c r="AW136" i="17"/>
  <c r="AX136" i="17"/>
  <c r="AY136" i="17"/>
  <c r="BO136" i="17"/>
  <c r="BP136" i="17"/>
  <c r="BP164" i="17" s="1"/>
  <c r="BQ136" i="17"/>
  <c r="BR136" i="17"/>
  <c r="BS136" i="17"/>
  <c r="BT136" i="17"/>
  <c r="BT164" i="17" s="1"/>
  <c r="BU136" i="17"/>
  <c r="BV136" i="17"/>
  <c r="BW136" i="17"/>
  <c r="BX136" i="17"/>
  <c r="BY136" i="17"/>
  <c r="CD136" i="17"/>
  <c r="CE136" i="17"/>
  <c r="A137" i="17"/>
  <c r="AB16" i="17" s="1"/>
  <c r="AW137" i="17"/>
  <c r="AX137" i="17"/>
  <c r="AY137" i="17"/>
  <c r="BO137" i="17"/>
  <c r="BP137" i="17"/>
  <c r="BQ137" i="17"/>
  <c r="BR137" i="17"/>
  <c r="BS137" i="17"/>
  <c r="BT137" i="17"/>
  <c r="BU137" i="17"/>
  <c r="BV137" i="17"/>
  <c r="BW137" i="17"/>
  <c r="BX137" i="17"/>
  <c r="BY137" i="17"/>
  <c r="CD137" i="17"/>
  <c r="CE137" i="17"/>
  <c r="A138" i="17"/>
  <c r="AB17" i="17" s="1"/>
  <c r="AW138" i="17"/>
  <c r="AX138" i="17"/>
  <c r="AY138" i="17"/>
  <c r="BO138" i="17"/>
  <c r="BP138" i="17"/>
  <c r="BQ138" i="17"/>
  <c r="BR138" i="17"/>
  <c r="BS138" i="17"/>
  <c r="BT138" i="17"/>
  <c r="BU138" i="17"/>
  <c r="BV138" i="17"/>
  <c r="BV164" i="17" s="1"/>
  <c r="BW138" i="17"/>
  <c r="BX138" i="17"/>
  <c r="BY138" i="17"/>
  <c r="CD138" i="17"/>
  <c r="CE138" i="17"/>
  <c r="A139" i="17"/>
  <c r="AB18" i="17" s="1"/>
  <c r="AW139" i="17"/>
  <c r="AX139" i="17"/>
  <c r="AY139" i="17"/>
  <c r="BO139" i="17"/>
  <c r="BP139" i="17"/>
  <c r="BQ139" i="17"/>
  <c r="BQ164" i="17" s="1"/>
  <c r="BR139" i="17"/>
  <c r="BS139" i="17"/>
  <c r="BT139" i="17"/>
  <c r="BU139" i="17"/>
  <c r="BV139" i="17"/>
  <c r="BW139" i="17"/>
  <c r="BX139" i="17"/>
  <c r="BY139" i="17"/>
  <c r="CD139" i="17"/>
  <c r="CE139" i="17"/>
  <c r="A140" i="17"/>
  <c r="AB19" i="17" s="1"/>
  <c r="AW140" i="17"/>
  <c r="AX140" i="17"/>
  <c r="AY140" i="17"/>
  <c r="BO140" i="17"/>
  <c r="BP140" i="17"/>
  <c r="BQ140" i="17"/>
  <c r="BR140" i="17"/>
  <c r="BS140" i="17"/>
  <c r="BT140" i="17"/>
  <c r="BU140" i="17"/>
  <c r="BV140" i="17"/>
  <c r="BW140" i="17"/>
  <c r="BX140" i="17"/>
  <c r="BY140" i="17"/>
  <c r="CD140" i="17"/>
  <c r="CE140" i="17"/>
  <c r="A141" i="17"/>
  <c r="AB20" i="17" s="1"/>
  <c r="AW141" i="17"/>
  <c r="AX141" i="17"/>
  <c r="AY141" i="17"/>
  <c r="BO141" i="17"/>
  <c r="BP141" i="17"/>
  <c r="BQ141" i="17"/>
  <c r="BR141" i="17"/>
  <c r="BS141" i="17"/>
  <c r="BT141" i="17"/>
  <c r="BU141" i="17"/>
  <c r="BV141" i="17"/>
  <c r="BW141" i="17"/>
  <c r="BW164" i="17" s="1"/>
  <c r="BX141" i="17"/>
  <c r="BY141" i="17"/>
  <c r="CF141" i="17"/>
  <c r="A142" i="17"/>
  <c r="AB21" i="17" s="1"/>
  <c r="AW142" i="17"/>
  <c r="AX142" i="17"/>
  <c r="AY142" i="17"/>
  <c r="BO142" i="17"/>
  <c r="BP142" i="17"/>
  <c r="BQ142" i="17"/>
  <c r="BR142" i="17"/>
  <c r="BR164" i="17" s="1"/>
  <c r="BS142" i="17"/>
  <c r="BT142" i="17"/>
  <c r="BU142" i="17"/>
  <c r="BV142" i="17"/>
  <c r="BW142" i="17"/>
  <c r="BX142" i="17"/>
  <c r="BY142" i="17"/>
  <c r="CD142" i="17"/>
  <c r="CE142" i="17"/>
  <c r="A143" i="17"/>
  <c r="AB22" i="17" s="1"/>
  <c r="AW143" i="17"/>
  <c r="AX143" i="17"/>
  <c r="AY143" i="17"/>
  <c r="BO143" i="17"/>
  <c r="BP143" i="17"/>
  <c r="BQ143" i="17"/>
  <c r="BR143" i="17"/>
  <c r="BS143" i="17"/>
  <c r="BT143" i="17"/>
  <c r="BU143" i="17"/>
  <c r="BV143" i="17"/>
  <c r="BW143" i="17"/>
  <c r="BX143" i="17"/>
  <c r="BY143" i="17"/>
  <c r="CD143" i="17"/>
  <c r="CE143" i="17"/>
  <c r="A144" i="17"/>
  <c r="AB23" i="17" s="1"/>
  <c r="AW144" i="17"/>
  <c r="AX144" i="17"/>
  <c r="AY144" i="17"/>
  <c r="BO144" i="17"/>
  <c r="BP144" i="17"/>
  <c r="BQ144" i="17"/>
  <c r="BR144" i="17"/>
  <c r="BS144" i="17"/>
  <c r="BT144" i="17"/>
  <c r="BU144" i="17"/>
  <c r="BV144" i="17"/>
  <c r="BW144" i="17"/>
  <c r="BX144" i="17"/>
  <c r="BX164" i="17" s="1"/>
  <c r="BY144" i="17"/>
  <c r="CD144" i="17"/>
  <c r="CE144" i="17"/>
  <c r="A145" i="17"/>
  <c r="AB24" i="17" s="1"/>
  <c r="AW145" i="17"/>
  <c r="AX145" i="17"/>
  <c r="AY145" i="17"/>
  <c r="BO145" i="17"/>
  <c r="BP145" i="17"/>
  <c r="BQ145" i="17"/>
  <c r="BR145" i="17"/>
  <c r="BS145" i="17"/>
  <c r="BS164" i="17" s="1"/>
  <c r="BT145" i="17"/>
  <c r="BU145" i="17"/>
  <c r="BV145" i="17"/>
  <c r="BW145" i="17"/>
  <c r="BX145" i="17"/>
  <c r="BY145" i="17"/>
  <c r="CD145" i="17"/>
  <c r="CE145" i="17"/>
  <c r="A146" i="17"/>
  <c r="AW146" i="17"/>
  <c r="AX146" i="17"/>
  <c r="AY146" i="17"/>
  <c r="BO146" i="17"/>
  <c r="BP146" i="17"/>
  <c r="BQ146" i="17"/>
  <c r="BR146" i="17"/>
  <c r="BS146" i="17"/>
  <c r="BT146" i="17"/>
  <c r="BU146" i="17"/>
  <c r="BV146" i="17"/>
  <c r="BW146" i="17"/>
  <c r="BX146" i="17"/>
  <c r="BY146" i="17"/>
  <c r="CD146" i="17"/>
  <c r="CE146" i="17"/>
  <c r="A147" i="17"/>
  <c r="AB26" i="17" s="1"/>
  <c r="AW147" i="17"/>
  <c r="AX147" i="17"/>
  <c r="AY147" i="17"/>
  <c r="BO147" i="17"/>
  <c r="BP147" i="17"/>
  <c r="BQ147" i="17"/>
  <c r="BR147" i="17"/>
  <c r="BS147" i="17"/>
  <c r="BT147" i="17"/>
  <c r="BU147" i="17"/>
  <c r="BV147" i="17"/>
  <c r="BW147" i="17"/>
  <c r="BX147" i="17"/>
  <c r="BY147" i="17"/>
  <c r="BY164" i="17" s="1"/>
  <c r="CD147" i="17"/>
  <c r="CE147" i="17"/>
  <c r="A148" i="17"/>
  <c r="AB27" i="17" s="1"/>
  <c r="AW148" i="17"/>
  <c r="AX148" i="17"/>
  <c r="AY148" i="17"/>
  <c r="BO148" i="17"/>
  <c r="BP148" i="17"/>
  <c r="BQ148" i="17"/>
  <c r="BR148" i="17"/>
  <c r="BS148" i="17"/>
  <c r="BT148" i="17"/>
  <c r="BU148" i="17"/>
  <c r="BV148" i="17"/>
  <c r="BW148" i="17"/>
  <c r="BX148" i="17"/>
  <c r="BY148" i="17"/>
  <c r="CD148" i="17"/>
  <c r="CE148" i="17"/>
  <c r="A149" i="17"/>
  <c r="AB28" i="17" s="1"/>
  <c r="AW149" i="17"/>
  <c r="AX149" i="17"/>
  <c r="AY149" i="17"/>
  <c r="BO149" i="17"/>
  <c r="BP149" i="17"/>
  <c r="BQ149" i="17"/>
  <c r="BR149" i="17"/>
  <c r="BS149" i="17"/>
  <c r="BT149" i="17"/>
  <c r="BU149" i="17"/>
  <c r="BV149" i="17"/>
  <c r="BW149" i="17"/>
  <c r="BX149" i="17"/>
  <c r="BY149" i="17"/>
  <c r="CD149" i="17"/>
  <c r="CE149" i="17"/>
  <c r="A150" i="17"/>
  <c r="AB29" i="17" s="1"/>
  <c r="AW150" i="17"/>
  <c r="AX150" i="17"/>
  <c r="AY150" i="17"/>
  <c r="BO150" i="17"/>
  <c r="BP150" i="17"/>
  <c r="BQ150" i="17"/>
  <c r="BR150" i="17"/>
  <c r="BS150" i="17"/>
  <c r="BT150" i="17"/>
  <c r="BU150" i="17"/>
  <c r="BV150" i="17"/>
  <c r="BW150" i="17"/>
  <c r="BX150" i="17"/>
  <c r="BY150" i="17"/>
  <c r="CD150" i="17"/>
  <c r="CE150" i="17"/>
  <c r="A151" i="17"/>
  <c r="AB30" i="17" s="1"/>
  <c r="AW151" i="17"/>
  <c r="AX151" i="17"/>
  <c r="AY151" i="17"/>
  <c r="BO151" i="17"/>
  <c r="BP151" i="17"/>
  <c r="BQ151" i="17"/>
  <c r="BR151" i="17"/>
  <c r="BS151" i="17"/>
  <c r="BT151" i="17"/>
  <c r="BU151" i="17"/>
  <c r="BV151" i="17"/>
  <c r="BW151" i="17"/>
  <c r="BX151" i="17"/>
  <c r="BY151" i="17"/>
  <c r="CD151" i="17"/>
  <c r="CE151" i="17"/>
  <c r="A152" i="17"/>
  <c r="AB31" i="17" s="1"/>
  <c r="AW152" i="17"/>
  <c r="AX152" i="17"/>
  <c r="AY152" i="17"/>
  <c r="BO152" i="17"/>
  <c r="BP152" i="17"/>
  <c r="BQ152" i="17"/>
  <c r="BR152" i="17"/>
  <c r="BS152" i="17"/>
  <c r="BT152" i="17"/>
  <c r="BU152" i="17"/>
  <c r="BV152" i="17"/>
  <c r="BW152" i="17"/>
  <c r="BX152" i="17"/>
  <c r="BY152" i="17"/>
  <c r="CD152" i="17"/>
  <c r="CE152" i="17"/>
  <c r="A153" i="17"/>
  <c r="AW153" i="17"/>
  <c r="AX153" i="17"/>
  <c r="AY153" i="17"/>
  <c r="BO153" i="17"/>
  <c r="BP153" i="17"/>
  <c r="BQ153" i="17"/>
  <c r="BR153" i="17"/>
  <c r="BS153" i="17"/>
  <c r="BT153" i="17"/>
  <c r="BU153" i="17"/>
  <c r="BV153" i="17"/>
  <c r="BW153" i="17"/>
  <c r="BX153" i="17"/>
  <c r="BY153" i="17"/>
  <c r="A154" i="17"/>
  <c r="AW154" i="17"/>
  <c r="AX154" i="17"/>
  <c r="AY154" i="17"/>
  <c r="BO154" i="17"/>
  <c r="BP154" i="17"/>
  <c r="BQ154" i="17"/>
  <c r="BR154" i="17"/>
  <c r="BS154" i="17"/>
  <c r="BT154" i="17"/>
  <c r="BU154" i="17"/>
  <c r="BV154" i="17"/>
  <c r="BW154" i="17"/>
  <c r="BX154" i="17"/>
  <c r="BY154" i="17"/>
  <c r="A155" i="17"/>
  <c r="AW155" i="17"/>
  <c r="AX155" i="17"/>
  <c r="AY155" i="17"/>
  <c r="BO155" i="17"/>
  <c r="BP155" i="17"/>
  <c r="BQ155" i="17"/>
  <c r="BR155" i="17"/>
  <c r="BS155" i="17"/>
  <c r="BT155" i="17"/>
  <c r="BU155" i="17"/>
  <c r="BV155" i="17"/>
  <c r="BW155" i="17"/>
  <c r="BX155" i="17"/>
  <c r="BY155" i="17"/>
  <c r="A156" i="17"/>
  <c r="AW156" i="17"/>
  <c r="AX156" i="17"/>
  <c r="AY156" i="17"/>
  <c r="BO156" i="17"/>
  <c r="BP156" i="17"/>
  <c r="BQ156" i="17"/>
  <c r="BR156" i="17"/>
  <c r="BS156" i="17"/>
  <c r="BT156" i="17"/>
  <c r="BU156" i="17"/>
  <c r="BV156" i="17"/>
  <c r="BW156" i="17"/>
  <c r="BX156" i="17"/>
  <c r="BY156" i="17"/>
  <c r="A157" i="17"/>
  <c r="AW157" i="17"/>
  <c r="AX157" i="17"/>
  <c r="AY157" i="17"/>
  <c r="BO157" i="17"/>
  <c r="BP157" i="17"/>
  <c r="BQ157" i="17"/>
  <c r="BR157" i="17"/>
  <c r="BS157" i="17"/>
  <c r="BT157" i="17"/>
  <c r="BU157" i="17"/>
  <c r="BV157" i="17"/>
  <c r="BW157" i="17"/>
  <c r="BX157" i="17"/>
  <c r="BY157" i="17"/>
  <c r="A158" i="17"/>
  <c r="AW158" i="17"/>
  <c r="AX158" i="17"/>
  <c r="AY158" i="17"/>
  <c r="BO158" i="17"/>
  <c r="BP158" i="17"/>
  <c r="BQ158" i="17"/>
  <c r="BR158" i="17"/>
  <c r="BS158" i="17"/>
  <c r="BT158" i="17"/>
  <c r="BU158" i="17"/>
  <c r="BV158" i="17"/>
  <c r="BW158" i="17"/>
  <c r="BX158" i="17"/>
  <c r="BY158" i="17"/>
  <c r="A159" i="17"/>
  <c r="AW159" i="17"/>
  <c r="AX159" i="17"/>
  <c r="AY159" i="17"/>
  <c r="BO159" i="17"/>
  <c r="BP159" i="17"/>
  <c r="BQ159" i="17"/>
  <c r="BR159" i="17"/>
  <c r="BS159" i="17"/>
  <c r="BT159" i="17"/>
  <c r="BU159" i="17"/>
  <c r="BV159" i="17"/>
  <c r="BW159" i="17"/>
  <c r="BX159" i="17"/>
  <c r="BY159" i="17"/>
  <c r="CD159" i="17"/>
  <c r="CE159" i="17"/>
  <c r="A160" i="17"/>
  <c r="AW160" i="17"/>
  <c r="AX160" i="17"/>
  <c r="AY160" i="17"/>
  <c r="BO160" i="17"/>
  <c r="BP160" i="17"/>
  <c r="BQ160" i="17"/>
  <c r="BR160" i="17"/>
  <c r="BS160" i="17"/>
  <c r="BT160" i="17"/>
  <c r="BU160" i="17"/>
  <c r="BV160" i="17"/>
  <c r="BW160" i="17"/>
  <c r="BX160" i="17"/>
  <c r="BY160" i="17"/>
  <c r="CD160" i="17"/>
  <c r="CE160" i="17"/>
  <c r="A161" i="17"/>
  <c r="AW161" i="17"/>
  <c r="AX161" i="17"/>
  <c r="AY161" i="17"/>
  <c r="BO161" i="17"/>
  <c r="BP161" i="17"/>
  <c r="BQ161" i="17"/>
  <c r="BR161" i="17"/>
  <c r="BS161" i="17"/>
  <c r="BT161" i="17"/>
  <c r="BU161" i="17"/>
  <c r="BV161" i="17"/>
  <c r="BW161" i="17"/>
  <c r="BX161" i="17"/>
  <c r="BY161" i="17"/>
  <c r="CD161" i="17"/>
  <c r="CE161" i="17"/>
  <c r="A162" i="17"/>
  <c r="AW162" i="17"/>
  <c r="AX162" i="17"/>
  <c r="AY162" i="17"/>
  <c r="BO162" i="17"/>
  <c r="BP162" i="17"/>
  <c r="BQ162" i="17"/>
  <c r="BR162" i="17"/>
  <c r="BS162" i="17"/>
  <c r="BT162" i="17"/>
  <c r="BU162" i="17"/>
  <c r="BV162" i="17"/>
  <c r="BW162" i="17"/>
  <c r="BX162" i="17"/>
  <c r="BY162" i="17"/>
  <c r="CD162" i="17"/>
  <c r="CE162" i="17"/>
  <c r="BU164" i="17"/>
  <c r="AZ165" i="17"/>
  <c r="AV172" i="17"/>
  <c r="AW172" i="17"/>
  <c r="AX172" i="17"/>
  <c r="AY172" i="17"/>
  <c r="BC172" i="17"/>
  <c r="BD172" i="17"/>
  <c r="BO172" i="17"/>
  <c r="BQ172" i="17"/>
  <c r="BR172" i="17"/>
  <c r="BS172" i="17"/>
  <c r="BS176" i="17" s="1"/>
  <c r="BT172" i="17"/>
  <c r="BU172" i="17"/>
  <c r="BU176" i="17" s="1"/>
  <c r="BV172" i="17"/>
  <c r="BV176" i="17" s="1"/>
  <c r="BW172" i="17"/>
  <c r="BX172" i="17"/>
  <c r="BY172" i="17"/>
  <c r="BZ172" i="17"/>
  <c r="CA172" i="17"/>
  <c r="A173" i="17"/>
  <c r="AZ172" i="17" s="1"/>
  <c r="AV173" i="17"/>
  <c r="AW173" i="17"/>
  <c r="AX173" i="17"/>
  <c r="AY173" i="17"/>
  <c r="BQ173" i="17"/>
  <c r="BR173" i="17"/>
  <c r="BR176" i="17" s="1"/>
  <c r="BS173" i="17"/>
  <c r="BT173" i="17"/>
  <c r="BU173" i="17"/>
  <c r="BV173" i="17"/>
  <c r="BW173" i="17"/>
  <c r="BW176" i="17" s="1"/>
  <c r="BX173" i="17"/>
  <c r="BY173" i="17"/>
  <c r="BZ173" i="17"/>
  <c r="CA173" i="17"/>
  <c r="CA176" i="17" s="1"/>
  <c r="A174" i="17"/>
  <c r="AV174" i="17"/>
  <c r="AW174" i="17"/>
  <c r="AX174" i="17"/>
  <c r="AY174" i="17"/>
  <c r="BQ174" i="17"/>
  <c r="BR174" i="17"/>
  <c r="BS174" i="17"/>
  <c r="BT174" i="17"/>
  <c r="BU174" i="17"/>
  <c r="BV174" i="17"/>
  <c r="BW174" i="17"/>
  <c r="BX174" i="17"/>
  <c r="BY174" i="17"/>
  <c r="BZ174" i="17"/>
  <c r="CA174" i="17"/>
  <c r="BQ176" i="17"/>
  <c r="BT176" i="17"/>
  <c r="BX176" i="17"/>
  <c r="BY176" i="17"/>
  <c r="BZ176" i="17"/>
  <c r="AW181" i="17"/>
  <c r="BA181" i="17"/>
  <c r="BB181" i="17"/>
  <c r="BC181" i="17"/>
  <c r="J183" i="17"/>
  <c r="AV183" i="17" s="1"/>
  <c r="N183" i="17"/>
  <c r="AY181" i="17" s="1"/>
  <c r="R183" i="17"/>
  <c r="AZ181" i="17" s="1"/>
  <c r="AW183" i="17"/>
  <c r="A185" i="17"/>
  <c r="BD181" i="17" s="1"/>
  <c r="J185" i="17"/>
  <c r="N185" i="17"/>
  <c r="R185" i="17"/>
  <c r="AV185" i="17"/>
  <c r="AW185" i="17"/>
  <c r="J187" i="17"/>
  <c r="N187" i="17"/>
  <c r="AV187" i="17" s="1"/>
  <c r="R187" i="17"/>
  <c r="AW187" i="17"/>
  <c r="J189" i="17"/>
  <c r="AV189" i="17" s="1"/>
  <c r="N189" i="17"/>
  <c r="R189" i="17"/>
  <c r="AW189" i="17"/>
  <c r="BC199" i="17"/>
  <c r="A200" i="17"/>
  <c r="BD199" i="17" s="1"/>
  <c r="A201" i="17"/>
  <c r="A202" i="17"/>
  <c r="A203" i="17"/>
  <c r="A204" i="17"/>
  <c r="A205" i="17"/>
  <c r="AV209" i="17"/>
  <c r="BA218" i="17"/>
  <c r="A219" i="17"/>
  <c r="AV218" i="17" s="1"/>
  <c r="A220" i="17"/>
  <c r="BB218" i="17" s="1"/>
  <c r="A221" i="17"/>
  <c r="A222" i="17"/>
  <c r="A223" i="17"/>
  <c r="A224" i="17"/>
  <c r="A224" i="16"/>
  <c r="A223" i="16"/>
  <c r="A222" i="16"/>
  <c r="A221" i="16"/>
  <c r="A220" i="16"/>
  <c r="BB218" i="16" s="1"/>
  <c r="A219" i="16"/>
  <c r="BC218" i="16" s="1"/>
  <c r="AZ218" i="16"/>
  <c r="AY218" i="16"/>
  <c r="AX218" i="16"/>
  <c r="AW218" i="16"/>
  <c r="AV218" i="16"/>
  <c r="AV209" i="16"/>
  <c r="A205" i="16"/>
  <c r="AW199" i="16" s="1"/>
  <c r="A204" i="16"/>
  <c r="A203" i="16"/>
  <c r="A202" i="16"/>
  <c r="A201" i="16"/>
  <c r="A200" i="16"/>
  <c r="BF199" i="16" s="1"/>
  <c r="AW189" i="16"/>
  <c r="R189" i="16"/>
  <c r="N189" i="16"/>
  <c r="J189" i="16"/>
  <c r="AV189" i="16" s="1"/>
  <c r="AW187" i="16"/>
  <c r="R187" i="16"/>
  <c r="N187" i="16"/>
  <c r="J187" i="16"/>
  <c r="AV187" i="16" s="1"/>
  <c r="R185" i="16"/>
  <c r="N185" i="16"/>
  <c r="J185" i="16"/>
  <c r="A185" i="16"/>
  <c r="BD181" i="16" s="1"/>
  <c r="AW183" i="16"/>
  <c r="R183" i="16"/>
  <c r="N183" i="16"/>
  <c r="J183" i="16"/>
  <c r="AV183" i="16" s="1"/>
  <c r="CA174" i="16"/>
  <c r="BZ174" i="16"/>
  <c r="BY174" i="16"/>
  <c r="BX174" i="16"/>
  <c r="BW174" i="16"/>
  <c r="BV174" i="16"/>
  <c r="BU174" i="16"/>
  <c r="BT174" i="16"/>
  <c r="BS174" i="16"/>
  <c r="BS176" i="16" s="1"/>
  <c r="BR174" i="16"/>
  <c r="BR176" i="16" s="1"/>
  <c r="BQ174" i="16"/>
  <c r="BQ176" i="16" s="1"/>
  <c r="AY174" i="16"/>
  <c r="AX174" i="16"/>
  <c r="AW174" i="16"/>
  <c r="AV174" i="16"/>
  <c r="A174" i="16"/>
  <c r="CA173" i="16"/>
  <c r="BZ173" i="16"/>
  <c r="BY173" i="16"/>
  <c r="BX173" i="16"/>
  <c r="BW173" i="16"/>
  <c r="BW176" i="16" s="1"/>
  <c r="BV173" i="16"/>
  <c r="BU173" i="16"/>
  <c r="BU176" i="16" s="1"/>
  <c r="BT173" i="16"/>
  <c r="BT176" i="16" s="1"/>
  <c r="BS173" i="16"/>
  <c r="BR173" i="16"/>
  <c r="BQ173" i="16"/>
  <c r="AY173" i="16"/>
  <c r="AX173" i="16"/>
  <c r="AW173" i="16"/>
  <c r="AV173" i="16"/>
  <c r="A173" i="16"/>
  <c r="BG172" i="16" s="1"/>
  <c r="CA172" i="16"/>
  <c r="CA176" i="16" s="1"/>
  <c r="BZ172" i="16"/>
  <c r="BZ176" i="16" s="1"/>
  <c r="BY172" i="16"/>
  <c r="BY176" i="16" s="1"/>
  <c r="BX172" i="16"/>
  <c r="BX176" i="16" s="1"/>
  <c r="BW172" i="16"/>
  <c r="BV172" i="16"/>
  <c r="BV176" i="16" s="1"/>
  <c r="BU172" i="16"/>
  <c r="BT172" i="16"/>
  <c r="BS172" i="16"/>
  <c r="BR172" i="16"/>
  <c r="BQ172" i="16"/>
  <c r="BI172" i="16"/>
  <c r="BH172" i="16"/>
  <c r="AY172" i="16"/>
  <c r="AX172" i="16"/>
  <c r="AW172" i="16"/>
  <c r="AV172" i="16"/>
  <c r="AZ165" i="16"/>
  <c r="CE162" i="16"/>
  <c r="CD162" i="16"/>
  <c r="BY162" i="16"/>
  <c r="BX162" i="16"/>
  <c r="BW162" i="16"/>
  <c r="BV162" i="16"/>
  <c r="BU162" i="16"/>
  <c r="BT162" i="16"/>
  <c r="BS162" i="16"/>
  <c r="BR162" i="16"/>
  <c r="BQ162" i="16"/>
  <c r="BP162" i="16"/>
  <c r="BO162" i="16"/>
  <c r="AY162" i="16"/>
  <c r="AX162" i="16"/>
  <c r="AW162" i="16"/>
  <c r="A162" i="16"/>
  <c r="CE161" i="16"/>
  <c r="CD161" i="16"/>
  <c r="BY161" i="16"/>
  <c r="BX161" i="16"/>
  <c r="BW161" i="16"/>
  <c r="BV161" i="16"/>
  <c r="BU161" i="16"/>
  <c r="BT161" i="16"/>
  <c r="BS161" i="16"/>
  <c r="BR161" i="16"/>
  <c r="BQ161" i="16"/>
  <c r="BP161" i="16"/>
  <c r="BO161" i="16"/>
  <c r="AY161" i="16"/>
  <c r="AX161" i="16"/>
  <c r="AW161" i="16"/>
  <c r="A161" i="16"/>
  <c r="CE160" i="16"/>
  <c r="CD160" i="16"/>
  <c r="BY160" i="16"/>
  <c r="BX160" i="16"/>
  <c r="BW160" i="16"/>
  <c r="BV160" i="16"/>
  <c r="BU160" i="16"/>
  <c r="BT160" i="16"/>
  <c r="BS160" i="16"/>
  <c r="BR160" i="16"/>
  <c r="BQ160" i="16"/>
  <c r="BP160" i="16"/>
  <c r="BO160" i="16"/>
  <c r="AY160" i="16"/>
  <c r="AX160" i="16"/>
  <c r="AW160" i="16"/>
  <c r="A160" i="16"/>
  <c r="CE159" i="16"/>
  <c r="CD159" i="16"/>
  <c r="BY159" i="16"/>
  <c r="BX159" i="16"/>
  <c r="BW159" i="16"/>
  <c r="BV159" i="16"/>
  <c r="BU159" i="16"/>
  <c r="BT159" i="16"/>
  <c r="BS159" i="16"/>
  <c r="BR159" i="16"/>
  <c r="BQ159" i="16"/>
  <c r="BP159" i="16"/>
  <c r="BO159" i="16"/>
  <c r="AY159" i="16"/>
  <c r="AX159" i="16"/>
  <c r="AW159" i="16"/>
  <c r="A159" i="16"/>
  <c r="BY158" i="16"/>
  <c r="BX158" i="16"/>
  <c r="BW158" i="16"/>
  <c r="BV158" i="16"/>
  <c r="BU158" i="16"/>
  <c r="BT158" i="16"/>
  <c r="BS158" i="16"/>
  <c r="BR158" i="16"/>
  <c r="BQ158" i="16"/>
  <c r="BP158" i="16"/>
  <c r="BO158" i="16"/>
  <c r="AY158" i="16"/>
  <c r="AX158" i="16"/>
  <c r="AW158" i="16"/>
  <c r="A158" i="16"/>
  <c r="BY157" i="16"/>
  <c r="BX157" i="16"/>
  <c r="BW157" i="16"/>
  <c r="BV157" i="16"/>
  <c r="BU157" i="16"/>
  <c r="BT157" i="16"/>
  <c r="BS157" i="16"/>
  <c r="BR157" i="16"/>
  <c r="BQ157" i="16"/>
  <c r="BP157" i="16"/>
  <c r="BO157" i="16"/>
  <c r="AY157" i="16"/>
  <c r="AX157" i="16"/>
  <c r="AW157" i="16"/>
  <c r="A157" i="16"/>
  <c r="BY156" i="16"/>
  <c r="BX156" i="16"/>
  <c r="BW156" i="16"/>
  <c r="BV156" i="16"/>
  <c r="BU156" i="16"/>
  <c r="BT156" i="16"/>
  <c r="BS156" i="16"/>
  <c r="BR156" i="16"/>
  <c r="BQ156" i="16"/>
  <c r="BP156" i="16"/>
  <c r="BO156" i="16"/>
  <c r="AY156" i="16"/>
  <c r="AX156" i="16"/>
  <c r="AW156" i="16"/>
  <c r="A156" i="16"/>
  <c r="BY155" i="16"/>
  <c r="BX155" i="16"/>
  <c r="BW155" i="16"/>
  <c r="BV155" i="16"/>
  <c r="BU155" i="16"/>
  <c r="BT155" i="16"/>
  <c r="BS155" i="16"/>
  <c r="BR155" i="16"/>
  <c r="BQ155" i="16"/>
  <c r="BP155" i="16"/>
  <c r="BO155" i="16"/>
  <c r="AY155" i="16"/>
  <c r="AX155" i="16"/>
  <c r="AW155" i="16"/>
  <c r="A155" i="16"/>
  <c r="BY154" i="16"/>
  <c r="BX154" i="16"/>
  <c r="BW154" i="16"/>
  <c r="BV154" i="16"/>
  <c r="BU154" i="16"/>
  <c r="BT154" i="16"/>
  <c r="BS154" i="16"/>
  <c r="BR154" i="16"/>
  <c r="BQ154" i="16"/>
  <c r="BP154" i="16"/>
  <c r="BO154" i="16"/>
  <c r="AY154" i="16"/>
  <c r="AX154" i="16"/>
  <c r="AW154" i="16"/>
  <c r="A154" i="16"/>
  <c r="BY153" i="16"/>
  <c r="BX153" i="16"/>
  <c r="BW153" i="16"/>
  <c r="BV153" i="16"/>
  <c r="BU153" i="16"/>
  <c r="BT153" i="16"/>
  <c r="BS153" i="16"/>
  <c r="BR153" i="16"/>
  <c r="BQ153" i="16"/>
  <c r="BP153" i="16"/>
  <c r="BO153" i="16"/>
  <c r="AY153" i="16"/>
  <c r="AX153" i="16"/>
  <c r="AW153" i="16"/>
  <c r="A153" i="16"/>
  <c r="CE152" i="16"/>
  <c r="CD152" i="16"/>
  <c r="BY152" i="16"/>
  <c r="BX152" i="16"/>
  <c r="BW152" i="16"/>
  <c r="BV152" i="16"/>
  <c r="BU152" i="16"/>
  <c r="BT152" i="16"/>
  <c r="BS152" i="16"/>
  <c r="BR152" i="16"/>
  <c r="BQ152" i="16"/>
  <c r="BP152" i="16"/>
  <c r="BO152" i="16"/>
  <c r="AY152" i="16"/>
  <c r="AX152" i="16"/>
  <c r="AW152" i="16"/>
  <c r="A152" i="16"/>
  <c r="CE151" i="16"/>
  <c r="BY151" i="16"/>
  <c r="BX151" i="16"/>
  <c r="BW151" i="16"/>
  <c r="BV151" i="16"/>
  <c r="BU151" i="16"/>
  <c r="BT151" i="16"/>
  <c r="BS151" i="16"/>
  <c r="BR151" i="16"/>
  <c r="BQ151" i="16"/>
  <c r="BP151" i="16"/>
  <c r="BO151" i="16"/>
  <c r="AY151" i="16"/>
  <c r="AX151" i="16"/>
  <c r="AW151" i="16"/>
  <c r="A151" i="16"/>
  <c r="CE150" i="16"/>
  <c r="BY150" i="16"/>
  <c r="BX150" i="16"/>
  <c r="BW150" i="16"/>
  <c r="BV150" i="16"/>
  <c r="BU150" i="16"/>
  <c r="BT150" i="16"/>
  <c r="BS150" i="16"/>
  <c r="BR150" i="16"/>
  <c r="BQ150" i="16"/>
  <c r="BP150" i="16"/>
  <c r="BO150" i="16"/>
  <c r="AY150" i="16"/>
  <c r="AX150" i="16"/>
  <c r="AW150" i="16"/>
  <c r="A150" i="16"/>
  <c r="CE149" i="16"/>
  <c r="CD149" i="16"/>
  <c r="BY149" i="16"/>
  <c r="BX149" i="16"/>
  <c r="BW149" i="16"/>
  <c r="BV149" i="16"/>
  <c r="BU149" i="16"/>
  <c r="BT149" i="16"/>
  <c r="BS149" i="16"/>
  <c r="BR149" i="16"/>
  <c r="BQ149" i="16"/>
  <c r="BP149" i="16"/>
  <c r="BO149" i="16"/>
  <c r="AY149" i="16"/>
  <c r="AX149" i="16"/>
  <c r="AW149" i="16"/>
  <c r="A149" i="16"/>
  <c r="CE148" i="16"/>
  <c r="BY148" i="16"/>
  <c r="BX148" i="16"/>
  <c r="BW148" i="16"/>
  <c r="BV148" i="16"/>
  <c r="BU148" i="16"/>
  <c r="BT148" i="16"/>
  <c r="BS148" i="16"/>
  <c r="BR148" i="16"/>
  <c r="BQ148" i="16"/>
  <c r="BP148" i="16"/>
  <c r="BO148" i="16"/>
  <c r="AY148" i="16"/>
  <c r="AX148" i="16"/>
  <c r="AW148" i="16"/>
  <c r="A148" i="16"/>
  <c r="CE147" i="16"/>
  <c r="BY147" i="16"/>
  <c r="BX147" i="16"/>
  <c r="BW147" i="16"/>
  <c r="BV147" i="16"/>
  <c r="BU147" i="16"/>
  <c r="BT147" i="16"/>
  <c r="BS147" i="16"/>
  <c r="BR147" i="16"/>
  <c r="BQ147" i="16"/>
  <c r="BP147" i="16"/>
  <c r="BO147" i="16"/>
  <c r="AY147" i="16"/>
  <c r="AX147" i="16"/>
  <c r="AW147" i="16"/>
  <c r="A147" i="16"/>
  <c r="CE146" i="16"/>
  <c r="BY146" i="16"/>
  <c r="BX146" i="16"/>
  <c r="BW146" i="16"/>
  <c r="BV146" i="16"/>
  <c r="BU146" i="16"/>
  <c r="BT146" i="16"/>
  <c r="BS146" i="16"/>
  <c r="BR146" i="16"/>
  <c r="BQ146" i="16"/>
  <c r="BP146" i="16"/>
  <c r="BO146" i="16"/>
  <c r="AY146" i="16"/>
  <c r="AX146" i="16"/>
  <c r="AW146" i="16"/>
  <c r="A146" i="16"/>
  <c r="AB25" i="16" s="1"/>
  <c r="CE145" i="16"/>
  <c r="BY145" i="16"/>
  <c r="BX145" i="16"/>
  <c r="BW145" i="16"/>
  <c r="BV145" i="16"/>
  <c r="BU145" i="16"/>
  <c r="BT145" i="16"/>
  <c r="BS145" i="16"/>
  <c r="BR145" i="16"/>
  <c r="BQ145" i="16"/>
  <c r="BP145" i="16"/>
  <c r="BO145" i="16"/>
  <c r="AY145" i="16"/>
  <c r="AX145" i="16"/>
  <c r="AW145" i="16"/>
  <c r="A145" i="16"/>
  <c r="CE144" i="16"/>
  <c r="BY144" i="16"/>
  <c r="BX144" i="16"/>
  <c r="BW144" i="16"/>
  <c r="BV144" i="16"/>
  <c r="BU144" i="16"/>
  <c r="BT144" i="16"/>
  <c r="BS144" i="16"/>
  <c r="BR144" i="16"/>
  <c r="BQ144" i="16"/>
  <c r="BP144" i="16"/>
  <c r="BO144" i="16"/>
  <c r="AY144" i="16"/>
  <c r="AX144" i="16"/>
  <c r="AW144" i="16"/>
  <c r="A144" i="16"/>
  <c r="CE143" i="16"/>
  <c r="CD143" i="16"/>
  <c r="BY143" i="16"/>
  <c r="BX143" i="16"/>
  <c r="BW143" i="16"/>
  <c r="BV143" i="16"/>
  <c r="BU143" i="16"/>
  <c r="BT143" i="16"/>
  <c r="BS143" i="16"/>
  <c r="BR143" i="16"/>
  <c r="BQ143" i="16"/>
  <c r="BP143" i="16"/>
  <c r="BO143" i="16"/>
  <c r="AY143" i="16"/>
  <c r="AX143" i="16"/>
  <c r="AW143" i="16"/>
  <c r="A143" i="16"/>
  <c r="AB22" i="16" s="1"/>
  <c r="CE142" i="16"/>
  <c r="BY142" i="16"/>
  <c r="BX142" i="16"/>
  <c r="BW142" i="16"/>
  <c r="BV142" i="16"/>
  <c r="BU142" i="16"/>
  <c r="BT142" i="16"/>
  <c r="BS142" i="16"/>
  <c r="BR142" i="16"/>
  <c r="BQ142" i="16"/>
  <c r="BP142" i="16"/>
  <c r="BO142" i="16"/>
  <c r="AY142" i="16"/>
  <c r="AX142" i="16"/>
  <c r="AW142" i="16"/>
  <c r="A142" i="16"/>
  <c r="CF141" i="16"/>
  <c r="BY141" i="16"/>
  <c r="BX141" i="16"/>
  <c r="BW141" i="16"/>
  <c r="BV141" i="16"/>
  <c r="BU141" i="16"/>
  <c r="BT141" i="16"/>
  <c r="BS141" i="16"/>
  <c r="BR141" i="16"/>
  <c r="BQ141" i="16"/>
  <c r="BP141" i="16"/>
  <c r="BO141" i="16"/>
  <c r="AY141" i="16"/>
  <c r="AX141" i="16"/>
  <c r="AW141" i="16"/>
  <c r="A141" i="16"/>
  <c r="CE140" i="16"/>
  <c r="BY140" i="16"/>
  <c r="BX140" i="16"/>
  <c r="BW140" i="16"/>
  <c r="BV140" i="16"/>
  <c r="BU140" i="16"/>
  <c r="BT140" i="16"/>
  <c r="BS140" i="16"/>
  <c r="BR140" i="16"/>
  <c r="BQ140" i="16"/>
  <c r="BP140" i="16"/>
  <c r="BO140" i="16"/>
  <c r="AY140" i="16"/>
  <c r="AX140" i="16"/>
  <c r="AW140" i="16"/>
  <c r="A140" i="16"/>
  <c r="AB19" i="16" s="1"/>
  <c r="CE139" i="16"/>
  <c r="CD139" i="16"/>
  <c r="BY139" i="16"/>
  <c r="BX139" i="16"/>
  <c r="BW139" i="16"/>
  <c r="BV139" i="16"/>
  <c r="BU139" i="16"/>
  <c r="BT139" i="16"/>
  <c r="BS139" i="16"/>
  <c r="BR139" i="16"/>
  <c r="BQ139" i="16"/>
  <c r="BP139" i="16"/>
  <c r="BO139" i="16"/>
  <c r="AY139" i="16"/>
  <c r="AX139" i="16"/>
  <c r="AW139" i="16"/>
  <c r="A139" i="16"/>
  <c r="CE138" i="16"/>
  <c r="BY138" i="16"/>
  <c r="BX138" i="16"/>
  <c r="BW138" i="16"/>
  <c r="BV138" i="16"/>
  <c r="BU138" i="16"/>
  <c r="BT138" i="16"/>
  <c r="BS138" i="16"/>
  <c r="BR138" i="16"/>
  <c r="BQ138" i="16"/>
  <c r="BP138" i="16"/>
  <c r="BO138" i="16"/>
  <c r="AY138" i="16"/>
  <c r="AX138" i="16"/>
  <c r="AW138" i="16"/>
  <c r="A138" i="16"/>
  <c r="CE137" i="16"/>
  <c r="BY137" i="16"/>
  <c r="BX137" i="16"/>
  <c r="BW137" i="16"/>
  <c r="BV137" i="16"/>
  <c r="BU137" i="16"/>
  <c r="BT137" i="16"/>
  <c r="BS137" i="16"/>
  <c r="BR137" i="16"/>
  <c r="BQ137" i="16"/>
  <c r="BP137" i="16"/>
  <c r="BO137" i="16"/>
  <c r="AY137" i="16"/>
  <c r="AX137" i="16"/>
  <c r="AW137" i="16"/>
  <c r="A137" i="16"/>
  <c r="AB16" i="16" s="1"/>
  <c r="CE136" i="16"/>
  <c r="CD136" i="16"/>
  <c r="BY136" i="16"/>
  <c r="BX136" i="16"/>
  <c r="BW136" i="16"/>
  <c r="BV136" i="16"/>
  <c r="BU136" i="16"/>
  <c r="BT136" i="16"/>
  <c r="BS136" i="16"/>
  <c r="BR136" i="16"/>
  <c r="BQ136" i="16"/>
  <c r="BP136" i="16"/>
  <c r="BO136" i="16"/>
  <c r="AY136" i="16"/>
  <c r="AX136" i="16"/>
  <c r="AW136" i="16"/>
  <c r="A136" i="16"/>
  <c r="CE135" i="16"/>
  <c r="BY135" i="16"/>
  <c r="BX135" i="16"/>
  <c r="BW135" i="16"/>
  <c r="BV135" i="16"/>
  <c r="BU135" i="16"/>
  <c r="BT135" i="16"/>
  <c r="BS135" i="16"/>
  <c r="BR135" i="16"/>
  <c r="BR164" i="16" s="1"/>
  <c r="BQ135" i="16"/>
  <c r="BQ164" i="16" s="1"/>
  <c r="BP135" i="16"/>
  <c r="BP164" i="16" s="1"/>
  <c r="BO135" i="16"/>
  <c r="BO164" i="16" s="1"/>
  <c r="AY135" i="16"/>
  <c r="AX135" i="16"/>
  <c r="AW135" i="16"/>
  <c r="A135" i="16"/>
  <c r="CE134" i="16"/>
  <c r="BY134" i="16"/>
  <c r="BX134" i="16"/>
  <c r="BW134" i="16"/>
  <c r="BV134" i="16"/>
  <c r="BU134" i="16"/>
  <c r="BT134" i="16"/>
  <c r="BT164" i="16" s="1"/>
  <c r="BS134" i="16"/>
  <c r="BR134" i="16"/>
  <c r="BQ134" i="16"/>
  <c r="BP134" i="16"/>
  <c r="BO134" i="16"/>
  <c r="AY134" i="16"/>
  <c r="AX134" i="16"/>
  <c r="AW134" i="16"/>
  <c r="A134" i="16"/>
  <c r="BG133" i="16" s="1"/>
  <c r="CE133" i="16"/>
  <c r="CD133" i="16"/>
  <c r="BY133" i="16"/>
  <c r="BY164" i="16" s="1"/>
  <c r="BX133" i="16"/>
  <c r="BX164" i="16" s="1"/>
  <c r="BW133" i="16"/>
  <c r="BW164" i="16" s="1"/>
  <c r="BV133" i="16"/>
  <c r="BV164" i="16" s="1"/>
  <c r="BU133" i="16"/>
  <c r="BU164" i="16" s="1"/>
  <c r="BT133" i="16"/>
  <c r="BS133" i="16"/>
  <c r="BS164" i="16" s="1"/>
  <c r="BR133" i="16"/>
  <c r="BQ133" i="16"/>
  <c r="BP133" i="16"/>
  <c r="BO133" i="16"/>
  <c r="AX133" i="16"/>
  <c r="AW133" i="16"/>
  <c r="AY133" i="16" s="1"/>
  <c r="O119" i="16"/>
  <c r="AV119" i="16" s="1"/>
  <c r="Z117" i="16"/>
  <c r="Q119" i="16" s="1"/>
  <c r="J117" i="16"/>
  <c r="CS105" i="16"/>
  <c r="CQ105" i="16"/>
  <c r="CX103" i="16"/>
  <c r="CY105" i="16" s="1"/>
  <c r="CV103" i="16"/>
  <c r="CT103" i="16"/>
  <c r="CU105" i="16" s="1"/>
  <c r="CR103" i="16"/>
  <c r="CP103" i="16"/>
  <c r="V101" i="16"/>
  <c r="Y100" i="16"/>
  <c r="X100" i="16"/>
  <c r="W100" i="16"/>
  <c r="V100" i="16"/>
  <c r="U100" i="16"/>
  <c r="T100" i="16"/>
  <c r="S100" i="16"/>
  <c r="R100" i="16"/>
  <c r="Q100" i="16"/>
  <c r="P100" i="16"/>
  <c r="O100" i="16"/>
  <c r="N100" i="16"/>
  <c r="M100" i="16"/>
  <c r="L100" i="16"/>
  <c r="K100" i="16"/>
  <c r="J100" i="16"/>
  <c r="I100" i="16"/>
  <c r="H100" i="16"/>
  <c r="A101" i="16" s="1"/>
  <c r="Z99" i="16"/>
  <c r="Z98" i="16"/>
  <c r="Z97" i="16"/>
  <c r="Z96" i="16"/>
  <c r="AA95" i="16"/>
  <c r="O101" i="16" s="1"/>
  <c r="Z95" i="16"/>
  <c r="V92" i="16"/>
  <c r="AV75" i="16"/>
  <c r="AV74" i="16"/>
  <c r="AV73" i="16"/>
  <c r="AV72" i="16"/>
  <c r="AV71" i="16"/>
  <c r="AV70" i="16"/>
  <c r="AV69" i="16"/>
  <c r="AV68" i="16"/>
  <c r="AV67" i="16"/>
  <c r="AW66" i="16" s="1"/>
  <c r="AV66" i="16"/>
  <c r="BD62" i="16"/>
  <c r="BC62" i="16"/>
  <c r="BC57" i="16" s="1"/>
  <c r="BB62" i="16"/>
  <c r="BB57" i="16" s="1"/>
  <c r="BA62" i="16"/>
  <c r="BA57" i="16" s="1"/>
  <c r="AZ62" i="16"/>
  <c r="AZ57" i="16" s="1"/>
  <c r="AY62" i="16"/>
  <c r="AX62" i="16"/>
  <c r="AW62" i="16"/>
  <c r="AV62" i="16"/>
  <c r="AY61" i="16"/>
  <c r="AX61" i="16"/>
  <c r="AW61" i="16"/>
  <c r="AV61" i="16"/>
  <c r="AY60" i="16"/>
  <c r="AX60" i="16"/>
  <c r="AW60" i="16"/>
  <c r="AV60" i="16"/>
  <c r="AY59" i="16"/>
  <c r="AX59" i="16"/>
  <c r="AW59" i="16"/>
  <c r="AV59" i="16"/>
  <c r="AY58" i="16"/>
  <c r="AX58" i="16"/>
  <c r="AW58" i="16"/>
  <c r="AV58" i="16"/>
  <c r="BD57" i="16"/>
  <c r="AY57" i="16"/>
  <c r="AX57" i="16"/>
  <c r="AW57" i="16"/>
  <c r="AV57" i="16"/>
  <c r="BE53" i="16"/>
  <c r="BD53" i="16"/>
  <c r="BC53" i="16"/>
  <c r="BB53" i="16"/>
  <c r="BA53" i="16"/>
  <c r="BA47" i="16" s="1"/>
  <c r="BF47" i="16" s="1"/>
  <c r="AW53" i="16"/>
  <c r="AZ52" i="16"/>
  <c r="AY52" i="16"/>
  <c r="AX52" i="16"/>
  <c r="AW52" i="16"/>
  <c r="AV52" i="16"/>
  <c r="AZ51" i="16"/>
  <c r="AY51" i="16"/>
  <c r="AX51" i="16"/>
  <c r="AW51" i="16"/>
  <c r="AV51" i="16"/>
  <c r="AZ50" i="16"/>
  <c r="AY50" i="16"/>
  <c r="AX50" i="16"/>
  <c r="AW50" i="16"/>
  <c r="AV50" i="16"/>
  <c r="AZ49" i="16"/>
  <c r="AY49" i="16"/>
  <c r="AX49" i="16"/>
  <c r="AW49" i="16"/>
  <c r="AV49" i="16"/>
  <c r="AZ48" i="16"/>
  <c r="AY48" i="16"/>
  <c r="AX48" i="16"/>
  <c r="AW48" i="16"/>
  <c r="AV48" i="16"/>
  <c r="BE47" i="16"/>
  <c r="BD47" i="16"/>
  <c r="BC47" i="16"/>
  <c r="BB47" i="16"/>
  <c r="AZ47" i="16"/>
  <c r="AY47" i="16"/>
  <c r="AX47" i="16"/>
  <c r="AW47" i="16"/>
  <c r="AV47" i="16"/>
  <c r="AV35" i="16"/>
  <c r="AD31" i="16"/>
  <c r="AB31" i="16"/>
  <c r="A31" i="16"/>
  <c r="AD30" i="16"/>
  <c r="AB30" i="16"/>
  <c r="A30" i="16"/>
  <c r="CD151" i="16" s="1"/>
  <c r="AD29" i="16"/>
  <c r="AB29" i="16"/>
  <c r="A29" i="16"/>
  <c r="CD150" i="16" s="1"/>
  <c r="AD28" i="16"/>
  <c r="AB28" i="16"/>
  <c r="A28" i="16"/>
  <c r="AD27" i="16"/>
  <c r="AB27" i="16"/>
  <c r="A27" i="16"/>
  <c r="CD148" i="16" s="1"/>
  <c r="AD26" i="16"/>
  <c r="AB26" i="16"/>
  <c r="A26" i="16"/>
  <c r="CD147" i="16" s="1"/>
  <c r="AD25" i="16"/>
  <c r="A25" i="16"/>
  <c r="CD146" i="16" s="1"/>
  <c r="AD24" i="16"/>
  <c r="AB24" i="16"/>
  <c r="A24" i="16"/>
  <c r="CD145" i="16" s="1"/>
  <c r="AD23" i="16"/>
  <c r="AB23" i="16"/>
  <c r="A23" i="16"/>
  <c r="CD144" i="16" s="1"/>
  <c r="AD22" i="16"/>
  <c r="A22" i="16"/>
  <c r="AD21" i="16"/>
  <c r="AB21" i="16"/>
  <c r="A21" i="16"/>
  <c r="CD142" i="16" s="1"/>
  <c r="AD20" i="16"/>
  <c r="AB20" i="16"/>
  <c r="A20" i="16"/>
  <c r="CE141" i="16" s="1"/>
  <c r="AD19" i="16"/>
  <c r="A19" i="16"/>
  <c r="CD140" i="16" s="1"/>
  <c r="AD18" i="16"/>
  <c r="AB18" i="16"/>
  <c r="A18" i="16"/>
  <c r="AX12" i="16" s="1"/>
  <c r="AD17" i="16"/>
  <c r="AB17" i="16"/>
  <c r="A17" i="16"/>
  <c r="CD138" i="16" s="1"/>
  <c r="AD16" i="16"/>
  <c r="A16" i="16"/>
  <c r="CD137" i="16" s="1"/>
  <c r="AD15" i="16"/>
  <c r="AB15" i="16"/>
  <c r="A15" i="16"/>
  <c r="AD14" i="16"/>
  <c r="AB14" i="16"/>
  <c r="A14" i="16"/>
  <c r="CD135" i="16" s="1"/>
  <c r="AD13" i="16"/>
  <c r="AB13" i="16"/>
  <c r="A13" i="16"/>
  <c r="AV12" i="16" s="1"/>
  <c r="AW12" i="16"/>
  <c r="AD12" i="16"/>
  <c r="AB12" i="16"/>
  <c r="A8" i="16"/>
  <c r="W4" i="16"/>
  <c r="M4" i="16"/>
  <c r="W2" i="16"/>
  <c r="M2" i="16"/>
  <c r="M2" i="15"/>
  <c r="W2" i="15"/>
  <c r="M4" i="15"/>
  <c r="W4" i="15"/>
  <c r="A8" i="15"/>
  <c r="AB12" i="15"/>
  <c r="AD12" i="15"/>
  <c r="A13" i="15"/>
  <c r="AV12" i="15" s="1"/>
  <c r="AD13" i="15"/>
  <c r="A14" i="15"/>
  <c r="AD14" i="15"/>
  <c r="A15" i="15"/>
  <c r="AD15" i="15"/>
  <c r="A16" i="15"/>
  <c r="AD16" i="15"/>
  <c r="A17" i="15"/>
  <c r="AD17" i="15"/>
  <c r="A18" i="15"/>
  <c r="AD18" i="15"/>
  <c r="A19" i="15"/>
  <c r="AD19" i="15"/>
  <c r="A20" i="15"/>
  <c r="CE141" i="15" s="1"/>
  <c r="AD20" i="15"/>
  <c r="A21" i="15"/>
  <c r="AD21" i="15"/>
  <c r="A22" i="15"/>
  <c r="AD22" i="15"/>
  <c r="A23" i="15"/>
  <c r="AD23" i="15"/>
  <c r="A24" i="15"/>
  <c r="CD145" i="15" s="1"/>
  <c r="AD24" i="15"/>
  <c r="A25" i="15"/>
  <c r="AB25" i="15"/>
  <c r="AD25" i="15"/>
  <c r="A26" i="15"/>
  <c r="AD26" i="15"/>
  <c r="A27" i="15"/>
  <c r="AD27" i="15"/>
  <c r="A28" i="15"/>
  <c r="AD28" i="15"/>
  <c r="A29" i="15"/>
  <c r="AD29" i="15"/>
  <c r="A30" i="15"/>
  <c r="AD30" i="15"/>
  <c r="A31" i="15"/>
  <c r="AD31" i="15"/>
  <c r="AV35" i="15"/>
  <c r="AV47" i="15"/>
  <c r="AW47" i="15"/>
  <c r="AX47" i="15"/>
  <c r="AY47" i="15"/>
  <c r="AZ47" i="15"/>
  <c r="AV48" i="15"/>
  <c r="AW48" i="15"/>
  <c r="AX48" i="15"/>
  <c r="AY48" i="15"/>
  <c r="AZ48" i="15"/>
  <c r="AV49" i="15"/>
  <c r="AW49" i="15"/>
  <c r="AX49" i="15"/>
  <c r="AY49" i="15"/>
  <c r="AZ49" i="15"/>
  <c r="AV50" i="15"/>
  <c r="AW50" i="15"/>
  <c r="AX50" i="15"/>
  <c r="AY50" i="15"/>
  <c r="AZ50" i="15"/>
  <c r="AV51" i="15"/>
  <c r="AW51" i="15"/>
  <c r="AX51" i="15"/>
  <c r="AY51" i="15"/>
  <c r="AZ51" i="15"/>
  <c r="AV52" i="15"/>
  <c r="AW52" i="15"/>
  <c r="AX52" i="15"/>
  <c r="AY52" i="15"/>
  <c r="AZ52" i="15"/>
  <c r="AW53" i="15"/>
  <c r="BA53" i="15"/>
  <c r="BA47" i="15" s="1"/>
  <c r="BB53" i="15"/>
  <c r="BB47" i="15" s="1"/>
  <c r="BC53" i="15"/>
  <c r="BC47" i="15" s="1"/>
  <c r="BD53" i="15"/>
  <c r="BD47" i="15" s="1"/>
  <c r="BE53" i="15"/>
  <c r="BE47" i="15" s="1"/>
  <c r="AV57" i="15"/>
  <c r="AW57" i="15"/>
  <c r="AX57" i="15"/>
  <c r="AY57" i="15"/>
  <c r="AZ57" i="15"/>
  <c r="BE57" i="15" s="1"/>
  <c r="BA57" i="15"/>
  <c r="BB57" i="15"/>
  <c r="AV58" i="15"/>
  <c r="AW58" i="15"/>
  <c r="AX58" i="15"/>
  <c r="AY58" i="15"/>
  <c r="AV59" i="15"/>
  <c r="AW59" i="15"/>
  <c r="AX59" i="15"/>
  <c r="AY59" i="15"/>
  <c r="AV60" i="15"/>
  <c r="AW60" i="15"/>
  <c r="AX60" i="15"/>
  <c r="AY60" i="15"/>
  <c r="AV61" i="15"/>
  <c r="AW61" i="15"/>
  <c r="AX61" i="15"/>
  <c r="AY61" i="15"/>
  <c r="AV62" i="15"/>
  <c r="AW62" i="15"/>
  <c r="AX62" i="15"/>
  <c r="AY62" i="15"/>
  <c r="AZ62" i="15"/>
  <c r="BA62" i="15"/>
  <c r="BB62" i="15"/>
  <c r="BC62" i="15"/>
  <c r="BC57" i="15" s="1"/>
  <c r="BD62" i="15"/>
  <c r="BD57" i="15" s="1"/>
  <c r="AV66" i="15"/>
  <c r="AV67" i="15"/>
  <c r="AW66" i="15" s="1"/>
  <c r="AV68" i="15"/>
  <c r="AV69" i="15"/>
  <c r="AV70" i="15"/>
  <c r="AV71" i="15"/>
  <c r="AV72" i="15"/>
  <c r="AV73" i="15"/>
  <c r="AV74" i="15"/>
  <c r="AV75" i="15"/>
  <c r="V92" i="15"/>
  <c r="Z95" i="15"/>
  <c r="Z96" i="15"/>
  <c r="AA95" i="15" s="1"/>
  <c r="Z97" i="15"/>
  <c r="Z98" i="15"/>
  <c r="Z99" i="15"/>
  <c r="H100" i="15"/>
  <c r="A101" i="15" s="1"/>
  <c r="I100" i="15"/>
  <c r="J100" i="15"/>
  <c r="K100" i="15"/>
  <c r="L100" i="15"/>
  <c r="M100" i="15"/>
  <c r="N100" i="15"/>
  <c r="O100" i="15"/>
  <c r="P100" i="15"/>
  <c r="Q100" i="15"/>
  <c r="R100" i="15"/>
  <c r="S100" i="15"/>
  <c r="T100" i="15"/>
  <c r="U100" i="15"/>
  <c r="V100" i="15"/>
  <c r="W100" i="15"/>
  <c r="X100" i="15"/>
  <c r="Y100" i="15"/>
  <c r="CR103" i="15"/>
  <c r="CS105" i="15" s="1"/>
  <c r="J117" i="15"/>
  <c r="Z117" i="15"/>
  <c r="O119" i="15"/>
  <c r="V119" i="15" s="1"/>
  <c r="AA133" i="15" s="1"/>
  <c r="Q119" i="15"/>
  <c r="AW133" i="15"/>
  <c r="AX133" i="15"/>
  <c r="AY133" i="15"/>
  <c r="BO133" i="15"/>
  <c r="BO164" i="15" s="1"/>
  <c r="BP133" i="15"/>
  <c r="BQ133" i="15"/>
  <c r="BR133" i="15"/>
  <c r="BS133" i="15"/>
  <c r="BT133" i="15"/>
  <c r="BU133" i="15"/>
  <c r="BV133" i="15"/>
  <c r="BW133" i="15"/>
  <c r="BX133" i="15"/>
  <c r="BY133" i="15"/>
  <c r="CD133" i="15"/>
  <c r="CE133" i="15"/>
  <c r="A134" i="15"/>
  <c r="AZ133" i="15" s="1"/>
  <c r="AW134" i="15"/>
  <c r="AX134" i="15"/>
  <c r="AY134" i="15"/>
  <c r="BO134" i="15"/>
  <c r="BP134" i="15"/>
  <c r="BQ134" i="15"/>
  <c r="BR134" i="15"/>
  <c r="BS134" i="15"/>
  <c r="BT134" i="15"/>
  <c r="BU134" i="15"/>
  <c r="BV134" i="15"/>
  <c r="BV164" i="15" s="1"/>
  <c r="BW134" i="15"/>
  <c r="BW164" i="15" s="1"/>
  <c r="BX134" i="15"/>
  <c r="BY134" i="15"/>
  <c r="CD134" i="15"/>
  <c r="CE134" i="15"/>
  <c r="A135" i="15"/>
  <c r="AB14" i="15" s="1"/>
  <c r="AW135" i="15"/>
  <c r="AX135" i="15"/>
  <c r="AY135" i="15"/>
  <c r="BO135" i="15"/>
  <c r="BP135" i="15"/>
  <c r="BQ135" i="15"/>
  <c r="BR135" i="15"/>
  <c r="BS135" i="15"/>
  <c r="BT135" i="15"/>
  <c r="BU135" i="15"/>
  <c r="BV135" i="15"/>
  <c r="BW135" i="15"/>
  <c r="BX135" i="15"/>
  <c r="BY135" i="15"/>
  <c r="CD135" i="15"/>
  <c r="CE135" i="15"/>
  <c r="A136" i="15"/>
  <c r="AB15" i="15" s="1"/>
  <c r="AW136" i="15"/>
  <c r="AX136" i="15"/>
  <c r="AY136" i="15"/>
  <c r="BO136" i="15"/>
  <c r="BP136" i="15"/>
  <c r="BP164" i="15" s="1"/>
  <c r="BQ136" i="15"/>
  <c r="BR136" i="15"/>
  <c r="BS136" i="15"/>
  <c r="BT136" i="15"/>
  <c r="BU136" i="15"/>
  <c r="BV136" i="15"/>
  <c r="BW136" i="15"/>
  <c r="BX136" i="15"/>
  <c r="BY136" i="15"/>
  <c r="CD136" i="15"/>
  <c r="CE136" i="15"/>
  <c r="A137" i="15"/>
  <c r="AB16" i="15" s="1"/>
  <c r="AW137" i="15"/>
  <c r="AX137" i="15"/>
  <c r="AY137" i="15"/>
  <c r="BO137" i="15"/>
  <c r="BP137" i="15"/>
  <c r="BQ137" i="15"/>
  <c r="BR137" i="15"/>
  <c r="BS137" i="15"/>
  <c r="BT137" i="15"/>
  <c r="BU137" i="15"/>
  <c r="BV137" i="15"/>
  <c r="BW137" i="15"/>
  <c r="BX137" i="15"/>
  <c r="BX164" i="15" s="1"/>
  <c r="BY137" i="15"/>
  <c r="CD137" i="15"/>
  <c r="CE137" i="15"/>
  <c r="A138" i="15"/>
  <c r="AB17" i="15" s="1"/>
  <c r="AW138" i="15"/>
  <c r="AX138" i="15"/>
  <c r="AY138" i="15"/>
  <c r="BO138" i="15"/>
  <c r="BP138" i="15"/>
  <c r="BQ138" i="15"/>
  <c r="BR138" i="15"/>
  <c r="BS138" i="15"/>
  <c r="BS164" i="15" s="1"/>
  <c r="BT138" i="15"/>
  <c r="BU138" i="15"/>
  <c r="BV138" i="15"/>
  <c r="BW138" i="15"/>
  <c r="BX138" i="15"/>
  <c r="BY138" i="15"/>
  <c r="CD138" i="15"/>
  <c r="CE138" i="15"/>
  <c r="A139" i="15"/>
  <c r="AB18" i="15" s="1"/>
  <c r="AW139" i="15"/>
  <c r="AX139" i="15"/>
  <c r="AY139" i="15"/>
  <c r="BO139" i="15"/>
  <c r="BP139" i="15"/>
  <c r="BQ139" i="15"/>
  <c r="BQ164" i="15" s="1"/>
  <c r="BR139" i="15"/>
  <c r="BS139" i="15"/>
  <c r="BT139" i="15"/>
  <c r="BU139" i="15"/>
  <c r="BV139" i="15"/>
  <c r="BW139" i="15"/>
  <c r="BX139" i="15"/>
  <c r="BY139" i="15"/>
  <c r="CD139" i="15"/>
  <c r="CE139" i="15"/>
  <c r="A140" i="15"/>
  <c r="AB19" i="15" s="1"/>
  <c r="AW140" i="15"/>
  <c r="AX140" i="15"/>
  <c r="AY140" i="15"/>
  <c r="BO140" i="15"/>
  <c r="BP140" i="15"/>
  <c r="BQ140" i="15"/>
  <c r="BR140" i="15"/>
  <c r="BS140" i="15"/>
  <c r="BT140" i="15"/>
  <c r="BU140" i="15"/>
  <c r="BV140" i="15"/>
  <c r="BW140" i="15"/>
  <c r="BX140" i="15"/>
  <c r="BY140" i="15"/>
  <c r="BY164" i="15" s="1"/>
  <c r="CD140" i="15"/>
  <c r="CE140" i="15"/>
  <c r="A141" i="15"/>
  <c r="AB20" i="15" s="1"/>
  <c r="AW141" i="15"/>
  <c r="AX141" i="15"/>
  <c r="AY141" i="15"/>
  <c r="BO141" i="15"/>
  <c r="BP141" i="15"/>
  <c r="BQ141" i="15"/>
  <c r="BR141" i="15"/>
  <c r="BS141" i="15"/>
  <c r="BT141" i="15"/>
  <c r="BT164" i="15" s="1"/>
  <c r="BU141" i="15"/>
  <c r="BV141" i="15"/>
  <c r="BW141" i="15"/>
  <c r="BX141" i="15"/>
  <c r="BY141" i="15"/>
  <c r="CF141" i="15"/>
  <c r="A142" i="15"/>
  <c r="AB21" i="15" s="1"/>
  <c r="AW142" i="15"/>
  <c r="AX142" i="15"/>
  <c r="AY142" i="15"/>
  <c r="BO142" i="15"/>
  <c r="BP142" i="15"/>
  <c r="BQ142" i="15"/>
  <c r="BR142" i="15"/>
  <c r="BS142" i="15"/>
  <c r="BT142" i="15"/>
  <c r="BU142" i="15"/>
  <c r="BV142" i="15"/>
  <c r="BW142" i="15"/>
  <c r="BX142" i="15"/>
  <c r="BY142" i="15"/>
  <c r="CD142" i="15"/>
  <c r="CE142" i="15"/>
  <c r="A143" i="15"/>
  <c r="AB22" i="15" s="1"/>
  <c r="AW143" i="15"/>
  <c r="AX143" i="15"/>
  <c r="AY143" i="15"/>
  <c r="BO143" i="15"/>
  <c r="BP143" i="15"/>
  <c r="BQ143" i="15"/>
  <c r="BR143" i="15"/>
  <c r="BS143" i="15"/>
  <c r="BT143" i="15"/>
  <c r="BU143" i="15"/>
  <c r="BV143" i="15"/>
  <c r="BW143" i="15"/>
  <c r="BX143" i="15"/>
  <c r="BY143" i="15"/>
  <c r="CD143" i="15"/>
  <c r="CE143" i="15"/>
  <c r="A144" i="15"/>
  <c r="AB23" i="15" s="1"/>
  <c r="AW144" i="15"/>
  <c r="AX144" i="15"/>
  <c r="AY144" i="15"/>
  <c r="BO144" i="15"/>
  <c r="BP144" i="15"/>
  <c r="BQ144" i="15"/>
  <c r="BR144" i="15"/>
  <c r="BS144" i="15"/>
  <c r="BT144" i="15"/>
  <c r="BU144" i="15"/>
  <c r="BV144" i="15"/>
  <c r="BW144" i="15"/>
  <c r="BX144" i="15"/>
  <c r="BY144" i="15"/>
  <c r="CD144" i="15"/>
  <c r="CE144" i="15"/>
  <c r="A145" i="15"/>
  <c r="AB24" i="15" s="1"/>
  <c r="AW145" i="15"/>
  <c r="AX145" i="15"/>
  <c r="AY145" i="15"/>
  <c r="BO145" i="15"/>
  <c r="BP145" i="15"/>
  <c r="BQ145" i="15"/>
  <c r="BR145" i="15"/>
  <c r="BS145" i="15"/>
  <c r="BT145" i="15"/>
  <c r="BU145" i="15"/>
  <c r="BV145" i="15"/>
  <c r="BW145" i="15"/>
  <c r="BX145" i="15"/>
  <c r="BY145" i="15"/>
  <c r="CE145" i="15"/>
  <c r="A146" i="15"/>
  <c r="AW146" i="15"/>
  <c r="AX146" i="15"/>
  <c r="AY146" i="15"/>
  <c r="BO146" i="15"/>
  <c r="BP146" i="15"/>
  <c r="BQ146" i="15"/>
  <c r="BR146" i="15"/>
  <c r="BS146" i="15"/>
  <c r="BT146" i="15"/>
  <c r="BU146" i="15"/>
  <c r="BV146" i="15"/>
  <c r="BW146" i="15"/>
  <c r="BX146" i="15"/>
  <c r="BY146" i="15"/>
  <c r="CD146" i="15"/>
  <c r="CE146" i="15"/>
  <c r="A147" i="15"/>
  <c r="AB26" i="15" s="1"/>
  <c r="AW147" i="15"/>
  <c r="AX147" i="15"/>
  <c r="AY147" i="15"/>
  <c r="BO147" i="15"/>
  <c r="BP147" i="15"/>
  <c r="BQ147" i="15"/>
  <c r="BR147" i="15"/>
  <c r="BS147" i="15"/>
  <c r="BT147" i="15"/>
  <c r="BU147" i="15"/>
  <c r="BV147" i="15"/>
  <c r="BW147" i="15"/>
  <c r="BX147" i="15"/>
  <c r="BY147" i="15"/>
  <c r="CD147" i="15"/>
  <c r="CE147" i="15"/>
  <c r="A148" i="15"/>
  <c r="AB27" i="15" s="1"/>
  <c r="AW148" i="15"/>
  <c r="AX148" i="15"/>
  <c r="AY148" i="15"/>
  <c r="BO148" i="15"/>
  <c r="BP148" i="15"/>
  <c r="BQ148" i="15"/>
  <c r="BR148" i="15"/>
  <c r="BS148" i="15"/>
  <c r="BT148" i="15"/>
  <c r="BU148" i="15"/>
  <c r="BV148" i="15"/>
  <c r="BW148" i="15"/>
  <c r="BX148" i="15"/>
  <c r="BY148" i="15"/>
  <c r="CD148" i="15"/>
  <c r="CE148" i="15"/>
  <c r="A149" i="15"/>
  <c r="AB28" i="15" s="1"/>
  <c r="AW149" i="15"/>
  <c r="AX149" i="15"/>
  <c r="AY149" i="15"/>
  <c r="BO149" i="15"/>
  <c r="BP149" i="15"/>
  <c r="BQ149" i="15"/>
  <c r="BR149" i="15"/>
  <c r="BS149" i="15"/>
  <c r="BT149" i="15"/>
  <c r="BU149" i="15"/>
  <c r="BV149" i="15"/>
  <c r="BW149" i="15"/>
  <c r="BX149" i="15"/>
  <c r="BY149" i="15"/>
  <c r="CD149" i="15"/>
  <c r="CE149" i="15"/>
  <c r="A150" i="15"/>
  <c r="AB29" i="15" s="1"/>
  <c r="AW150" i="15"/>
  <c r="AX150" i="15"/>
  <c r="AY150" i="15"/>
  <c r="BO150" i="15"/>
  <c r="BP150" i="15"/>
  <c r="BQ150" i="15"/>
  <c r="BR150" i="15"/>
  <c r="BS150" i="15"/>
  <c r="BT150" i="15"/>
  <c r="BU150" i="15"/>
  <c r="BV150" i="15"/>
  <c r="BW150" i="15"/>
  <c r="BX150" i="15"/>
  <c r="BY150" i="15"/>
  <c r="CD150" i="15"/>
  <c r="CE150" i="15"/>
  <c r="A151" i="15"/>
  <c r="AB30" i="15" s="1"/>
  <c r="AW151" i="15"/>
  <c r="AX151" i="15"/>
  <c r="AY151" i="15"/>
  <c r="BO151" i="15"/>
  <c r="BP151" i="15"/>
  <c r="BQ151" i="15"/>
  <c r="BR151" i="15"/>
  <c r="BS151" i="15"/>
  <c r="BT151" i="15"/>
  <c r="BU151" i="15"/>
  <c r="BV151" i="15"/>
  <c r="BW151" i="15"/>
  <c r="BX151" i="15"/>
  <c r="BY151" i="15"/>
  <c r="CD151" i="15"/>
  <c r="CE151" i="15"/>
  <c r="A152" i="15"/>
  <c r="AB31" i="15" s="1"/>
  <c r="AW152" i="15"/>
  <c r="AX152" i="15"/>
  <c r="AY152" i="15"/>
  <c r="BO152" i="15"/>
  <c r="BP152" i="15"/>
  <c r="BQ152" i="15"/>
  <c r="BR152" i="15"/>
  <c r="BS152" i="15"/>
  <c r="BT152" i="15"/>
  <c r="BU152" i="15"/>
  <c r="BV152" i="15"/>
  <c r="BW152" i="15"/>
  <c r="BX152" i="15"/>
  <c r="BY152" i="15"/>
  <c r="CD152" i="15"/>
  <c r="CE152" i="15"/>
  <c r="A153" i="15"/>
  <c r="AW153" i="15"/>
  <c r="AX153" i="15"/>
  <c r="AY153" i="15"/>
  <c r="BO153" i="15"/>
  <c r="BP153" i="15"/>
  <c r="BQ153" i="15"/>
  <c r="BR153" i="15"/>
  <c r="BS153" i="15"/>
  <c r="BT153" i="15"/>
  <c r="BU153" i="15"/>
  <c r="BV153" i="15"/>
  <c r="BW153" i="15"/>
  <c r="BX153" i="15"/>
  <c r="BY153" i="15"/>
  <c r="A154" i="15"/>
  <c r="AW154" i="15"/>
  <c r="AX154" i="15"/>
  <c r="AY154" i="15"/>
  <c r="BO154" i="15"/>
  <c r="BP154" i="15"/>
  <c r="BQ154" i="15"/>
  <c r="BR154" i="15"/>
  <c r="BS154" i="15"/>
  <c r="BT154" i="15"/>
  <c r="BU154" i="15"/>
  <c r="BV154" i="15"/>
  <c r="BW154" i="15"/>
  <c r="BX154" i="15"/>
  <c r="BY154" i="15"/>
  <c r="A155" i="15"/>
  <c r="AW155" i="15"/>
  <c r="AX155" i="15"/>
  <c r="AY155" i="15"/>
  <c r="BO155" i="15"/>
  <c r="BP155" i="15"/>
  <c r="BQ155" i="15"/>
  <c r="BR155" i="15"/>
  <c r="BS155" i="15"/>
  <c r="BT155" i="15"/>
  <c r="BU155" i="15"/>
  <c r="BV155" i="15"/>
  <c r="BW155" i="15"/>
  <c r="BX155" i="15"/>
  <c r="BY155" i="15"/>
  <c r="A156" i="15"/>
  <c r="AW156" i="15"/>
  <c r="AX156" i="15"/>
  <c r="AY156" i="15"/>
  <c r="BO156" i="15"/>
  <c r="BP156" i="15"/>
  <c r="BQ156" i="15"/>
  <c r="BR156" i="15"/>
  <c r="BS156" i="15"/>
  <c r="BT156" i="15"/>
  <c r="BU156" i="15"/>
  <c r="BV156" i="15"/>
  <c r="BW156" i="15"/>
  <c r="BX156" i="15"/>
  <c r="BY156" i="15"/>
  <c r="A157" i="15"/>
  <c r="AW157" i="15"/>
  <c r="AX157" i="15"/>
  <c r="AY157" i="15"/>
  <c r="BO157" i="15"/>
  <c r="BP157" i="15"/>
  <c r="BQ157" i="15"/>
  <c r="BR157" i="15"/>
  <c r="BS157" i="15"/>
  <c r="BT157" i="15"/>
  <c r="BU157" i="15"/>
  <c r="BV157" i="15"/>
  <c r="BW157" i="15"/>
  <c r="BX157" i="15"/>
  <c r="BY157" i="15"/>
  <c r="A158" i="15"/>
  <c r="AW158" i="15"/>
  <c r="AX158" i="15"/>
  <c r="AY158" i="15"/>
  <c r="BO158" i="15"/>
  <c r="BP158" i="15"/>
  <c r="BQ158" i="15"/>
  <c r="BR158" i="15"/>
  <c r="BS158" i="15"/>
  <c r="BT158" i="15"/>
  <c r="BU158" i="15"/>
  <c r="BV158" i="15"/>
  <c r="BW158" i="15"/>
  <c r="BX158" i="15"/>
  <c r="BY158" i="15"/>
  <c r="A159" i="15"/>
  <c r="AW159" i="15"/>
  <c r="AX159" i="15"/>
  <c r="AY159" i="15"/>
  <c r="BO159" i="15"/>
  <c r="BP159" i="15"/>
  <c r="BQ159" i="15"/>
  <c r="BR159" i="15"/>
  <c r="BS159" i="15"/>
  <c r="BT159" i="15"/>
  <c r="BU159" i="15"/>
  <c r="BV159" i="15"/>
  <c r="BW159" i="15"/>
  <c r="BX159" i="15"/>
  <c r="BY159" i="15"/>
  <c r="CD159" i="15"/>
  <c r="CE159" i="15"/>
  <c r="A160" i="15"/>
  <c r="AW160" i="15"/>
  <c r="AX160" i="15"/>
  <c r="AY160" i="15"/>
  <c r="BO160" i="15"/>
  <c r="BP160" i="15"/>
  <c r="BQ160" i="15"/>
  <c r="BR160" i="15"/>
  <c r="BS160" i="15"/>
  <c r="BT160" i="15"/>
  <c r="BU160" i="15"/>
  <c r="BV160" i="15"/>
  <c r="BW160" i="15"/>
  <c r="BX160" i="15"/>
  <c r="BY160" i="15"/>
  <c r="CD160" i="15"/>
  <c r="CE160" i="15"/>
  <c r="A161" i="15"/>
  <c r="AW161" i="15"/>
  <c r="AX161" i="15"/>
  <c r="AY161" i="15"/>
  <c r="BO161" i="15"/>
  <c r="BP161" i="15"/>
  <c r="BQ161" i="15"/>
  <c r="BR161" i="15"/>
  <c r="BS161" i="15"/>
  <c r="BT161" i="15"/>
  <c r="BU161" i="15"/>
  <c r="BV161" i="15"/>
  <c r="BW161" i="15"/>
  <c r="BX161" i="15"/>
  <c r="BY161" i="15"/>
  <c r="CD161" i="15"/>
  <c r="CE161" i="15"/>
  <c r="A162" i="15"/>
  <c r="AW162" i="15"/>
  <c r="AX162" i="15"/>
  <c r="AY162" i="15"/>
  <c r="BO162" i="15"/>
  <c r="BP162" i="15"/>
  <c r="BQ162" i="15"/>
  <c r="BR162" i="15"/>
  <c r="BS162" i="15"/>
  <c r="BT162" i="15"/>
  <c r="BU162" i="15"/>
  <c r="BV162" i="15"/>
  <c r="BW162" i="15"/>
  <c r="BX162" i="15"/>
  <c r="BY162" i="15"/>
  <c r="CD162" i="15"/>
  <c r="CE162" i="15"/>
  <c r="BR164" i="15"/>
  <c r="BU164" i="15"/>
  <c r="AZ165" i="15"/>
  <c r="AV172" i="15"/>
  <c r="AW172" i="15"/>
  <c r="AX172" i="15"/>
  <c r="AY172" i="15"/>
  <c r="BO172" i="15"/>
  <c r="BQ172" i="15"/>
  <c r="BR172" i="15"/>
  <c r="BR176" i="15" s="1"/>
  <c r="BS172" i="15"/>
  <c r="BS176" i="15" s="1"/>
  <c r="BT172" i="15"/>
  <c r="BU172" i="15"/>
  <c r="BV172" i="15"/>
  <c r="BV176" i="15" s="1"/>
  <c r="BW172" i="15"/>
  <c r="BX172" i="15"/>
  <c r="BY172" i="15"/>
  <c r="BZ172" i="15"/>
  <c r="CA172" i="15"/>
  <c r="CA176" i="15" s="1"/>
  <c r="A173" i="15"/>
  <c r="AZ172" i="15" s="1"/>
  <c r="AV173" i="15"/>
  <c r="AW173" i="15"/>
  <c r="AX173" i="15"/>
  <c r="AY173" i="15"/>
  <c r="BQ173" i="15"/>
  <c r="BR173" i="15"/>
  <c r="BS173" i="15"/>
  <c r="BT173" i="15"/>
  <c r="BU173" i="15"/>
  <c r="BV173" i="15"/>
  <c r="BW173" i="15"/>
  <c r="BW176" i="15" s="1"/>
  <c r="BX173" i="15"/>
  <c r="BX176" i="15" s="1"/>
  <c r="BY173" i="15"/>
  <c r="BZ173" i="15"/>
  <c r="CA173" i="15"/>
  <c r="A174" i="15"/>
  <c r="AV174" i="15"/>
  <c r="AW174" i="15"/>
  <c r="AX174" i="15"/>
  <c r="AY174" i="15"/>
  <c r="BQ174" i="15"/>
  <c r="BR174" i="15"/>
  <c r="BS174" i="15"/>
  <c r="BT174" i="15"/>
  <c r="BU174" i="15"/>
  <c r="BV174" i="15"/>
  <c r="BW174" i="15"/>
  <c r="BX174" i="15"/>
  <c r="BY174" i="15"/>
  <c r="BZ174" i="15"/>
  <c r="BZ176" i="15" s="1"/>
  <c r="CA174" i="15"/>
  <c r="BQ176" i="15"/>
  <c r="BT176" i="15"/>
  <c r="BU176" i="15"/>
  <c r="BY176" i="15"/>
  <c r="AV181" i="15"/>
  <c r="AW181" i="15"/>
  <c r="AX181" i="15"/>
  <c r="BA181" i="15"/>
  <c r="BB181" i="15"/>
  <c r="BC181" i="15"/>
  <c r="BD181" i="15"/>
  <c r="J183" i="15"/>
  <c r="AV183" i="15" s="1"/>
  <c r="N183" i="15"/>
  <c r="AY181" i="15" s="1"/>
  <c r="R183" i="15"/>
  <c r="AZ181" i="15" s="1"/>
  <c r="AW183" i="15"/>
  <c r="A185" i="15"/>
  <c r="AW185" i="15" s="1"/>
  <c r="J185" i="15"/>
  <c r="N185" i="15"/>
  <c r="R185" i="15"/>
  <c r="AV185" i="15"/>
  <c r="J187" i="15"/>
  <c r="N187" i="15"/>
  <c r="AV187" i="15" s="1"/>
  <c r="R187" i="15"/>
  <c r="AW187" i="15"/>
  <c r="J189" i="15"/>
  <c r="AV189" i="15" s="1"/>
  <c r="N189" i="15"/>
  <c r="R189" i="15"/>
  <c r="AW189" i="15"/>
  <c r="AY199" i="15"/>
  <c r="AZ199" i="15"/>
  <c r="BC199" i="15"/>
  <c r="BD199" i="15"/>
  <c r="A200" i="15"/>
  <c r="BE199" i="15" s="1"/>
  <c r="A201" i="15"/>
  <c r="A202" i="15"/>
  <c r="A203" i="15"/>
  <c r="A204" i="15"/>
  <c r="A205" i="15"/>
  <c r="AV209" i="15"/>
  <c r="AW218" i="15"/>
  <c r="AX218" i="15"/>
  <c r="BA218" i="15"/>
  <c r="BB218" i="15"/>
  <c r="A219" i="15"/>
  <c r="BC218" i="15" s="1"/>
  <c r="A220" i="15"/>
  <c r="A221" i="15"/>
  <c r="A222" i="15"/>
  <c r="A223" i="15"/>
  <c r="A224" i="15"/>
  <c r="M2" i="14"/>
  <c r="W2" i="14"/>
  <c r="M4" i="14"/>
  <c r="W4" i="14"/>
  <c r="A8" i="14"/>
  <c r="AB12" i="14"/>
  <c r="AD12" i="14"/>
  <c r="A13" i="14"/>
  <c r="AV12" i="14" s="1"/>
  <c r="AD13" i="14"/>
  <c r="A14" i="14"/>
  <c r="AD14" i="14"/>
  <c r="A15" i="14"/>
  <c r="AD15" i="14"/>
  <c r="A16" i="14"/>
  <c r="AD16" i="14"/>
  <c r="A17" i="14"/>
  <c r="AD17" i="14"/>
  <c r="A18" i="14"/>
  <c r="AD18" i="14"/>
  <c r="A19" i="14"/>
  <c r="AD19" i="14"/>
  <c r="A20" i="14"/>
  <c r="AD20" i="14"/>
  <c r="A21" i="14"/>
  <c r="AD21" i="14"/>
  <c r="A22" i="14"/>
  <c r="AD22" i="14"/>
  <c r="A23" i="14"/>
  <c r="AD23" i="14"/>
  <c r="A24" i="14"/>
  <c r="AD24" i="14"/>
  <c r="A25" i="14"/>
  <c r="AD25" i="14"/>
  <c r="A26" i="14"/>
  <c r="AD26" i="14"/>
  <c r="A27" i="14"/>
  <c r="AD27" i="14"/>
  <c r="A28" i="14"/>
  <c r="AD28" i="14"/>
  <c r="A29" i="14"/>
  <c r="AD29" i="14"/>
  <c r="A30" i="14"/>
  <c r="AD30" i="14"/>
  <c r="A31" i="14"/>
  <c r="AD31" i="14"/>
  <c r="AV35" i="14"/>
  <c r="AV47" i="14"/>
  <c r="AW47" i="14"/>
  <c r="AX47" i="14"/>
  <c r="AY47" i="14"/>
  <c r="AZ47" i="14"/>
  <c r="AV48" i="14"/>
  <c r="AW48" i="14"/>
  <c r="AX48" i="14"/>
  <c r="AY48" i="14"/>
  <c r="AZ48" i="14"/>
  <c r="AV49" i="14"/>
  <c r="AW49" i="14"/>
  <c r="AX49" i="14"/>
  <c r="AY49" i="14"/>
  <c r="AZ49" i="14"/>
  <c r="AV50" i="14"/>
  <c r="AW50" i="14"/>
  <c r="AX50" i="14"/>
  <c r="AY50" i="14"/>
  <c r="AZ50" i="14"/>
  <c r="AV51" i="14"/>
  <c r="AW51" i="14"/>
  <c r="AX51" i="14"/>
  <c r="AY51" i="14"/>
  <c r="AZ51" i="14"/>
  <c r="AV52" i="14"/>
  <c r="AW52" i="14"/>
  <c r="AX52" i="14"/>
  <c r="AY52" i="14"/>
  <c r="AZ52" i="14"/>
  <c r="AW53" i="14"/>
  <c r="BA53" i="14"/>
  <c r="BA47" i="14" s="1"/>
  <c r="BB53" i="14"/>
  <c r="BB47" i="14" s="1"/>
  <c r="BC53" i="14"/>
  <c r="BC47" i="14" s="1"/>
  <c r="BD53" i="14"/>
  <c r="BD47" i="14" s="1"/>
  <c r="BE53" i="14"/>
  <c r="BE47" i="14" s="1"/>
  <c r="AV57" i="14"/>
  <c r="AW57" i="14"/>
  <c r="AX57" i="14"/>
  <c r="AY57" i="14"/>
  <c r="BA57" i="14"/>
  <c r="BB57" i="14"/>
  <c r="BD57" i="14"/>
  <c r="AV58" i="14"/>
  <c r="AW58" i="14"/>
  <c r="AX58" i="14"/>
  <c r="AY58" i="14"/>
  <c r="AV59" i="14"/>
  <c r="AW59" i="14"/>
  <c r="AX59" i="14"/>
  <c r="AY59" i="14"/>
  <c r="AV60" i="14"/>
  <c r="AW60" i="14"/>
  <c r="AX60" i="14"/>
  <c r="AY60" i="14"/>
  <c r="AV61" i="14"/>
  <c r="AW61" i="14"/>
  <c r="AX61" i="14"/>
  <c r="AY61" i="14"/>
  <c r="AV62" i="14"/>
  <c r="AW62" i="14"/>
  <c r="AX62" i="14"/>
  <c r="AY62" i="14"/>
  <c r="AZ62" i="14"/>
  <c r="AZ57" i="14" s="1"/>
  <c r="BE57" i="14" s="1"/>
  <c r="BA62" i="14"/>
  <c r="BB62" i="14"/>
  <c r="BC62" i="14"/>
  <c r="BC57" i="14" s="1"/>
  <c r="BD62" i="14"/>
  <c r="AV66" i="14"/>
  <c r="AW66" i="14" s="1"/>
  <c r="AV67" i="14"/>
  <c r="AV68" i="14"/>
  <c r="AV69" i="14"/>
  <c r="AV70" i="14"/>
  <c r="AV71" i="14"/>
  <c r="AV72" i="14"/>
  <c r="AV73" i="14"/>
  <c r="AV74" i="14"/>
  <c r="AV75" i="14"/>
  <c r="V92" i="14"/>
  <c r="Z95" i="14"/>
  <c r="Z96" i="14"/>
  <c r="AA95" i="14" s="1"/>
  <c r="Z97" i="14"/>
  <c r="Z98" i="14"/>
  <c r="Z99" i="14"/>
  <c r="H100" i="14"/>
  <c r="A101" i="14" s="1"/>
  <c r="I100" i="14"/>
  <c r="J100" i="14"/>
  <c r="K100" i="14"/>
  <c r="L100" i="14"/>
  <c r="M100" i="14"/>
  <c r="N100" i="14"/>
  <c r="O100" i="14"/>
  <c r="P100" i="14"/>
  <c r="Q100" i="14"/>
  <c r="R100" i="14"/>
  <c r="S100" i="14"/>
  <c r="T100" i="14"/>
  <c r="U100" i="14"/>
  <c r="V100" i="14"/>
  <c r="W100" i="14"/>
  <c r="X100" i="14"/>
  <c r="Y100" i="14"/>
  <c r="J117" i="14"/>
  <c r="Z117" i="14"/>
  <c r="O119" i="14"/>
  <c r="V119" i="14" s="1"/>
  <c r="AA133" i="14" s="1"/>
  <c r="Q119" i="14"/>
  <c r="AW133" i="14"/>
  <c r="AX133" i="14"/>
  <c r="AY133" i="14"/>
  <c r="BO133" i="14"/>
  <c r="BP133" i="14"/>
  <c r="BP164" i="14" s="1"/>
  <c r="BQ133" i="14"/>
  <c r="BQ164" i="14" s="1"/>
  <c r="BR133" i="14"/>
  <c r="BR164" i="14" s="1"/>
  <c r="BS133" i="14"/>
  <c r="BS164" i="14" s="1"/>
  <c r="BT133" i="14"/>
  <c r="BU133" i="14"/>
  <c r="BV133" i="14"/>
  <c r="BW133" i="14"/>
  <c r="BX133" i="14"/>
  <c r="BY133" i="14"/>
  <c r="CD133" i="14"/>
  <c r="CE133" i="14"/>
  <c r="A134" i="14"/>
  <c r="AZ133" i="14" s="1"/>
  <c r="AW134" i="14"/>
  <c r="AX134" i="14"/>
  <c r="AY134" i="14" s="1"/>
  <c r="BO134" i="14"/>
  <c r="BP134" i="14"/>
  <c r="BQ134" i="14"/>
  <c r="BR134" i="14"/>
  <c r="BS134" i="14"/>
  <c r="BT134" i="14"/>
  <c r="BU134" i="14"/>
  <c r="BV134" i="14"/>
  <c r="BW134" i="14"/>
  <c r="BX134" i="14"/>
  <c r="BY134" i="14"/>
  <c r="CD134" i="14"/>
  <c r="CE134" i="14"/>
  <c r="A135" i="14"/>
  <c r="BC133" i="14" s="1"/>
  <c r="AW135" i="14"/>
  <c r="AX135" i="14"/>
  <c r="AY135" i="14"/>
  <c r="BO135" i="14"/>
  <c r="BP135" i="14"/>
  <c r="BQ135" i="14"/>
  <c r="BR135" i="14"/>
  <c r="BS135" i="14"/>
  <c r="BT135" i="14"/>
  <c r="BU135" i="14"/>
  <c r="BV135" i="14"/>
  <c r="BW135" i="14"/>
  <c r="BX135" i="14"/>
  <c r="BY135" i="14"/>
  <c r="CD135" i="14"/>
  <c r="CE135" i="14"/>
  <c r="A136" i="14"/>
  <c r="AB15" i="14" s="1"/>
  <c r="AW136" i="14"/>
  <c r="AX136" i="14"/>
  <c r="AY136" i="14"/>
  <c r="BO136" i="14"/>
  <c r="BP136" i="14"/>
  <c r="BQ136" i="14"/>
  <c r="BR136" i="14"/>
  <c r="BS136" i="14"/>
  <c r="BT136" i="14"/>
  <c r="BT164" i="14" s="1"/>
  <c r="BU136" i="14"/>
  <c r="BV136" i="14"/>
  <c r="BW136" i="14"/>
  <c r="BX136" i="14"/>
  <c r="BY136" i="14"/>
  <c r="CD136" i="14"/>
  <c r="CE136" i="14"/>
  <c r="A137" i="14"/>
  <c r="AB16" i="14" s="1"/>
  <c r="AW137" i="14"/>
  <c r="AX137" i="14"/>
  <c r="AY137" i="14"/>
  <c r="BO137" i="14"/>
  <c r="BO164" i="14" s="1"/>
  <c r="BP137" i="14"/>
  <c r="BQ137" i="14"/>
  <c r="BR137" i="14"/>
  <c r="BS137" i="14"/>
  <c r="BT137" i="14"/>
  <c r="BU137" i="14"/>
  <c r="BV137" i="14"/>
  <c r="BW137" i="14"/>
  <c r="BX137" i="14"/>
  <c r="BY137" i="14"/>
  <c r="CD137" i="14"/>
  <c r="CE137" i="14"/>
  <c r="A138" i="14"/>
  <c r="AB17" i="14" s="1"/>
  <c r="AW138" i="14"/>
  <c r="AX138" i="14"/>
  <c r="AY138" i="14"/>
  <c r="BO138" i="14"/>
  <c r="BP138" i="14"/>
  <c r="BQ138" i="14"/>
  <c r="BR138" i="14"/>
  <c r="BS138" i="14"/>
  <c r="BT138" i="14"/>
  <c r="BU138" i="14"/>
  <c r="BV138" i="14"/>
  <c r="BW138" i="14"/>
  <c r="BX138" i="14"/>
  <c r="BY138" i="14"/>
  <c r="CD138" i="14"/>
  <c r="CE138" i="14"/>
  <c r="A139" i="14"/>
  <c r="AB18" i="14" s="1"/>
  <c r="AW139" i="14"/>
  <c r="AX139" i="14"/>
  <c r="AY139" i="14"/>
  <c r="BO139" i="14"/>
  <c r="BP139" i="14"/>
  <c r="BQ139" i="14"/>
  <c r="BR139" i="14"/>
  <c r="BS139" i="14"/>
  <c r="BT139" i="14"/>
  <c r="BU139" i="14"/>
  <c r="BU164" i="14" s="1"/>
  <c r="BV139" i="14"/>
  <c r="BW139" i="14"/>
  <c r="BX139" i="14"/>
  <c r="BY139" i="14"/>
  <c r="CD139" i="14"/>
  <c r="CE139" i="14"/>
  <c r="A140" i="14"/>
  <c r="AB19" i="14" s="1"/>
  <c r="AW140" i="14"/>
  <c r="AX140" i="14"/>
  <c r="AY140" i="14"/>
  <c r="BO140" i="14"/>
  <c r="BP140" i="14"/>
  <c r="BQ140" i="14"/>
  <c r="BR140" i="14"/>
  <c r="BS140" i="14"/>
  <c r="BT140" i="14"/>
  <c r="BU140" i="14"/>
  <c r="BV140" i="14"/>
  <c r="BW140" i="14"/>
  <c r="BX140" i="14"/>
  <c r="BY140" i="14"/>
  <c r="CD140" i="14"/>
  <c r="CE140" i="14"/>
  <c r="A141" i="14"/>
  <c r="AB20" i="14" s="1"/>
  <c r="AW141" i="14"/>
  <c r="AX141" i="14"/>
  <c r="AY141" i="14"/>
  <c r="BO141" i="14"/>
  <c r="BP141" i="14"/>
  <c r="BQ141" i="14"/>
  <c r="BR141" i="14"/>
  <c r="BS141" i="14"/>
  <c r="BT141" i="14"/>
  <c r="BU141" i="14"/>
  <c r="BV141" i="14"/>
  <c r="BW141" i="14"/>
  <c r="BX141" i="14"/>
  <c r="BY141" i="14"/>
  <c r="CE141" i="14"/>
  <c r="CF141" i="14"/>
  <c r="A142" i="14"/>
  <c r="AB21" i="14" s="1"/>
  <c r="AW142" i="14"/>
  <c r="AX142" i="14"/>
  <c r="AY142" i="14"/>
  <c r="BO142" i="14"/>
  <c r="BP142" i="14"/>
  <c r="BQ142" i="14"/>
  <c r="BR142" i="14"/>
  <c r="BS142" i="14"/>
  <c r="BT142" i="14"/>
  <c r="BU142" i="14"/>
  <c r="BV142" i="14"/>
  <c r="BV164" i="14" s="1"/>
  <c r="BW142" i="14"/>
  <c r="BX142" i="14"/>
  <c r="BY142" i="14"/>
  <c r="CD142" i="14"/>
  <c r="CE142" i="14"/>
  <c r="A143" i="14"/>
  <c r="AB22" i="14" s="1"/>
  <c r="AW143" i="14"/>
  <c r="AX143" i="14"/>
  <c r="AY143" i="14"/>
  <c r="BO143" i="14"/>
  <c r="BP143" i="14"/>
  <c r="BQ143" i="14"/>
  <c r="BR143" i="14"/>
  <c r="BS143" i="14"/>
  <c r="BT143" i="14"/>
  <c r="BU143" i="14"/>
  <c r="BV143" i="14"/>
  <c r="BW143" i="14"/>
  <c r="BX143" i="14"/>
  <c r="BY143" i="14"/>
  <c r="CD143" i="14"/>
  <c r="CE143" i="14"/>
  <c r="A144" i="14"/>
  <c r="AB23" i="14" s="1"/>
  <c r="AW144" i="14"/>
  <c r="AX144" i="14"/>
  <c r="AY144" i="14"/>
  <c r="BO144" i="14"/>
  <c r="BP144" i="14"/>
  <c r="BQ144" i="14"/>
  <c r="BR144" i="14"/>
  <c r="BS144" i="14"/>
  <c r="BT144" i="14"/>
  <c r="BU144" i="14"/>
  <c r="BV144" i="14"/>
  <c r="BW144" i="14"/>
  <c r="BX144" i="14"/>
  <c r="BY144" i="14"/>
  <c r="CD144" i="14"/>
  <c r="CE144" i="14"/>
  <c r="A145" i="14"/>
  <c r="AB24" i="14" s="1"/>
  <c r="AW145" i="14"/>
  <c r="AX145" i="14"/>
  <c r="AY145" i="14"/>
  <c r="BO145" i="14"/>
  <c r="BP145" i="14"/>
  <c r="BQ145" i="14"/>
  <c r="BR145" i="14"/>
  <c r="BS145" i="14"/>
  <c r="BT145" i="14"/>
  <c r="BU145" i="14"/>
  <c r="BV145" i="14"/>
  <c r="BW145" i="14"/>
  <c r="BW164" i="14" s="1"/>
  <c r="BX145" i="14"/>
  <c r="BY145" i="14"/>
  <c r="CD145" i="14"/>
  <c r="CE145" i="14"/>
  <c r="A146" i="14"/>
  <c r="AB25" i="14" s="1"/>
  <c r="AW146" i="14"/>
  <c r="AX146" i="14"/>
  <c r="AY146" i="14"/>
  <c r="BO146" i="14"/>
  <c r="BP146" i="14"/>
  <c r="BQ146" i="14"/>
  <c r="BR146" i="14"/>
  <c r="BS146" i="14"/>
  <c r="BT146" i="14"/>
  <c r="BU146" i="14"/>
  <c r="BV146" i="14"/>
  <c r="BW146" i="14"/>
  <c r="BX146" i="14"/>
  <c r="BY146" i="14"/>
  <c r="CD146" i="14"/>
  <c r="CE146" i="14"/>
  <c r="A147" i="14"/>
  <c r="AB26" i="14" s="1"/>
  <c r="AW147" i="14"/>
  <c r="AX147" i="14"/>
  <c r="AY147" i="14"/>
  <c r="BO147" i="14"/>
  <c r="BP147" i="14"/>
  <c r="BQ147" i="14"/>
  <c r="BR147" i="14"/>
  <c r="BS147" i="14"/>
  <c r="BT147" i="14"/>
  <c r="BU147" i="14"/>
  <c r="BV147" i="14"/>
  <c r="BW147" i="14"/>
  <c r="BX147" i="14"/>
  <c r="BY147" i="14"/>
  <c r="CD147" i="14"/>
  <c r="CE147" i="14"/>
  <c r="A148" i="14"/>
  <c r="AB27" i="14" s="1"/>
  <c r="AW148" i="14"/>
  <c r="AX148" i="14"/>
  <c r="AY148" i="14"/>
  <c r="BO148" i="14"/>
  <c r="BP148" i="14"/>
  <c r="BQ148" i="14"/>
  <c r="BR148" i="14"/>
  <c r="BS148" i="14"/>
  <c r="BT148" i="14"/>
  <c r="BU148" i="14"/>
  <c r="BV148" i="14"/>
  <c r="BW148" i="14"/>
  <c r="BX148" i="14"/>
  <c r="BY148" i="14"/>
  <c r="CD148" i="14"/>
  <c r="CE148" i="14"/>
  <c r="A149" i="14"/>
  <c r="AB28" i="14" s="1"/>
  <c r="AW149" i="14"/>
  <c r="AX149" i="14"/>
  <c r="AY149" i="14"/>
  <c r="BO149" i="14"/>
  <c r="BP149" i="14"/>
  <c r="BQ149" i="14"/>
  <c r="BR149" i="14"/>
  <c r="BS149" i="14"/>
  <c r="BT149" i="14"/>
  <c r="BU149" i="14"/>
  <c r="BV149" i="14"/>
  <c r="BW149" i="14"/>
  <c r="BX149" i="14"/>
  <c r="BY149" i="14"/>
  <c r="CD149" i="14"/>
  <c r="CE149" i="14"/>
  <c r="A150" i="14"/>
  <c r="AB29" i="14" s="1"/>
  <c r="AW150" i="14"/>
  <c r="AX150" i="14"/>
  <c r="AY150" i="14"/>
  <c r="BO150" i="14"/>
  <c r="BP150" i="14"/>
  <c r="BQ150" i="14"/>
  <c r="BR150" i="14"/>
  <c r="BS150" i="14"/>
  <c r="BT150" i="14"/>
  <c r="BU150" i="14"/>
  <c r="BV150" i="14"/>
  <c r="BW150" i="14"/>
  <c r="BX150" i="14"/>
  <c r="BY150" i="14"/>
  <c r="CD150" i="14"/>
  <c r="CE150" i="14"/>
  <c r="A151" i="14"/>
  <c r="AB30" i="14" s="1"/>
  <c r="AW151" i="14"/>
  <c r="AX151" i="14"/>
  <c r="AY151" i="14"/>
  <c r="BO151" i="14"/>
  <c r="BP151" i="14"/>
  <c r="BQ151" i="14"/>
  <c r="BR151" i="14"/>
  <c r="BS151" i="14"/>
  <c r="BT151" i="14"/>
  <c r="BU151" i="14"/>
  <c r="BV151" i="14"/>
  <c r="BW151" i="14"/>
  <c r="BX151" i="14"/>
  <c r="BY151" i="14"/>
  <c r="CD151" i="14"/>
  <c r="CE151" i="14"/>
  <c r="A152" i="14"/>
  <c r="AB31" i="14" s="1"/>
  <c r="AW152" i="14"/>
  <c r="AX152" i="14"/>
  <c r="AY152" i="14"/>
  <c r="BO152" i="14"/>
  <c r="BP152" i="14"/>
  <c r="BQ152" i="14"/>
  <c r="BR152" i="14"/>
  <c r="BS152" i="14"/>
  <c r="BT152" i="14"/>
  <c r="BU152" i="14"/>
  <c r="BV152" i="14"/>
  <c r="BW152" i="14"/>
  <c r="BX152" i="14"/>
  <c r="BY152" i="14"/>
  <c r="CD152" i="14"/>
  <c r="CE152" i="14"/>
  <c r="A153" i="14"/>
  <c r="AW153" i="14"/>
  <c r="AX153" i="14"/>
  <c r="AY153" i="14"/>
  <c r="BO153" i="14"/>
  <c r="BP153" i="14"/>
  <c r="BQ153" i="14"/>
  <c r="BR153" i="14"/>
  <c r="BS153" i="14"/>
  <c r="BT153" i="14"/>
  <c r="BU153" i="14"/>
  <c r="BV153" i="14"/>
  <c r="BW153" i="14"/>
  <c r="BX153" i="14"/>
  <c r="BY153" i="14"/>
  <c r="A154" i="14"/>
  <c r="AW154" i="14"/>
  <c r="AX154" i="14"/>
  <c r="AY154" i="14"/>
  <c r="BO154" i="14"/>
  <c r="BP154" i="14"/>
  <c r="BQ154" i="14"/>
  <c r="BR154" i="14"/>
  <c r="BS154" i="14"/>
  <c r="BT154" i="14"/>
  <c r="BU154" i="14"/>
  <c r="BV154" i="14"/>
  <c r="BW154" i="14"/>
  <c r="BX154" i="14"/>
  <c r="BY154" i="14"/>
  <c r="A155" i="14"/>
  <c r="AW155" i="14"/>
  <c r="AX155" i="14"/>
  <c r="AY155" i="14"/>
  <c r="BO155" i="14"/>
  <c r="BP155" i="14"/>
  <c r="BQ155" i="14"/>
  <c r="BR155" i="14"/>
  <c r="BS155" i="14"/>
  <c r="BT155" i="14"/>
  <c r="BU155" i="14"/>
  <c r="BV155" i="14"/>
  <c r="BW155" i="14"/>
  <c r="BX155" i="14"/>
  <c r="BY155" i="14"/>
  <c r="A156" i="14"/>
  <c r="AW156" i="14"/>
  <c r="AX156" i="14"/>
  <c r="AY156" i="14"/>
  <c r="BO156" i="14"/>
  <c r="BP156" i="14"/>
  <c r="BQ156" i="14"/>
  <c r="BR156" i="14"/>
  <c r="BS156" i="14"/>
  <c r="BT156" i="14"/>
  <c r="BU156" i="14"/>
  <c r="BV156" i="14"/>
  <c r="BW156" i="14"/>
  <c r="BX156" i="14"/>
  <c r="BY156" i="14"/>
  <c r="A157" i="14"/>
  <c r="AW157" i="14"/>
  <c r="AX157" i="14"/>
  <c r="AY157" i="14"/>
  <c r="BO157" i="14"/>
  <c r="BP157" i="14"/>
  <c r="BQ157" i="14"/>
  <c r="BR157" i="14"/>
  <c r="BS157" i="14"/>
  <c r="BT157" i="14"/>
  <c r="BU157" i="14"/>
  <c r="BV157" i="14"/>
  <c r="BW157" i="14"/>
  <c r="BX157" i="14"/>
  <c r="BY157" i="14"/>
  <c r="A158" i="14"/>
  <c r="AW158" i="14"/>
  <c r="AX158" i="14"/>
  <c r="AY158" i="14"/>
  <c r="BO158" i="14"/>
  <c r="BP158" i="14"/>
  <c r="BQ158" i="14"/>
  <c r="BR158" i="14"/>
  <c r="BS158" i="14"/>
  <c r="BT158" i="14"/>
  <c r="BU158" i="14"/>
  <c r="BV158" i="14"/>
  <c r="BW158" i="14"/>
  <c r="BX158" i="14"/>
  <c r="BY158" i="14"/>
  <c r="A159" i="14"/>
  <c r="AW159" i="14"/>
  <c r="AX159" i="14"/>
  <c r="AY159" i="14"/>
  <c r="BO159" i="14"/>
  <c r="BP159" i="14"/>
  <c r="BQ159" i="14"/>
  <c r="BR159" i="14"/>
  <c r="BS159" i="14"/>
  <c r="BT159" i="14"/>
  <c r="BU159" i="14"/>
  <c r="BV159" i="14"/>
  <c r="BW159" i="14"/>
  <c r="BX159" i="14"/>
  <c r="BY159" i="14"/>
  <c r="CD159" i="14"/>
  <c r="CE159" i="14"/>
  <c r="A160" i="14"/>
  <c r="AW160" i="14"/>
  <c r="AX160" i="14"/>
  <c r="AY160" i="14"/>
  <c r="BO160" i="14"/>
  <c r="BP160" i="14"/>
  <c r="BQ160" i="14"/>
  <c r="BR160" i="14"/>
  <c r="BS160" i="14"/>
  <c r="BT160" i="14"/>
  <c r="BU160" i="14"/>
  <c r="BV160" i="14"/>
  <c r="BW160" i="14"/>
  <c r="BX160" i="14"/>
  <c r="BX164" i="14" s="1"/>
  <c r="BY160" i="14"/>
  <c r="CD160" i="14"/>
  <c r="CE160" i="14"/>
  <c r="A161" i="14"/>
  <c r="AW161" i="14"/>
  <c r="AX161" i="14"/>
  <c r="AY161" i="14"/>
  <c r="BO161" i="14"/>
  <c r="BP161" i="14"/>
  <c r="BQ161" i="14"/>
  <c r="BR161" i="14"/>
  <c r="BS161" i="14"/>
  <c r="BT161" i="14"/>
  <c r="BU161" i="14"/>
  <c r="BV161" i="14"/>
  <c r="BW161" i="14"/>
  <c r="BX161" i="14"/>
  <c r="BY161" i="14"/>
  <c r="CD161" i="14"/>
  <c r="CE161" i="14"/>
  <c r="A162" i="14"/>
  <c r="AW162" i="14"/>
  <c r="AX162" i="14"/>
  <c r="AY162" i="14"/>
  <c r="BO162" i="14"/>
  <c r="BP162" i="14"/>
  <c r="BQ162" i="14"/>
  <c r="BR162" i="14"/>
  <c r="BS162" i="14"/>
  <c r="BT162" i="14"/>
  <c r="BU162" i="14"/>
  <c r="BV162" i="14"/>
  <c r="BW162" i="14"/>
  <c r="BX162" i="14"/>
  <c r="BY162" i="14"/>
  <c r="CD162" i="14"/>
  <c r="CE162" i="14"/>
  <c r="BY164" i="14"/>
  <c r="AZ165" i="14"/>
  <c r="AV172" i="14"/>
  <c r="AW172" i="14"/>
  <c r="AX172" i="14"/>
  <c r="AY172" i="14"/>
  <c r="BA172" i="14"/>
  <c r="BB172" i="14"/>
  <c r="BC172" i="14"/>
  <c r="BQ172" i="14"/>
  <c r="BQ176" i="14" s="1"/>
  <c r="BR172" i="14"/>
  <c r="BR176" i="14" s="1"/>
  <c r="BS172" i="14"/>
  <c r="BS176" i="14" s="1"/>
  <c r="BT172" i="14"/>
  <c r="BU172" i="14"/>
  <c r="BV172" i="14"/>
  <c r="BW172" i="14"/>
  <c r="BX172" i="14"/>
  <c r="BY172" i="14"/>
  <c r="BZ172" i="14"/>
  <c r="CA172" i="14"/>
  <c r="A173" i="14"/>
  <c r="BD172" i="14" s="1"/>
  <c r="AV173" i="14"/>
  <c r="AW173" i="14"/>
  <c r="AX173" i="14"/>
  <c r="AY173" i="14"/>
  <c r="BQ173" i="14"/>
  <c r="BR173" i="14"/>
  <c r="BS173" i="14"/>
  <c r="BT173" i="14"/>
  <c r="BU173" i="14"/>
  <c r="BV173" i="14"/>
  <c r="BW173" i="14"/>
  <c r="BX173" i="14"/>
  <c r="BY173" i="14"/>
  <c r="BZ173" i="14"/>
  <c r="CA173" i="14"/>
  <c r="CA176" i="14" s="1"/>
  <c r="A174" i="14"/>
  <c r="BE172" i="14" s="1"/>
  <c r="AV174" i="14"/>
  <c r="AW174" i="14"/>
  <c r="AX174" i="14"/>
  <c r="AY174" i="14"/>
  <c r="BQ174" i="14"/>
  <c r="BR174" i="14"/>
  <c r="BS174" i="14"/>
  <c r="BT174" i="14"/>
  <c r="BU174" i="14"/>
  <c r="BV174" i="14"/>
  <c r="BW174" i="14"/>
  <c r="BX174" i="14"/>
  <c r="BY174" i="14"/>
  <c r="BY176" i="14" s="1"/>
  <c r="BZ174" i="14"/>
  <c r="BZ176" i="14" s="1"/>
  <c r="CA174" i="14"/>
  <c r="BT176" i="14"/>
  <c r="BU176" i="14"/>
  <c r="BV176" i="14"/>
  <c r="BW176" i="14"/>
  <c r="BX176" i="14"/>
  <c r="BB181" i="14"/>
  <c r="BC181" i="14"/>
  <c r="BD181" i="14"/>
  <c r="J183" i="14"/>
  <c r="AV183" i="14" s="1"/>
  <c r="N183" i="14"/>
  <c r="AY181" i="14" s="1"/>
  <c r="R183" i="14"/>
  <c r="BA181" i="14" s="1"/>
  <c r="AW183" i="14"/>
  <c r="A185" i="14"/>
  <c r="AV181" i="14" s="1"/>
  <c r="J185" i="14"/>
  <c r="N185" i="14"/>
  <c r="R185" i="14"/>
  <c r="AV185" i="14"/>
  <c r="J187" i="14"/>
  <c r="N187" i="14"/>
  <c r="R187" i="14"/>
  <c r="AV187" i="14"/>
  <c r="AW187" i="14"/>
  <c r="J189" i="14"/>
  <c r="AV189" i="14" s="1"/>
  <c r="N189" i="14"/>
  <c r="R189" i="14"/>
  <c r="AW189" i="14"/>
  <c r="A200" i="14"/>
  <c r="AZ199" i="14" s="1"/>
  <c r="A201" i="14"/>
  <c r="A202" i="14"/>
  <c r="A203" i="14"/>
  <c r="A204" i="14"/>
  <c r="A205" i="14"/>
  <c r="AV209" i="14"/>
  <c r="A219" i="14"/>
  <c r="BC218" i="14" s="1"/>
  <c r="A220" i="14"/>
  <c r="A221" i="14"/>
  <c r="A222" i="14"/>
  <c r="A223" i="14"/>
  <c r="A224" i="14"/>
  <c r="AA134" i="22" l="1"/>
  <c r="Z133" i="22"/>
  <c r="V101" i="22"/>
  <c r="AZ218" i="22"/>
  <c r="BB199" i="22"/>
  <c r="BN172" i="22"/>
  <c r="BN133" i="22"/>
  <c r="CX103" i="22"/>
  <c r="CY105" i="22" s="1"/>
  <c r="AY218" i="22"/>
  <c r="BA199" i="22"/>
  <c r="BM133" i="22"/>
  <c r="CV103" i="22"/>
  <c r="CW105" i="22" s="1"/>
  <c r="AX218" i="22"/>
  <c r="AZ199" i="22"/>
  <c r="AX181" i="22"/>
  <c r="BL133" i="22"/>
  <c r="CT103" i="22"/>
  <c r="CU105" i="22" s="1"/>
  <c r="AY199" i="22"/>
  <c r="CR103" i="22"/>
  <c r="CS105" i="22" s="1"/>
  <c r="AB13" i="22"/>
  <c r="AV218" i="22"/>
  <c r="AX199" i="22"/>
  <c r="CP103" i="22"/>
  <c r="CQ105" i="22" s="1"/>
  <c r="AW199" i="22"/>
  <c r="BI172" i="22"/>
  <c r="AX12" i="22"/>
  <c r="AV199" i="22"/>
  <c r="BH172" i="22"/>
  <c r="AW12" i="22"/>
  <c r="BG172" i="22"/>
  <c r="BG133" i="22"/>
  <c r="BF172" i="22"/>
  <c r="BF133" i="22"/>
  <c r="AV119" i="22"/>
  <c r="BE172" i="22"/>
  <c r="BE133" i="22"/>
  <c r="BD133" i="22"/>
  <c r="BC133" i="22"/>
  <c r="BF199" i="22"/>
  <c r="BB172" i="22"/>
  <c r="BB133" i="22"/>
  <c r="BC218" i="22"/>
  <c r="BE199" i="22"/>
  <c r="BA172" i="22"/>
  <c r="BA133" i="22"/>
  <c r="BP172" i="22"/>
  <c r="V101" i="21"/>
  <c r="BE57" i="21"/>
  <c r="AA134" i="21"/>
  <c r="Z133" i="21"/>
  <c r="AZ218" i="21"/>
  <c r="BB199" i="21"/>
  <c r="BN172" i="21"/>
  <c r="BN133" i="21"/>
  <c r="CX103" i="21"/>
  <c r="CY105" i="21" s="1"/>
  <c r="AY218" i="21"/>
  <c r="BA199" i="21"/>
  <c r="AW185" i="21"/>
  <c r="AY181" i="21"/>
  <c r="BM133" i="21"/>
  <c r="CV103" i="21"/>
  <c r="CW105" i="21" s="1"/>
  <c r="AZ199" i="21"/>
  <c r="AX181" i="21"/>
  <c r="BL133" i="21"/>
  <c r="CT103" i="21"/>
  <c r="CU105" i="21" s="1"/>
  <c r="AW218" i="21"/>
  <c r="AY199" i="21"/>
  <c r="AW181" i="21"/>
  <c r="CR103" i="21"/>
  <c r="CS105" i="21" s="1"/>
  <c r="AB13" i="21"/>
  <c r="AV218" i="21"/>
  <c r="AX199" i="21"/>
  <c r="AV181" i="21"/>
  <c r="CP103" i="21"/>
  <c r="CQ105" i="21" s="1"/>
  <c r="AW199" i="21"/>
  <c r="BI172" i="21"/>
  <c r="AX12" i="21"/>
  <c r="AV199" i="21"/>
  <c r="BH172" i="21"/>
  <c r="BG172" i="21"/>
  <c r="BG133" i="21"/>
  <c r="BF172" i="21"/>
  <c r="BF133" i="21"/>
  <c r="AV119" i="21"/>
  <c r="BE172" i="21"/>
  <c r="BE133" i="21"/>
  <c r="BD172" i="21"/>
  <c r="BD133" i="21"/>
  <c r="BC133" i="21"/>
  <c r="BF199" i="21"/>
  <c r="BD181" i="21"/>
  <c r="BB172" i="21"/>
  <c r="BB133" i="21"/>
  <c r="BC218" i="21"/>
  <c r="BE199" i="21"/>
  <c r="BC181" i="21"/>
  <c r="BA172" i="21"/>
  <c r="BA133" i="21"/>
  <c r="BP172" i="21"/>
  <c r="AA134" i="20"/>
  <c r="Z133" i="20"/>
  <c r="BE57" i="20"/>
  <c r="V101" i="20"/>
  <c r="BF47" i="20"/>
  <c r="AZ218" i="20"/>
  <c r="BB199" i="20"/>
  <c r="BN172" i="20"/>
  <c r="BN133" i="20"/>
  <c r="CX103" i="20"/>
  <c r="CY105" i="20" s="1"/>
  <c r="AY218" i="20"/>
  <c r="BA199" i="20"/>
  <c r="BM133" i="20"/>
  <c r="CV103" i="20"/>
  <c r="CW105" i="20" s="1"/>
  <c r="AB19" i="20"/>
  <c r="AX218" i="20"/>
  <c r="AZ199" i="20"/>
  <c r="AX181" i="20"/>
  <c r="BL133" i="20"/>
  <c r="CT103" i="20"/>
  <c r="CU105" i="20" s="1"/>
  <c r="AW218" i="20"/>
  <c r="AY199" i="20"/>
  <c r="CR103" i="20"/>
  <c r="CS105" i="20" s="1"/>
  <c r="AB13" i="20"/>
  <c r="AV218" i="20"/>
  <c r="AX199" i="20"/>
  <c r="CP103" i="20"/>
  <c r="CQ105" i="20" s="1"/>
  <c r="AW199" i="20"/>
  <c r="BI172" i="20"/>
  <c r="AX12" i="20"/>
  <c r="AV199" i="20"/>
  <c r="BH172" i="20"/>
  <c r="AW12" i="20"/>
  <c r="BG172" i="20"/>
  <c r="BG133" i="20"/>
  <c r="BF133" i="20"/>
  <c r="AV119" i="20"/>
  <c r="BE172" i="20"/>
  <c r="BE133" i="20"/>
  <c r="BD133" i="20"/>
  <c r="BF199" i="20"/>
  <c r="BB133" i="20"/>
  <c r="BC218" i="20"/>
  <c r="BE199" i="20"/>
  <c r="BA172" i="20"/>
  <c r="BA133" i="20"/>
  <c r="BP172" i="20"/>
  <c r="V101" i="19"/>
  <c r="BE57" i="19"/>
  <c r="AA134" i="19"/>
  <c r="Z133" i="19"/>
  <c r="BN133" i="19"/>
  <c r="CX103" i="19"/>
  <c r="CY105" i="19" s="1"/>
  <c r="AY218" i="19"/>
  <c r="BA199" i="19"/>
  <c r="BM133" i="19"/>
  <c r="CV103" i="19"/>
  <c r="CW105" i="19" s="1"/>
  <c r="AX218" i="19"/>
  <c r="AZ199" i="19"/>
  <c r="AX181" i="19"/>
  <c r="BL133" i="19"/>
  <c r="CT103" i="19"/>
  <c r="CU105" i="19" s="1"/>
  <c r="AW218" i="19"/>
  <c r="AY199" i="19"/>
  <c r="AW181" i="19"/>
  <c r="CR103" i="19"/>
  <c r="CS105" i="19" s="1"/>
  <c r="AB13" i="19"/>
  <c r="AX199" i="19"/>
  <c r="AV181" i="19"/>
  <c r="CP103" i="19"/>
  <c r="CQ105" i="19" s="1"/>
  <c r="AW199" i="19"/>
  <c r="BI172" i="19"/>
  <c r="AX12" i="19"/>
  <c r="AV199" i="19"/>
  <c r="BH172" i="19"/>
  <c r="AW12" i="19"/>
  <c r="BG172" i="19"/>
  <c r="BG133" i="19"/>
  <c r="AB17" i="19"/>
  <c r="BF172" i="19"/>
  <c r="BF133" i="19"/>
  <c r="AV119" i="19"/>
  <c r="BE172" i="19"/>
  <c r="BE133" i="19"/>
  <c r="BD172" i="19"/>
  <c r="BD133" i="19"/>
  <c r="BF199" i="19"/>
  <c r="BB172" i="19"/>
  <c r="BB133" i="19"/>
  <c r="BC218" i="19"/>
  <c r="BE199" i="19"/>
  <c r="BA172" i="19"/>
  <c r="BA133" i="19"/>
  <c r="BP172" i="19"/>
  <c r="BF47" i="18"/>
  <c r="V101" i="18"/>
  <c r="AX12" i="18"/>
  <c r="AW199" i="18"/>
  <c r="AW181" i="18"/>
  <c r="AY199" i="18"/>
  <c r="AW218" i="18"/>
  <c r="BL133" i="18"/>
  <c r="AX181" i="18"/>
  <c r="AV185" i="18"/>
  <c r="AZ199" i="18"/>
  <c r="AX218" i="18"/>
  <c r="AB19" i="18"/>
  <c r="BM133" i="18"/>
  <c r="AW185" i="18"/>
  <c r="BA199" i="18"/>
  <c r="AY218" i="18"/>
  <c r="BN133" i="18"/>
  <c r="BN172" i="18"/>
  <c r="AZ181" i="18"/>
  <c r="BB199" i="18"/>
  <c r="AZ218" i="18"/>
  <c r="AV181" i="18"/>
  <c r="CD134" i="18"/>
  <c r="BO172" i="18"/>
  <c r="BC199" i="18"/>
  <c r="BA218" i="18"/>
  <c r="AZ133" i="18"/>
  <c r="BB181" i="18"/>
  <c r="BD199" i="18"/>
  <c r="BB218" i="18"/>
  <c r="BA133" i="18"/>
  <c r="BA172" i="18"/>
  <c r="BC181" i="18"/>
  <c r="BE199" i="18"/>
  <c r="BB133" i="18"/>
  <c r="O119" i="18"/>
  <c r="BC133" i="18"/>
  <c r="BD133" i="18"/>
  <c r="BF133" i="18"/>
  <c r="BF172" i="18"/>
  <c r="V101" i="17"/>
  <c r="BF47" i="17"/>
  <c r="AA134" i="17"/>
  <c r="Z133" i="17"/>
  <c r="AZ218" i="17"/>
  <c r="BB199" i="17"/>
  <c r="BN172" i="17"/>
  <c r="BN133" i="17"/>
  <c r="CX103" i="17"/>
  <c r="CY105" i="17" s="1"/>
  <c r="AY218" i="17"/>
  <c r="BA199" i="17"/>
  <c r="BM133" i="17"/>
  <c r="CV103" i="17"/>
  <c r="CW105" i="17" s="1"/>
  <c r="AX218" i="17"/>
  <c r="AZ199" i="17"/>
  <c r="AX181" i="17"/>
  <c r="BL133" i="17"/>
  <c r="CT103" i="17"/>
  <c r="CU105" i="17" s="1"/>
  <c r="AW218" i="17"/>
  <c r="AY199" i="17"/>
  <c r="CR103" i="17"/>
  <c r="CS105" i="17" s="1"/>
  <c r="AB13" i="17"/>
  <c r="AX199" i="17"/>
  <c r="AV181" i="17"/>
  <c r="CP103" i="17"/>
  <c r="CQ105" i="17" s="1"/>
  <c r="AW199" i="17"/>
  <c r="BI172" i="17"/>
  <c r="AX12" i="17"/>
  <c r="AV199" i="17"/>
  <c r="BH172" i="17"/>
  <c r="BG172" i="17"/>
  <c r="BG133" i="17"/>
  <c r="BF172" i="17"/>
  <c r="BF133" i="17"/>
  <c r="AV119" i="17"/>
  <c r="BE172" i="17"/>
  <c r="BE133" i="17"/>
  <c r="BD133" i="17"/>
  <c r="BC133" i="17"/>
  <c r="BF199" i="17"/>
  <c r="BB172" i="17"/>
  <c r="BB133" i="17"/>
  <c r="BC218" i="17"/>
  <c r="BE199" i="17"/>
  <c r="BA172" i="17"/>
  <c r="BA133" i="17"/>
  <c r="BP172" i="17"/>
  <c r="BE57" i="16"/>
  <c r="O121" i="16"/>
  <c r="CK113" i="16"/>
  <c r="R101" i="16"/>
  <c r="AV101" i="16" s="1"/>
  <c r="CK111" i="16"/>
  <c r="CK109" i="16"/>
  <c r="CK115" i="16"/>
  <c r="CK107" i="16"/>
  <c r="U121" i="16"/>
  <c r="Y133" i="16"/>
  <c r="AV181" i="16"/>
  <c r="AX199" i="16"/>
  <c r="AW181" i="16"/>
  <c r="AY199" i="16"/>
  <c r="BL133" i="16"/>
  <c r="AX181" i="16"/>
  <c r="AV185" i="16"/>
  <c r="AZ199" i="16"/>
  <c r="BM133" i="16"/>
  <c r="AY181" i="16"/>
  <c r="AW185" i="16"/>
  <c r="BA199" i="16"/>
  <c r="BN133" i="16"/>
  <c r="BN172" i="16"/>
  <c r="AZ181" i="16"/>
  <c r="BB199" i="16"/>
  <c r="AV199" i="16"/>
  <c r="CD134" i="16"/>
  <c r="BO172" i="16"/>
  <c r="BA181" i="16"/>
  <c r="BC199" i="16"/>
  <c r="BA218" i="16"/>
  <c r="AZ133" i="16"/>
  <c r="AZ172" i="16"/>
  <c r="BP172" i="16"/>
  <c r="BB181" i="16"/>
  <c r="BD199" i="16"/>
  <c r="BA133" i="16"/>
  <c r="BA172" i="16"/>
  <c r="BC181" i="16"/>
  <c r="BE199" i="16"/>
  <c r="BB133" i="16"/>
  <c r="BB172" i="16"/>
  <c r="BC133" i="16"/>
  <c r="BC172" i="16"/>
  <c r="BD133" i="16"/>
  <c r="BD172" i="16"/>
  <c r="V119" i="16"/>
  <c r="BE133" i="16"/>
  <c r="BE172" i="16"/>
  <c r="BF133" i="16"/>
  <c r="BF172" i="16"/>
  <c r="BF47" i="15"/>
  <c r="AA134" i="15"/>
  <c r="Z133" i="15"/>
  <c r="O101" i="15"/>
  <c r="V101" i="15"/>
  <c r="AZ218" i="15"/>
  <c r="BB199" i="15"/>
  <c r="BN172" i="15"/>
  <c r="BN133" i="15"/>
  <c r="CX103" i="15"/>
  <c r="CY105" i="15" s="1"/>
  <c r="AY218" i="15"/>
  <c r="BA199" i="15"/>
  <c r="BM133" i="15"/>
  <c r="CV103" i="15"/>
  <c r="CW105" i="15" s="1"/>
  <c r="CT103" i="15"/>
  <c r="CU105" i="15" s="1"/>
  <c r="AB13" i="15"/>
  <c r="AV218" i="15"/>
  <c r="AX199" i="15"/>
  <c r="CP103" i="15"/>
  <c r="CQ105" i="15" s="1"/>
  <c r="AW199" i="15"/>
  <c r="BI172" i="15"/>
  <c r="AX12" i="15"/>
  <c r="AV199" i="15"/>
  <c r="BH172" i="15"/>
  <c r="AW12" i="15"/>
  <c r="BG172" i="15"/>
  <c r="BG133" i="15"/>
  <c r="BF172" i="15"/>
  <c r="BF133" i="15"/>
  <c r="AV119" i="15"/>
  <c r="BE172" i="15"/>
  <c r="BE133" i="15"/>
  <c r="BD172" i="15"/>
  <c r="BD133" i="15"/>
  <c r="BC172" i="15"/>
  <c r="BC133" i="15"/>
  <c r="BL133" i="15"/>
  <c r="BF199" i="15"/>
  <c r="BB172" i="15"/>
  <c r="BB133" i="15"/>
  <c r="BA172" i="15"/>
  <c r="BA133" i="15"/>
  <c r="BP172" i="15"/>
  <c r="BF47" i="14"/>
  <c r="V101" i="14"/>
  <c r="AA134" i="14"/>
  <c r="Z133" i="14"/>
  <c r="BC199" i="14"/>
  <c r="BB218" i="14"/>
  <c r="AZ181" i="14"/>
  <c r="BN172" i="14"/>
  <c r="BN133" i="14"/>
  <c r="CX103" i="14"/>
  <c r="CY105" i="14" s="1"/>
  <c r="AB14" i="14"/>
  <c r="BA218" i="14"/>
  <c r="BO172" i="14"/>
  <c r="AZ218" i="14"/>
  <c r="BB199" i="14"/>
  <c r="AY218" i="14"/>
  <c r="BA199" i="14"/>
  <c r="AW185" i="14"/>
  <c r="BM133" i="14"/>
  <c r="CV103" i="14"/>
  <c r="CW105" i="14" s="1"/>
  <c r="AX218" i="14"/>
  <c r="BL133" i="14"/>
  <c r="CT103" i="14"/>
  <c r="CU105" i="14" s="1"/>
  <c r="AW218" i="14"/>
  <c r="AY199" i="14"/>
  <c r="AW181" i="14"/>
  <c r="CR103" i="14"/>
  <c r="CS105" i="14" s="1"/>
  <c r="AB13" i="14"/>
  <c r="BD199" i="14"/>
  <c r="AX199" i="14"/>
  <c r="CP103" i="14"/>
  <c r="CQ105" i="14" s="1"/>
  <c r="BF199" i="14"/>
  <c r="BE199" i="14"/>
  <c r="AZ172" i="14"/>
  <c r="AV218" i="14"/>
  <c r="BI172" i="14"/>
  <c r="AX12" i="14"/>
  <c r="BP172" i="14"/>
  <c r="AW199" i="14"/>
  <c r="AV199" i="14"/>
  <c r="BH172" i="14"/>
  <c r="AW12" i="14"/>
  <c r="AX181" i="14"/>
  <c r="BG172" i="14"/>
  <c r="BG133" i="14"/>
  <c r="BF172" i="14"/>
  <c r="BF133" i="14"/>
  <c r="AV119" i="14"/>
  <c r="BE133" i="14"/>
  <c r="BD133" i="14"/>
  <c r="BB133" i="14"/>
  <c r="BA133" i="14"/>
  <c r="U121" i="22" l="1"/>
  <c r="Y133" i="22"/>
  <c r="O101" i="22"/>
  <c r="AA135" i="22"/>
  <c r="Z134" i="22"/>
  <c r="AA135" i="21"/>
  <c r="Z134" i="21"/>
  <c r="U121" i="21"/>
  <c r="Y133" i="21"/>
  <c r="O101" i="21"/>
  <c r="U121" i="20"/>
  <c r="Y133" i="20"/>
  <c r="O101" i="20"/>
  <c r="Z134" i="20"/>
  <c r="AA135" i="20"/>
  <c r="AA135" i="19"/>
  <c r="Z134" i="19"/>
  <c r="U121" i="19"/>
  <c r="Y133" i="19"/>
  <c r="O101" i="19"/>
  <c r="AV119" i="18"/>
  <c r="V119" i="18"/>
  <c r="AA133" i="18" s="1"/>
  <c r="CP103" i="18"/>
  <c r="CQ105" i="18" s="1"/>
  <c r="CX103" i="18"/>
  <c r="CY105" i="18" s="1"/>
  <c r="CV103" i="18"/>
  <c r="CW105" i="18" s="1"/>
  <c r="CT103" i="18"/>
  <c r="CU105" i="18" s="1"/>
  <c r="CR103" i="18"/>
  <c r="CS105" i="18" s="1"/>
  <c r="Y133" i="18"/>
  <c r="U121" i="18"/>
  <c r="O101" i="18"/>
  <c r="AA135" i="17"/>
  <c r="Z134" i="17"/>
  <c r="U121" i="17"/>
  <c r="Y133" i="17"/>
  <c r="O101" i="17"/>
  <c r="X133" i="16"/>
  <c r="Y134" i="16"/>
  <c r="CN107" i="16"/>
  <c r="CY107" i="16"/>
  <c r="CW107" i="16"/>
  <c r="CU107" i="16"/>
  <c r="CS107" i="16"/>
  <c r="CQ107" i="16"/>
  <c r="CY115" i="16"/>
  <c r="CW115" i="16"/>
  <c r="CU115" i="16"/>
  <c r="CS115" i="16"/>
  <c r="CQ115" i="16"/>
  <c r="CN115" i="16"/>
  <c r="CY109" i="16"/>
  <c r="CU109" i="16"/>
  <c r="CS109" i="16"/>
  <c r="CQ109" i="16"/>
  <c r="CN109" i="16"/>
  <c r="CW109" i="16" s="1"/>
  <c r="CW111" i="16"/>
  <c r="CU111" i="16"/>
  <c r="CY111" i="16"/>
  <c r="CS111" i="16"/>
  <c r="CQ111" i="16"/>
  <c r="CN111" i="16"/>
  <c r="CN113" i="16"/>
  <c r="CQ113" i="16"/>
  <c r="CY113" i="16"/>
  <c r="CW113" i="16"/>
  <c r="CU113" i="16"/>
  <c r="CS113" i="16"/>
  <c r="AA133" i="16"/>
  <c r="CW105" i="16"/>
  <c r="CK111" i="15"/>
  <c r="R101" i="15"/>
  <c r="CK113" i="15"/>
  <c r="O121" i="15"/>
  <c r="CK107" i="15"/>
  <c r="AV101" i="15"/>
  <c r="CK115" i="15"/>
  <c r="CK109" i="15"/>
  <c r="AA135" i="15"/>
  <c r="Z134" i="15"/>
  <c r="U121" i="15"/>
  <c r="Y133" i="15"/>
  <c r="AA135" i="14"/>
  <c r="Z134" i="14"/>
  <c r="U121" i="14"/>
  <c r="Y133" i="14"/>
  <c r="O101" i="14"/>
  <c r="Z135" i="22" l="1"/>
  <c r="AA136" i="22"/>
  <c r="CK111" i="22"/>
  <c r="R101" i="22"/>
  <c r="AV101" i="22" s="1"/>
  <c r="CK113" i="22"/>
  <c r="O121" i="22"/>
  <c r="CK107" i="22"/>
  <c r="CK115" i="22"/>
  <c r="CK109" i="22"/>
  <c r="X133" i="22"/>
  <c r="Y134" i="22"/>
  <c r="CK111" i="21"/>
  <c r="R101" i="21"/>
  <c r="CK113" i="21"/>
  <c r="O121" i="21"/>
  <c r="CK107" i="21"/>
  <c r="AV101" i="21"/>
  <c r="CK115" i="21"/>
  <c r="CK109" i="21"/>
  <c r="X133" i="21"/>
  <c r="Y134" i="21"/>
  <c r="Z135" i="21"/>
  <c r="AA136" i="21"/>
  <c r="Z135" i="20"/>
  <c r="AA136" i="20"/>
  <c r="CK111" i="20"/>
  <c r="R101" i="20"/>
  <c r="CK113" i="20"/>
  <c r="O121" i="20"/>
  <c r="CK107" i="20"/>
  <c r="AV101" i="20"/>
  <c r="CK115" i="20"/>
  <c r="CK109" i="20"/>
  <c r="X133" i="20"/>
  <c r="Y134" i="20"/>
  <c r="CK111" i="19"/>
  <c r="R101" i="19"/>
  <c r="CK113" i="19"/>
  <c r="O121" i="19"/>
  <c r="CK107" i="19"/>
  <c r="AV101" i="19"/>
  <c r="CK115" i="19"/>
  <c r="CK109" i="19"/>
  <c r="X133" i="19"/>
  <c r="Y134" i="19"/>
  <c r="Z135" i="19"/>
  <c r="AA136" i="19"/>
  <c r="O121" i="18"/>
  <c r="CK113" i="18"/>
  <c r="R101" i="18"/>
  <c r="CK111" i="18"/>
  <c r="CK109" i="18"/>
  <c r="CK115" i="18"/>
  <c r="AV101" i="18"/>
  <c r="CK107" i="18"/>
  <c r="Y134" i="18"/>
  <c r="X133" i="18"/>
  <c r="AA134" i="18"/>
  <c r="Z133" i="18"/>
  <c r="CK111" i="17"/>
  <c r="R101" i="17"/>
  <c r="CK113" i="17"/>
  <c r="O121" i="17"/>
  <c r="CK107" i="17"/>
  <c r="AV101" i="17"/>
  <c r="CK115" i="17"/>
  <c r="CK109" i="17"/>
  <c r="X133" i="17"/>
  <c r="Y134" i="17"/>
  <c r="Z135" i="17"/>
  <c r="AA136" i="17"/>
  <c r="AA134" i="16"/>
  <c r="Z133" i="16"/>
  <c r="Y135" i="16"/>
  <c r="X134" i="16"/>
  <c r="X133" i="15"/>
  <c r="Y134" i="15"/>
  <c r="Z135" i="15"/>
  <c r="AA136" i="15"/>
  <c r="CS109" i="15"/>
  <c r="CU109" i="15"/>
  <c r="CW109" i="15"/>
  <c r="CY109" i="15"/>
  <c r="CQ109" i="15"/>
  <c r="CN109" i="15"/>
  <c r="CU115" i="15"/>
  <c r="CW115" i="15"/>
  <c r="CY115" i="15"/>
  <c r="CN115" i="15"/>
  <c r="CS115" i="15"/>
  <c r="CQ115" i="15"/>
  <c r="CN107" i="15"/>
  <c r="CQ107" i="15"/>
  <c r="CS107" i="15"/>
  <c r="CU107" i="15"/>
  <c r="CW107" i="15"/>
  <c r="CY107" i="15"/>
  <c r="CN113" i="15"/>
  <c r="CQ113" i="15"/>
  <c r="CS113" i="15"/>
  <c r="CU113" i="15"/>
  <c r="CW113" i="15"/>
  <c r="CY113" i="15"/>
  <c r="CN111" i="15"/>
  <c r="CQ111" i="15"/>
  <c r="CS111" i="15"/>
  <c r="CU111" i="15"/>
  <c r="CW111" i="15"/>
  <c r="CY111" i="15"/>
  <c r="CK111" i="14"/>
  <c r="R101" i="14"/>
  <c r="AV101" i="14" s="1"/>
  <c r="CK113" i="14"/>
  <c r="O121" i="14"/>
  <c r="CK107" i="14"/>
  <c r="CK115" i="14"/>
  <c r="CK109" i="14"/>
  <c r="X133" i="14"/>
  <c r="Y134" i="14"/>
  <c r="Z135" i="14"/>
  <c r="AA136" i="14"/>
  <c r="Y135" i="22" l="1"/>
  <c r="X134" i="22"/>
  <c r="CS109" i="22"/>
  <c r="CU109" i="22"/>
  <c r="CW109" i="22"/>
  <c r="CY109" i="22"/>
  <c r="CQ109" i="22"/>
  <c r="CN109" i="22"/>
  <c r="CU115" i="22"/>
  <c r="CW115" i="22"/>
  <c r="CY115" i="22"/>
  <c r="CS115" i="22"/>
  <c r="CN115" i="22"/>
  <c r="CQ115" i="22"/>
  <c r="CN107" i="22"/>
  <c r="CQ107" i="22"/>
  <c r="CS107" i="22"/>
  <c r="CU107" i="22"/>
  <c r="CW107" i="22"/>
  <c r="CY107" i="22"/>
  <c r="CN113" i="22"/>
  <c r="CQ113" i="22"/>
  <c r="CS113" i="22"/>
  <c r="CU113" i="22"/>
  <c r="CW113" i="22"/>
  <c r="CY113" i="22"/>
  <c r="CN111" i="22"/>
  <c r="CW111" i="22" s="1"/>
  <c r="CQ111" i="22"/>
  <c r="CS111" i="22"/>
  <c r="CU111" i="22"/>
  <c r="CY111" i="22"/>
  <c r="Z136" i="22"/>
  <c r="AA137" i="22"/>
  <c r="AA137" i="21"/>
  <c r="Z136" i="21"/>
  <c r="Y135" i="21"/>
  <c r="X134" i="21"/>
  <c r="CS109" i="21"/>
  <c r="CU109" i="21"/>
  <c r="CW109" i="21"/>
  <c r="CY109" i="21"/>
  <c r="CQ109" i="21"/>
  <c r="CN109" i="21"/>
  <c r="CU115" i="21"/>
  <c r="CW115" i="21"/>
  <c r="CY115" i="21"/>
  <c r="CS115" i="21"/>
  <c r="CN115" i="21"/>
  <c r="CQ115" i="21"/>
  <c r="CN107" i="21"/>
  <c r="CQ107" i="21"/>
  <c r="CS107" i="21"/>
  <c r="CU107" i="21"/>
  <c r="CW107" i="21"/>
  <c r="CY107" i="21"/>
  <c r="CN113" i="21"/>
  <c r="CQ113" i="21"/>
  <c r="CS113" i="21"/>
  <c r="CU113" i="21"/>
  <c r="CW113" i="21"/>
  <c r="CY113" i="21"/>
  <c r="CN111" i="21"/>
  <c r="CW111" i="21" s="1"/>
  <c r="CQ111" i="21"/>
  <c r="CS111" i="21"/>
  <c r="CU111" i="21"/>
  <c r="CY111" i="21"/>
  <c r="Y135" i="20"/>
  <c r="X134" i="20"/>
  <c r="CS109" i="20"/>
  <c r="CU109" i="20"/>
  <c r="CW109" i="20"/>
  <c r="CY109" i="20"/>
  <c r="CN109" i="20"/>
  <c r="CQ109" i="20"/>
  <c r="CU115" i="20"/>
  <c r="CW115" i="20"/>
  <c r="CY115" i="20"/>
  <c r="CN115" i="20"/>
  <c r="CQ115" i="20"/>
  <c r="CS115" i="20"/>
  <c r="CN107" i="20"/>
  <c r="CQ107" i="20"/>
  <c r="CS107" i="20"/>
  <c r="CU107" i="20"/>
  <c r="CW107" i="20"/>
  <c r="CY107" i="20"/>
  <c r="CN113" i="20"/>
  <c r="CQ113" i="20"/>
  <c r="CS113" i="20"/>
  <c r="CU113" i="20"/>
  <c r="CW113" i="20"/>
  <c r="CY113" i="20"/>
  <c r="CN111" i="20"/>
  <c r="CW111" i="20" s="1"/>
  <c r="CQ111" i="20"/>
  <c r="CS111" i="20"/>
  <c r="CU111" i="20"/>
  <c r="CY111" i="20"/>
  <c r="Z136" i="20"/>
  <c r="AA137" i="20"/>
  <c r="AA137" i="19"/>
  <c r="Z136" i="19"/>
  <c r="Y135" i="19"/>
  <c r="X134" i="19"/>
  <c r="CS109" i="19"/>
  <c r="CU109" i="19"/>
  <c r="CW109" i="19"/>
  <c r="CY109" i="19"/>
  <c r="CQ109" i="19"/>
  <c r="CN109" i="19"/>
  <c r="CU115" i="19"/>
  <c r="CW115" i="19"/>
  <c r="CY115" i="19"/>
  <c r="CS115" i="19"/>
  <c r="CN115" i="19"/>
  <c r="CQ115" i="19"/>
  <c r="CN107" i="19"/>
  <c r="CQ107" i="19"/>
  <c r="CS107" i="19"/>
  <c r="CU107" i="19"/>
  <c r="CW107" i="19"/>
  <c r="CY107" i="19"/>
  <c r="CN113" i="19"/>
  <c r="CQ113" i="19"/>
  <c r="CS113" i="19"/>
  <c r="CU113" i="19"/>
  <c r="CW113" i="19"/>
  <c r="CY113" i="19"/>
  <c r="CN111" i="19"/>
  <c r="CQ111" i="19"/>
  <c r="CS111" i="19"/>
  <c r="CU111" i="19"/>
  <c r="CW111" i="19"/>
  <c r="CY111" i="19"/>
  <c r="AA135" i="18"/>
  <c r="Z134" i="18"/>
  <c r="Y135" i="18"/>
  <c r="X134" i="18"/>
  <c r="CQ107" i="18"/>
  <c r="CY107" i="18"/>
  <c r="CW107" i="18"/>
  <c r="CU107" i="18"/>
  <c r="CS107" i="18"/>
  <c r="CN107" i="18"/>
  <c r="CY115" i="18"/>
  <c r="CW115" i="18"/>
  <c r="CU115" i="18"/>
  <c r="CS115" i="18"/>
  <c r="CQ115" i="18"/>
  <c r="CN115" i="18"/>
  <c r="CY109" i="18"/>
  <c r="CW109" i="18"/>
  <c r="CU109" i="18"/>
  <c r="CS109" i="18"/>
  <c r="CQ109" i="18"/>
  <c r="CN109" i="18"/>
  <c r="CU111" i="18"/>
  <c r="CS111" i="18"/>
  <c r="CQ111" i="18"/>
  <c r="CN111" i="18"/>
  <c r="CW111" i="18" s="1"/>
  <c r="CY111" i="18"/>
  <c r="CY113" i="18"/>
  <c r="CW113" i="18"/>
  <c r="CS113" i="18"/>
  <c r="CU113" i="18"/>
  <c r="CQ113" i="18"/>
  <c r="CN113" i="18"/>
  <c r="Z136" i="17"/>
  <c r="AA137" i="17"/>
  <c r="Y135" i="17"/>
  <c r="X134" i="17"/>
  <c r="CS109" i="17"/>
  <c r="CU109" i="17"/>
  <c r="CW109" i="17"/>
  <c r="CY109" i="17"/>
  <c r="CN109" i="17"/>
  <c r="CQ109" i="17"/>
  <c r="CU115" i="17"/>
  <c r="CW115" i="17"/>
  <c r="CY115" i="17"/>
  <c r="CN115" i="17"/>
  <c r="CQ115" i="17"/>
  <c r="CS115" i="17"/>
  <c r="CN107" i="17"/>
  <c r="CQ107" i="17"/>
  <c r="CS107" i="17"/>
  <c r="CU107" i="17"/>
  <c r="CW107" i="17"/>
  <c r="CY107" i="17"/>
  <c r="CN113" i="17"/>
  <c r="CQ113" i="17"/>
  <c r="CS113" i="17"/>
  <c r="CU113" i="17"/>
  <c r="CW113" i="17"/>
  <c r="CY113" i="17"/>
  <c r="CN111" i="17"/>
  <c r="CQ111" i="17"/>
  <c r="CS111" i="17"/>
  <c r="CU111" i="17"/>
  <c r="CW111" i="17"/>
  <c r="CY111" i="17"/>
  <c r="X135" i="16"/>
  <c r="Y136" i="16"/>
  <c r="AA135" i="16"/>
  <c r="Z134" i="16"/>
  <c r="Z136" i="15"/>
  <c r="AA137" i="15"/>
  <c r="Y135" i="15"/>
  <c r="X134" i="15"/>
  <c r="Z136" i="14"/>
  <c r="AA137" i="14"/>
  <c r="Y135" i="14"/>
  <c r="X134" i="14"/>
  <c r="CS109" i="14"/>
  <c r="CU109" i="14"/>
  <c r="CW109" i="14"/>
  <c r="CY109" i="14"/>
  <c r="CN109" i="14"/>
  <c r="CQ109" i="14"/>
  <c r="CU115" i="14"/>
  <c r="CW115" i="14"/>
  <c r="CY115" i="14"/>
  <c r="CN115" i="14"/>
  <c r="CQ115" i="14"/>
  <c r="CS115" i="14"/>
  <c r="CN107" i="14"/>
  <c r="CQ107" i="14"/>
  <c r="CS107" i="14"/>
  <c r="CU107" i="14"/>
  <c r="CW107" i="14"/>
  <c r="CY107" i="14"/>
  <c r="CN113" i="14"/>
  <c r="CQ113" i="14"/>
  <c r="CS113" i="14"/>
  <c r="CU113" i="14"/>
  <c r="CW113" i="14"/>
  <c r="CY113" i="14"/>
  <c r="CN111" i="14"/>
  <c r="CQ111" i="14"/>
  <c r="CS111" i="14"/>
  <c r="CU111" i="14"/>
  <c r="CW111" i="14"/>
  <c r="CY111" i="14"/>
  <c r="AA138" i="22" l="1"/>
  <c r="Z137" i="22"/>
  <c r="X135" i="22"/>
  <c r="Y136" i="22"/>
  <c r="X135" i="21"/>
  <c r="Y136" i="21"/>
  <c r="AA138" i="21"/>
  <c r="Z137" i="21"/>
  <c r="AA138" i="20"/>
  <c r="Z137" i="20"/>
  <c r="X135" i="20"/>
  <c r="Y136" i="20"/>
  <c r="X135" i="19"/>
  <c r="Y136" i="19"/>
  <c r="AA138" i="19"/>
  <c r="Z137" i="19"/>
  <c r="X135" i="18"/>
  <c r="Y136" i="18"/>
  <c r="Z135" i="18"/>
  <c r="AA136" i="18"/>
  <c r="X135" i="17"/>
  <c r="Y136" i="17"/>
  <c r="AA138" i="17"/>
  <c r="Z137" i="17"/>
  <c r="Z135" i="16"/>
  <c r="AA136" i="16"/>
  <c r="X136" i="16"/>
  <c r="Y137" i="16"/>
  <c r="X135" i="15"/>
  <c r="Y136" i="15"/>
  <c r="AA138" i="15"/>
  <c r="Z137" i="15"/>
  <c r="Y136" i="14"/>
  <c r="X135" i="14"/>
  <c r="AA138" i="14"/>
  <c r="Z137" i="14"/>
  <c r="X136" i="22" l="1"/>
  <c r="Y137" i="22"/>
  <c r="Z138" i="22"/>
  <c r="AA139" i="22"/>
  <c r="Z138" i="21"/>
  <c r="AA139" i="21"/>
  <c r="X136" i="21"/>
  <c r="Y137" i="21"/>
  <c r="X136" i="20"/>
  <c r="Y137" i="20"/>
  <c r="Z138" i="20"/>
  <c r="AA139" i="20"/>
  <c r="Z138" i="19"/>
  <c r="AA139" i="19"/>
  <c r="X136" i="19"/>
  <c r="Y137" i="19"/>
  <c r="AA137" i="18"/>
  <c r="Z136" i="18"/>
  <c r="X136" i="18"/>
  <c r="Y137" i="18"/>
  <c r="Z138" i="17"/>
  <c r="AA139" i="17"/>
  <c r="X136" i="17"/>
  <c r="Y137" i="17"/>
  <c r="Y138" i="16"/>
  <c r="X137" i="16"/>
  <c r="Z136" i="16"/>
  <c r="AA137" i="16"/>
  <c r="X136" i="15"/>
  <c r="Y137" i="15"/>
  <c r="Z138" i="15"/>
  <c r="AA139" i="15"/>
  <c r="Z138" i="14"/>
  <c r="AA139" i="14"/>
  <c r="X136" i="14"/>
  <c r="Y137" i="14"/>
  <c r="Z139" i="22" l="1"/>
  <c r="AA140" i="22"/>
  <c r="Y138" i="22"/>
  <c r="X137" i="22"/>
  <c r="Y138" i="21"/>
  <c r="X137" i="21"/>
  <c r="Z139" i="21"/>
  <c r="AA140" i="21"/>
  <c r="Y138" i="20"/>
  <c r="X137" i="20"/>
  <c r="Z139" i="20"/>
  <c r="AA140" i="20"/>
  <c r="Z139" i="19"/>
  <c r="AA140" i="19"/>
  <c r="Y138" i="19"/>
  <c r="X137" i="19"/>
  <c r="Y138" i="18"/>
  <c r="X137" i="18"/>
  <c r="AA138" i="18"/>
  <c r="Z137" i="18"/>
  <c r="Y138" i="17"/>
  <c r="X137" i="17"/>
  <c r="Z139" i="17"/>
  <c r="AA140" i="17"/>
  <c r="AA138" i="16"/>
  <c r="Z137" i="16"/>
  <c r="Y139" i="16"/>
  <c r="X138" i="16"/>
  <c r="Z139" i="15"/>
  <c r="AA140" i="15"/>
  <c r="Y138" i="15"/>
  <c r="X137" i="15"/>
  <c r="Y138" i="14"/>
  <c r="X137" i="14"/>
  <c r="Z139" i="14"/>
  <c r="AA140" i="14"/>
  <c r="X138" i="22" l="1"/>
  <c r="Y139" i="22"/>
  <c r="AA141" i="22"/>
  <c r="Z140" i="22"/>
  <c r="X138" i="21"/>
  <c r="Y139" i="21"/>
  <c r="AA141" i="21"/>
  <c r="Z140" i="21"/>
  <c r="AA141" i="20"/>
  <c r="Z140" i="20"/>
  <c r="X138" i="20"/>
  <c r="Y139" i="20"/>
  <c r="AA141" i="19"/>
  <c r="Z140" i="19"/>
  <c r="X138" i="19"/>
  <c r="Y139" i="19"/>
  <c r="Z138" i="18"/>
  <c r="AA139" i="18"/>
  <c r="Y139" i="18"/>
  <c r="X138" i="18"/>
  <c r="AA141" i="17"/>
  <c r="Z140" i="17"/>
  <c r="X138" i="17"/>
  <c r="Y139" i="17"/>
  <c r="X139" i="16"/>
  <c r="Y140" i="16"/>
  <c r="Z138" i="16"/>
  <c r="AA139" i="16"/>
  <c r="X138" i="15"/>
  <c r="Y139" i="15"/>
  <c r="AA141" i="15"/>
  <c r="Z140" i="15"/>
  <c r="AA141" i="14"/>
  <c r="Z140" i="14"/>
  <c r="X138" i="14"/>
  <c r="Y139" i="14"/>
  <c r="X139" i="22" l="1"/>
  <c r="Y140" i="22"/>
  <c r="Z141" i="22"/>
  <c r="AA142" i="22"/>
  <c r="X139" i="21"/>
  <c r="Y140" i="21"/>
  <c r="Z141" i="21"/>
  <c r="AA142" i="21"/>
  <c r="X139" i="20"/>
  <c r="Y140" i="20"/>
  <c r="Z141" i="20"/>
  <c r="AA142" i="20"/>
  <c r="X139" i="19"/>
  <c r="Y140" i="19"/>
  <c r="Z141" i="19"/>
  <c r="AA142" i="19"/>
  <c r="AA140" i="18"/>
  <c r="Z139" i="18"/>
  <c r="X139" i="18"/>
  <c r="Y140" i="18"/>
  <c r="Z141" i="17"/>
  <c r="AA142" i="17"/>
  <c r="X139" i="17"/>
  <c r="Y140" i="17"/>
  <c r="Y141" i="16"/>
  <c r="X140" i="16"/>
  <c r="Z139" i="16"/>
  <c r="AA140" i="16"/>
  <c r="X139" i="15"/>
  <c r="Y140" i="15"/>
  <c r="Z141" i="15"/>
  <c r="AA142" i="15"/>
  <c r="X139" i="14"/>
  <c r="Y140" i="14"/>
  <c r="AA142" i="14"/>
  <c r="Z141" i="14"/>
  <c r="Z142" i="22" l="1"/>
  <c r="AA143" i="22"/>
  <c r="Y141" i="22"/>
  <c r="X140" i="22"/>
  <c r="Y141" i="21"/>
  <c r="X140" i="21"/>
  <c r="Z142" i="21"/>
  <c r="AA143" i="21"/>
  <c r="Z142" i="20"/>
  <c r="AA143" i="20"/>
  <c r="Y141" i="20"/>
  <c r="X140" i="20"/>
  <c r="Z142" i="19"/>
  <c r="AA143" i="19"/>
  <c r="Y141" i="19"/>
  <c r="X140" i="19"/>
  <c r="Y141" i="18"/>
  <c r="X140" i="18"/>
  <c r="AA141" i="18"/>
  <c r="Z140" i="18"/>
  <c r="Y141" i="17"/>
  <c r="X140" i="17"/>
  <c r="Z142" i="17"/>
  <c r="AA143" i="17"/>
  <c r="Y142" i="16"/>
  <c r="X141" i="16"/>
  <c r="AA141" i="16"/>
  <c r="Z140" i="16"/>
  <c r="Z142" i="15"/>
  <c r="AA143" i="15"/>
  <c r="Y141" i="15"/>
  <c r="X140" i="15"/>
  <c r="Y141" i="14"/>
  <c r="X140" i="14"/>
  <c r="Z142" i="14"/>
  <c r="AA143" i="14"/>
  <c r="X141" i="22" l="1"/>
  <c r="Y142" i="22"/>
  <c r="AA144" i="22"/>
  <c r="Z143" i="22"/>
  <c r="X141" i="21"/>
  <c r="Y142" i="21"/>
  <c r="AA144" i="21"/>
  <c r="Z143" i="21"/>
  <c r="X141" i="20"/>
  <c r="Y142" i="20"/>
  <c r="AA144" i="20"/>
  <c r="Z143" i="20"/>
  <c r="X141" i="19"/>
  <c r="Y142" i="19"/>
  <c r="AA144" i="19"/>
  <c r="Z143" i="19"/>
  <c r="AA142" i="18"/>
  <c r="Z141" i="18"/>
  <c r="Y142" i="18"/>
  <c r="X141" i="18"/>
  <c r="AA144" i="17"/>
  <c r="Z143" i="17"/>
  <c r="X141" i="17"/>
  <c r="Y142" i="17"/>
  <c r="X142" i="16"/>
  <c r="Y143" i="16"/>
  <c r="AA142" i="16"/>
  <c r="Z141" i="16"/>
  <c r="AA144" i="15"/>
  <c r="Z143" i="15"/>
  <c r="X141" i="15"/>
  <c r="Y142" i="15"/>
  <c r="Z143" i="14"/>
  <c r="AA144" i="14"/>
  <c r="Y142" i="14"/>
  <c r="X141" i="14"/>
  <c r="X142" i="22" l="1"/>
  <c r="Y143" i="22"/>
  <c r="Z144" i="22"/>
  <c r="AA145" i="22"/>
  <c r="Z144" i="21"/>
  <c r="AA145" i="21"/>
  <c r="X142" i="21"/>
  <c r="Y143" i="21"/>
  <c r="X142" i="20"/>
  <c r="Y143" i="20"/>
  <c r="Z144" i="20"/>
  <c r="AA145" i="20"/>
  <c r="X142" i="19"/>
  <c r="Y143" i="19"/>
  <c r="Z144" i="19"/>
  <c r="AA145" i="19"/>
  <c r="X142" i="18"/>
  <c r="Y143" i="18"/>
  <c r="Z142" i="18"/>
  <c r="AA143" i="18"/>
  <c r="X142" i="17"/>
  <c r="Y143" i="17"/>
  <c r="Z144" i="17"/>
  <c r="AA145" i="17"/>
  <c r="Y144" i="16"/>
  <c r="X143" i="16"/>
  <c r="Z142" i="16"/>
  <c r="AA143" i="16"/>
  <c r="X142" i="15"/>
  <c r="Y143" i="15"/>
  <c r="Z144" i="15"/>
  <c r="AA145" i="15"/>
  <c r="Z144" i="14"/>
  <c r="AA145" i="14"/>
  <c r="X142" i="14"/>
  <c r="Y143" i="14"/>
  <c r="Y144" i="22" l="1"/>
  <c r="X143" i="22"/>
  <c r="Z145" i="22"/>
  <c r="AA146" i="22"/>
  <c r="Y144" i="21"/>
  <c r="X143" i="21"/>
  <c r="Z145" i="21"/>
  <c r="AA146" i="21"/>
  <c r="Y144" i="20"/>
  <c r="X143" i="20"/>
  <c r="Z145" i="20"/>
  <c r="AA146" i="20"/>
  <c r="Z145" i="19"/>
  <c r="AA146" i="19"/>
  <c r="Y144" i="19"/>
  <c r="X143" i="19"/>
  <c r="AA144" i="18"/>
  <c r="Z143" i="18"/>
  <c r="X143" i="18"/>
  <c r="Y144" i="18"/>
  <c r="Z145" i="17"/>
  <c r="AA146" i="17"/>
  <c r="Y144" i="17"/>
  <c r="X143" i="17"/>
  <c r="Y145" i="16"/>
  <c r="X144" i="16"/>
  <c r="AA144" i="16"/>
  <c r="Z143" i="16"/>
  <c r="AA146" i="15"/>
  <c r="Z145" i="15"/>
  <c r="Y144" i="15"/>
  <c r="X143" i="15"/>
  <c r="Z145" i="14"/>
  <c r="AA146" i="14"/>
  <c r="X143" i="14"/>
  <c r="Y144" i="14"/>
  <c r="AA147" i="22" l="1"/>
  <c r="Z146" i="22"/>
  <c r="Y145" i="22"/>
  <c r="X144" i="22"/>
  <c r="AA147" i="21"/>
  <c r="Z146" i="21"/>
  <c r="Y145" i="21"/>
  <c r="X144" i="21"/>
  <c r="AA147" i="20"/>
  <c r="Z146" i="20"/>
  <c r="Y145" i="20"/>
  <c r="X144" i="20"/>
  <c r="Y145" i="19"/>
  <c r="X144" i="19"/>
  <c r="AA147" i="19"/>
  <c r="Z146" i="19"/>
  <c r="Y145" i="18"/>
  <c r="X144" i="18"/>
  <c r="AA145" i="18"/>
  <c r="Z144" i="18"/>
  <c r="AA147" i="17"/>
  <c r="Z146" i="17"/>
  <c r="Y145" i="17"/>
  <c r="X144" i="17"/>
  <c r="AA145" i="16"/>
  <c r="Z144" i="16"/>
  <c r="X145" i="16"/>
  <c r="Y146" i="16"/>
  <c r="Y145" i="15"/>
  <c r="X144" i="15"/>
  <c r="AA147" i="15"/>
  <c r="Z146" i="15"/>
  <c r="Y145" i="14"/>
  <c r="X144" i="14"/>
  <c r="AA147" i="14"/>
  <c r="Z146" i="14"/>
  <c r="X145" i="22" l="1"/>
  <c r="Y146" i="22"/>
  <c r="Z147" i="22"/>
  <c r="AA148" i="22"/>
  <c r="X145" i="21"/>
  <c r="Y146" i="21"/>
  <c r="Z147" i="21"/>
  <c r="AA148" i="21"/>
  <c r="X145" i="20"/>
  <c r="Y146" i="20"/>
  <c r="Z147" i="20"/>
  <c r="AA148" i="20"/>
  <c r="Z147" i="19"/>
  <c r="AA148" i="19"/>
  <c r="X145" i="19"/>
  <c r="Y146" i="19"/>
  <c r="Z145" i="18"/>
  <c r="AA146" i="18"/>
  <c r="X145" i="18"/>
  <c r="Y146" i="18"/>
  <c r="X145" i="17"/>
  <c r="Y146" i="17"/>
  <c r="Z147" i="17"/>
  <c r="AA148" i="17"/>
  <c r="X146" i="16"/>
  <c r="Y147" i="16"/>
  <c r="Z145" i="16"/>
  <c r="AA146" i="16"/>
  <c r="Z147" i="15"/>
  <c r="AA148" i="15"/>
  <c r="X145" i="15"/>
  <c r="Y146" i="15"/>
  <c r="AA148" i="14"/>
  <c r="Z147" i="14"/>
  <c r="X145" i="14"/>
  <c r="Y146" i="14"/>
  <c r="Z148" i="22" l="1"/>
  <c r="AA149" i="22"/>
  <c r="Y147" i="22"/>
  <c r="X146" i="22"/>
  <c r="Z148" i="21"/>
  <c r="AA149" i="21"/>
  <c r="Y147" i="21"/>
  <c r="X146" i="21"/>
  <c r="Z148" i="20"/>
  <c r="AA149" i="20"/>
  <c r="X146" i="20"/>
  <c r="Y147" i="20"/>
  <c r="X146" i="19"/>
  <c r="Y147" i="19"/>
  <c r="Z148" i="19"/>
  <c r="AA149" i="19"/>
  <c r="Y147" i="18"/>
  <c r="X146" i="18"/>
  <c r="AA147" i="18"/>
  <c r="Z146" i="18"/>
  <c r="Z148" i="17"/>
  <c r="AA149" i="17"/>
  <c r="X146" i="17"/>
  <c r="Y147" i="17"/>
  <c r="AA147" i="16"/>
  <c r="Z146" i="16"/>
  <c r="Y148" i="16"/>
  <c r="X147" i="16"/>
  <c r="X146" i="15"/>
  <c r="Y147" i="15"/>
  <c r="Z148" i="15"/>
  <c r="AA149" i="15"/>
  <c r="X146" i="14"/>
  <c r="Y147" i="14"/>
  <c r="Z148" i="14"/>
  <c r="AA149" i="14"/>
  <c r="Y148" i="22" l="1"/>
  <c r="X147" i="22"/>
  <c r="AA150" i="22"/>
  <c r="Z149" i="22"/>
  <c r="Y148" i="21"/>
  <c r="X147" i="21"/>
  <c r="AA150" i="21"/>
  <c r="Z149" i="21"/>
  <c r="Y148" i="20"/>
  <c r="X147" i="20"/>
  <c r="AA150" i="20"/>
  <c r="Z149" i="20"/>
  <c r="AA150" i="19"/>
  <c r="Z149" i="19"/>
  <c r="Y148" i="19"/>
  <c r="X147" i="19"/>
  <c r="AA148" i="18"/>
  <c r="Z147" i="18"/>
  <c r="Y148" i="18"/>
  <c r="X147" i="18"/>
  <c r="AA150" i="17"/>
  <c r="Z149" i="17"/>
  <c r="Y148" i="17"/>
  <c r="X147" i="17"/>
  <c r="Y149" i="16"/>
  <c r="X148" i="16"/>
  <c r="AA148" i="16"/>
  <c r="Z147" i="16"/>
  <c r="AA150" i="15"/>
  <c r="Z149" i="15"/>
  <c r="Y148" i="15"/>
  <c r="X147" i="15"/>
  <c r="Z149" i="14"/>
  <c r="AA150" i="14"/>
  <c r="Y148" i="14"/>
  <c r="X147" i="14"/>
  <c r="AA151" i="22" l="1"/>
  <c r="Z150" i="22"/>
  <c r="X148" i="22"/>
  <c r="Y149" i="22"/>
  <c r="AA151" i="21"/>
  <c r="Z150" i="21"/>
  <c r="X148" i="21"/>
  <c r="Y149" i="21"/>
  <c r="AA151" i="20"/>
  <c r="Z150" i="20"/>
  <c r="X148" i="20"/>
  <c r="Y149" i="20"/>
  <c r="AA151" i="19"/>
  <c r="Z150" i="19"/>
  <c r="X148" i="19"/>
  <c r="Y149" i="19"/>
  <c r="X148" i="18"/>
  <c r="Y149" i="18"/>
  <c r="Z148" i="18"/>
  <c r="AA149" i="18"/>
  <c r="X148" i="17"/>
  <c r="Y149" i="17"/>
  <c r="AA151" i="17"/>
  <c r="Z150" i="17"/>
  <c r="Z148" i="16"/>
  <c r="AA149" i="16"/>
  <c r="X149" i="16"/>
  <c r="Y150" i="16"/>
  <c r="X148" i="15"/>
  <c r="Y149" i="15"/>
  <c r="AA151" i="15"/>
  <c r="Z150" i="15"/>
  <c r="X148" i="14"/>
  <c r="Y149" i="14"/>
  <c r="AA151" i="14"/>
  <c r="Z150" i="14"/>
  <c r="X149" i="22" l="1"/>
  <c r="Y150" i="22"/>
  <c r="Z151" i="22"/>
  <c r="AA152" i="22"/>
  <c r="X149" i="21"/>
  <c r="Y150" i="21"/>
  <c r="Z151" i="21"/>
  <c r="AA152" i="21"/>
  <c r="X149" i="20"/>
  <c r="Y150" i="20"/>
  <c r="Z151" i="20"/>
  <c r="AA152" i="20"/>
  <c r="X149" i="19"/>
  <c r="Y150" i="19"/>
  <c r="Z151" i="19"/>
  <c r="AA152" i="19"/>
  <c r="AA150" i="18"/>
  <c r="Z149" i="18"/>
  <c r="Y150" i="18"/>
  <c r="X149" i="18"/>
  <c r="Z151" i="17"/>
  <c r="AA152" i="17"/>
  <c r="X149" i="17"/>
  <c r="Y150" i="17"/>
  <c r="Y151" i="16"/>
  <c r="X150" i="16"/>
  <c r="AA150" i="16"/>
  <c r="Z149" i="16"/>
  <c r="Z151" i="15"/>
  <c r="AA152" i="15"/>
  <c r="X149" i="15"/>
  <c r="Y150" i="15"/>
  <c r="Z151" i="14"/>
  <c r="AA152" i="14"/>
  <c r="X149" i="14"/>
  <c r="Y150" i="14"/>
  <c r="Z152" i="22" l="1"/>
  <c r="AA153" i="22"/>
  <c r="Y151" i="22"/>
  <c r="X150" i="22"/>
  <c r="Z152" i="21"/>
  <c r="AA153" i="21"/>
  <c r="Y151" i="21"/>
  <c r="X150" i="21"/>
  <c r="Z152" i="20"/>
  <c r="AA153" i="20"/>
  <c r="Y151" i="20"/>
  <c r="X150" i="20"/>
  <c r="AA153" i="19"/>
  <c r="Z152" i="19"/>
  <c r="Y151" i="19"/>
  <c r="X150" i="19"/>
  <c r="Y151" i="18"/>
  <c r="X150" i="18"/>
  <c r="AA151" i="18"/>
  <c r="Z150" i="18"/>
  <c r="Y151" i="17"/>
  <c r="X150" i="17"/>
  <c r="AA153" i="17"/>
  <c r="Z152" i="17"/>
  <c r="AA151" i="16"/>
  <c r="Z150" i="16"/>
  <c r="X151" i="16"/>
  <c r="Y152" i="16"/>
  <c r="Y151" i="15"/>
  <c r="X150" i="15"/>
  <c r="Z152" i="15"/>
  <c r="AA153" i="15"/>
  <c r="Y151" i="14"/>
  <c r="X150" i="14"/>
  <c r="Z152" i="14"/>
  <c r="AA153" i="14"/>
  <c r="X151" i="22" l="1"/>
  <c r="Y152" i="22"/>
  <c r="AA154" i="22"/>
  <c r="Z153" i="22"/>
  <c r="X151" i="21"/>
  <c r="Y152" i="21"/>
  <c r="AA154" i="21"/>
  <c r="Z153" i="21"/>
  <c r="X151" i="20"/>
  <c r="Y152" i="20"/>
  <c r="AA154" i="20"/>
  <c r="Z153" i="20"/>
  <c r="X151" i="19"/>
  <c r="Y152" i="19"/>
  <c r="AA154" i="19"/>
  <c r="Z153" i="19"/>
  <c r="Z151" i="18"/>
  <c r="AA152" i="18"/>
  <c r="X151" i="18"/>
  <c r="Y152" i="18"/>
  <c r="AA154" i="17"/>
  <c r="Z153" i="17"/>
  <c r="X151" i="17"/>
  <c r="Y152" i="17"/>
  <c r="X152" i="16"/>
  <c r="Y153" i="16"/>
  <c r="Z151" i="16"/>
  <c r="AA152" i="16"/>
  <c r="AA154" i="15"/>
  <c r="Z153" i="15"/>
  <c r="X151" i="15"/>
  <c r="Y152" i="15"/>
  <c r="AA154" i="14"/>
  <c r="Z153" i="14"/>
  <c r="X151" i="14"/>
  <c r="Y152" i="14"/>
  <c r="Z154" i="22" l="1"/>
  <c r="AA155" i="22"/>
  <c r="X152" i="22"/>
  <c r="Y153" i="22"/>
  <c r="Z154" i="21"/>
  <c r="AA155" i="21"/>
  <c r="X152" i="21"/>
  <c r="Y153" i="21"/>
  <c r="X152" i="20"/>
  <c r="Y153" i="20"/>
  <c r="Z154" i="20"/>
  <c r="AA155" i="20"/>
  <c r="Z154" i="19"/>
  <c r="AA155" i="19"/>
  <c r="X152" i="19"/>
  <c r="Y153" i="19"/>
  <c r="X152" i="18"/>
  <c r="Y153" i="18"/>
  <c r="AA153" i="18"/>
  <c r="Z152" i="18"/>
  <c r="X152" i="17"/>
  <c r="Y153" i="17"/>
  <c r="Z154" i="17"/>
  <c r="AA155" i="17"/>
  <c r="AA153" i="16"/>
  <c r="Z152" i="16"/>
  <c r="Y154" i="16"/>
  <c r="X153" i="16"/>
  <c r="X152" i="15"/>
  <c r="Y153" i="15"/>
  <c r="Z154" i="15"/>
  <c r="AA155" i="15"/>
  <c r="X152" i="14"/>
  <c r="Y153" i="14"/>
  <c r="Z154" i="14"/>
  <c r="AA155" i="14"/>
  <c r="Y154" i="22" l="1"/>
  <c r="X153" i="22"/>
  <c r="Z155" i="22"/>
  <c r="AA156" i="22"/>
  <c r="Y154" i="21"/>
  <c r="X153" i="21"/>
  <c r="Z155" i="21"/>
  <c r="AA156" i="21"/>
  <c r="Z155" i="20"/>
  <c r="AA156" i="20"/>
  <c r="Y154" i="20"/>
  <c r="X153" i="20"/>
  <c r="Y154" i="19"/>
  <c r="X153" i="19"/>
  <c r="Z155" i="19"/>
  <c r="AA156" i="19"/>
  <c r="AA154" i="18"/>
  <c r="Z153" i="18"/>
  <c r="Y154" i="18"/>
  <c r="X153" i="18"/>
  <c r="Z155" i="17"/>
  <c r="AA156" i="17"/>
  <c r="Y154" i="17"/>
  <c r="X153" i="17"/>
  <c r="Y155" i="16"/>
  <c r="X154" i="16"/>
  <c r="AA154" i="16"/>
  <c r="Z153" i="16"/>
  <c r="Z155" i="15"/>
  <c r="AA156" i="15"/>
  <c r="Y154" i="15"/>
  <c r="X153" i="15"/>
  <c r="Z155" i="14"/>
  <c r="AA156" i="14"/>
  <c r="X153" i="14"/>
  <c r="Y154" i="14"/>
  <c r="Z156" i="22" l="1"/>
  <c r="AA157" i="22"/>
  <c r="Y155" i="22"/>
  <c r="X154" i="22"/>
  <c r="Z156" i="21"/>
  <c r="AA157" i="21"/>
  <c r="X154" i="21"/>
  <c r="Y155" i="21"/>
  <c r="Y155" i="20"/>
  <c r="X154" i="20"/>
  <c r="Z156" i="20"/>
  <c r="AA157" i="20"/>
  <c r="Z156" i="19"/>
  <c r="AA157" i="19"/>
  <c r="Y155" i="19"/>
  <c r="X154" i="19"/>
  <c r="Y155" i="18"/>
  <c r="X154" i="18"/>
  <c r="AA155" i="18"/>
  <c r="Z154" i="18"/>
  <c r="Y155" i="17"/>
  <c r="X154" i="17"/>
  <c r="Z156" i="17"/>
  <c r="AA157" i="17"/>
  <c r="AA155" i="16"/>
  <c r="Z154" i="16"/>
  <c r="Y156" i="16"/>
  <c r="X155" i="16"/>
  <c r="Y155" i="15"/>
  <c r="X154" i="15"/>
  <c r="Z156" i="15"/>
  <c r="AA157" i="15"/>
  <c r="Y155" i="14"/>
  <c r="X154" i="14"/>
  <c r="Z156" i="14"/>
  <c r="AA157" i="14"/>
  <c r="X155" i="22" l="1"/>
  <c r="Y156" i="22"/>
  <c r="Z157" i="22"/>
  <c r="AA158" i="22"/>
  <c r="X155" i="21"/>
  <c r="Y156" i="21"/>
  <c r="Z157" i="21"/>
  <c r="AA158" i="21"/>
  <c r="Z157" i="20"/>
  <c r="AA158" i="20"/>
  <c r="X155" i="20"/>
  <c r="Y156" i="20"/>
  <c r="X155" i="19"/>
  <c r="Y156" i="19"/>
  <c r="Z157" i="19"/>
  <c r="AA158" i="19"/>
  <c r="Z155" i="18"/>
  <c r="AA156" i="18"/>
  <c r="Y156" i="18"/>
  <c r="X155" i="18"/>
  <c r="Z157" i="17"/>
  <c r="AA158" i="17"/>
  <c r="X155" i="17"/>
  <c r="Y156" i="17"/>
  <c r="X156" i="16"/>
  <c r="Y157" i="16"/>
  <c r="Z155" i="16"/>
  <c r="AA156" i="16"/>
  <c r="Z157" i="15"/>
  <c r="AA158" i="15"/>
  <c r="X155" i="15"/>
  <c r="Y156" i="15"/>
  <c r="Z157" i="14"/>
  <c r="AA158" i="14"/>
  <c r="Y156" i="14"/>
  <c r="X155" i="14"/>
  <c r="AA159" i="22" l="1"/>
  <c r="Z158" i="22"/>
  <c r="X156" i="22"/>
  <c r="Y157" i="22"/>
  <c r="AA159" i="21"/>
  <c r="Z158" i="21"/>
  <c r="X156" i="21"/>
  <c r="Y157" i="21"/>
  <c r="AA159" i="20"/>
  <c r="Z158" i="20"/>
  <c r="X156" i="20"/>
  <c r="Y157" i="20"/>
  <c r="AA159" i="19"/>
  <c r="Z158" i="19"/>
  <c r="X156" i="19"/>
  <c r="Y157" i="19"/>
  <c r="X156" i="18"/>
  <c r="Y157" i="18"/>
  <c r="Z156" i="18"/>
  <c r="AA157" i="18"/>
  <c r="X156" i="17"/>
  <c r="Y157" i="17"/>
  <c r="AA159" i="17"/>
  <c r="Z158" i="17"/>
  <c r="Z156" i="16"/>
  <c r="AA157" i="16"/>
  <c r="X157" i="16"/>
  <c r="Y158" i="16"/>
  <c r="X156" i="15"/>
  <c r="Y157" i="15"/>
  <c r="AA159" i="15"/>
  <c r="Z158" i="15"/>
  <c r="X156" i="14"/>
  <c r="Y157" i="14"/>
  <c r="AA159" i="14"/>
  <c r="Z158" i="14"/>
  <c r="X157" i="22" l="1"/>
  <c r="Y158" i="22"/>
  <c r="Z159" i="22"/>
  <c r="AA160" i="22"/>
  <c r="X157" i="21"/>
  <c r="Y158" i="21"/>
  <c r="Z159" i="21"/>
  <c r="AA160" i="21"/>
  <c r="X157" i="20"/>
  <c r="Y158" i="20"/>
  <c r="Z159" i="20"/>
  <c r="AA160" i="20"/>
  <c r="X157" i="19"/>
  <c r="Y158" i="19"/>
  <c r="Z159" i="19"/>
  <c r="AA160" i="19"/>
  <c r="AA158" i="18"/>
  <c r="Z157" i="18"/>
  <c r="Y158" i="18"/>
  <c r="X157" i="18"/>
  <c r="Z159" i="17"/>
  <c r="AA160" i="17"/>
  <c r="X157" i="17"/>
  <c r="Y158" i="17"/>
  <c r="Y159" i="16"/>
  <c r="X158" i="16"/>
  <c r="AA158" i="16"/>
  <c r="Z157" i="16"/>
  <c r="Z159" i="15"/>
  <c r="AA160" i="15"/>
  <c r="Y158" i="15"/>
  <c r="X157" i="15"/>
  <c r="AA160" i="14"/>
  <c r="Z159" i="14"/>
  <c r="X157" i="14"/>
  <c r="Y158" i="14"/>
  <c r="Z160" i="22" l="1"/>
  <c r="AA161" i="22"/>
  <c r="Y159" i="22"/>
  <c r="X158" i="22"/>
  <c r="Z160" i="21"/>
  <c r="AA161" i="21"/>
  <c r="X158" i="21"/>
  <c r="Y159" i="21"/>
  <c r="Z160" i="20"/>
  <c r="AA161" i="20"/>
  <c r="X158" i="20"/>
  <c r="Y159" i="20"/>
  <c r="Z160" i="19"/>
  <c r="AA161" i="19"/>
  <c r="X158" i="19"/>
  <c r="Y159" i="19"/>
  <c r="Y159" i="18"/>
  <c r="X158" i="18"/>
  <c r="AA159" i="18"/>
  <c r="Z158" i="18"/>
  <c r="X158" i="17"/>
  <c r="Y159" i="17"/>
  <c r="Z160" i="17"/>
  <c r="AA161" i="17"/>
  <c r="AA159" i="16"/>
  <c r="Z158" i="16"/>
  <c r="Y160" i="16"/>
  <c r="X159" i="16"/>
  <c r="X158" i="15"/>
  <c r="Y159" i="15"/>
  <c r="Z160" i="15"/>
  <c r="AA161" i="15"/>
  <c r="X158" i="14"/>
  <c r="Y159" i="14"/>
  <c r="Z160" i="14"/>
  <c r="AA161" i="14"/>
  <c r="Y160" i="22" l="1"/>
  <c r="X159" i="22"/>
  <c r="AA162" i="22"/>
  <c r="Z161" i="22"/>
  <c r="BK133" i="22"/>
  <c r="Y160" i="21"/>
  <c r="X159" i="21"/>
  <c r="AA162" i="21"/>
  <c r="Z161" i="21"/>
  <c r="Y160" i="20"/>
  <c r="X159" i="20"/>
  <c r="AA162" i="20"/>
  <c r="Z161" i="20"/>
  <c r="BK133" i="20"/>
  <c r="Y160" i="19"/>
  <c r="X159" i="19"/>
  <c r="AA162" i="19"/>
  <c r="Z161" i="19"/>
  <c r="AA160" i="18"/>
  <c r="Z159" i="18"/>
  <c r="Y160" i="18"/>
  <c r="X159" i="18"/>
  <c r="AA162" i="17"/>
  <c r="Z161" i="17"/>
  <c r="BK133" i="17"/>
  <c r="Y160" i="17"/>
  <c r="X159" i="17"/>
  <c r="X160" i="16"/>
  <c r="Y161" i="16"/>
  <c r="AA160" i="16"/>
  <c r="Z159" i="16"/>
  <c r="AA162" i="15"/>
  <c r="Z161" i="15"/>
  <c r="BK133" i="15"/>
  <c r="Y160" i="15"/>
  <c r="X159" i="15"/>
  <c r="Z161" i="14"/>
  <c r="AA162" i="14"/>
  <c r="BK133" i="14"/>
  <c r="Y160" i="14"/>
  <c r="X159" i="14"/>
  <c r="Z162" i="22" l="1"/>
  <c r="Q164" i="22" s="1"/>
  <c r="V164" i="22"/>
  <c r="AA172" i="22" s="1"/>
  <c r="X160" i="22"/>
  <c r="Y161" i="22"/>
  <c r="V164" i="21"/>
  <c r="AA172" i="21" s="1"/>
  <c r="Z162" i="21"/>
  <c r="Q164" i="21" s="1"/>
  <c r="BK133" i="21"/>
  <c r="X160" i="21"/>
  <c r="Y161" i="21"/>
  <c r="V164" i="20"/>
  <c r="AA172" i="20" s="1"/>
  <c r="Z162" i="20"/>
  <c r="Q164" i="20" s="1"/>
  <c r="X160" i="20"/>
  <c r="Y161" i="20"/>
  <c r="V164" i="19"/>
  <c r="AA172" i="19" s="1"/>
  <c r="Z162" i="19"/>
  <c r="Q164" i="19" s="1"/>
  <c r="BK133" i="19"/>
  <c r="X160" i="19"/>
  <c r="Y161" i="19"/>
  <c r="X160" i="18"/>
  <c r="Y161" i="18"/>
  <c r="Z160" i="18"/>
  <c r="AA161" i="18"/>
  <c r="X160" i="17"/>
  <c r="Y161" i="17"/>
  <c r="V164" i="17"/>
  <c r="AA172" i="17" s="1"/>
  <c r="Z162" i="17"/>
  <c r="Q164" i="17" s="1"/>
  <c r="Z160" i="16"/>
  <c r="AA161" i="16"/>
  <c r="Y162" i="16"/>
  <c r="X161" i="16"/>
  <c r="X160" i="15"/>
  <c r="Y161" i="15"/>
  <c r="V164" i="15"/>
  <c r="AA172" i="15" s="1"/>
  <c r="Z162" i="15"/>
  <c r="Q164" i="15" s="1"/>
  <c r="X160" i="14"/>
  <c r="Y161" i="14"/>
  <c r="V164" i="14"/>
  <c r="AA172" i="14" s="1"/>
  <c r="Z162" i="14"/>
  <c r="Q164" i="14" s="1"/>
  <c r="X161" i="22" l="1"/>
  <c r="Y162" i="22"/>
  <c r="AA173" i="22"/>
  <c r="Z172" i="22"/>
  <c r="DI103" i="22"/>
  <c r="DJ105" i="22" s="1"/>
  <c r="DG103" i="22"/>
  <c r="DH105" i="22" s="1"/>
  <c r="DK103" i="22"/>
  <c r="DL105" i="22" s="1"/>
  <c r="DM103" i="22"/>
  <c r="DN105" i="22" s="1"/>
  <c r="DO103" i="22"/>
  <c r="DP105" i="22" s="1"/>
  <c r="R164" i="22"/>
  <c r="AX164" i="22" s="1"/>
  <c r="BJ133" i="22"/>
  <c r="X161" i="21"/>
  <c r="Y162" i="21"/>
  <c r="BI133" i="21"/>
  <c r="DI103" i="21"/>
  <c r="DJ105" i="21" s="1"/>
  <c r="DK103" i="21"/>
  <c r="DL105" i="21" s="1"/>
  <c r="DG103" i="21"/>
  <c r="DH105" i="21" s="1"/>
  <c r="DM103" i="21"/>
  <c r="DN105" i="21" s="1"/>
  <c r="DO103" i="21"/>
  <c r="DP105" i="21" s="1"/>
  <c r="R164" i="21"/>
  <c r="AX164" i="21" s="1"/>
  <c r="AA173" i="21"/>
  <c r="Z172" i="21"/>
  <c r="BJ133" i="21"/>
  <c r="DI103" i="20"/>
  <c r="DJ105" i="20" s="1"/>
  <c r="DK103" i="20"/>
  <c r="DL105" i="20" s="1"/>
  <c r="DM103" i="20"/>
  <c r="DN105" i="20" s="1"/>
  <c r="DO103" i="20"/>
  <c r="DP105" i="20" s="1"/>
  <c r="R164" i="20"/>
  <c r="AX164" i="20" s="1"/>
  <c r="DG103" i="20"/>
  <c r="DH105" i="20" s="1"/>
  <c r="X161" i="20"/>
  <c r="Y162" i="20"/>
  <c r="AA173" i="20"/>
  <c r="Z172" i="20"/>
  <c r="BJ133" i="20"/>
  <c r="X161" i="19"/>
  <c r="Y162" i="19"/>
  <c r="BI133" i="19"/>
  <c r="DI103" i="19"/>
  <c r="DJ105" i="19" s="1"/>
  <c r="DK103" i="19"/>
  <c r="DL105" i="19" s="1"/>
  <c r="DM103" i="19"/>
  <c r="DN105" i="19" s="1"/>
  <c r="DO103" i="19"/>
  <c r="DP105" i="19" s="1"/>
  <c r="R164" i="19"/>
  <c r="AX164" i="19" s="1"/>
  <c r="DG103" i="19"/>
  <c r="DH105" i="19" s="1"/>
  <c r="AA173" i="19"/>
  <c r="Z172" i="19"/>
  <c r="BJ133" i="19"/>
  <c r="Z161" i="18"/>
  <c r="AA162" i="18"/>
  <c r="BK133" i="18"/>
  <c r="Y162" i="18"/>
  <c r="X161" i="18"/>
  <c r="DI103" i="17"/>
  <c r="DJ105" i="17" s="1"/>
  <c r="DK103" i="17"/>
  <c r="DL105" i="17" s="1"/>
  <c r="DM103" i="17"/>
  <c r="DN105" i="17" s="1"/>
  <c r="DO103" i="17"/>
  <c r="DP105" i="17" s="1"/>
  <c r="DG103" i="17"/>
  <c r="DH105" i="17" s="1"/>
  <c r="R164" i="17"/>
  <c r="AX164" i="17" s="1"/>
  <c r="AA173" i="17"/>
  <c r="Z172" i="17"/>
  <c r="BJ133" i="17"/>
  <c r="X161" i="17"/>
  <c r="Y162" i="17"/>
  <c r="I164" i="16"/>
  <c r="X162" i="16"/>
  <c r="E164" i="16" s="1"/>
  <c r="BI133" i="16"/>
  <c r="AA162" i="16"/>
  <c r="Z161" i="16"/>
  <c r="AA173" i="15"/>
  <c r="Z172" i="15"/>
  <c r="BJ133" i="15"/>
  <c r="DI103" i="15"/>
  <c r="DJ105" i="15" s="1"/>
  <c r="DK103" i="15"/>
  <c r="DL105" i="15" s="1"/>
  <c r="DM103" i="15"/>
  <c r="DN105" i="15" s="1"/>
  <c r="DO103" i="15"/>
  <c r="DP105" i="15" s="1"/>
  <c r="R164" i="15"/>
  <c r="AX164" i="15" s="1"/>
  <c r="DG103" i="15"/>
  <c r="DH105" i="15" s="1"/>
  <c r="X161" i="15"/>
  <c r="Y162" i="15"/>
  <c r="Z172" i="14"/>
  <c r="AA173" i="14"/>
  <c r="BJ133" i="14"/>
  <c r="DI103" i="14"/>
  <c r="DJ105" i="14" s="1"/>
  <c r="DK103" i="14"/>
  <c r="DL105" i="14" s="1"/>
  <c r="DM103" i="14"/>
  <c r="DN105" i="14" s="1"/>
  <c r="DO103" i="14"/>
  <c r="DP105" i="14" s="1"/>
  <c r="R164" i="14"/>
  <c r="AX164" i="14" s="1"/>
  <c r="DG103" i="14"/>
  <c r="DH105" i="14" s="1"/>
  <c r="X161" i="14"/>
  <c r="Y162" i="14"/>
  <c r="I164" i="22" l="1"/>
  <c r="X162" i="22"/>
  <c r="E164" i="22" s="1"/>
  <c r="BI133" i="22"/>
  <c r="Z173" i="22"/>
  <c r="AA174" i="22"/>
  <c r="AA174" i="21"/>
  <c r="Z173" i="21"/>
  <c r="I164" i="21"/>
  <c r="X162" i="21"/>
  <c r="E164" i="21" s="1"/>
  <c r="I164" i="20"/>
  <c r="X162" i="20"/>
  <c r="E164" i="20" s="1"/>
  <c r="AA174" i="20"/>
  <c r="Z173" i="20"/>
  <c r="BI133" i="20"/>
  <c r="AA174" i="19"/>
  <c r="Z173" i="19"/>
  <c r="I164" i="19"/>
  <c r="X162" i="19"/>
  <c r="E164" i="19" s="1"/>
  <c r="I164" i="18"/>
  <c r="X162" i="18"/>
  <c r="E164" i="18" s="1"/>
  <c r="BI133" i="18"/>
  <c r="V164" i="18"/>
  <c r="AA172" i="18" s="1"/>
  <c r="Z162" i="18"/>
  <c r="Q164" i="18" s="1"/>
  <c r="I164" i="17"/>
  <c r="X162" i="17"/>
  <c r="E164" i="17" s="1"/>
  <c r="BI133" i="17"/>
  <c r="AA174" i="17"/>
  <c r="Z173" i="17"/>
  <c r="V164" i="16"/>
  <c r="AA172" i="16" s="1"/>
  <c r="Z162" i="16"/>
  <c r="Q164" i="16" s="1"/>
  <c r="BK133" i="16"/>
  <c r="N166" i="16"/>
  <c r="DD109" i="16"/>
  <c r="DD115" i="16"/>
  <c r="F164" i="16"/>
  <c r="AW164" i="16" s="1"/>
  <c r="DD107" i="16"/>
  <c r="DD113" i="16"/>
  <c r="DD111" i="16"/>
  <c r="AV166" i="16"/>
  <c r="T166" i="16" s="1"/>
  <c r="Y172" i="16"/>
  <c r="BH133" i="16"/>
  <c r="I164" i="15"/>
  <c r="X162" i="15"/>
  <c r="E164" i="15" s="1"/>
  <c r="BI133" i="15"/>
  <c r="AA174" i="15"/>
  <c r="Z173" i="15"/>
  <c r="I164" i="14"/>
  <c r="X162" i="14"/>
  <c r="E164" i="14" s="1"/>
  <c r="BI133" i="14"/>
  <c r="AA174" i="14"/>
  <c r="Z173" i="14"/>
  <c r="BM172" i="14"/>
  <c r="AV166" i="22" l="1"/>
  <c r="T166" i="22" s="1"/>
  <c r="Y172" i="22"/>
  <c r="Z174" i="22"/>
  <c r="V176" i="22"/>
  <c r="BM172" i="22"/>
  <c r="F164" i="22"/>
  <c r="DD115" i="22"/>
  <c r="DD109" i="22"/>
  <c r="N166" i="22"/>
  <c r="AW164" i="22"/>
  <c r="DD111" i="22"/>
  <c r="DD107" i="22"/>
  <c r="DD113" i="22"/>
  <c r="BH133" i="22"/>
  <c r="DD107" i="21"/>
  <c r="F164" i="21"/>
  <c r="DD115" i="21"/>
  <c r="DD109" i="21"/>
  <c r="N166" i="21"/>
  <c r="AW164" i="21"/>
  <c r="DD111" i="21"/>
  <c r="DD113" i="21"/>
  <c r="Z174" i="21"/>
  <c r="Q176" i="21" s="1"/>
  <c r="V176" i="21"/>
  <c r="BM172" i="21"/>
  <c r="AV166" i="21"/>
  <c r="T166" i="21" s="1"/>
  <c r="Y172" i="21"/>
  <c r="BH133" i="21"/>
  <c r="F164" i="20"/>
  <c r="DD115" i="20"/>
  <c r="DD109" i="20"/>
  <c r="N166" i="20"/>
  <c r="AW164" i="20"/>
  <c r="DD111" i="20"/>
  <c r="DD107" i="20"/>
  <c r="DD113" i="20"/>
  <c r="AV166" i="20"/>
  <c r="T166" i="20" s="1"/>
  <c r="Y172" i="20"/>
  <c r="Z174" i="20"/>
  <c r="Q176" i="20" s="1"/>
  <c r="V176" i="20"/>
  <c r="BM172" i="20"/>
  <c r="BH133" i="20"/>
  <c r="F164" i="19"/>
  <c r="DD115" i="19"/>
  <c r="DD109" i="19"/>
  <c r="N166" i="19"/>
  <c r="AW164" i="19"/>
  <c r="DD111" i="19"/>
  <c r="DD107" i="19"/>
  <c r="DD113" i="19"/>
  <c r="Z174" i="19"/>
  <c r="V176" i="19"/>
  <c r="BM172" i="19"/>
  <c r="AV166" i="19"/>
  <c r="T166" i="19" s="1"/>
  <c r="Y172" i="19"/>
  <c r="BH133" i="19"/>
  <c r="AA173" i="18"/>
  <c r="Z172" i="18"/>
  <c r="BJ133" i="18"/>
  <c r="R164" i="18"/>
  <c r="AX164" i="18" s="1"/>
  <c r="DO103" i="18"/>
  <c r="DP105" i="18" s="1"/>
  <c r="DM103" i="18"/>
  <c r="DN105" i="18" s="1"/>
  <c r="DK103" i="18"/>
  <c r="DL105" i="18" s="1"/>
  <c r="DI103" i="18"/>
  <c r="DJ105" i="18" s="1"/>
  <c r="DG103" i="18"/>
  <c r="DH105" i="18" s="1"/>
  <c r="N166" i="18"/>
  <c r="DD109" i="18"/>
  <c r="DD115" i="18"/>
  <c r="F164" i="18"/>
  <c r="AW164" i="18" s="1"/>
  <c r="DD107" i="18"/>
  <c r="DD113" i="18"/>
  <c r="DD111" i="18"/>
  <c r="AV166" i="18"/>
  <c r="T166" i="18" s="1"/>
  <c r="Y172" i="18"/>
  <c r="BH133" i="18"/>
  <c r="AV166" i="17"/>
  <c r="T166" i="17" s="1"/>
  <c r="Y172" i="17"/>
  <c r="Z174" i="17"/>
  <c r="Q176" i="17" s="1"/>
  <c r="V176" i="17"/>
  <c r="BM172" i="17"/>
  <c r="F164" i="17"/>
  <c r="DD115" i="17"/>
  <c r="DD109" i="17"/>
  <c r="N166" i="17"/>
  <c r="AW164" i="17"/>
  <c r="DD111" i="17"/>
  <c r="DD107" i="17"/>
  <c r="DD113" i="17"/>
  <c r="BH133" i="17"/>
  <c r="DE107" i="16"/>
  <c r="X172" i="16"/>
  <c r="Y173" i="16"/>
  <c r="DL115" i="16"/>
  <c r="DJ115" i="16"/>
  <c r="DH115" i="16"/>
  <c r="DP115" i="16"/>
  <c r="DE115" i="16"/>
  <c r="DN115" i="16"/>
  <c r="DP113" i="16"/>
  <c r="DE113" i="16"/>
  <c r="AA173" i="16"/>
  <c r="Z172" i="16"/>
  <c r="DP111" i="16"/>
  <c r="DN111" i="16"/>
  <c r="DL111" i="16"/>
  <c r="DJ111" i="16"/>
  <c r="DH111" i="16"/>
  <c r="DE111" i="16"/>
  <c r="DJ109" i="16"/>
  <c r="DH109" i="16"/>
  <c r="DE109" i="16"/>
  <c r="R164" i="16"/>
  <c r="AX164" i="16" s="1"/>
  <c r="DO103" i="16"/>
  <c r="DP105" i="16" s="1"/>
  <c r="DM103" i="16"/>
  <c r="DN105" i="16" s="1"/>
  <c r="DK103" i="16"/>
  <c r="DL105" i="16" s="1"/>
  <c r="DI103" i="16"/>
  <c r="DJ105" i="16" s="1"/>
  <c r="DG103" i="16"/>
  <c r="DH105" i="16" s="1"/>
  <c r="BJ133" i="16"/>
  <c r="AV166" i="15"/>
  <c r="T166" i="15" s="1"/>
  <c r="Y172" i="15"/>
  <c r="Z174" i="15"/>
  <c r="Q176" i="15" s="1"/>
  <c r="V176" i="15"/>
  <c r="BM172" i="15"/>
  <c r="F164" i="15"/>
  <c r="DD115" i="15"/>
  <c r="DD109" i="15"/>
  <c r="N166" i="15"/>
  <c r="AW164" i="15"/>
  <c r="DD111" i="15"/>
  <c r="DD113" i="15"/>
  <c r="DD107" i="15"/>
  <c r="BH133" i="15"/>
  <c r="DD115" i="14"/>
  <c r="DD109" i="14"/>
  <c r="N166" i="14"/>
  <c r="F164" i="14"/>
  <c r="AW164" i="14" s="1"/>
  <c r="DD111" i="14"/>
  <c r="DD113" i="14"/>
  <c r="DD107" i="14"/>
  <c r="AV166" i="14"/>
  <c r="T166" i="14" s="1"/>
  <c r="Y172" i="14"/>
  <c r="V176" i="14"/>
  <c r="Z174" i="14"/>
  <c r="Q176" i="14" s="1"/>
  <c r="BH133" i="14"/>
  <c r="DE107" i="22" l="1"/>
  <c r="DH107" i="22"/>
  <c r="DJ107" i="22"/>
  <c r="DL107" i="22"/>
  <c r="DN107" i="22"/>
  <c r="DP107" i="22"/>
  <c r="DE109" i="22"/>
  <c r="DH109" i="22"/>
  <c r="DJ109" i="22"/>
  <c r="DL109" i="22"/>
  <c r="DN109" i="22"/>
  <c r="DP109" i="22"/>
  <c r="DP111" i="22"/>
  <c r="DE111" i="22"/>
  <c r="DH111" i="22"/>
  <c r="DJ111" i="22"/>
  <c r="DL111" i="22"/>
  <c r="DN111" i="22"/>
  <c r="DE115" i="22"/>
  <c r="DH115" i="22"/>
  <c r="DJ115" i="22"/>
  <c r="DL115" i="22"/>
  <c r="DN115" i="22"/>
  <c r="DP115" i="22"/>
  <c r="Q176" i="22"/>
  <c r="BL172" i="22"/>
  <c r="X172" i="22"/>
  <c r="Y173" i="22"/>
  <c r="DH113" i="22"/>
  <c r="DE113" i="22"/>
  <c r="DJ113" i="22"/>
  <c r="DL113" i="22"/>
  <c r="DN113" i="22"/>
  <c r="DP113" i="22"/>
  <c r="DX103" i="21"/>
  <c r="DY105" i="21" s="1"/>
  <c r="DZ103" i="21"/>
  <c r="EA105" i="21" s="1"/>
  <c r="EB103" i="21"/>
  <c r="EC105" i="21" s="1"/>
  <c r="ED103" i="21"/>
  <c r="EE105" i="21" s="1"/>
  <c r="EF103" i="21"/>
  <c r="EG105" i="21" s="1"/>
  <c r="R176" i="21"/>
  <c r="AX176" i="21" s="1"/>
  <c r="DH113" i="21"/>
  <c r="DJ113" i="21"/>
  <c r="DN113" i="21"/>
  <c r="DP113" i="21"/>
  <c r="DE113" i="21"/>
  <c r="DL113" i="21" s="1"/>
  <c r="DE115" i="21"/>
  <c r="DH115" i="21"/>
  <c r="DJ115" i="21"/>
  <c r="DL115" i="21"/>
  <c r="DN115" i="21"/>
  <c r="DP115" i="21"/>
  <c r="DP111" i="21"/>
  <c r="DE111" i="21"/>
  <c r="DH111" i="21"/>
  <c r="DJ111" i="21"/>
  <c r="DL111" i="21"/>
  <c r="DN111" i="21"/>
  <c r="DE107" i="21"/>
  <c r="DH107" i="21"/>
  <c r="DJ107" i="21"/>
  <c r="DL107" i="21"/>
  <c r="DN107" i="21"/>
  <c r="DP107" i="21"/>
  <c r="X172" i="21"/>
  <c r="Y173" i="21"/>
  <c r="DE109" i="21"/>
  <c r="DH109" i="21"/>
  <c r="DJ109" i="21"/>
  <c r="DL109" i="21"/>
  <c r="DN109" i="21"/>
  <c r="DP109" i="21"/>
  <c r="BL172" i="21"/>
  <c r="DE107" i="20"/>
  <c r="DH107" i="20"/>
  <c r="DJ107" i="20"/>
  <c r="DL107" i="20"/>
  <c r="DN107" i="20"/>
  <c r="DP107" i="20"/>
  <c r="X172" i="20"/>
  <c r="Y173" i="20"/>
  <c r="DE109" i="20"/>
  <c r="DH109" i="20"/>
  <c r="DJ109" i="20"/>
  <c r="DL109" i="20"/>
  <c r="DN109" i="20"/>
  <c r="DP109" i="20"/>
  <c r="DE111" i="20"/>
  <c r="DH111" i="20"/>
  <c r="DJ111" i="20"/>
  <c r="DL111" i="20"/>
  <c r="DN111" i="20"/>
  <c r="DP111" i="20"/>
  <c r="DE115" i="20"/>
  <c r="DH115" i="20"/>
  <c r="DJ115" i="20"/>
  <c r="DL115" i="20"/>
  <c r="DN115" i="20"/>
  <c r="DP115" i="20"/>
  <c r="DX103" i="20"/>
  <c r="DY105" i="20" s="1"/>
  <c r="DZ103" i="20"/>
  <c r="EA105" i="20" s="1"/>
  <c r="EB103" i="20"/>
  <c r="EC105" i="20" s="1"/>
  <c r="ED103" i="20"/>
  <c r="EE105" i="20" s="1"/>
  <c r="EF103" i="20"/>
  <c r="EG105" i="20" s="1"/>
  <c r="R176" i="20"/>
  <c r="AX176" i="20" s="1"/>
  <c r="DH113" i="20"/>
  <c r="DJ113" i="20"/>
  <c r="DN113" i="20"/>
  <c r="DP113" i="20"/>
  <c r="DE113" i="20"/>
  <c r="DL113" i="20" s="1"/>
  <c r="BL172" i="20"/>
  <c r="X172" i="19"/>
  <c r="Y173" i="19"/>
  <c r="DE107" i="19"/>
  <c r="DH107" i="19"/>
  <c r="DJ107" i="19"/>
  <c r="DL107" i="19"/>
  <c r="DN107" i="19"/>
  <c r="DP107" i="19"/>
  <c r="DE109" i="19"/>
  <c r="DH109" i="19"/>
  <c r="DJ109" i="19"/>
  <c r="DL109" i="19"/>
  <c r="DN109" i="19"/>
  <c r="DP109" i="19"/>
  <c r="Q176" i="19"/>
  <c r="BL172" i="19"/>
  <c r="DE111" i="19"/>
  <c r="DH111" i="19"/>
  <c r="DJ111" i="19"/>
  <c r="DP111" i="19"/>
  <c r="DL111" i="19"/>
  <c r="DN111" i="19"/>
  <c r="DE115" i="19"/>
  <c r="DH115" i="19"/>
  <c r="DJ115" i="19"/>
  <c r="DL115" i="19"/>
  <c r="DN115" i="19"/>
  <c r="DP115" i="19"/>
  <c r="DH113" i="19"/>
  <c r="DJ113" i="19"/>
  <c r="DL113" i="19"/>
  <c r="DN113" i="19"/>
  <c r="DP113" i="19"/>
  <c r="DE113" i="19"/>
  <c r="DP107" i="18"/>
  <c r="DN107" i="18"/>
  <c r="DL107" i="18"/>
  <c r="DJ107" i="18"/>
  <c r="DH107" i="18"/>
  <c r="DE107" i="18"/>
  <c r="DJ109" i="18"/>
  <c r="DH109" i="18"/>
  <c r="DP109" i="18"/>
  <c r="DE109" i="18"/>
  <c r="DN109" i="18"/>
  <c r="DL109" i="18"/>
  <c r="DE111" i="18"/>
  <c r="DP111" i="18"/>
  <c r="DN111" i="18"/>
  <c r="DL111" i="18"/>
  <c r="DJ111" i="18"/>
  <c r="DH111" i="18"/>
  <c r="DL115" i="18"/>
  <c r="DJ115" i="18"/>
  <c r="DH115" i="18"/>
  <c r="DE115" i="18"/>
  <c r="DP115" i="18"/>
  <c r="DN115" i="18"/>
  <c r="Y173" i="18"/>
  <c r="X172" i="18"/>
  <c r="DP113" i="18"/>
  <c r="DN113" i="18"/>
  <c r="DL113" i="18"/>
  <c r="DJ113" i="18"/>
  <c r="DH113" i="18"/>
  <c r="DE113" i="18"/>
  <c r="AA174" i="18"/>
  <c r="Z173" i="18"/>
  <c r="DH113" i="17"/>
  <c r="DL113" i="17"/>
  <c r="DN113" i="17"/>
  <c r="DP113" i="17"/>
  <c r="DE113" i="17"/>
  <c r="DJ113" i="17" s="1"/>
  <c r="DP111" i="17"/>
  <c r="DE111" i="17"/>
  <c r="DH111" i="17"/>
  <c r="DJ111" i="17"/>
  <c r="DL111" i="17"/>
  <c r="DN111" i="17"/>
  <c r="DE107" i="17"/>
  <c r="DH107" i="17"/>
  <c r="DJ107" i="17"/>
  <c r="DL107" i="17"/>
  <c r="DN107" i="17"/>
  <c r="DP107" i="17"/>
  <c r="DE109" i="17"/>
  <c r="DH109" i="17"/>
  <c r="DJ109" i="17"/>
  <c r="DL109" i="17"/>
  <c r="DN109" i="17"/>
  <c r="DP109" i="17"/>
  <c r="DE115" i="17"/>
  <c r="DH115" i="17"/>
  <c r="DJ115" i="17"/>
  <c r="DL115" i="17"/>
  <c r="DN115" i="17"/>
  <c r="DP115" i="17"/>
  <c r="DX103" i="17"/>
  <c r="DY105" i="17" s="1"/>
  <c r="DZ103" i="17"/>
  <c r="EA105" i="17" s="1"/>
  <c r="EB103" i="17"/>
  <c r="EC105" i="17" s="1"/>
  <c r="ED103" i="17"/>
  <c r="EE105" i="17" s="1"/>
  <c r="EF103" i="17"/>
  <c r="EG105" i="17" s="1"/>
  <c r="R176" i="17"/>
  <c r="AX176" i="17" s="1"/>
  <c r="X172" i="17"/>
  <c r="Y173" i="17"/>
  <c r="BL172" i="17"/>
  <c r="AA174" i="16"/>
  <c r="Z173" i="16"/>
  <c r="DJ113" i="16"/>
  <c r="Y174" i="16"/>
  <c r="X173" i="16"/>
  <c r="DH107" i="16"/>
  <c r="DH113" i="16"/>
  <c r="DL113" i="16"/>
  <c r="DN107" i="16"/>
  <c r="DP109" i="16"/>
  <c r="DJ107" i="16"/>
  <c r="DN109" i="16"/>
  <c r="DL107" i="16"/>
  <c r="DL109" i="16"/>
  <c r="DN113" i="16"/>
  <c r="DP107" i="16"/>
  <c r="DH113" i="15"/>
  <c r="DJ113" i="15"/>
  <c r="DL113" i="15"/>
  <c r="DN113" i="15"/>
  <c r="DP113" i="15"/>
  <c r="DE113" i="15"/>
  <c r="DE111" i="15"/>
  <c r="DH111" i="15"/>
  <c r="DJ111" i="15"/>
  <c r="DL111" i="15"/>
  <c r="DP111" i="15"/>
  <c r="DN111" i="15"/>
  <c r="DE109" i="15"/>
  <c r="DH109" i="15"/>
  <c r="DJ109" i="15"/>
  <c r="DL109" i="15"/>
  <c r="DN109" i="15"/>
  <c r="DP109" i="15"/>
  <c r="DE115" i="15"/>
  <c r="DH115" i="15"/>
  <c r="DJ115" i="15"/>
  <c r="DL115" i="15"/>
  <c r="DN115" i="15"/>
  <c r="DP115" i="15"/>
  <c r="DE107" i="15"/>
  <c r="DH107" i="15"/>
  <c r="DJ107" i="15"/>
  <c r="DL107" i="15"/>
  <c r="DN107" i="15"/>
  <c r="DP107" i="15"/>
  <c r="DX103" i="15"/>
  <c r="DY105" i="15" s="1"/>
  <c r="DZ103" i="15"/>
  <c r="EA105" i="15" s="1"/>
  <c r="EB103" i="15"/>
  <c r="EC105" i="15" s="1"/>
  <c r="ED103" i="15"/>
  <c r="EE105" i="15" s="1"/>
  <c r="EF103" i="15"/>
  <c r="EG105" i="15" s="1"/>
  <c r="R176" i="15"/>
  <c r="AX176" i="15" s="1"/>
  <c r="X172" i="15"/>
  <c r="Y173" i="15"/>
  <c r="BL172" i="15"/>
  <c r="DH113" i="14"/>
  <c r="DL113" i="14"/>
  <c r="DN113" i="14"/>
  <c r="DP113" i="14"/>
  <c r="DE113" i="14"/>
  <c r="DJ113" i="14" s="1"/>
  <c r="DE107" i="14"/>
  <c r="DH107" i="14"/>
  <c r="DJ107" i="14"/>
  <c r="DL107" i="14"/>
  <c r="DN107" i="14"/>
  <c r="DP107" i="14"/>
  <c r="DE111" i="14"/>
  <c r="DH111" i="14"/>
  <c r="DJ111" i="14"/>
  <c r="DL111" i="14"/>
  <c r="DN111" i="14"/>
  <c r="DP111" i="14"/>
  <c r="DX103" i="14"/>
  <c r="DY105" i="14" s="1"/>
  <c r="DZ103" i="14"/>
  <c r="EA105" i="14" s="1"/>
  <c r="EB103" i="14"/>
  <c r="EC105" i="14" s="1"/>
  <c r="ED103" i="14"/>
  <c r="EE105" i="14" s="1"/>
  <c r="EF103" i="14"/>
  <c r="EG105" i="14" s="1"/>
  <c r="R176" i="14"/>
  <c r="AX176" i="14" s="1"/>
  <c r="DE115" i="14"/>
  <c r="DH115" i="14"/>
  <c r="DJ115" i="14"/>
  <c r="DL115" i="14"/>
  <c r="DN115" i="14"/>
  <c r="DP115" i="14"/>
  <c r="X172" i="14"/>
  <c r="Y173" i="14"/>
  <c r="DE109" i="14"/>
  <c r="DH109" i="14"/>
  <c r="DJ109" i="14"/>
  <c r="DL109" i="14"/>
  <c r="DN109" i="14"/>
  <c r="DP109" i="14"/>
  <c r="BL172" i="14"/>
  <c r="DX103" i="22" l="1"/>
  <c r="DY105" i="22" s="1"/>
  <c r="DZ103" i="22"/>
  <c r="EA105" i="22" s="1"/>
  <c r="EB103" i="22"/>
  <c r="EC105" i="22" s="1"/>
  <c r="ED103" i="22"/>
  <c r="EE105" i="22" s="1"/>
  <c r="EF103" i="22"/>
  <c r="EG105" i="22" s="1"/>
  <c r="R176" i="22"/>
  <c r="AX176" i="22" s="1"/>
  <c r="Y174" i="22"/>
  <c r="X173" i="22"/>
  <c r="Y174" i="21"/>
  <c r="X173" i="21"/>
  <c r="Y174" i="20"/>
  <c r="X173" i="20"/>
  <c r="BK172" i="20"/>
  <c r="DX103" i="19"/>
  <c r="DY105" i="19" s="1"/>
  <c r="DZ103" i="19"/>
  <c r="EA105" i="19" s="1"/>
  <c r="EB103" i="19"/>
  <c r="EC105" i="19" s="1"/>
  <c r="ED103" i="19"/>
  <c r="EE105" i="19" s="1"/>
  <c r="EF103" i="19"/>
  <c r="EG105" i="19" s="1"/>
  <c r="R176" i="19"/>
  <c r="AX176" i="19" s="1"/>
  <c r="Y174" i="19"/>
  <c r="X173" i="19"/>
  <c r="BK172" i="19"/>
  <c r="Y174" i="18"/>
  <c r="X173" i="18"/>
  <c r="Z174" i="18"/>
  <c r="Q176" i="18" s="1"/>
  <c r="V176" i="18"/>
  <c r="BM172" i="18"/>
  <c r="Y174" i="17"/>
  <c r="X173" i="17"/>
  <c r="BK172" i="17"/>
  <c r="Z174" i="16"/>
  <c r="Q176" i="16" s="1"/>
  <c r="V176" i="16"/>
  <c r="BM172" i="16"/>
  <c r="I176" i="16"/>
  <c r="AV178" i="16" s="1"/>
  <c r="T178" i="16" s="1"/>
  <c r="X174" i="16"/>
  <c r="BK172" i="16"/>
  <c r="Y174" i="15"/>
  <c r="X173" i="15"/>
  <c r="BK172" i="15"/>
  <c r="X173" i="14"/>
  <c r="Y174" i="14"/>
  <c r="X174" i="22" l="1"/>
  <c r="E176" i="22" s="1"/>
  <c r="I176" i="22"/>
  <c r="AV178" i="22" s="1"/>
  <c r="T178" i="22" s="1"/>
  <c r="BK172" i="22"/>
  <c r="X174" i="21"/>
  <c r="E176" i="21" s="1"/>
  <c r="I176" i="21"/>
  <c r="AV178" i="21" s="1"/>
  <c r="T178" i="21" s="1"/>
  <c r="BK172" i="21"/>
  <c r="X174" i="20"/>
  <c r="I176" i="20"/>
  <c r="AV178" i="20" s="1"/>
  <c r="T178" i="20" s="1"/>
  <c r="X174" i="19"/>
  <c r="I176" i="19"/>
  <c r="AV178" i="19" s="1"/>
  <c r="T178" i="19" s="1"/>
  <c r="I176" i="18"/>
  <c r="AV178" i="18" s="1"/>
  <c r="T178" i="18" s="1"/>
  <c r="X174" i="18"/>
  <c r="BK172" i="18"/>
  <c r="ED103" i="18"/>
  <c r="EE105" i="18" s="1"/>
  <c r="EB103" i="18"/>
  <c r="EC105" i="18" s="1"/>
  <c r="DZ103" i="18"/>
  <c r="EA105" i="18" s="1"/>
  <c r="DX103" i="18"/>
  <c r="DY105" i="18" s="1"/>
  <c r="R176" i="18"/>
  <c r="AX176" i="18" s="1"/>
  <c r="EF103" i="18"/>
  <c r="EG105" i="18" s="1"/>
  <c r="BL172" i="18"/>
  <c r="X174" i="17"/>
  <c r="I176" i="17"/>
  <c r="AV178" i="17" s="1"/>
  <c r="T178" i="17" s="1"/>
  <c r="E176" i="16"/>
  <c r="BJ172" i="16"/>
  <c r="ED103" i="16"/>
  <c r="EE105" i="16" s="1"/>
  <c r="EB103" i="16"/>
  <c r="EC105" i="16" s="1"/>
  <c r="R176" i="16"/>
  <c r="AX176" i="16" s="1"/>
  <c r="DZ103" i="16"/>
  <c r="EA105" i="16" s="1"/>
  <c r="DX103" i="16"/>
  <c r="DY105" i="16" s="1"/>
  <c r="EF103" i="16"/>
  <c r="EG105" i="16" s="1"/>
  <c r="BL172" i="16"/>
  <c r="X174" i="15"/>
  <c r="I176" i="15"/>
  <c r="AV178" i="15" s="1"/>
  <c r="T178" i="15" s="1"/>
  <c r="X174" i="14"/>
  <c r="E176" i="14" s="1"/>
  <c r="I176" i="14"/>
  <c r="AV178" i="14" s="1"/>
  <c r="T178" i="14" s="1"/>
  <c r="BK172" i="14"/>
  <c r="DU111" i="22" l="1"/>
  <c r="DU113" i="22"/>
  <c r="F176" i="22"/>
  <c r="DU107" i="22"/>
  <c r="N178" i="22"/>
  <c r="DU115" i="22"/>
  <c r="AW176" i="22"/>
  <c r="DU109" i="22"/>
  <c r="BJ172" i="22"/>
  <c r="DU111" i="21"/>
  <c r="DU113" i="21"/>
  <c r="F176" i="21"/>
  <c r="DU107" i="21"/>
  <c r="N178" i="21"/>
  <c r="DU115" i="21"/>
  <c r="AW176" i="21"/>
  <c r="DU109" i="21"/>
  <c r="BJ172" i="21"/>
  <c r="E176" i="20"/>
  <c r="BJ172" i="20"/>
  <c r="E176" i="19"/>
  <c r="BJ172" i="19"/>
  <c r="E176" i="18"/>
  <c r="BJ172" i="18"/>
  <c r="E176" i="17"/>
  <c r="BJ172" i="17"/>
  <c r="N178" i="16"/>
  <c r="DU107" i="16"/>
  <c r="F176" i="16"/>
  <c r="AW176" i="16" s="1"/>
  <c r="DU113" i="16"/>
  <c r="DU111" i="16"/>
  <c r="DU109" i="16"/>
  <c r="DU115" i="16"/>
  <c r="E176" i="15"/>
  <c r="BJ172" i="15"/>
  <c r="DU111" i="14"/>
  <c r="F176" i="14"/>
  <c r="DU113" i="14"/>
  <c r="DU107" i="14"/>
  <c r="N178" i="14"/>
  <c r="DU115" i="14"/>
  <c r="AW176" i="14"/>
  <c r="DU109" i="14"/>
  <c r="BJ172" i="14"/>
  <c r="EG115" i="22" l="1"/>
  <c r="DV115" i="22"/>
  <c r="DY115" i="22"/>
  <c r="EA115" i="22"/>
  <c r="EC115" i="22"/>
  <c r="EE115" i="22"/>
  <c r="EE109" i="22"/>
  <c r="EC109" i="22"/>
  <c r="EG109" i="22"/>
  <c r="DV109" i="22"/>
  <c r="DY109" i="22"/>
  <c r="EA109" i="22"/>
  <c r="DV107" i="22"/>
  <c r="DY107" i="22"/>
  <c r="EA107" i="22"/>
  <c r="EC107" i="22"/>
  <c r="EE107" i="22"/>
  <c r="EG107" i="22"/>
  <c r="DV113" i="22"/>
  <c r="DY113" i="22"/>
  <c r="EA113" i="22"/>
  <c r="EC113" i="22"/>
  <c r="EE113" i="22"/>
  <c r="EG113" i="22"/>
  <c r="DV111" i="22"/>
  <c r="DY111" i="22"/>
  <c r="EA111" i="22"/>
  <c r="EC111" i="22"/>
  <c r="EE111" i="22"/>
  <c r="EG111" i="22"/>
  <c r="EE109" i="21"/>
  <c r="EG109" i="21"/>
  <c r="EC109" i="21"/>
  <c r="DV109" i="21"/>
  <c r="DY109" i="21"/>
  <c r="EA109" i="21"/>
  <c r="DV107" i="21"/>
  <c r="DY107" i="21"/>
  <c r="EA107" i="21"/>
  <c r="EC107" i="21"/>
  <c r="EE107" i="21"/>
  <c r="EG107" i="21"/>
  <c r="DV113" i="21"/>
  <c r="DY113" i="21"/>
  <c r="EA113" i="21"/>
  <c r="EC113" i="21"/>
  <c r="EE113" i="21"/>
  <c r="EG113" i="21"/>
  <c r="EG115" i="21"/>
  <c r="EE115" i="21"/>
  <c r="DV115" i="21"/>
  <c r="DY115" i="21"/>
  <c r="EA115" i="21"/>
  <c r="EC115" i="21"/>
  <c r="DV111" i="21"/>
  <c r="DY111" i="21"/>
  <c r="EA111" i="21"/>
  <c r="EC111" i="21"/>
  <c r="EE111" i="21"/>
  <c r="EG111" i="21"/>
  <c r="DU111" i="20"/>
  <c r="DU113" i="20"/>
  <c r="F176" i="20"/>
  <c r="DU107" i="20"/>
  <c r="N178" i="20"/>
  <c r="DU115" i="20"/>
  <c r="AW176" i="20"/>
  <c r="DU109" i="20"/>
  <c r="DU111" i="19"/>
  <c r="DU113" i="19"/>
  <c r="F176" i="19"/>
  <c r="DU107" i="19"/>
  <c r="N178" i="19"/>
  <c r="DU115" i="19"/>
  <c r="AW176" i="19"/>
  <c r="DU109" i="19"/>
  <c r="N178" i="18"/>
  <c r="DU107" i="18"/>
  <c r="F176" i="18"/>
  <c r="DU113" i="18"/>
  <c r="DU111" i="18"/>
  <c r="DU115" i="18"/>
  <c r="AW176" i="18"/>
  <c r="DU109" i="18"/>
  <c r="DU111" i="17"/>
  <c r="DU113" i="17"/>
  <c r="F176" i="17"/>
  <c r="DU107" i="17"/>
  <c r="N178" i="17"/>
  <c r="DU115" i="17"/>
  <c r="AW176" i="17"/>
  <c r="DU109" i="17"/>
  <c r="EG111" i="16"/>
  <c r="EE111" i="16"/>
  <c r="EC111" i="16"/>
  <c r="EA111" i="16"/>
  <c r="DY111" i="16"/>
  <c r="DV111" i="16"/>
  <c r="DV107" i="16"/>
  <c r="DY107" i="16"/>
  <c r="EG107" i="16"/>
  <c r="EA107" i="16"/>
  <c r="EE107" i="16"/>
  <c r="EC107" i="16"/>
  <c r="EG115" i="16"/>
  <c r="EE115" i="16"/>
  <c r="EC115" i="16"/>
  <c r="EA115" i="16"/>
  <c r="DY115" i="16"/>
  <c r="DV115" i="16"/>
  <c r="EG109" i="16"/>
  <c r="EE109" i="16"/>
  <c r="EC109" i="16"/>
  <c r="EA109" i="16"/>
  <c r="DY109" i="16"/>
  <c r="DV109" i="16"/>
  <c r="DY113" i="16"/>
  <c r="EA113" i="16"/>
  <c r="DV113" i="16"/>
  <c r="EC113" i="16"/>
  <c r="EG113" i="16"/>
  <c r="EE113" i="16"/>
  <c r="DU111" i="15"/>
  <c r="DU113" i="15"/>
  <c r="F176" i="15"/>
  <c r="DU107" i="15"/>
  <c r="N178" i="15"/>
  <c r="DU115" i="15"/>
  <c r="AW176" i="15"/>
  <c r="DU109" i="15"/>
  <c r="DV113" i="14"/>
  <c r="DY113" i="14"/>
  <c r="EA113" i="14"/>
  <c r="EC113" i="14"/>
  <c r="EE113" i="14"/>
  <c r="EG113" i="14"/>
  <c r="EE109" i="14"/>
  <c r="EG109" i="14"/>
  <c r="DV109" i="14"/>
  <c r="DY109" i="14"/>
  <c r="EA109" i="14"/>
  <c r="EC109" i="14"/>
  <c r="EG115" i="14"/>
  <c r="DV115" i="14"/>
  <c r="DY115" i="14"/>
  <c r="EA115" i="14"/>
  <c r="EC115" i="14"/>
  <c r="EE115" i="14"/>
  <c r="DV107" i="14"/>
  <c r="DY107" i="14"/>
  <c r="EA107" i="14"/>
  <c r="EC107" i="14"/>
  <c r="EE107" i="14"/>
  <c r="EG107" i="14"/>
  <c r="DV111" i="14"/>
  <c r="DY111" i="14"/>
  <c r="EA111" i="14"/>
  <c r="EC111" i="14"/>
  <c r="EE111" i="14"/>
  <c r="EG111" i="14"/>
  <c r="EE109" i="20" l="1"/>
  <c r="EG109" i="20"/>
  <c r="DV109" i="20"/>
  <c r="DY109" i="20"/>
  <c r="EC109" i="20"/>
  <c r="EA109" i="20"/>
  <c r="EG115" i="20"/>
  <c r="DV115" i="20"/>
  <c r="DY115" i="20"/>
  <c r="EA115" i="20"/>
  <c r="EE115" i="20"/>
  <c r="EC115" i="20"/>
  <c r="DV107" i="20"/>
  <c r="DY107" i="20"/>
  <c r="EA107" i="20"/>
  <c r="EC107" i="20"/>
  <c r="EE107" i="20"/>
  <c r="EG107" i="20"/>
  <c r="DV113" i="20"/>
  <c r="DY113" i="20"/>
  <c r="EA113" i="20"/>
  <c r="EC113" i="20"/>
  <c r="EE113" i="20"/>
  <c r="EG113" i="20"/>
  <c r="DV111" i="20"/>
  <c r="DY111" i="20"/>
  <c r="EA111" i="20"/>
  <c r="EC111" i="20"/>
  <c r="EE111" i="20"/>
  <c r="EG111" i="20"/>
  <c r="EE109" i="19"/>
  <c r="EG109" i="19"/>
  <c r="DV109" i="19"/>
  <c r="EC109" i="19"/>
  <c r="DY109" i="19"/>
  <c r="EA109" i="19"/>
  <c r="DV113" i="19"/>
  <c r="DY113" i="19"/>
  <c r="EA113" i="19"/>
  <c r="EC113" i="19"/>
  <c r="EE113" i="19"/>
  <c r="EG113" i="19"/>
  <c r="EG115" i="19"/>
  <c r="DV115" i="19"/>
  <c r="EE115" i="19"/>
  <c r="DY115" i="19"/>
  <c r="EA115" i="19"/>
  <c r="EC115" i="19"/>
  <c r="DV107" i="19"/>
  <c r="DY107" i="19"/>
  <c r="EA107" i="19"/>
  <c r="EC107" i="19"/>
  <c r="EE107" i="19"/>
  <c r="EG107" i="19"/>
  <c r="DV111" i="19"/>
  <c r="DY111" i="19"/>
  <c r="EA111" i="19"/>
  <c r="EC111" i="19"/>
  <c r="EE111" i="19"/>
  <c r="EG111" i="19"/>
  <c r="EG111" i="18"/>
  <c r="EE111" i="18"/>
  <c r="EC111" i="18"/>
  <c r="EA111" i="18"/>
  <c r="DY111" i="18"/>
  <c r="DV111" i="18"/>
  <c r="DV107" i="18"/>
  <c r="EC107" i="18"/>
  <c r="EG107" i="18"/>
  <c r="EE107" i="18"/>
  <c r="EA107" i="18"/>
  <c r="DY107" i="18"/>
  <c r="EG109" i="18"/>
  <c r="EE109" i="18"/>
  <c r="EC109" i="18"/>
  <c r="EA109" i="18"/>
  <c r="DY109" i="18"/>
  <c r="DV109" i="18"/>
  <c r="EG115" i="18"/>
  <c r="EE115" i="18"/>
  <c r="EC115" i="18"/>
  <c r="EA115" i="18"/>
  <c r="DY115" i="18"/>
  <c r="DV115" i="18"/>
  <c r="DY113" i="18"/>
  <c r="DV113" i="18"/>
  <c r="EE113" i="18"/>
  <c r="EG113" i="18"/>
  <c r="EC113" i="18"/>
  <c r="EA113" i="18"/>
  <c r="EE109" i="17"/>
  <c r="EG109" i="17"/>
  <c r="EC109" i="17"/>
  <c r="DV109" i="17"/>
  <c r="DY109" i="17"/>
  <c r="EA109" i="17"/>
  <c r="EG115" i="17"/>
  <c r="DV115" i="17"/>
  <c r="DY115" i="17"/>
  <c r="EA115" i="17"/>
  <c r="EE115" i="17"/>
  <c r="EC115" i="17"/>
  <c r="DV107" i="17"/>
  <c r="DY107" i="17"/>
  <c r="EA107" i="17"/>
  <c r="EC107" i="17"/>
  <c r="EE107" i="17"/>
  <c r="EG107" i="17"/>
  <c r="DV113" i="17"/>
  <c r="DY113" i="17"/>
  <c r="EA113" i="17"/>
  <c r="EC113" i="17"/>
  <c r="EE113" i="17"/>
  <c r="EG113" i="17"/>
  <c r="DV111" i="17"/>
  <c r="DY111" i="17"/>
  <c r="EA111" i="17"/>
  <c r="EC111" i="17"/>
  <c r="EE111" i="17"/>
  <c r="EG111" i="17"/>
  <c r="DV113" i="15"/>
  <c r="DY113" i="15"/>
  <c r="EA113" i="15"/>
  <c r="EC113" i="15"/>
  <c r="EE113" i="15"/>
  <c r="EG113" i="15"/>
  <c r="EE109" i="15"/>
  <c r="EG109" i="15"/>
  <c r="DV109" i="15"/>
  <c r="DY109" i="15"/>
  <c r="EA109" i="15"/>
  <c r="EC109" i="15"/>
  <c r="EG115" i="15"/>
  <c r="DV115" i="15"/>
  <c r="DY115" i="15"/>
  <c r="EA115" i="15"/>
  <c r="EC115" i="15"/>
  <c r="EE115" i="15"/>
  <c r="DV107" i="15"/>
  <c r="DY107" i="15"/>
  <c r="EA107" i="15"/>
  <c r="EC107" i="15"/>
  <c r="EE107" i="15"/>
  <c r="EG107" i="15"/>
  <c r="DV111" i="15"/>
  <c r="DY111" i="15"/>
  <c r="EA111" i="15"/>
  <c r="EC111" i="15"/>
  <c r="EE111" i="15"/>
  <c r="EG111" i="15"/>
  <c r="A224" i="13" l="1"/>
  <c r="A223" i="13"/>
  <c r="A222" i="13"/>
  <c r="A221" i="13"/>
  <c r="A220" i="13"/>
  <c r="A219" i="13"/>
  <c r="BC218" i="13" s="1"/>
  <c r="BB218" i="13"/>
  <c r="BA218" i="13"/>
  <c r="AZ218" i="13"/>
  <c r="AY218" i="13"/>
  <c r="AX218" i="13"/>
  <c r="AW218" i="13"/>
  <c r="AV218" i="13"/>
  <c r="AV209" i="13"/>
  <c r="A205" i="13"/>
  <c r="AY199" i="13" s="1"/>
  <c r="A204" i="13"/>
  <c r="A203" i="13"/>
  <c r="A202" i="13"/>
  <c r="A201" i="13"/>
  <c r="A200" i="13"/>
  <c r="AX199" i="13"/>
  <c r="AV199" i="13"/>
  <c r="AW189" i="13"/>
  <c r="R189" i="13"/>
  <c r="N189" i="13"/>
  <c r="J189" i="13"/>
  <c r="AV189" i="13" s="1"/>
  <c r="AW187" i="13"/>
  <c r="R187" i="13"/>
  <c r="N187" i="13"/>
  <c r="J187" i="13"/>
  <c r="AV187" i="13" s="1"/>
  <c r="R185" i="13"/>
  <c r="N185" i="13"/>
  <c r="J185" i="13"/>
  <c r="A185" i="13"/>
  <c r="BD181" i="13" s="1"/>
  <c r="AW183" i="13"/>
  <c r="R183" i="13"/>
  <c r="N183" i="13"/>
  <c r="J183" i="13"/>
  <c r="AV183" i="13" s="1"/>
  <c r="CA174" i="13"/>
  <c r="BZ174" i="13"/>
  <c r="BY174" i="13"/>
  <c r="BX174" i="13"/>
  <c r="BW174" i="13"/>
  <c r="BV174" i="13"/>
  <c r="BU174" i="13"/>
  <c r="BT174" i="13"/>
  <c r="BS174" i="13"/>
  <c r="BS176" i="13" s="1"/>
  <c r="BR174" i="13"/>
  <c r="BR176" i="13" s="1"/>
  <c r="BQ174" i="13"/>
  <c r="BQ176" i="13" s="1"/>
  <c r="AY174" i="13"/>
  <c r="AX174" i="13"/>
  <c r="AW174" i="13"/>
  <c r="AV174" i="13"/>
  <c r="A174" i="13"/>
  <c r="CA173" i="13"/>
  <c r="BZ173" i="13"/>
  <c r="BY173" i="13"/>
  <c r="BX173" i="13"/>
  <c r="BW173" i="13"/>
  <c r="BV173" i="13"/>
  <c r="BU173" i="13"/>
  <c r="BU176" i="13" s="1"/>
  <c r="BT173" i="13"/>
  <c r="BT176" i="13" s="1"/>
  <c r="BS173" i="13"/>
  <c r="BR173" i="13"/>
  <c r="BQ173" i="13"/>
  <c r="AY173" i="13"/>
  <c r="AX173" i="13"/>
  <c r="AW173" i="13"/>
  <c r="AV173" i="13"/>
  <c r="A173" i="13"/>
  <c r="BG172" i="13" s="1"/>
  <c r="CA172" i="13"/>
  <c r="CA176" i="13" s="1"/>
  <c r="BZ172" i="13"/>
  <c r="BZ176" i="13" s="1"/>
  <c r="BY172" i="13"/>
  <c r="BY176" i="13" s="1"/>
  <c r="BX172" i="13"/>
  <c r="BX176" i="13" s="1"/>
  <c r="BW172" i="13"/>
  <c r="BW176" i="13" s="1"/>
  <c r="BV172" i="13"/>
  <c r="BV176" i="13" s="1"/>
  <c r="BU172" i="13"/>
  <c r="BT172" i="13"/>
  <c r="BS172" i="13"/>
  <c r="BR172" i="13"/>
  <c r="BQ172" i="13"/>
  <c r="BI172" i="13"/>
  <c r="BH172" i="13"/>
  <c r="AY172" i="13"/>
  <c r="AX172" i="13"/>
  <c r="AW172" i="13"/>
  <c r="AV172" i="13"/>
  <c r="AZ165" i="13"/>
  <c r="CE162" i="13"/>
  <c r="CD162" i="13"/>
  <c r="BY162" i="13"/>
  <c r="BX162" i="13"/>
  <c r="BW162" i="13"/>
  <c r="BV162" i="13"/>
  <c r="BU162" i="13"/>
  <c r="BT162" i="13"/>
  <c r="BS162" i="13"/>
  <c r="BR162" i="13"/>
  <c r="BQ162" i="13"/>
  <c r="BP162" i="13"/>
  <c r="BO162" i="13"/>
  <c r="AY162" i="13"/>
  <c r="AX162" i="13"/>
  <c r="AW162" i="13"/>
  <c r="A162" i="13"/>
  <c r="CE161" i="13"/>
  <c r="CD161" i="13"/>
  <c r="BY161" i="13"/>
  <c r="BX161" i="13"/>
  <c r="BW161" i="13"/>
  <c r="BV161" i="13"/>
  <c r="BU161" i="13"/>
  <c r="BT161" i="13"/>
  <c r="BS161" i="13"/>
  <c r="BR161" i="13"/>
  <c r="BQ161" i="13"/>
  <c r="BP161" i="13"/>
  <c r="BO161" i="13"/>
  <c r="AY161" i="13"/>
  <c r="AX161" i="13"/>
  <c r="AW161" i="13"/>
  <c r="A161" i="13"/>
  <c r="CE160" i="13"/>
  <c r="CD160" i="13"/>
  <c r="BY160" i="13"/>
  <c r="BX160" i="13"/>
  <c r="BW160" i="13"/>
  <c r="BV160" i="13"/>
  <c r="BU160" i="13"/>
  <c r="BT160" i="13"/>
  <c r="BS160" i="13"/>
  <c r="BR160" i="13"/>
  <c r="BQ160" i="13"/>
  <c r="BP160" i="13"/>
  <c r="BO160" i="13"/>
  <c r="AY160" i="13"/>
  <c r="AX160" i="13"/>
  <c r="AW160" i="13"/>
  <c r="A160" i="13"/>
  <c r="CE159" i="13"/>
  <c r="CD159" i="13"/>
  <c r="BY159" i="13"/>
  <c r="BX159" i="13"/>
  <c r="BW159" i="13"/>
  <c r="BV159" i="13"/>
  <c r="BU159" i="13"/>
  <c r="BT159" i="13"/>
  <c r="BS159" i="13"/>
  <c r="BR159" i="13"/>
  <c r="BQ159" i="13"/>
  <c r="BP159" i="13"/>
  <c r="BO159" i="13"/>
  <c r="AY159" i="13"/>
  <c r="AX159" i="13"/>
  <c r="AW159" i="13"/>
  <c r="A159" i="13"/>
  <c r="BY158" i="13"/>
  <c r="BX158" i="13"/>
  <c r="BW158" i="13"/>
  <c r="BV158" i="13"/>
  <c r="BU158" i="13"/>
  <c r="BT158" i="13"/>
  <c r="BS158" i="13"/>
  <c r="BR158" i="13"/>
  <c r="BQ158" i="13"/>
  <c r="BP158" i="13"/>
  <c r="BO158" i="13"/>
  <c r="AY158" i="13"/>
  <c r="AX158" i="13"/>
  <c r="AW158" i="13"/>
  <c r="A158" i="13"/>
  <c r="BY157" i="13"/>
  <c r="BX157" i="13"/>
  <c r="BW157" i="13"/>
  <c r="BV157" i="13"/>
  <c r="BU157" i="13"/>
  <c r="BT157" i="13"/>
  <c r="BS157" i="13"/>
  <c r="BR157" i="13"/>
  <c r="BQ157" i="13"/>
  <c r="BP157" i="13"/>
  <c r="BO157" i="13"/>
  <c r="AY157" i="13"/>
  <c r="AX157" i="13"/>
  <c r="AW157" i="13"/>
  <c r="A157" i="13"/>
  <c r="BY156" i="13"/>
  <c r="BX156" i="13"/>
  <c r="BW156" i="13"/>
  <c r="BV156" i="13"/>
  <c r="BU156" i="13"/>
  <c r="BT156" i="13"/>
  <c r="BS156" i="13"/>
  <c r="BR156" i="13"/>
  <c r="BQ156" i="13"/>
  <c r="BP156" i="13"/>
  <c r="BO156" i="13"/>
  <c r="AY156" i="13"/>
  <c r="AX156" i="13"/>
  <c r="AW156" i="13"/>
  <c r="A156" i="13"/>
  <c r="BY155" i="13"/>
  <c r="BX155" i="13"/>
  <c r="BW155" i="13"/>
  <c r="BV155" i="13"/>
  <c r="BU155" i="13"/>
  <c r="BT155" i="13"/>
  <c r="BS155" i="13"/>
  <c r="BR155" i="13"/>
  <c r="BQ155" i="13"/>
  <c r="BP155" i="13"/>
  <c r="BO155" i="13"/>
  <c r="AY155" i="13"/>
  <c r="AX155" i="13"/>
  <c r="AW155" i="13"/>
  <c r="A155" i="13"/>
  <c r="BY154" i="13"/>
  <c r="BX154" i="13"/>
  <c r="BW154" i="13"/>
  <c r="BV154" i="13"/>
  <c r="BU154" i="13"/>
  <c r="BT154" i="13"/>
  <c r="BS154" i="13"/>
  <c r="BR154" i="13"/>
  <c r="BQ154" i="13"/>
  <c r="BP154" i="13"/>
  <c r="BO154" i="13"/>
  <c r="AY154" i="13"/>
  <c r="AX154" i="13"/>
  <c r="AW154" i="13"/>
  <c r="A154" i="13"/>
  <c r="BY153" i="13"/>
  <c r="BX153" i="13"/>
  <c r="BW153" i="13"/>
  <c r="BV153" i="13"/>
  <c r="BU153" i="13"/>
  <c r="BT153" i="13"/>
  <c r="BS153" i="13"/>
  <c r="BR153" i="13"/>
  <c r="BQ153" i="13"/>
  <c r="BP153" i="13"/>
  <c r="BO153" i="13"/>
  <c r="AY153" i="13"/>
  <c r="AX153" i="13"/>
  <c r="AW153" i="13"/>
  <c r="A153" i="13"/>
  <c r="CE152" i="13"/>
  <c r="BY152" i="13"/>
  <c r="BX152" i="13"/>
  <c r="BW152" i="13"/>
  <c r="BV152" i="13"/>
  <c r="BU152" i="13"/>
  <c r="BT152" i="13"/>
  <c r="BS152" i="13"/>
  <c r="BR152" i="13"/>
  <c r="BQ152" i="13"/>
  <c r="BP152" i="13"/>
  <c r="BO152" i="13"/>
  <c r="AY152" i="13"/>
  <c r="AX152" i="13"/>
  <c r="AW152" i="13"/>
  <c r="A152" i="13"/>
  <c r="CE151" i="13"/>
  <c r="BY151" i="13"/>
  <c r="BX151" i="13"/>
  <c r="BW151" i="13"/>
  <c r="BV151" i="13"/>
  <c r="BU151" i="13"/>
  <c r="BT151" i="13"/>
  <c r="BS151" i="13"/>
  <c r="BR151" i="13"/>
  <c r="BQ151" i="13"/>
  <c r="BP151" i="13"/>
  <c r="BO151" i="13"/>
  <c r="AY151" i="13"/>
  <c r="AX151" i="13"/>
  <c r="AW151" i="13"/>
  <c r="A151" i="13"/>
  <c r="CE150" i="13"/>
  <c r="BY150" i="13"/>
  <c r="BX150" i="13"/>
  <c r="BW150" i="13"/>
  <c r="BV150" i="13"/>
  <c r="BU150" i="13"/>
  <c r="BT150" i="13"/>
  <c r="BS150" i="13"/>
  <c r="BR150" i="13"/>
  <c r="BQ150" i="13"/>
  <c r="BP150" i="13"/>
  <c r="BO150" i="13"/>
  <c r="AY150" i="13"/>
  <c r="AX150" i="13"/>
  <c r="AW150" i="13"/>
  <c r="A150" i="13"/>
  <c r="CE149" i="13"/>
  <c r="CD149" i="13"/>
  <c r="BY149" i="13"/>
  <c r="BX149" i="13"/>
  <c r="BW149" i="13"/>
  <c r="BV149" i="13"/>
  <c r="BU149" i="13"/>
  <c r="BT149" i="13"/>
  <c r="BS149" i="13"/>
  <c r="BR149" i="13"/>
  <c r="BQ149" i="13"/>
  <c r="BP149" i="13"/>
  <c r="BO149" i="13"/>
  <c r="AY149" i="13"/>
  <c r="AX149" i="13"/>
  <c r="AW149" i="13"/>
  <c r="A149" i="13"/>
  <c r="CE148" i="13"/>
  <c r="BY148" i="13"/>
  <c r="BX148" i="13"/>
  <c r="BW148" i="13"/>
  <c r="BV148" i="13"/>
  <c r="BU148" i="13"/>
  <c r="BT148" i="13"/>
  <c r="BS148" i="13"/>
  <c r="BR148" i="13"/>
  <c r="BQ148" i="13"/>
  <c r="BP148" i="13"/>
  <c r="BO148" i="13"/>
  <c r="AY148" i="13"/>
  <c r="AX148" i="13"/>
  <c r="AW148" i="13"/>
  <c r="A148" i="13"/>
  <c r="CE147" i="13"/>
  <c r="BY147" i="13"/>
  <c r="BX147" i="13"/>
  <c r="BW147" i="13"/>
  <c r="BV147" i="13"/>
  <c r="BU147" i="13"/>
  <c r="BT147" i="13"/>
  <c r="BS147" i="13"/>
  <c r="BR147" i="13"/>
  <c r="BQ147" i="13"/>
  <c r="BP147" i="13"/>
  <c r="BO147" i="13"/>
  <c r="AY147" i="13"/>
  <c r="AX147" i="13"/>
  <c r="AW147" i="13"/>
  <c r="A147" i="13"/>
  <c r="CE146" i="13"/>
  <c r="CD146" i="13"/>
  <c r="BY146" i="13"/>
  <c r="BX146" i="13"/>
  <c r="BW146" i="13"/>
  <c r="BV146" i="13"/>
  <c r="BU146" i="13"/>
  <c r="BT146" i="13"/>
  <c r="BS146" i="13"/>
  <c r="BR146" i="13"/>
  <c r="BQ146" i="13"/>
  <c r="BP146" i="13"/>
  <c r="BO146" i="13"/>
  <c r="AY146" i="13"/>
  <c r="AX146" i="13"/>
  <c r="AW146" i="13"/>
  <c r="A146" i="13"/>
  <c r="AB25" i="13" s="1"/>
  <c r="CE145" i="13"/>
  <c r="BY145" i="13"/>
  <c r="BX145" i="13"/>
  <c r="BW145" i="13"/>
  <c r="BV145" i="13"/>
  <c r="BU145" i="13"/>
  <c r="BT145" i="13"/>
  <c r="BS145" i="13"/>
  <c r="BR145" i="13"/>
  <c r="BQ145" i="13"/>
  <c r="BP145" i="13"/>
  <c r="BO145" i="13"/>
  <c r="AY145" i="13"/>
  <c r="AX145" i="13"/>
  <c r="AW145" i="13"/>
  <c r="A145" i="13"/>
  <c r="CE144" i="13"/>
  <c r="BY144" i="13"/>
  <c r="BX144" i="13"/>
  <c r="BW144" i="13"/>
  <c r="BV144" i="13"/>
  <c r="BU144" i="13"/>
  <c r="BT144" i="13"/>
  <c r="BS144" i="13"/>
  <c r="BR144" i="13"/>
  <c r="BQ144" i="13"/>
  <c r="BP144" i="13"/>
  <c r="BO144" i="13"/>
  <c r="AY144" i="13"/>
  <c r="AX144" i="13"/>
  <c r="AW144" i="13"/>
  <c r="A144" i="13"/>
  <c r="CE143" i="13"/>
  <c r="BY143" i="13"/>
  <c r="BX143" i="13"/>
  <c r="BW143" i="13"/>
  <c r="BV143" i="13"/>
  <c r="BU143" i="13"/>
  <c r="BT143" i="13"/>
  <c r="BS143" i="13"/>
  <c r="BR143" i="13"/>
  <c r="BQ143" i="13"/>
  <c r="BP143" i="13"/>
  <c r="BO143" i="13"/>
  <c r="AY143" i="13"/>
  <c r="AX143" i="13"/>
  <c r="AW143" i="13"/>
  <c r="A143" i="13"/>
  <c r="CE142" i="13"/>
  <c r="BY142" i="13"/>
  <c r="BX142" i="13"/>
  <c r="BW142" i="13"/>
  <c r="BV142" i="13"/>
  <c r="BU142" i="13"/>
  <c r="BT142" i="13"/>
  <c r="BS142" i="13"/>
  <c r="BR142" i="13"/>
  <c r="BQ142" i="13"/>
  <c r="BP142" i="13"/>
  <c r="BO142" i="13"/>
  <c r="AY142" i="13"/>
  <c r="AX142" i="13"/>
  <c r="AW142" i="13"/>
  <c r="A142" i="13"/>
  <c r="CF141" i="13"/>
  <c r="BY141" i="13"/>
  <c r="BX141" i="13"/>
  <c r="BW141" i="13"/>
  <c r="BV141" i="13"/>
  <c r="BU141" i="13"/>
  <c r="BT141" i="13"/>
  <c r="BS141" i="13"/>
  <c r="BR141" i="13"/>
  <c r="BQ141" i="13"/>
  <c r="BP141" i="13"/>
  <c r="BO141" i="13"/>
  <c r="AY141" i="13"/>
  <c r="AX141" i="13"/>
  <c r="AW141" i="13"/>
  <c r="A141" i="13"/>
  <c r="CE140" i="13"/>
  <c r="BY140" i="13"/>
  <c r="BX140" i="13"/>
  <c r="BW140" i="13"/>
  <c r="BV140" i="13"/>
  <c r="BU140" i="13"/>
  <c r="BT140" i="13"/>
  <c r="BS140" i="13"/>
  <c r="BR140" i="13"/>
  <c r="BQ140" i="13"/>
  <c r="BP140" i="13"/>
  <c r="BO140" i="13"/>
  <c r="AY140" i="13"/>
  <c r="AX140" i="13"/>
  <c r="AW140" i="13"/>
  <c r="A140" i="13"/>
  <c r="AB19" i="13" s="1"/>
  <c r="CE139" i="13"/>
  <c r="CD139" i="13"/>
  <c r="BY139" i="13"/>
  <c r="BX139" i="13"/>
  <c r="BW139" i="13"/>
  <c r="BV139" i="13"/>
  <c r="BU139" i="13"/>
  <c r="BT139" i="13"/>
  <c r="BS139" i="13"/>
  <c r="BR139" i="13"/>
  <c r="BQ139" i="13"/>
  <c r="BP139" i="13"/>
  <c r="BO139" i="13"/>
  <c r="AY139" i="13"/>
  <c r="AX139" i="13"/>
  <c r="AW139" i="13"/>
  <c r="A139" i="13"/>
  <c r="CE138" i="13"/>
  <c r="BY138" i="13"/>
  <c r="BX138" i="13"/>
  <c r="BW138" i="13"/>
  <c r="BV138" i="13"/>
  <c r="BU138" i="13"/>
  <c r="BT138" i="13"/>
  <c r="BS138" i="13"/>
  <c r="BR138" i="13"/>
  <c r="BQ138" i="13"/>
  <c r="BP138" i="13"/>
  <c r="BO138" i="13"/>
  <c r="AY138" i="13"/>
  <c r="AX138" i="13"/>
  <c r="AW138" i="13"/>
  <c r="A138" i="13"/>
  <c r="CE137" i="13"/>
  <c r="BY137" i="13"/>
  <c r="BX137" i="13"/>
  <c r="BW137" i="13"/>
  <c r="BV137" i="13"/>
  <c r="BU137" i="13"/>
  <c r="BT137" i="13"/>
  <c r="BS137" i="13"/>
  <c r="BR137" i="13"/>
  <c r="BQ137" i="13"/>
  <c r="BP137" i="13"/>
  <c r="BO137" i="13"/>
  <c r="AY137" i="13"/>
  <c r="AX137" i="13"/>
  <c r="AW137" i="13"/>
  <c r="A137" i="13"/>
  <c r="AB16" i="13" s="1"/>
  <c r="CE136" i="13"/>
  <c r="CD136" i="13"/>
  <c r="BY136" i="13"/>
  <c r="BX136" i="13"/>
  <c r="BW136" i="13"/>
  <c r="BV136" i="13"/>
  <c r="BU136" i="13"/>
  <c r="BT136" i="13"/>
  <c r="BS136" i="13"/>
  <c r="BR136" i="13"/>
  <c r="BQ136" i="13"/>
  <c r="BP136" i="13"/>
  <c r="BO136" i="13"/>
  <c r="AY136" i="13"/>
  <c r="AX136" i="13"/>
  <c r="AW136" i="13"/>
  <c r="A136" i="13"/>
  <c r="CE135" i="13"/>
  <c r="BY135" i="13"/>
  <c r="BX135" i="13"/>
  <c r="BW135" i="13"/>
  <c r="BV135" i="13"/>
  <c r="BU135" i="13"/>
  <c r="BT135" i="13"/>
  <c r="BS135" i="13"/>
  <c r="BR135" i="13"/>
  <c r="BQ135" i="13"/>
  <c r="BQ164" i="13" s="1"/>
  <c r="BP135" i="13"/>
  <c r="BP164" i="13" s="1"/>
  <c r="BO135" i="13"/>
  <c r="BO164" i="13" s="1"/>
  <c r="AY135" i="13"/>
  <c r="AX135" i="13"/>
  <c r="AW135" i="13"/>
  <c r="A135" i="13"/>
  <c r="CE134" i="13"/>
  <c r="BY134" i="13"/>
  <c r="BX134" i="13"/>
  <c r="BW134" i="13"/>
  <c r="BV134" i="13"/>
  <c r="BU134" i="13"/>
  <c r="BT134" i="13"/>
  <c r="BS134" i="13"/>
  <c r="BR134" i="13"/>
  <c r="BQ134" i="13"/>
  <c r="BP134" i="13"/>
  <c r="BO134" i="13"/>
  <c r="AX134" i="13"/>
  <c r="AW134" i="13"/>
  <c r="AY134" i="13" s="1"/>
  <c r="A134" i="13"/>
  <c r="BG133" i="13" s="1"/>
  <c r="CE133" i="13"/>
  <c r="CD133" i="13"/>
  <c r="BY133" i="13"/>
  <c r="BY164" i="13" s="1"/>
  <c r="BX133" i="13"/>
  <c r="BX164" i="13" s="1"/>
  <c r="BW133" i="13"/>
  <c r="BW164" i="13" s="1"/>
  <c r="BV133" i="13"/>
  <c r="BV164" i="13" s="1"/>
  <c r="BU133" i="13"/>
  <c r="BU164" i="13" s="1"/>
  <c r="BT133" i="13"/>
  <c r="BT164" i="13" s="1"/>
  <c r="BS133" i="13"/>
  <c r="BS164" i="13" s="1"/>
  <c r="BR133" i="13"/>
  <c r="BR164" i="13" s="1"/>
  <c r="BQ133" i="13"/>
  <c r="BP133" i="13"/>
  <c r="BO133" i="13"/>
  <c r="AX133" i="13"/>
  <c r="AW133" i="13"/>
  <c r="AY133" i="13" s="1"/>
  <c r="Z117" i="13"/>
  <c r="Q119" i="13" s="1"/>
  <c r="J117" i="13"/>
  <c r="Y100" i="13"/>
  <c r="X100" i="13"/>
  <c r="W100" i="13"/>
  <c r="V100" i="13"/>
  <c r="U100" i="13"/>
  <c r="T100" i="13"/>
  <c r="S100" i="13"/>
  <c r="R100" i="13"/>
  <c r="Q100" i="13"/>
  <c r="P100" i="13"/>
  <c r="O100" i="13"/>
  <c r="N100" i="13"/>
  <c r="M100" i="13"/>
  <c r="L100" i="13"/>
  <c r="K100" i="13"/>
  <c r="J100" i="13"/>
  <c r="I100" i="13"/>
  <c r="H100" i="13"/>
  <c r="A101" i="13" s="1"/>
  <c r="Z99" i="13"/>
  <c r="Z98" i="13"/>
  <c r="Z97" i="13"/>
  <c r="Z96" i="13"/>
  <c r="Z95" i="13"/>
  <c r="AA95" i="13" s="1"/>
  <c r="V92" i="13"/>
  <c r="AV75" i="13"/>
  <c r="AV74" i="13"/>
  <c r="AV73" i="13"/>
  <c r="AV72" i="13"/>
  <c r="AV71" i="13"/>
  <c r="AV70" i="13"/>
  <c r="AV69" i="13"/>
  <c r="AV68" i="13"/>
  <c r="AV67" i="13"/>
  <c r="AV66" i="13"/>
  <c r="AW66" i="13" s="1"/>
  <c r="BD62" i="13"/>
  <c r="BD57" i="13" s="1"/>
  <c r="BC62" i="13"/>
  <c r="BB62" i="13"/>
  <c r="BB57" i="13" s="1"/>
  <c r="BA62" i="13"/>
  <c r="AZ62" i="13"/>
  <c r="AZ57" i="13" s="1"/>
  <c r="AY62" i="13"/>
  <c r="AX62" i="13"/>
  <c r="AW62" i="13"/>
  <c r="AV62" i="13"/>
  <c r="AY61" i="13"/>
  <c r="AX61" i="13"/>
  <c r="AW61" i="13"/>
  <c r="AV61" i="13"/>
  <c r="AY60" i="13"/>
  <c r="AX60" i="13"/>
  <c r="AW60" i="13"/>
  <c r="AV60" i="13"/>
  <c r="AY59" i="13"/>
  <c r="AX59" i="13"/>
  <c r="AW59" i="13"/>
  <c r="AV59" i="13"/>
  <c r="AY58" i="13"/>
  <c r="AX58" i="13"/>
  <c r="AW58" i="13"/>
  <c r="AV58" i="13"/>
  <c r="BC57" i="13"/>
  <c r="BA57" i="13"/>
  <c r="AY57" i="13"/>
  <c r="AX57" i="13"/>
  <c r="AW57" i="13"/>
  <c r="AV57" i="13"/>
  <c r="BE53" i="13"/>
  <c r="BD53" i="13"/>
  <c r="BC53" i="13"/>
  <c r="BC47" i="13" s="1"/>
  <c r="BB53" i="13"/>
  <c r="BB47" i="13" s="1"/>
  <c r="BA53" i="13"/>
  <c r="AW53" i="13"/>
  <c r="AZ52" i="13"/>
  <c r="AY52" i="13"/>
  <c r="AX52" i="13"/>
  <c r="AW52" i="13"/>
  <c r="AV52" i="13"/>
  <c r="AZ51" i="13"/>
  <c r="AY51" i="13"/>
  <c r="AX51" i="13"/>
  <c r="AW51" i="13"/>
  <c r="AV51" i="13"/>
  <c r="AZ50" i="13"/>
  <c r="AY50" i="13"/>
  <c r="AX50" i="13"/>
  <c r="AW50" i="13"/>
  <c r="AV50" i="13"/>
  <c r="AZ49" i="13"/>
  <c r="AY49" i="13"/>
  <c r="AX49" i="13"/>
  <c r="AW49" i="13"/>
  <c r="AV49" i="13"/>
  <c r="AZ48" i="13"/>
  <c r="AY48" i="13"/>
  <c r="AX48" i="13"/>
  <c r="AW48" i="13"/>
  <c r="AV48" i="13"/>
  <c r="BE47" i="13"/>
  <c r="BD47" i="13"/>
  <c r="BA47" i="13"/>
  <c r="AZ47" i="13"/>
  <c r="AY47" i="13"/>
  <c r="AX47" i="13"/>
  <c r="AW47" i="13"/>
  <c r="AV47" i="13"/>
  <c r="AV35" i="13"/>
  <c r="AD31" i="13"/>
  <c r="AB31" i="13"/>
  <c r="A31" i="13"/>
  <c r="CD152" i="13" s="1"/>
  <c r="AD30" i="13"/>
  <c r="AB30" i="13"/>
  <c r="A30" i="13"/>
  <c r="CD151" i="13" s="1"/>
  <c r="AD29" i="13"/>
  <c r="AB29" i="13"/>
  <c r="A29" i="13"/>
  <c r="CD150" i="13" s="1"/>
  <c r="AD28" i="13"/>
  <c r="AB28" i="13"/>
  <c r="A28" i="13"/>
  <c r="AD27" i="13"/>
  <c r="AB27" i="13"/>
  <c r="A27" i="13"/>
  <c r="CD148" i="13" s="1"/>
  <c r="AD26" i="13"/>
  <c r="AB26" i="13"/>
  <c r="A26" i="13"/>
  <c r="CD147" i="13" s="1"/>
  <c r="AD25" i="13"/>
  <c r="A25" i="13"/>
  <c r="AD24" i="13"/>
  <c r="AB24" i="13"/>
  <c r="A24" i="13"/>
  <c r="CD145" i="13" s="1"/>
  <c r="AD23" i="13"/>
  <c r="AB23" i="13"/>
  <c r="A23" i="13"/>
  <c r="CD144" i="13" s="1"/>
  <c r="AD22" i="13"/>
  <c r="AB22" i="13"/>
  <c r="A22" i="13"/>
  <c r="CD143" i="13" s="1"/>
  <c r="AD21" i="13"/>
  <c r="AB21" i="13"/>
  <c r="A21" i="13"/>
  <c r="CD142" i="13" s="1"/>
  <c r="AD20" i="13"/>
  <c r="AB20" i="13"/>
  <c r="A20" i="13"/>
  <c r="CE141" i="13" s="1"/>
  <c r="AD19" i="13"/>
  <c r="A19" i="13"/>
  <c r="CD140" i="13" s="1"/>
  <c r="AD18" i="13"/>
  <c r="AB18" i="13"/>
  <c r="A18" i="13"/>
  <c r="AD17" i="13"/>
  <c r="AB17" i="13"/>
  <c r="A17" i="13"/>
  <c r="CD138" i="13" s="1"/>
  <c r="AD16" i="13"/>
  <c r="A16" i="13"/>
  <c r="CD137" i="13" s="1"/>
  <c r="AD15" i="13"/>
  <c r="AB15" i="13"/>
  <c r="A15" i="13"/>
  <c r="AD14" i="13"/>
  <c r="AB14" i="13"/>
  <c r="A14" i="13"/>
  <c r="CD135" i="13" s="1"/>
  <c r="AD13" i="13"/>
  <c r="AB13" i="13"/>
  <c r="A13" i="13"/>
  <c r="AV12" i="13" s="1"/>
  <c r="AW12" i="13"/>
  <c r="AD12" i="13"/>
  <c r="AB12" i="13"/>
  <c r="A8" i="13"/>
  <c r="W4" i="13"/>
  <c r="M4" i="13"/>
  <c r="W2" i="13"/>
  <c r="M2" i="13"/>
  <c r="A224" i="12"/>
  <c r="A223" i="12"/>
  <c r="A222" i="12"/>
  <c r="A221" i="12"/>
  <c r="A220" i="12"/>
  <c r="BA218" i="12" s="1"/>
  <c r="A219" i="12"/>
  <c r="BC218" i="12" s="1"/>
  <c r="AZ218" i="12"/>
  <c r="AY218" i="12"/>
  <c r="AX218" i="12"/>
  <c r="AW218" i="12"/>
  <c r="AV218" i="12"/>
  <c r="AV209" i="12"/>
  <c r="A205" i="12"/>
  <c r="BB199" i="12" s="1"/>
  <c r="A204" i="12"/>
  <c r="A203" i="12"/>
  <c r="A202" i="12"/>
  <c r="A201" i="12"/>
  <c r="A200" i="12"/>
  <c r="BF199" i="12" s="1"/>
  <c r="AZ199" i="12"/>
  <c r="AX199" i="12"/>
  <c r="AW199" i="12"/>
  <c r="AV199" i="12"/>
  <c r="AW189" i="12"/>
  <c r="R189" i="12"/>
  <c r="N189" i="12"/>
  <c r="J189" i="12"/>
  <c r="AV189" i="12" s="1"/>
  <c r="AW187" i="12"/>
  <c r="R187" i="12"/>
  <c r="N187" i="12"/>
  <c r="J187" i="12"/>
  <c r="AV187" i="12" s="1"/>
  <c r="R185" i="12"/>
  <c r="N185" i="12"/>
  <c r="J185" i="12"/>
  <c r="A185" i="12"/>
  <c r="BD181" i="12" s="1"/>
  <c r="AW183" i="12"/>
  <c r="R183" i="12"/>
  <c r="N183" i="12"/>
  <c r="J183" i="12"/>
  <c r="AV183" i="12" s="1"/>
  <c r="BS176" i="12"/>
  <c r="CA174" i="12"/>
  <c r="BZ174" i="12"/>
  <c r="BY174" i="12"/>
  <c r="BX174" i="12"/>
  <c r="BW174" i="12"/>
  <c r="BV174" i="12"/>
  <c r="BU174" i="12"/>
  <c r="BT174" i="12"/>
  <c r="BS174" i="12"/>
  <c r="BR174" i="12"/>
  <c r="BR176" i="12" s="1"/>
  <c r="BQ174" i="12"/>
  <c r="BQ176" i="12" s="1"/>
  <c r="AY174" i="12"/>
  <c r="AX174" i="12"/>
  <c r="AW174" i="12"/>
  <c r="AV174" i="12"/>
  <c r="A174" i="12"/>
  <c r="CA173" i="12"/>
  <c r="BZ173" i="12"/>
  <c r="BY173" i="12"/>
  <c r="BX173" i="12"/>
  <c r="BW173" i="12"/>
  <c r="BW176" i="12" s="1"/>
  <c r="BV173" i="12"/>
  <c r="BV176" i="12" s="1"/>
  <c r="BU173" i="12"/>
  <c r="BU176" i="12" s="1"/>
  <c r="BT173" i="12"/>
  <c r="BS173" i="12"/>
  <c r="BR173" i="12"/>
  <c r="BQ173" i="12"/>
  <c r="AY173" i="12"/>
  <c r="AX173" i="12"/>
  <c r="AW173" i="12"/>
  <c r="AV173" i="12"/>
  <c r="A173" i="12"/>
  <c r="BG172" i="12" s="1"/>
  <c r="CA172" i="12"/>
  <c r="CA176" i="12" s="1"/>
  <c r="BZ172" i="12"/>
  <c r="BZ176" i="12" s="1"/>
  <c r="BY172" i="12"/>
  <c r="BY176" i="12" s="1"/>
  <c r="BX172" i="12"/>
  <c r="BX176" i="12" s="1"/>
  <c r="BW172" i="12"/>
  <c r="BV172" i="12"/>
  <c r="BU172" i="12"/>
  <c r="BT172" i="12"/>
  <c r="BT176" i="12" s="1"/>
  <c r="BS172" i="12"/>
  <c r="BR172" i="12"/>
  <c r="BQ172" i="12"/>
  <c r="BI172" i="12"/>
  <c r="BH172" i="12"/>
  <c r="AY172" i="12"/>
  <c r="AX172" i="12"/>
  <c r="AW172" i="12"/>
  <c r="AV172" i="12"/>
  <c r="AZ165" i="12"/>
  <c r="CE162" i="12"/>
  <c r="CD162" i="12"/>
  <c r="BY162" i="12"/>
  <c r="BX162" i="12"/>
  <c r="BW162" i="12"/>
  <c r="BV162" i="12"/>
  <c r="BU162" i="12"/>
  <c r="BT162" i="12"/>
  <c r="BS162" i="12"/>
  <c r="BR162" i="12"/>
  <c r="BQ162" i="12"/>
  <c r="BP162" i="12"/>
  <c r="BO162" i="12"/>
  <c r="AY162" i="12"/>
  <c r="AX162" i="12"/>
  <c r="AW162" i="12"/>
  <c r="A162" i="12"/>
  <c r="CE161" i="12"/>
  <c r="CD161" i="12"/>
  <c r="BY161" i="12"/>
  <c r="BX161" i="12"/>
  <c r="BW161" i="12"/>
  <c r="BV161" i="12"/>
  <c r="BU161" i="12"/>
  <c r="BT161" i="12"/>
  <c r="BS161" i="12"/>
  <c r="BR161" i="12"/>
  <c r="BQ161" i="12"/>
  <c r="BP161" i="12"/>
  <c r="BO161" i="12"/>
  <c r="AY161" i="12"/>
  <c r="AX161" i="12"/>
  <c r="AW161" i="12"/>
  <c r="A161" i="12"/>
  <c r="CE160" i="12"/>
  <c r="CD160" i="12"/>
  <c r="BY160" i="12"/>
  <c r="BX160" i="12"/>
  <c r="BW160" i="12"/>
  <c r="BV160" i="12"/>
  <c r="BU160" i="12"/>
  <c r="BT160" i="12"/>
  <c r="BS160" i="12"/>
  <c r="BR160" i="12"/>
  <c r="BQ160" i="12"/>
  <c r="BP160" i="12"/>
  <c r="BO160" i="12"/>
  <c r="AY160" i="12"/>
  <c r="AX160" i="12"/>
  <c r="AW160" i="12"/>
  <c r="A160" i="12"/>
  <c r="CE159" i="12"/>
  <c r="CD159" i="12"/>
  <c r="BY159" i="12"/>
  <c r="BX159" i="12"/>
  <c r="BW159" i="12"/>
  <c r="BV159" i="12"/>
  <c r="BU159" i="12"/>
  <c r="BT159" i="12"/>
  <c r="BS159" i="12"/>
  <c r="BR159" i="12"/>
  <c r="BQ159" i="12"/>
  <c r="BP159" i="12"/>
  <c r="BO159" i="12"/>
  <c r="AY159" i="12"/>
  <c r="AX159" i="12"/>
  <c r="AW159" i="12"/>
  <c r="A159" i="12"/>
  <c r="BY158" i="12"/>
  <c r="BX158" i="12"/>
  <c r="BW158" i="12"/>
  <c r="BV158" i="12"/>
  <c r="BU158" i="12"/>
  <c r="BT158" i="12"/>
  <c r="BS158" i="12"/>
  <c r="BR158" i="12"/>
  <c r="BQ158" i="12"/>
  <c r="BP158" i="12"/>
  <c r="BO158" i="12"/>
  <c r="AY158" i="12"/>
  <c r="AX158" i="12"/>
  <c r="AW158" i="12"/>
  <c r="A158" i="12"/>
  <c r="BY157" i="12"/>
  <c r="BX157" i="12"/>
  <c r="BW157" i="12"/>
  <c r="BV157" i="12"/>
  <c r="BU157" i="12"/>
  <c r="BT157" i="12"/>
  <c r="BS157" i="12"/>
  <c r="BR157" i="12"/>
  <c r="BQ157" i="12"/>
  <c r="BP157" i="12"/>
  <c r="BO157" i="12"/>
  <c r="AY157" i="12"/>
  <c r="AX157" i="12"/>
  <c r="AW157" i="12"/>
  <c r="A157" i="12"/>
  <c r="BY156" i="12"/>
  <c r="BX156" i="12"/>
  <c r="BW156" i="12"/>
  <c r="BV156" i="12"/>
  <c r="BU156" i="12"/>
  <c r="BT156" i="12"/>
  <c r="BS156" i="12"/>
  <c r="BR156" i="12"/>
  <c r="BQ156" i="12"/>
  <c r="BP156" i="12"/>
  <c r="BO156" i="12"/>
  <c r="AY156" i="12"/>
  <c r="AX156" i="12"/>
  <c r="AW156" i="12"/>
  <c r="A156" i="12"/>
  <c r="BY155" i="12"/>
  <c r="BX155" i="12"/>
  <c r="BW155" i="12"/>
  <c r="BV155" i="12"/>
  <c r="BU155" i="12"/>
  <c r="BT155" i="12"/>
  <c r="BS155" i="12"/>
  <c r="BR155" i="12"/>
  <c r="BQ155" i="12"/>
  <c r="BP155" i="12"/>
  <c r="BO155" i="12"/>
  <c r="AY155" i="12"/>
  <c r="AX155" i="12"/>
  <c r="AW155" i="12"/>
  <c r="A155" i="12"/>
  <c r="BY154" i="12"/>
  <c r="BX154" i="12"/>
  <c r="BW154" i="12"/>
  <c r="BV154" i="12"/>
  <c r="BU154" i="12"/>
  <c r="BT154" i="12"/>
  <c r="BS154" i="12"/>
  <c r="BR154" i="12"/>
  <c r="BQ154" i="12"/>
  <c r="BP154" i="12"/>
  <c r="BO154" i="12"/>
  <c r="AY154" i="12"/>
  <c r="AX154" i="12"/>
  <c r="AW154" i="12"/>
  <c r="A154" i="12"/>
  <c r="BY153" i="12"/>
  <c r="BX153" i="12"/>
  <c r="BW153" i="12"/>
  <c r="BV153" i="12"/>
  <c r="BU153" i="12"/>
  <c r="BT153" i="12"/>
  <c r="BS153" i="12"/>
  <c r="BR153" i="12"/>
  <c r="BQ153" i="12"/>
  <c r="BP153" i="12"/>
  <c r="BO153" i="12"/>
  <c r="AY153" i="12"/>
  <c r="AX153" i="12"/>
  <c r="AW153" i="12"/>
  <c r="A153" i="12"/>
  <c r="CE152" i="12"/>
  <c r="CD152" i="12"/>
  <c r="BY152" i="12"/>
  <c r="BX152" i="12"/>
  <c r="BW152" i="12"/>
  <c r="BV152" i="12"/>
  <c r="BU152" i="12"/>
  <c r="BT152" i="12"/>
  <c r="BS152" i="12"/>
  <c r="BR152" i="12"/>
  <c r="BQ152" i="12"/>
  <c r="BP152" i="12"/>
  <c r="BO152" i="12"/>
  <c r="AY152" i="12"/>
  <c r="AX152" i="12"/>
  <c r="AW152" i="12"/>
  <c r="A152" i="12"/>
  <c r="CE151" i="12"/>
  <c r="BY151" i="12"/>
  <c r="BX151" i="12"/>
  <c r="BW151" i="12"/>
  <c r="BV151" i="12"/>
  <c r="BU151" i="12"/>
  <c r="BT151" i="12"/>
  <c r="BS151" i="12"/>
  <c r="BR151" i="12"/>
  <c r="BQ151" i="12"/>
  <c r="BP151" i="12"/>
  <c r="BO151" i="12"/>
  <c r="AY151" i="12"/>
  <c r="AX151" i="12"/>
  <c r="AW151" i="12"/>
  <c r="A151" i="12"/>
  <c r="CE150" i="12"/>
  <c r="BY150" i="12"/>
  <c r="BX150" i="12"/>
  <c r="BW150" i="12"/>
  <c r="BV150" i="12"/>
  <c r="BU150" i="12"/>
  <c r="BT150" i="12"/>
  <c r="BS150" i="12"/>
  <c r="BR150" i="12"/>
  <c r="BQ150" i="12"/>
  <c r="BP150" i="12"/>
  <c r="BO150" i="12"/>
  <c r="AY150" i="12"/>
  <c r="AX150" i="12"/>
  <c r="AW150" i="12"/>
  <c r="A150" i="12"/>
  <c r="AB29" i="12" s="1"/>
  <c r="CE149" i="12"/>
  <c r="BY149" i="12"/>
  <c r="BX149" i="12"/>
  <c r="BW149" i="12"/>
  <c r="BV149" i="12"/>
  <c r="BU149" i="12"/>
  <c r="BT149" i="12"/>
  <c r="BS149" i="12"/>
  <c r="BR149" i="12"/>
  <c r="BQ149" i="12"/>
  <c r="BP149" i="12"/>
  <c r="BO149" i="12"/>
  <c r="AY149" i="12"/>
  <c r="AX149" i="12"/>
  <c r="AW149" i="12"/>
  <c r="A149" i="12"/>
  <c r="CE148" i="12"/>
  <c r="BY148" i="12"/>
  <c r="BX148" i="12"/>
  <c r="BW148" i="12"/>
  <c r="BV148" i="12"/>
  <c r="BU148" i="12"/>
  <c r="BT148" i="12"/>
  <c r="BS148" i="12"/>
  <c r="BR148" i="12"/>
  <c r="BQ148" i="12"/>
  <c r="BP148" i="12"/>
  <c r="BO148" i="12"/>
  <c r="AY148" i="12"/>
  <c r="AX148" i="12"/>
  <c r="AW148" i="12"/>
  <c r="A148" i="12"/>
  <c r="CE147" i="12"/>
  <c r="BY147" i="12"/>
  <c r="BX147" i="12"/>
  <c r="BW147" i="12"/>
  <c r="BV147" i="12"/>
  <c r="BU147" i="12"/>
  <c r="BT147" i="12"/>
  <c r="BS147" i="12"/>
  <c r="BR147" i="12"/>
  <c r="BQ147" i="12"/>
  <c r="BP147" i="12"/>
  <c r="BO147" i="12"/>
  <c r="AY147" i="12"/>
  <c r="AX147" i="12"/>
  <c r="AW147" i="12"/>
  <c r="A147" i="12"/>
  <c r="CE146" i="12"/>
  <c r="BY146" i="12"/>
  <c r="BX146" i="12"/>
  <c r="BW146" i="12"/>
  <c r="BV146" i="12"/>
  <c r="BU146" i="12"/>
  <c r="BT146" i="12"/>
  <c r="BS146" i="12"/>
  <c r="BR146" i="12"/>
  <c r="BQ146" i="12"/>
  <c r="BP146" i="12"/>
  <c r="BO146" i="12"/>
  <c r="AY146" i="12"/>
  <c r="AX146" i="12"/>
  <c r="AW146" i="12"/>
  <c r="A146" i="12"/>
  <c r="CE145" i="12"/>
  <c r="BY145" i="12"/>
  <c r="BX145" i="12"/>
  <c r="BW145" i="12"/>
  <c r="BV145" i="12"/>
  <c r="BU145" i="12"/>
  <c r="BT145" i="12"/>
  <c r="BS145" i="12"/>
  <c r="BR145" i="12"/>
  <c r="BQ145" i="12"/>
  <c r="BP145" i="12"/>
  <c r="BO145" i="12"/>
  <c r="AY145" i="12"/>
  <c r="AX145" i="12"/>
  <c r="AW145" i="12"/>
  <c r="A145" i="12"/>
  <c r="CE144" i="12"/>
  <c r="BY144" i="12"/>
  <c r="BX144" i="12"/>
  <c r="BW144" i="12"/>
  <c r="BV144" i="12"/>
  <c r="BU144" i="12"/>
  <c r="BT144" i="12"/>
  <c r="BS144" i="12"/>
  <c r="BR144" i="12"/>
  <c r="BQ144" i="12"/>
  <c r="BP144" i="12"/>
  <c r="BO144" i="12"/>
  <c r="AY144" i="12"/>
  <c r="AX144" i="12"/>
  <c r="AW144" i="12"/>
  <c r="A144" i="12"/>
  <c r="CE143" i="12"/>
  <c r="BY143" i="12"/>
  <c r="BX143" i="12"/>
  <c r="BW143" i="12"/>
  <c r="BV143" i="12"/>
  <c r="BU143" i="12"/>
  <c r="BT143" i="12"/>
  <c r="BS143" i="12"/>
  <c r="BR143" i="12"/>
  <c r="BQ143" i="12"/>
  <c r="BP143" i="12"/>
  <c r="BO143" i="12"/>
  <c r="AY143" i="12"/>
  <c r="AX143" i="12"/>
  <c r="AW143" i="12"/>
  <c r="A143" i="12"/>
  <c r="AB22" i="12" s="1"/>
  <c r="CE142" i="12"/>
  <c r="BY142" i="12"/>
  <c r="BX142" i="12"/>
  <c r="BW142" i="12"/>
  <c r="BV142" i="12"/>
  <c r="BU142" i="12"/>
  <c r="BT142" i="12"/>
  <c r="BS142" i="12"/>
  <c r="BR142" i="12"/>
  <c r="BQ142" i="12"/>
  <c r="BP142" i="12"/>
  <c r="BO142" i="12"/>
  <c r="AY142" i="12"/>
  <c r="AX142" i="12"/>
  <c r="AW142" i="12"/>
  <c r="A142" i="12"/>
  <c r="CF141" i="12"/>
  <c r="BY141" i="12"/>
  <c r="BX141" i="12"/>
  <c r="BW141" i="12"/>
  <c r="BV141" i="12"/>
  <c r="BU141" i="12"/>
  <c r="BT141" i="12"/>
  <c r="BS141" i="12"/>
  <c r="BR141" i="12"/>
  <c r="BQ141" i="12"/>
  <c r="BP141" i="12"/>
  <c r="BO141" i="12"/>
  <c r="AY141" i="12"/>
  <c r="AX141" i="12"/>
  <c r="AW141" i="12"/>
  <c r="A141" i="12"/>
  <c r="CE140" i="12"/>
  <c r="BY140" i="12"/>
  <c r="BX140" i="12"/>
  <c r="BW140" i="12"/>
  <c r="BV140" i="12"/>
  <c r="BU140" i="12"/>
  <c r="BT140" i="12"/>
  <c r="BS140" i="12"/>
  <c r="BR140" i="12"/>
  <c r="BQ140" i="12"/>
  <c r="BP140" i="12"/>
  <c r="BO140" i="12"/>
  <c r="AY140" i="12"/>
  <c r="AX140" i="12"/>
  <c r="AW140" i="12"/>
  <c r="A140" i="12"/>
  <c r="AB19" i="12" s="1"/>
  <c r="CE139" i="12"/>
  <c r="BY139" i="12"/>
  <c r="BX139" i="12"/>
  <c r="BW139" i="12"/>
  <c r="BV139" i="12"/>
  <c r="BU139" i="12"/>
  <c r="BT139" i="12"/>
  <c r="BS139" i="12"/>
  <c r="BR139" i="12"/>
  <c r="BQ139" i="12"/>
  <c r="BP139" i="12"/>
  <c r="BO139" i="12"/>
  <c r="AY139" i="12"/>
  <c r="AX139" i="12"/>
  <c r="AW139" i="12"/>
  <c r="A139" i="12"/>
  <c r="CE138" i="12"/>
  <c r="BY138" i="12"/>
  <c r="BX138" i="12"/>
  <c r="BW138" i="12"/>
  <c r="BV138" i="12"/>
  <c r="BU138" i="12"/>
  <c r="BT138" i="12"/>
  <c r="BS138" i="12"/>
  <c r="BR138" i="12"/>
  <c r="BQ138" i="12"/>
  <c r="BP138" i="12"/>
  <c r="BO138" i="12"/>
  <c r="AY138" i="12"/>
  <c r="AX138" i="12"/>
  <c r="AW138" i="12"/>
  <c r="A138" i="12"/>
  <c r="CE137" i="12"/>
  <c r="BY137" i="12"/>
  <c r="BX137" i="12"/>
  <c r="BW137" i="12"/>
  <c r="BV137" i="12"/>
  <c r="BU137" i="12"/>
  <c r="BT137" i="12"/>
  <c r="BS137" i="12"/>
  <c r="BR137" i="12"/>
  <c r="BQ137" i="12"/>
  <c r="BP137" i="12"/>
  <c r="BO137" i="12"/>
  <c r="AY137" i="12"/>
  <c r="AX137" i="12"/>
  <c r="AW137" i="12"/>
  <c r="A137" i="12"/>
  <c r="CE136" i="12"/>
  <c r="CD136" i="12"/>
  <c r="BY136" i="12"/>
  <c r="BX136" i="12"/>
  <c r="BW136" i="12"/>
  <c r="BV136" i="12"/>
  <c r="BU136" i="12"/>
  <c r="BT136" i="12"/>
  <c r="BS136" i="12"/>
  <c r="BR136" i="12"/>
  <c r="BQ136" i="12"/>
  <c r="BP136" i="12"/>
  <c r="BO136" i="12"/>
  <c r="AX136" i="12"/>
  <c r="AW136" i="12"/>
  <c r="AY136" i="12" s="1"/>
  <c r="A136" i="12"/>
  <c r="CE135" i="12"/>
  <c r="BY135" i="12"/>
  <c r="BX135" i="12"/>
  <c r="BW135" i="12"/>
  <c r="BV135" i="12"/>
  <c r="BU135" i="12"/>
  <c r="BT135" i="12"/>
  <c r="BS135" i="12"/>
  <c r="BR135" i="12"/>
  <c r="BQ135" i="12"/>
  <c r="BP135" i="12"/>
  <c r="BO135" i="12"/>
  <c r="AX135" i="12"/>
  <c r="AY135" i="12" s="1"/>
  <c r="AW135" i="12"/>
  <c r="A135" i="12"/>
  <c r="CE134" i="12"/>
  <c r="BY134" i="12"/>
  <c r="BX134" i="12"/>
  <c r="BW134" i="12"/>
  <c r="BV134" i="12"/>
  <c r="BU134" i="12"/>
  <c r="BT134" i="12"/>
  <c r="BS134" i="12"/>
  <c r="BR134" i="12"/>
  <c r="BR164" i="12" s="1"/>
  <c r="BQ134" i="12"/>
  <c r="BP134" i="12"/>
  <c r="BP164" i="12" s="1"/>
  <c r="BO134" i="12"/>
  <c r="AY134" i="12"/>
  <c r="AX134" i="12"/>
  <c r="AW134" i="12"/>
  <c r="A134" i="12"/>
  <c r="BF133" i="12" s="1"/>
  <c r="CE133" i="12"/>
  <c r="CD133" i="12"/>
  <c r="BY133" i="12"/>
  <c r="BY164" i="12" s="1"/>
  <c r="BX133" i="12"/>
  <c r="BX164" i="12" s="1"/>
  <c r="BW133" i="12"/>
  <c r="BW164" i="12" s="1"/>
  <c r="BV133" i="12"/>
  <c r="BV164" i="12" s="1"/>
  <c r="BU133" i="12"/>
  <c r="BU164" i="12" s="1"/>
  <c r="BT133" i="12"/>
  <c r="BT164" i="12" s="1"/>
  <c r="BS133" i="12"/>
  <c r="BS164" i="12" s="1"/>
  <c r="BR133" i="12"/>
  <c r="BQ133" i="12"/>
  <c r="BQ164" i="12" s="1"/>
  <c r="BP133" i="12"/>
  <c r="BO133" i="12"/>
  <c r="BO164" i="12" s="1"/>
  <c r="BL133" i="12"/>
  <c r="BG133" i="12"/>
  <c r="BC133" i="12"/>
  <c r="AY133" i="12"/>
  <c r="AX133" i="12"/>
  <c r="AW133" i="12"/>
  <c r="O119" i="12"/>
  <c r="Z117" i="12"/>
  <c r="Q119" i="12" s="1"/>
  <c r="J117" i="12"/>
  <c r="Y100" i="12"/>
  <c r="X100" i="12"/>
  <c r="W100" i="12"/>
  <c r="V100" i="12"/>
  <c r="U100" i="12"/>
  <c r="T100" i="12"/>
  <c r="S100" i="12"/>
  <c r="R100" i="12"/>
  <c r="Q100" i="12"/>
  <c r="P100" i="12"/>
  <c r="O100" i="12"/>
  <c r="N100" i="12"/>
  <c r="M100" i="12"/>
  <c r="L100" i="12"/>
  <c r="K100" i="12"/>
  <c r="J100" i="12"/>
  <c r="I100" i="12"/>
  <c r="H100" i="12"/>
  <c r="A101" i="12" s="1"/>
  <c r="Z99" i="12"/>
  <c r="Z98" i="12"/>
  <c r="Z97" i="12"/>
  <c r="Z96" i="12"/>
  <c r="AA95" i="12" s="1"/>
  <c r="Z95" i="12"/>
  <c r="V92" i="12"/>
  <c r="AV75" i="12"/>
  <c r="AV74" i="12"/>
  <c r="AV73" i="12"/>
  <c r="AV72" i="12"/>
  <c r="AV71" i="12"/>
  <c r="AV70" i="12"/>
  <c r="AV69" i="12"/>
  <c r="AV68" i="12"/>
  <c r="AV67" i="12"/>
  <c r="AV66" i="12"/>
  <c r="AW66" i="12" s="1"/>
  <c r="BD62" i="12"/>
  <c r="BC62" i="12"/>
  <c r="BB62" i="12"/>
  <c r="BB57" i="12" s="1"/>
  <c r="BA62" i="12"/>
  <c r="AZ62" i="12"/>
  <c r="AZ57" i="12" s="1"/>
  <c r="AY62" i="12"/>
  <c r="AX62" i="12"/>
  <c r="AW62" i="12"/>
  <c r="AV62" i="12"/>
  <c r="AY61" i="12"/>
  <c r="AX61" i="12"/>
  <c r="AW61" i="12"/>
  <c r="AV61" i="12"/>
  <c r="AY60" i="12"/>
  <c r="AX60" i="12"/>
  <c r="AW60" i="12"/>
  <c r="AV60" i="12"/>
  <c r="AY59" i="12"/>
  <c r="AX59" i="12"/>
  <c r="AW59" i="12"/>
  <c r="AV59" i="12"/>
  <c r="AY58" i="12"/>
  <c r="AX58" i="12"/>
  <c r="AW58" i="12"/>
  <c r="AV58" i="12"/>
  <c r="BD57" i="12"/>
  <c r="BC57" i="12"/>
  <c r="BA57" i="12"/>
  <c r="AY57" i="12"/>
  <c r="AX57" i="12"/>
  <c r="AW57" i="12"/>
  <c r="AV57" i="12"/>
  <c r="BE53" i="12"/>
  <c r="BD53" i="12"/>
  <c r="BC53" i="12"/>
  <c r="BB53" i="12"/>
  <c r="BA53" i="12"/>
  <c r="BA47" i="12" s="1"/>
  <c r="BF47" i="12" s="1"/>
  <c r="AW53" i="12"/>
  <c r="AZ52" i="12"/>
  <c r="AY52" i="12"/>
  <c r="AX52" i="12"/>
  <c r="AW52" i="12"/>
  <c r="AV52" i="12"/>
  <c r="AZ51" i="12"/>
  <c r="AY51" i="12"/>
  <c r="AX51" i="12"/>
  <c r="AW51" i="12"/>
  <c r="AV51" i="12"/>
  <c r="AZ50" i="12"/>
  <c r="AY50" i="12"/>
  <c r="AX50" i="12"/>
  <c r="AW50" i="12"/>
  <c r="AV50" i="12"/>
  <c r="AZ49" i="12"/>
  <c r="AY49" i="12"/>
  <c r="AX49" i="12"/>
  <c r="AW49" i="12"/>
  <c r="AV49" i="12"/>
  <c r="AZ48" i="12"/>
  <c r="AY48" i="12"/>
  <c r="AX48" i="12"/>
  <c r="AW48" i="12"/>
  <c r="AV48" i="12"/>
  <c r="BE47" i="12"/>
  <c r="BD47" i="12"/>
  <c r="BC47" i="12"/>
  <c r="BB47" i="12"/>
  <c r="AZ47" i="12"/>
  <c r="AY47" i="12"/>
  <c r="AX47" i="12"/>
  <c r="AW47" i="12"/>
  <c r="AV47" i="12"/>
  <c r="AV35" i="12"/>
  <c r="AD31" i="12"/>
  <c r="AB31" i="12"/>
  <c r="A31" i="12"/>
  <c r="AD30" i="12"/>
  <c r="AB30" i="12"/>
  <c r="A30" i="12"/>
  <c r="CD151" i="12" s="1"/>
  <c r="AD29" i="12"/>
  <c r="A29" i="12"/>
  <c r="CD150" i="12" s="1"/>
  <c r="AD28" i="12"/>
  <c r="AB28" i="12"/>
  <c r="A28" i="12"/>
  <c r="CD149" i="12" s="1"/>
  <c r="AD27" i="12"/>
  <c r="AB27" i="12"/>
  <c r="A27" i="12"/>
  <c r="CD148" i="12" s="1"/>
  <c r="AD26" i="12"/>
  <c r="AB26" i="12"/>
  <c r="A26" i="12"/>
  <c r="CD147" i="12" s="1"/>
  <c r="AD25" i="12"/>
  <c r="AB25" i="12"/>
  <c r="A25" i="12"/>
  <c r="CD146" i="12" s="1"/>
  <c r="AD24" i="12"/>
  <c r="AB24" i="12"/>
  <c r="A24" i="12"/>
  <c r="CD145" i="12" s="1"/>
  <c r="AD23" i="12"/>
  <c r="AB23" i="12"/>
  <c r="A23" i="12"/>
  <c r="CD144" i="12" s="1"/>
  <c r="AD22" i="12"/>
  <c r="A22" i="12"/>
  <c r="CD143" i="12" s="1"/>
  <c r="AD21" i="12"/>
  <c r="AB21" i="12"/>
  <c r="A21" i="12"/>
  <c r="CD142" i="12" s="1"/>
  <c r="AD20" i="12"/>
  <c r="AB20" i="12"/>
  <c r="A20" i="12"/>
  <c r="CE141" i="12" s="1"/>
  <c r="AD19" i="12"/>
  <c r="A19" i="12"/>
  <c r="CD140" i="12" s="1"/>
  <c r="AD18" i="12"/>
  <c r="AB18" i="12"/>
  <c r="A18" i="12"/>
  <c r="CD139" i="12" s="1"/>
  <c r="AD17" i="12"/>
  <c r="AB17" i="12"/>
  <c r="A17" i="12"/>
  <c r="CD138" i="12" s="1"/>
  <c r="AD16" i="12"/>
  <c r="AB16" i="12"/>
  <c r="A16" i="12"/>
  <c r="AV12" i="12" s="1"/>
  <c r="AD15" i="12"/>
  <c r="AB15" i="12"/>
  <c r="A15" i="12"/>
  <c r="AD14" i="12"/>
  <c r="AB14" i="12"/>
  <c r="A14" i="12"/>
  <c r="CD135" i="12" s="1"/>
  <c r="AD13" i="12"/>
  <c r="A13" i="12"/>
  <c r="CD134" i="12" s="1"/>
  <c r="AD12" i="12"/>
  <c r="AB12" i="12"/>
  <c r="A8" i="12"/>
  <c r="W4" i="12"/>
  <c r="M4" i="12"/>
  <c r="W2" i="12"/>
  <c r="M2" i="12"/>
  <c r="BF47" i="13" l="1"/>
  <c r="BE57" i="13"/>
  <c r="V101" i="13"/>
  <c r="AX12" i="13"/>
  <c r="AW199" i="13"/>
  <c r="BL133" i="13"/>
  <c r="AX181" i="13"/>
  <c r="AV185" i="13"/>
  <c r="AZ199" i="13"/>
  <c r="BM133" i="13"/>
  <c r="AY181" i="13"/>
  <c r="AW185" i="13"/>
  <c r="BA199" i="13"/>
  <c r="AV181" i="13"/>
  <c r="BN133" i="13"/>
  <c r="BN172" i="13"/>
  <c r="AZ181" i="13"/>
  <c r="BB199" i="13"/>
  <c r="AW181" i="13"/>
  <c r="CD134" i="13"/>
  <c r="BO172" i="13"/>
  <c r="BA181" i="13"/>
  <c r="BC199" i="13"/>
  <c r="AZ133" i="13"/>
  <c r="AZ172" i="13"/>
  <c r="BP172" i="13"/>
  <c r="BB181" i="13"/>
  <c r="BD199" i="13"/>
  <c r="BA133" i="13"/>
  <c r="BA172" i="13"/>
  <c r="BC181" i="13"/>
  <c r="BE199" i="13"/>
  <c r="BB133" i="13"/>
  <c r="BB172" i="13"/>
  <c r="BF199" i="13"/>
  <c r="O119" i="13"/>
  <c r="BC133" i="13"/>
  <c r="BC172" i="13"/>
  <c r="BD133" i="13"/>
  <c r="BD172" i="13"/>
  <c r="BE133" i="13"/>
  <c r="BE172" i="13"/>
  <c r="BF133" i="13"/>
  <c r="BF172" i="13"/>
  <c r="AV119" i="12"/>
  <c r="BE57" i="12"/>
  <c r="O101" i="12"/>
  <c r="V101" i="12"/>
  <c r="AV181" i="12"/>
  <c r="CP103" i="12"/>
  <c r="CQ105" i="12" s="1"/>
  <c r="AB13" i="12"/>
  <c r="CR103" i="12"/>
  <c r="CS105" i="12" s="1"/>
  <c r="AW181" i="12"/>
  <c r="AY199" i="12"/>
  <c r="AW12" i="12"/>
  <c r="AX12" i="12"/>
  <c r="AX181" i="12"/>
  <c r="AV185" i="12"/>
  <c r="CV103" i="12"/>
  <c r="CW105" i="12" s="1"/>
  <c r="BM133" i="12"/>
  <c r="AY181" i="12"/>
  <c r="AW185" i="12"/>
  <c r="BA199" i="12"/>
  <c r="CX103" i="12"/>
  <c r="CY105" i="12" s="1"/>
  <c r="BN133" i="12"/>
  <c r="CD137" i="12"/>
  <c r="BN172" i="12"/>
  <c r="AZ181" i="12"/>
  <c r="BO172" i="12"/>
  <c r="BA181" i="12"/>
  <c r="BC199" i="12"/>
  <c r="CT103" i="12"/>
  <c r="CU105" i="12" s="1"/>
  <c r="AZ133" i="12"/>
  <c r="AZ172" i="12"/>
  <c r="BP172" i="12"/>
  <c r="BB181" i="12"/>
  <c r="BD199" i="12"/>
  <c r="BB218" i="12"/>
  <c r="BA133" i="12"/>
  <c r="BA172" i="12"/>
  <c r="BC181" i="12"/>
  <c r="BE199" i="12"/>
  <c r="BB133" i="12"/>
  <c r="BB172" i="12"/>
  <c r="BC172" i="12"/>
  <c r="BD133" i="12"/>
  <c r="BD172" i="12"/>
  <c r="BE172" i="12"/>
  <c r="V119" i="12"/>
  <c r="AA133" i="12" s="1"/>
  <c r="BE133" i="12"/>
  <c r="BF172" i="12"/>
  <c r="AV119" i="13" l="1"/>
  <c r="V119" i="13"/>
  <c r="AA133" i="13" s="1"/>
  <c r="CP103" i="13"/>
  <c r="CQ105" i="13" s="1"/>
  <c r="CX103" i="13"/>
  <c r="CY105" i="13" s="1"/>
  <c r="CR103" i="13"/>
  <c r="CS105" i="13" s="1"/>
  <c r="CV103" i="13"/>
  <c r="CT103" i="13"/>
  <c r="CU105" i="13" s="1"/>
  <c r="Y133" i="13"/>
  <c r="O101" i="13"/>
  <c r="AA134" i="12"/>
  <c r="Z133" i="12"/>
  <c r="Y133" i="12"/>
  <c r="U121" i="12"/>
  <c r="CK111" i="12"/>
  <c r="O121" i="12"/>
  <c r="CK113" i="12"/>
  <c r="CK115" i="12"/>
  <c r="CK109" i="12"/>
  <c r="R101" i="12"/>
  <c r="AV101" i="12" s="1"/>
  <c r="CK107" i="12"/>
  <c r="O121" i="13" l="1"/>
  <c r="CK113" i="13"/>
  <c r="R101" i="13"/>
  <c r="AV101" i="13" s="1"/>
  <c r="CK111" i="13"/>
  <c r="CK107" i="13"/>
  <c r="CK109" i="13"/>
  <c r="CK115" i="13"/>
  <c r="U121" i="13"/>
  <c r="Y134" i="13"/>
  <c r="X133" i="13"/>
  <c r="CW105" i="13"/>
  <c r="Z133" i="13"/>
  <c r="AA134" i="13"/>
  <c r="CU107" i="12"/>
  <c r="CN107" i="12"/>
  <c r="CY107" i="12"/>
  <c r="CW107" i="12"/>
  <c r="CS107" i="12"/>
  <c r="CQ107" i="12"/>
  <c r="CY109" i="12"/>
  <c r="CW109" i="12"/>
  <c r="CU109" i="12"/>
  <c r="CQ109" i="12"/>
  <c r="CS109" i="12"/>
  <c r="CN109" i="12"/>
  <c r="CY115" i="12"/>
  <c r="CW115" i="12"/>
  <c r="CS115" i="12"/>
  <c r="CU115" i="12"/>
  <c r="CQ115" i="12"/>
  <c r="CN115" i="12"/>
  <c r="CW113" i="12"/>
  <c r="CY113" i="12"/>
  <c r="CU113" i="12"/>
  <c r="CS113" i="12"/>
  <c r="CQ113" i="12"/>
  <c r="CN113" i="12"/>
  <c r="CU111" i="12"/>
  <c r="CS111" i="12"/>
  <c r="CN111" i="12"/>
  <c r="CQ111" i="12"/>
  <c r="CW111" i="12"/>
  <c r="CY111" i="12"/>
  <c r="X133" i="12"/>
  <c r="Y134" i="12"/>
  <c r="AA135" i="12"/>
  <c r="Z134" i="12"/>
  <c r="CU113" i="13" l="1"/>
  <c r="CN113" i="13"/>
  <c r="CY113" i="13"/>
  <c r="CW113" i="13"/>
  <c r="CS113" i="13"/>
  <c r="CQ113" i="13"/>
  <c r="AA135" i="13"/>
  <c r="Z134" i="13"/>
  <c r="Y135" i="13"/>
  <c r="X134" i="13"/>
  <c r="CY109" i="13"/>
  <c r="CW109" i="13"/>
  <c r="CU109" i="13"/>
  <c r="CS109" i="13"/>
  <c r="CQ109" i="13"/>
  <c r="CN109" i="13"/>
  <c r="CY115" i="13"/>
  <c r="CW115" i="13"/>
  <c r="CU115" i="13"/>
  <c r="CS115" i="13"/>
  <c r="CQ115" i="13"/>
  <c r="CN115" i="13"/>
  <c r="CS107" i="13"/>
  <c r="CQ107" i="13"/>
  <c r="CY107" i="13"/>
  <c r="CW107" i="13"/>
  <c r="CU107" i="13"/>
  <c r="CN107" i="13"/>
  <c r="CW111" i="13"/>
  <c r="CY111" i="13"/>
  <c r="CU111" i="13"/>
  <c r="CS111" i="13"/>
  <c r="CQ111" i="13"/>
  <c r="CN111" i="13"/>
  <c r="Z135" i="12"/>
  <c r="AA136" i="12"/>
  <c r="Y135" i="12"/>
  <c r="X134" i="12"/>
  <c r="AA136" i="13" l="1"/>
  <c r="Z135" i="13"/>
  <c r="X135" i="13"/>
  <c r="Y136" i="13"/>
  <c r="X135" i="12"/>
  <c r="Y136" i="12"/>
  <c r="AA137" i="12"/>
  <c r="Z136" i="12"/>
  <c r="X136" i="13" l="1"/>
  <c r="Y137" i="13"/>
  <c r="AA137" i="13"/>
  <c r="Z136" i="13"/>
  <c r="AA138" i="12"/>
  <c r="Z137" i="12"/>
  <c r="Y137" i="12"/>
  <c r="X136" i="12"/>
  <c r="AA138" i="13" l="1"/>
  <c r="Z137" i="13"/>
  <c r="Y138" i="13"/>
  <c r="X137" i="13"/>
  <c r="Y138" i="12"/>
  <c r="X137" i="12"/>
  <c r="Z138" i="12"/>
  <c r="AA139" i="12"/>
  <c r="Y139" i="13" l="1"/>
  <c r="X138" i="13"/>
  <c r="Z138" i="13"/>
  <c r="AA139" i="13"/>
  <c r="AA140" i="12"/>
  <c r="Z139" i="12"/>
  <c r="Y139" i="12"/>
  <c r="X138" i="12"/>
  <c r="AA140" i="13" l="1"/>
  <c r="Z139" i="13"/>
  <c r="X139" i="13"/>
  <c r="Y140" i="13"/>
  <c r="X139" i="12"/>
  <c r="Y140" i="12"/>
  <c r="AA141" i="12"/>
  <c r="Z140" i="12"/>
  <c r="AA141" i="13" l="1"/>
  <c r="Z140" i="13"/>
  <c r="Y141" i="13"/>
  <c r="X140" i="13"/>
  <c r="Z141" i="12"/>
  <c r="AA142" i="12"/>
  <c r="Y141" i="12"/>
  <c r="X140" i="12"/>
  <c r="Y142" i="13" l="1"/>
  <c r="X141" i="13"/>
  <c r="Z141" i="13"/>
  <c r="AA142" i="13"/>
  <c r="Z142" i="12"/>
  <c r="AA143" i="12"/>
  <c r="Y142" i="12"/>
  <c r="X141" i="12"/>
  <c r="Z142" i="13" l="1"/>
  <c r="AA143" i="13"/>
  <c r="X142" i="13"/>
  <c r="Y143" i="13"/>
  <c r="X142" i="12"/>
  <c r="Y143" i="12"/>
  <c r="AA144" i="12"/>
  <c r="Z143" i="12"/>
  <c r="X143" i="13" l="1"/>
  <c r="Y144" i="13"/>
  <c r="AA144" i="13"/>
  <c r="Z143" i="13"/>
  <c r="Y144" i="12"/>
  <c r="X143" i="12"/>
  <c r="AA145" i="12"/>
  <c r="Z144" i="12"/>
  <c r="Y145" i="13" l="1"/>
  <c r="X144" i="13"/>
  <c r="AA145" i="13"/>
  <c r="Z144" i="13"/>
  <c r="Z145" i="12"/>
  <c r="AA146" i="12"/>
  <c r="Y145" i="12"/>
  <c r="X144" i="12"/>
  <c r="Z145" i="13" l="1"/>
  <c r="AA146" i="13"/>
  <c r="Y146" i="13"/>
  <c r="X145" i="13"/>
  <c r="X145" i="12"/>
  <c r="Y146" i="12"/>
  <c r="AA147" i="12"/>
  <c r="Z146" i="12"/>
  <c r="AA147" i="13" l="1"/>
  <c r="Z146" i="13"/>
  <c r="Y147" i="13"/>
  <c r="X146" i="13"/>
  <c r="AA148" i="12"/>
  <c r="Z147" i="12"/>
  <c r="Y147" i="12"/>
  <c r="X146" i="12"/>
  <c r="Y148" i="13" l="1"/>
  <c r="X147" i="13"/>
  <c r="AA148" i="13"/>
  <c r="Z147" i="13"/>
  <c r="Z148" i="12"/>
  <c r="AA149" i="12"/>
  <c r="Y148" i="12"/>
  <c r="X147" i="12"/>
  <c r="Z148" i="13" l="1"/>
  <c r="AA149" i="13"/>
  <c r="X148" i="13"/>
  <c r="Y149" i="13"/>
  <c r="X148" i="12"/>
  <c r="Y149" i="12"/>
  <c r="AA150" i="12"/>
  <c r="Z149" i="12"/>
  <c r="X149" i="13" l="1"/>
  <c r="Y150" i="13"/>
  <c r="AA150" i="13"/>
  <c r="Z149" i="13"/>
  <c r="Y150" i="12"/>
  <c r="X149" i="12"/>
  <c r="AA151" i="12"/>
  <c r="Z150" i="12"/>
  <c r="AA151" i="13" l="1"/>
  <c r="Z150" i="13"/>
  <c r="Y151" i="13"/>
  <c r="X150" i="13"/>
  <c r="Z151" i="12"/>
  <c r="AA152" i="12"/>
  <c r="Y151" i="12"/>
  <c r="X150" i="12"/>
  <c r="AA152" i="13" l="1"/>
  <c r="Z151" i="13"/>
  <c r="X151" i="13"/>
  <c r="Y152" i="13"/>
  <c r="X151" i="12"/>
  <c r="Y152" i="12"/>
  <c r="AA153" i="12"/>
  <c r="Z152" i="12"/>
  <c r="X152" i="13" l="1"/>
  <c r="Y153" i="13"/>
  <c r="AA153" i="13"/>
  <c r="Z152" i="13"/>
  <c r="AA154" i="12"/>
  <c r="Z153" i="12"/>
  <c r="X152" i="12"/>
  <c r="Y153" i="12"/>
  <c r="Y154" i="13" l="1"/>
  <c r="X153" i="13"/>
  <c r="AA154" i="13"/>
  <c r="Z153" i="13"/>
  <c r="Y154" i="12"/>
  <c r="X153" i="12"/>
  <c r="AA155" i="12"/>
  <c r="Z154" i="12"/>
  <c r="AA155" i="13" l="1"/>
  <c r="Z154" i="13"/>
  <c r="Y155" i="13"/>
  <c r="X154" i="13"/>
  <c r="Z155" i="12"/>
  <c r="AA156" i="12"/>
  <c r="Y155" i="12"/>
  <c r="X154" i="12"/>
  <c r="Y156" i="13" l="1"/>
  <c r="X155" i="13"/>
  <c r="AA156" i="13"/>
  <c r="Z155" i="13"/>
  <c r="Y156" i="12"/>
  <c r="X155" i="12"/>
  <c r="Z156" i="12"/>
  <c r="AA157" i="12"/>
  <c r="X156" i="13" l="1"/>
  <c r="Y157" i="13"/>
  <c r="Z156" i="13"/>
  <c r="AA157" i="13"/>
  <c r="AA158" i="12"/>
  <c r="Z157" i="12"/>
  <c r="X156" i="12"/>
  <c r="Y157" i="12"/>
  <c r="Z157" i="13" l="1"/>
  <c r="AA158" i="13"/>
  <c r="Y158" i="13"/>
  <c r="X157" i="13"/>
  <c r="Y158" i="12"/>
  <c r="X157" i="12"/>
  <c r="AA159" i="12"/>
  <c r="Z158" i="12"/>
  <c r="Y159" i="13" l="1"/>
  <c r="X158" i="13"/>
  <c r="AA159" i="13"/>
  <c r="Z158" i="13"/>
  <c r="AA160" i="12"/>
  <c r="Z159" i="12"/>
  <c r="Y159" i="12"/>
  <c r="X158" i="12"/>
  <c r="AA160" i="13" l="1"/>
  <c r="Z159" i="13"/>
  <c r="Y160" i="13"/>
  <c r="X159" i="13"/>
  <c r="Y160" i="12"/>
  <c r="X159" i="12"/>
  <c r="Z160" i="12"/>
  <c r="AA161" i="12"/>
  <c r="X160" i="13" l="1"/>
  <c r="Y161" i="13"/>
  <c r="Z160" i="13"/>
  <c r="AA161" i="13"/>
  <c r="X160" i="12"/>
  <c r="Y161" i="12"/>
  <c r="AA162" i="12"/>
  <c r="Z161" i="12"/>
  <c r="BK133" i="12"/>
  <c r="AA162" i="13" l="1"/>
  <c r="Z161" i="13"/>
  <c r="BK133" i="13"/>
  <c r="Y162" i="13"/>
  <c r="X161" i="13"/>
  <c r="BI133" i="13"/>
  <c r="V164" i="12"/>
  <c r="AA172" i="12" s="1"/>
  <c r="Z162" i="12"/>
  <c r="Q164" i="12" s="1"/>
  <c r="Y162" i="12"/>
  <c r="X161" i="12"/>
  <c r="BI133" i="12"/>
  <c r="I164" i="13" l="1"/>
  <c r="X162" i="13"/>
  <c r="E164" i="13" s="1"/>
  <c r="V164" i="13"/>
  <c r="AA172" i="13" s="1"/>
  <c r="Z162" i="13"/>
  <c r="Q164" i="13" s="1"/>
  <c r="AA173" i="12"/>
  <c r="Z172" i="12"/>
  <c r="I164" i="12"/>
  <c r="X162" i="12"/>
  <c r="E164" i="12" s="1"/>
  <c r="DO103" i="12"/>
  <c r="DP105" i="12" s="1"/>
  <c r="R164" i="12"/>
  <c r="AX164" i="12" s="1"/>
  <c r="DM103" i="12"/>
  <c r="DN105" i="12" s="1"/>
  <c r="DK103" i="12"/>
  <c r="DL105" i="12" s="1"/>
  <c r="DG103" i="12"/>
  <c r="DH105" i="12" s="1"/>
  <c r="DI103" i="12"/>
  <c r="DJ105" i="12" s="1"/>
  <c r="BJ133" i="12"/>
  <c r="Z172" i="13" l="1"/>
  <c r="AA173" i="13"/>
  <c r="BJ133" i="13"/>
  <c r="R164" i="13"/>
  <c r="AX164" i="13" s="1"/>
  <c r="DO103" i="13"/>
  <c r="DP105" i="13" s="1"/>
  <c r="DM103" i="13"/>
  <c r="DN105" i="13" s="1"/>
  <c r="DK103" i="13"/>
  <c r="DL105" i="13" s="1"/>
  <c r="DI103" i="13"/>
  <c r="DJ105" i="13" s="1"/>
  <c r="DG103" i="13"/>
  <c r="DH105" i="13" s="1"/>
  <c r="N166" i="13"/>
  <c r="DD109" i="13"/>
  <c r="DD115" i="13"/>
  <c r="F164" i="13"/>
  <c r="AW164" i="13" s="1"/>
  <c r="DD107" i="13"/>
  <c r="DD113" i="13"/>
  <c r="DD111" i="13"/>
  <c r="AV166" i="13"/>
  <c r="T166" i="13" s="1"/>
  <c r="Y172" i="13"/>
  <c r="BH133" i="13"/>
  <c r="DD115" i="12"/>
  <c r="N166" i="12"/>
  <c r="DD109" i="12"/>
  <c r="F164" i="12"/>
  <c r="AW164" i="12" s="1"/>
  <c r="DD107" i="12"/>
  <c r="DD113" i="12"/>
  <c r="DD111" i="12"/>
  <c r="AV166" i="12"/>
  <c r="T166" i="12" s="1"/>
  <c r="Y172" i="12"/>
  <c r="AA174" i="12"/>
  <c r="Z173" i="12"/>
  <c r="BM172" i="12"/>
  <c r="BH133" i="12"/>
  <c r="DJ109" i="13" l="1"/>
  <c r="DH109" i="13"/>
  <c r="DP109" i="13"/>
  <c r="DE109" i="13"/>
  <c r="DL109" i="13"/>
  <c r="DN109" i="13"/>
  <c r="DP107" i="13"/>
  <c r="DN107" i="13"/>
  <c r="DL107" i="13"/>
  <c r="DJ107" i="13"/>
  <c r="DH107" i="13"/>
  <c r="DE107" i="13"/>
  <c r="Y173" i="13"/>
  <c r="X172" i="13"/>
  <c r="DH111" i="13"/>
  <c r="DE111" i="13"/>
  <c r="DP111" i="13"/>
  <c r="DN111" i="13"/>
  <c r="DL111" i="13"/>
  <c r="DJ111" i="13"/>
  <c r="AA174" i="13"/>
  <c r="Z173" i="13"/>
  <c r="DJ115" i="13"/>
  <c r="DH115" i="13"/>
  <c r="DN115" i="13"/>
  <c r="DE115" i="13"/>
  <c r="DL115" i="13" s="1"/>
  <c r="DP115" i="13"/>
  <c r="DP113" i="13"/>
  <c r="DN113" i="13"/>
  <c r="DL113" i="13"/>
  <c r="DJ113" i="13"/>
  <c r="DH113" i="13"/>
  <c r="DE113" i="13"/>
  <c r="Y173" i="12"/>
  <c r="X172" i="12"/>
  <c r="DP111" i="12"/>
  <c r="DJ111" i="12"/>
  <c r="DN111" i="12"/>
  <c r="DL111" i="12"/>
  <c r="DH111" i="12"/>
  <c r="DE111" i="12"/>
  <c r="DN113" i="12"/>
  <c r="DP113" i="12"/>
  <c r="DL113" i="12"/>
  <c r="DJ113" i="12"/>
  <c r="DE113" i="12"/>
  <c r="DH113" i="12"/>
  <c r="DP107" i="12"/>
  <c r="DL107" i="12"/>
  <c r="DN107" i="12"/>
  <c r="DJ107" i="12"/>
  <c r="DH107" i="12"/>
  <c r="DE107" i="12"/>
  <c r="DH109" i="12"/>
  <c r="DE109" i="12"/>
  <c r="DN109" i="12"/>
  <c r="DP109" i="12"/>
  <c r="DJ109" i="12"/>
  <c r="DL109" i="12"/>
  <c r="DH115" i="12"/>
  <c r="DE115" i="12"/>
  <c r="DJ115" i="12" s="1"/>
  <c r="DP115" i="12"/>
  <c r="DL115" i="12"/>
  <c r="DN115" i="12"/>
  <c r="Z174" i="12"/>
  <c r="Q176" i="12" s="1"/>
  <c r="V176" i="12"/>
  <c r="Z174" i="13" l="1"/>
  <c r="Q176" i="13" s="1"/>
  <c r="V176" i="13"/>
  <c r="BM172" i="13"/>
  <c r="Y174" i="13"/>
  <c r="X173" i="13"/>
  <c r="EB103" i="12"/>
  <c r="EC105" i="12" s="1"/>
  <c r="DZ103" i="12"/>
  <c r="EA105" i="12" s="1"/>
  <c r="DX103" i="12"/>
  <c r="DY105" i="12" s="1"/>
  <c r="ED103" i="12"/>
  <c r="EE105" i="12" s="1"/>
  <c r="R176" i="12"/>
  <c r="AX176" i="12" s="1"/>
  <c r="EF103" i="12"/>
  <c r="EG105" i="12" s="1"/>
  <c r="Y174" i="12"/>
  <c r="X173" i="12"/>
  <c r="BL172" i="12"/>
  <c r="I176" i="13" l="1"/>
  <c r="AV178" i="13" s="1"/>
  <c r="T178" i="13" s="1"/>
  <c r="X174" i="13"/>
  <c r="E176" i="13" s="1"/>
  <c r="ED103" i="13"/>
  <c r="EE105" i="13" s="1"/>
  <c r="EF103" i="13"/>
  <c r="EG105" i="13" s="1"/>
  <c r="EB103" i="13"/>
  <c r="EC105" i="13" s="1"/>
  <c r="DZ103" i="13"/>
  <c r="EA105" i="13" s="1"/>
  <c r="DX103" i="13"/>
  <c r="DY105" i="13" s="1"/>
  <c r="R176" i="13"/>
  <c r="AX176" i="13" s="1"/>
  <c r="BL172" i="13"/>
  <c r="BK172" i="13"/>
  <c r="I176" i="12"/>
  <c r="AV178" i="12" s="1"/>
  <c r="T178" i="12" s="1"/>
  <c r="X174" i="12"/>
  <c r="E176" i="12" s="1"/>
  <c r="BK172" i="12"/>
  <c r="N178" i="13" l="1"/>
  <c r="DU107" i="13"/>
  <c r="F176" i="13"/>
  <c r="DU113" i="13"/>
  <c r="DU109" i="13"/>
  <c r="DU115" i="13"/>
  <c r="DU111" i="13"/>
  <c r="AW176" i="13"/>
  <c r="BJ172" i="13"/>
  <c r="N178" i="12"/>
  <c r="DU107" i="12"/>
  <c r="DU113" i="12"/>
  <c r="F176" i="12"/>
  <c r="DU111" i="12"/>
  <c r="DU109" i="12"/>
  <c r="DU115" i="12"/>
  <c r="AW176" i="12"/>
  <c r="BJ172" i="12"/>
  <c r="EG111" i="13" l="1"/>
  <c r="EE111" i="13"/>
  <c r="EC111" i="13"/>
  <c r="EA111" i="13"/>
  <c r="DY111" i="13"/>
  <c r="DV111" i="13"/>
  <c r="EG115" i="13"/>
  <c r="EE115" i="13"/>
  <c r="DV115" i="13"/>
  <c r="EC115" i="13" s="1"/>
  <c r="EA115" i="13"/>
  <c r="DY115" i="13"/>
  <c r="EG109" i="13"/>
  <c r="EE109" i="13"/>
  <c r="EC109" i="13"/>
  <c r="EA109" i="13"/>
  <c r="DY109" i="13"/>
  <c r="DV109" i="13"/>
  <c r="DV107" i="13"/>
  <c r="EC107" i="13"/>
  <c r="DY107" i="13"/>
  <c r="EE107" i="13"/>
  <c r="EG107" i="13"/>
  <c r="EA107" i="13"/>
  <c r="DY113" i="13"/>
  <c r="DV113" i="13"/>
  <c r="EE113" i="13"/>
  <c r="EA113" i="13"/>
  <c r="EG113" i="13"/>
  <c r="EC113" i="13"/>
  <c r="EG109" i="12"/>
  <c r="EC109" i="12"/>
  <c r="EE109" i="12"/>
  <c r="EA109" i="12"/>
  <c r="DV109" i="12"/>
  <c r="DY109" i="12"/>
  <c r="DV113" i="12"/>
  <c r="EC113" i="12"/>
  <c r="EG113" i="12"/>
  <c r="EE113" i="12"/>
  <c r="EA113" i="12"/>
  <c r="DY113" i="12"/>
  <c r="EE115" i="12"/>
  <c r="EG115" i="12"/>
  <c r="DY115" i="12"/>
  <c r="EC115" i="12"/>
  <c r="DV115" i="12"/>
  <c r="EA115" i="12" s="1"/>
  <c r="EG111" i="12"/>
  <c r="EE111" i="12"/>
  <c r="EA111" i="12"/>
  <c r="EC111" i="12"/>
  <c r="DY111" i="12"/>
  <c r="DV111" i="12"/>
  <c r="EG107" i="12"/>
  <c r="EA107" i="12"/>
  <c r="EE107" i="12"/>
  <c r="EC107" i="12"/>
  <c r="DV107" i="12"/>
  <c r="DY107" i="12"/>
  <c r="A224" i="11" l="1"/>
  <c r="A223" i="11"/>
  <c r="A222" i="11"/>
  <c r="A221" i="11"/>
  <c r="A220" i="11"/>
  <c r="A219" i="11"/>
  <c r="BC218" i="11" s="1"/>
  <c r="BA218" i="11"/>
  <c r="AZ218" i="11"/>
  <c r="AY218" i="11"/>
  <c r="AX218" i="11"/>
  <c r="AW218" i="11"/>
  <c r="AV218" i="11"/>
  <c r="AV209" i="11"/>
  <c r="A205" i="11"/>
  <c r="AX199" i="11" s="1"/>
  <c r="A204" i="11"/>
  <c r="A203" i="11"/>
  <c r="A202" i="11"/>
  <c r="A201" i="11"/>
  <c r="A200" i="11"/>
  <c r="AW189" i="11"/>
  <c r="R189" i="11"/>
  <c r="N189" i="11"/>
  <c r="J189" i="11"/>
  <c r="AV189" i="11" s="1"/>
  <c r="AW187" i="11"/>
  <c r="R187" i="11"/>
  <c r="N187" i="11"/>
  <c r="J187" i="11"/>
  <c r="AV187" i="11" s="1"/>
  <c r="R185" i="11"/>
  <c r="N185" i="11"/>
  <c r="J185" i="11"/>
  <c r="A185" i="11"/>
  <c r="BD181" i="11" s="1"/>
  <c r="AW183" i="11"/>
  <c r="R183" i="11"/>
  <c r="N183" i="11"/>
  <c r="J183" i="11"/>
  <c r="AV183" i="11" s="1"/>
  <c r="CA174" i="11"/>
  <c r="BZ174" i="11"/>
  <c r="BY174" i="11"/>
  <c r="BX174" i="11"/>
  <c r="BW174" i="11"/>
  <c r="BV174" i="11"/>
  <c r="BU174" i="11"/>
  <c r="BT174" i="11"/>
  <c r="BS174" i="11"/>
  <c r="BS176" i="11" s="1"/>
  <c r="BR174" i="11"/>
  <c r="BR176" i="11" s="1"/>
  <c r="BQ174" i="11"/>
  <c r="BQ176" i="11" s="1"/>
  <c r="AY174" i="11"/>
  <c r="AX174" i="11"/>
  <c r="AW174" i="11"/>
  <c r="AV174" i="11"/>
  <c r="A174" i="11"/>
  <c r="CA173" i="11"/>
  <c r="BZ173" i="11"/>
  <c r="BY173" i="11"/>
  <c r="BX173" i="11"/>
  <c r="BW173" i="11"/>
  <c r="BW176" i="11" s="1"/>
  <c r="BV173" i="11"/>
  <c r="BV176" i="11" s="1"/>
  <c r="BU173" i="11"/>
  <c r="BU176" i="11" s="1"/>
  <c r="BT173" i="11"/>
  <c r="BT176" i="11" s="1"/>
  <c r="BS173" i="11"/>
  <c r="BR173" i="11"/>
  <c r="BQ173" i="11"/>
  <c r="AY173" i="11"/>
  <c r="AX173" i="11"/>
  <c r="AW173" i="11"/>
  <c r="AV173" i="11"/>
  <c r="A173" i="11"/>
  <c r="BG172" i="11" s="1"/>
  <c r="CA172" i="11"/>
  <c r="CA176" i="11" s="1"/>
  <c r="BZ172" i="11"/>
  <c r="BZ176" i="11" s="1"/>
  <c r="BY172" i="11"/>
  <c r="BY176" i="11" s="1"/>
  <c r="BX172" i="11"/>
  <c r="BX176" i="11" s="1"/>
  <c r="BW172" i="11"/>
  <c r="BV172" i="11"/>
  <c r="BU172" i="11"/>
  <c r="BT172" i="11"/>
  <c r="BS172" i="11"/>
  <c r="BR172" i="11"/>
  <c r="BQ172" i="11"/>
  <c r="BI172" i="11"/>
  <c r="BH172" i="11"/>
  <c r="AY172" i="11"/>
  <c r="AX172" i="11"/>
  <c r="AW172" i="11"/>
  <c r="AV172" i="11"/>
  <c r="AZ165" i="11"/>
  <c r="BO164" i="11"/>
  <c r="CE162" i="11"/>
  <c r="CD162" i="11"/>
  <c r="BY162" i="11"/>
  <c r="BX162" i="11"/>
  <c r="BW162" i="11"/>
  <c r="BV162" i="11"/>
  <c r="BU162" i="11"/>
  <c r="BT162" i="11"/>
  <c r="BS162" i="11"/>
  <c r="BR162" i="11"/>
  <c r="BQ162" i="11"/>
  <c r="BP162" i="11"/>
  <c r="BO162" i="11"/>
  <c r="AY162" i="11"/>
  <c r="AX162" i="11"/>
  <c r="AW162" i="11"/>
  <c r="A162" i="11"/>
  <c r="CE161" i="11"/>
  <c r="CD161" i="11"/>
  <c r="BY161" i="11"/>
  <c r="BX161" i="11"/>
  <c r="BW161" i="11"/>
  <c r="BV161" i="11"/>
  <c r="BU161" i="11"/>
  <c r="BT161" i="11"/>
  <c r="BS161" i="11"/>
  <c r="BR161" i="11"/>
  <c r="BQ161" i="11"/>
  <c r="BP161" i="11"/>
  <c r="BO161" i="11"/>
  <c r="AY161" i="11"/>
  <c r="AX161" i="11"/>
  <c r="AW161" i="11"/>
  <c r="A161" i="11"/>
  <c r="CE160" i="11"/>
  <c r="CD160" i="11"/>
  <c r="BY160" i="11"/>
  <c r="BX160" i="11"/>
  <c r="BW160" i="11"/>
  <c r="BV160" i="11"/>
  <c r="BU160" i="11"/>
  <c r="BT160" i="11"/>
  <c r="BS160" i="11"/>
  <c r="BR160" i="11"/>
  <c r="BQ160" i="11"/>
  <c r="BP160" i="11"/>
  <c r="BO160" i="11"/>
  <c r="AY160" i="11"/>
  <c r="AX160" i="11"/>
  <c r="AW160" i="11"/>
  <c r="A160" i="11"/>
  <c r="CE159" i="11"/>
  <c r="CD159" i="11"/>
  <c r="BY159" i="11"/>
  <c r="BX159" i="11"/>
  <c r="BW159" i="11"/>
  <c r="BV159" i="11"/>
  <c r="BU159" i="11"/>
  <c r="BT159" i="11"/>
  <c r="BS159" i="11"/>
  <c r="BR159" i="11"/>
  <c r="BQ159" i="11"/>
  <c r="BP159" i="11"/>
  <c r="BO159" i="11"/>
  <c r="AY159" i="11"/>
  <c r="AX159" i="11"/>
  <c r="AW159" i="11"/>
  <c r="A159" i="11"/>
  <c r="BY158" i="11"/>
  <c r="BX158" i="11"/>
  <c r="BW158" i="11"/>
  <c r="BV158" i="11"/>
  <c r="BU158" i="11"/>
  <c r="BT158" i="11"/>
  <c r="BS158" i="11"/>
  <c r="BR158" i="11"/>
  <c r="BQ158" i="11"/>
  <c r="BP158" i="11"/>
  <c r="BO158" i="11"/>
  <c r="AY158" i="11"/>
  <c r="AX158" i="11"/>
  <c r="AW158" i="11"/>
  <c r="A158" i="11"/>
  <c r="BY157" i="11"/>
  <c r="BX157" i="11"/>
  <c r="BW157" i="11"/>
  <c r="BV157" i="11"/>
  <c r="BU157" i="11"/>
  <c r="BT157" i="11"/>
  <c r="BS157" i="11"/>
  <c r="BR157" i="11"/>
  <c r="BQ157" i="11"/>
  <c r="BP157" i="11"/>
  <c r="BO157" i="11"/>
  <c r="AY157" i="11"/>
  <c r="AX157" i="11"/>
  <c r="AW157" i="11"/>
  <c r="A157" i="11"/>
  <c r="BY156" i="11"/>
  <c r="BX156" i="11"/>
  <c r="BW156" i="11"/>
  <c r="BV156" i="11"/>
  <c r="BU156" i="11"/>
  <c r="BT156" i="11"/>
  <c r="BS156" i="11"/>
  <c r="BR156" i="11"/>
  <c r="BQ156" i="11"/>
  <c r="BP156" i="11"/>
  <c r="BO156" i="11"/>
  <c r="AY156" i="11"/>
  <c r="AX156" i="11"/>
  <c r="AW156" i="11"/>
  <c r="A156" i="11"/>
  <c r="BY155" i="11"/>
  <c r="BX155" i="11"/>
  <c r="BW155" i="11"/>
  <c r="BV155" i="11"/>
  <c r="BU155" i="11"/>
  <c r="BT155" i="11"/>
  <c r="BS155" i="11"/>
  <c r="BR155" i="11"/>
  <c r="BQ155" i="11"/>
  <c r="BP155" i="11"/>
  <c r="BO155" i="11"/>
  <c r="AY155" i="11"/>
  <c r="AX155" i="11"/>
  <c r="AW155" i="11"/>
  <c r="A155" i="11"/>
  <c r="BY154" i="11"/>
  <c r="BX154" i="11"/>
  <c r="BW154" i="11"/>
  <c r="BV154" i="11"/>
  <c r="BU154" i="11"/>
  <c r="BT154" i="11"/>
  <c r="BS154" i="11"/>
  <c r="BR154" i="11"/>
  <c r="BQ154" i="11"/>
  <c r="BP154" i="11"/>
  <c r="BO154" i="11"/>
  <c r="AY154" i="11"/>
  <c r="AX154" i="11"/>
  <c r="AW154" i="11"/>
  <c r="A154" i="11"/>
  <c r="BY153" i="11"/>
  <c r="BX153" i="11"/>
  <c r="BW153" i="11"/>
  <c r="BV153" i="11"/>
  <c r="BU153" i="11"/>
  <c r="BT153" i="11"/>
  <c r="BS153" i="11"/>
  <c r="BR153" i="11"/>
  <c r="BQ153" i="11"/>
  <c r="BP153" i="11"/>
  <c r="BO153" i="11"/>
  <c r="AY153" i="11"/>
  <c r="AX153" i="11"/>
  <c r="AW153" i="11"/>
  <c r="A153" i="11"/>
  <c r="CE152" i="11"/>
  <c r="CD152" i="11"/>
  <c r="BY152" i="11"/>
  <c r="BX152" i="11"/>
  <c r="BW152" i="11"/>
  <c r="BV152" i="11"/>
  <c r="BU152" i="11"/>
  <c r="BT152" i="11"/>
  <c r="BS152" i="11"/>
  <c r="BR152" i="11"/>
  <c r="BQ152" i="11"/>
  <c r="BP152" i="11"/>
  <c r="BO152" i="11"/>
  <c r="AY152" i="11"/>
  <c r="AX152" i="11"/>
  <c r="AW152" i="11"/>
  <c r="A152" i="11"/>
  <c r="CE151" i="11"/>
  <c r="BY151" i="11"/>
  <c r="BX151" i="11"/>
  <c r="BW151" i="11"/>
  <c r="BV151" i="11"/>
  <c r="BU151" i="11"/>
  <c r="BT151" i="11"/>
  <c r="BS151" i="11"/>
  <c r="BR151" i="11"/>
  <c r="BQ151" i="11"/>
  <c r="BP151" i="11"/>
  <c r="BO151" i="11"/>
  <c r="AY151" i="11"/>
  <c r="AX151" i="11"/>
  <c r="AW151" i="11"/>
  <c r="A151" i="11"/>
  <c r="CE150" i="11"/>
  <c r="BY150" i="11"/>
  <c r="BX150" i="11"/>
  <c r="BW150" i="11"/>
  <c r="BV150" i="11"/>
  <c r="BU150" i="11"/>
  <c r="BT150" i="11"/>
  <c r="BS150" i="11"/>
  <c r="BR150" i="11"/>
  <c r="BQ150" i="11"/>
  <c r="BP150" i="11"/>
  <c r="BO150" i="11"/>
  <c r="AY150" i="11"/>
  <c r="AX150" i="11"/>
  <c r="AW150" i="11"/>
  <c r="A150" i="11"/>
  <c r="CE149" i="11"/>
  <c r="CD149" i="11"/>
  <c r="BY149" i="11"/>
  <c r="BX149" i="11"/>
  <c r="BW149" i="11"/>
  <c r="BV149" i="11"/>
  <c r="BU149" i="11"/>
  <c r="BT149" i="11"/>
  <c r="BS149" i="11"/>
  <c r="BR149" i="11"/>
  <c r="BQ149" i="11"/>
  <c r="BP149" i="11"/>
  <c r="BO149" i="11"/>
  <c r="AY149" i="11"/>
  <c r="AX149" i="11"/>
  <c r="AW149" i="11"/>
  <c r="A149" i="11"/>
  <c r="CE148" i="11"/>
  <c r="BY148" i="11"/>
  <c r="BX148" i="11"/>
  <c r="BW148" i="11"/>
  <c r="BV148" i="11"/>
  <c r="BU148" i="11"/>
  <c r="BT148" i="11"/>
  <c r="BS148" i="11"/>
  <c r="BR148" i="11"/>
  <c r="BQ148" i="11"/>
  <c r="BP148" i="11"/>
  <c r="BO148" i="11"/>
  <c r="AY148" i="11"/>
  <c r="AX148" i="11"/>
  <c r="AW148" i="11"/>
  <c r="A148" i="11"/>
  <c r="CE147" i="11"/>
  <c r="BY147" i="11"/>
  <c r="BX147" i="11"/>
  <c r="BW147" i="11"/>
  <c r="BV147" i="11"/>
  <c r="BU147" i="11"/>
  <c r="BT147" i="11"/>
  <c r="BS147" i="11"/>
  <c r="BR147" i="11"/>
  <c r="BQ147" i="11"/>
  <c r="BP147" i="11"/>
  <c r="BO147" i="11"/>
  <c r="AY147" i="11"/>
  <c r="AX147" i="11"/>
  <c r="AW147" i="11"/>
  <c r="A147" i="11"/>
  <c r="CE146" i="11"/>
  <c r="BY146" i="11"/>
  <c r="BX146" i="11"/>
  <c r="BW146" i="11"/>
  <c r="BV146" i="11"/>
  <c r="BU146" i="11"/>
  <c r="BT146" i="11"/>
  <c r="BS146" i="11"/>
  <c r="BR146" i="11"/>
  <c r="BQ146" i="11"/>
  <c r="BP146" i="11"/>
  <c r="BO146" i="11"/>
  <c r="AY146" i="11"/>
  <c r="AX146" i="11"/>
  <c r="AW146" i="11"/>
  <c r="A146" i="11"/>
  <c r="AB25" i="11" s="1"/>
  <c r="CE145" i="11"/>
  <c r="BY145" i="11"/>
  <c r="BX145" i="11"/>
  <c r="BW145" i="11"/>
  <c r="BV145" i="11"/>
  <c r="BU145" i="11"/>
  <c r="BT145" i="11"/>
  <c r="BS145" i="11"/>
  <c r="BR145" i="11"/>
  <c r="BQ145" i="11"/>
  <c r="BP145" i="11"/>
  <c r="BO145" i="11"/>
  <c r="AY145" i="11"/>
  <c r="AX145" i="11"/>
  <c r="AW145" i="11"/>
  <c r="A145" i="11"/>
  <c r="CE144" i="11"/>
  <c r="BY144" i="11"/>
  <c r="BX144" i="11"/>
  <c r="BW144" i="11"/>
  <c r="BV144" i="11"/>
  <c r="BU144" i="11"/>
  <c r="BT144" i="11"/>
  <c r="BS144" i="11"/>
  <c r="BR144" i="11"/>
  <c r="BQ144" i="11"/>
  <c r="BP144" i="11"/>
  <c r="BO144" i="11"/>
  <c r="AY144" i="11"/>
  <c r="AX144" i="11"/>
  <c r="AW144" i="11"/>
  <c r="A144" i="11"/>
  <c r="CE143" i="11"/>
  <c r="CD143" i="11"/>
  <c r="BY143" i="11"/>
  <c r="BX143" i="11"/>
  <c r="BW143" i="11"/>
  <c r="BV143" i="11"/>
  <c r="BU143" i="11"/>
  <c r="BT143" i="11"/>
  <c r="BS143" i="11"/>
  <c r="BR143" i="11"/>
  <c r="BQ143" i="11"/>
  <c r="BP143" i="11"/>
  <c r="BO143" i="11"/>
  <c r="AY143" i="11"/>
  <c r="AX143" i="11"/>
  <c r="AW143" i="11"/>
  <c r="A143" i="11"/>
  <c r="AB22" i="11" s="1"/>
  <c r="CE142" i="11"/>
  <c r="BY142" i="11"/>
  <c r="BX142" i="11"/>
  <c r="BW142" i="11"/>
  <c r="BV142" i="11"/>
  <c r="BU142" i="11"/>
  <c r="BT142" i="11"/>
  <c r="BS142" i="11"/>
  <c r="BR142" i="11"/>
  <c r="BQ142" i="11"/>
  <c r="BP142" i="11"/>
  <c r="BO142" i="11"/>
  <c r="AY142" i="11"/>
  <c r="AX142" i="11"/>
  <c r="AW142" i="11"/>
  <c r="A142" i="11"/>
  <c r="CF141" i="11"/>
  <c r="BY141" i="11"/>
  <c r="BX141" i="11"/>
  <c r="BW141" i="11"/>
  <c r="BV141" i="11"/>
  <c r="BU141" i="11"/>
  <c r="BT141" i="11"/>
  <c r="BS141" i="11"/>
  <c r="BR141" i="11"/>
  <c r="BQ141" i="11"/>
  <c r="BP141" i="11"/>
  <c r="BO141" i="11"/>
  <c r="AY141" i="11"/>
  <c r="AX141" i="11"/>
  <c r="AW141" i="11"/>
  <c r="A141" i="11"/>
  <c r="CE140" i="11"/>
  <c r="BY140" i="11"/>
  <c r="BX140" i="11"/>
  <c r="BW140" i="11"/>
  <c r="BV140" i="11"/>
  <c r="BU140" i="11"/>
  <c r="BT140" i="11"/>
  <c r="BS140" i="11"/>
  <c r="BR140" i="11"/>
  <c r="BQ140" i="11"/>
  <c r="BP140" i="11"/>
  <c r="BO140" i="11"/>
  <c r="AY140" i="11"/>
  <c r="AX140" i="11"/>
  <c r="AW140" i="11"/>
  <c r="A140" i="11"/>
  <c r="AB19" i="11" s="1"/>
  <c r="CE139" i="11"/>
  <c r="CD139" i="11"/>
  <c r="BY139" i="11"/>
  <c r="BX139" i="11"/>
  <c r="BW139" i="11"/>
  <c r="BV139" i="11"/>
  <c r="BU139" i="11"/>
  <c r="BT139" i="11"/>
  <c r="BS139" i="11"/>
  <c r="BR139" i="11"/>
  <c r="BQ139" i="11"/>
  <c r="BP139" i="11"/>
  <c r="BO139" i="11"/>
  <c r="AY139" i="11"/>
  <c r="AX139" i="11"/>
  <c r="AW139" i="11"/>
  <c r="A139" i="11"/>
  <c r="CE138" i="11"/>
  <c r="BY138" i="11"/>
  <c r="BX138" i="11"/>
  <c r="BW138" i="11"/>
  <c r="BV138" i="11"/>
  <c r="BU138" i="11"/>
  <c r="BT138" i="11"/>
  <c r="BS138" i="11"/>
  <c r="BR138" i="11"/>
  <c r="BQ138" i="11"/>
  <c r="BP138" i="11"/>
  <c r="BO138" i="11"/>
  <c r="AY138" i="11"/>
  <c r="AX138" i="11"/>
  <c r="AW138" i="11"/>
  <c r="A138" i="11"/>
  <c r="CE137" i="11"/>
  <c r="BY137" i="11"/>
  <c r="BX137" i="11"/>
  <c r="BW137" i="11"/>
  <c r="BV137" i="11"/>
  <c r="BU137" i="11"/>
  <c r="BT137" i="11"/>
  <c r="BS137" i="11"/>
  <c r="BR137" i="11"/>
  <c r="BQ137" i="11"/>
  <c r="BP137" i="11"/>
  <c r="BO137" i="11"/>
  <c r="AY137" i="11"/>
  <c r="AX137" i="11"/>
  <c r="AW137" i="11"/>
  <c r="A137" i="11"/>
  <c r="AB16" i="11" s="1"/>
  <c r="CE136" i="11"/>
  <c r="CD136" i="11"/>
  <c r="BY136" i="11"/>
  <c r="BX136" i="11"/>
  <c r="BW136" i="11"/>
  <c r="BV136" i="11"/>
  <c r="BU136" i="11"/>
  <c r="BT136" i="11"/>
  <c r="BS136" i="11"/>
  <c r="BR136" i="11"/>
  <c r="BQ136" i="11"/>
  <c r="BP136" i="11"/>
  <c r="BO136" i="11"/>
  <c r="AY136" i="11"/>
  <c r="AX136" i="11"/>
  <c r="AW136" i="11"/>
  <c r="A136" i="11"/>
  <c r="CE135" i="11"/>
  <c r="BY135" i="11"/>
  <c r="BX135" i="11"/>
  <c r="BW135" i="11"/>
  <c r="BV135" i="11"/>
  <c r="BU135" i="11"/>
  <c r="BT135" i="11"/>
  <c r="BS135" i="11"/>
  <c r="BR135" i="11"/>
  <c r="BR164" i="11" s="1"/>
  <c r="BQ135" i="11"/>
  <c r="BQ164" i="11" s="1"/>
  <c r="BP135" i="11"/>
  <c r="BP164" i="11" s="1"/>
  <c r="BO135" i="11"/>
  <c r="AY135" i="11"/>
  <c r="AX135" i="11"/>
  <c r="AW135" i="11"/>
  <c r="A135" i="11"/>
  <c r="CE134" i="11"/>
  <c r="BY134" i="11"/>
  <c r="BX134" i="11"/>
  <c r="BW134" i="11"/>
  <c r="BV134" i="11"/>
  <c r="BU134" i="11"/>
  <c r="BT134" i="11"/>
  <c r="BS134" i="11"/>
  <c r="BS164" i="11" s="1"/>
  <c r="BR134" i="11"/>
  <c r="BQ134" i="11"/>
  <c r="BP134" i="11"/>
  <c r="BO134" i="11"/>
  <c r="AX134" i="11"/>
  <c r="AW134" i="11"/>
  <c r="AY134" i="11" s="1"/>
  <c r="A134" i="11"/>
  <c r="BG133" i="11" s="1"/>
  <c r="CE133" i="11"/>
  <c r="CD133" i="11"/>
  <c r="BY133" i="11"/>
  <c r="BY164" i="11" s="1"/>
  <c r="BX133" i="11"/>
  <c r="BX164" i="11" s="1"/>
  <c r="BW133" i="11"/>
  <c r="BW164" i="11" s="1"/>
  <c r="BV133" i="11"/>
  <c r="BV164" i="11" s="1"/>
  <c r="BU133" i="11"/>
  <c r="BU164" i="11" s="1"/>
  <c r="BT133" i="11"/>
  <c r="BT164" i="11" s="1"/>
  <c r="BS133" i="11"/>
  <c r="BR133" i="11"/>
  <c r="BQ133" i="11"/>
  <c r="BP133" i="11"/>
  <c r="BO133" i="11"/>
  <c r="AX133" i="11"/>
  <c r="AW133" i="11"/>
  <c r="AY133" i="11" s="1"/>
  <c r="Z117" i="11"/>
  <c r="Q119" i="11" s="1"/>
  <c r="J117" i="11"/>
  <c r="Y100" i="11"/>
  <c r="X100" i="11"/>
  <c r="W100" i="11"/>
  <c r="V100" i="11"/>
  <c r="U100" i="11"/>
  <c r="T100" i="11"/>
  <c r="S100" i="11"/>
  <c r="R100" i="11"/>
  <c r="Q100" i="11"/>
  <c r="P100" i="11"/>
  <c r="O100" i="11"/>
  <c r="N100" i="11"/>
  <c r="M100" i="11"/>
  <c r="L100" i="11"/>
  <c r="K100" i="11"/>
  <c r="J100" i="11"/>
  <c r="I100" i="11"/>
  <c r="H100" i="11"/>
  <c r="A101" i="11" s="1"/>
  <c r="Z99" i="11"/>
  <c r="Z98" i="11"/>
  <c r="Z97" i="11"/>
  <c r="Z96" i="11"/>
  <c r="Z95" i="11"/>
  <c r="AA95" i="11" s="1"/>
  <c r="V92" i="11"/>
  <c r="AV75" i="11"/>
  <c r="AV74" i="11"/>
  <c r="AV73" i="11"/>
  <c r="AV72" i="11"/>
  <c r="AV71" i="11"/>
  <c r="AV70" i="11"/>
  <c r="AV69" i="11"/>
  <c r="AV68" i="11"/>
  <c r="AV67" i="11"/>
  <c r="AV66" i="11"/>
  <c r="AW66" i="11" s="1"/>
  <c r="BD62" i="11"/>
  <c r="BC62" i="11"/>
  <c r="BC57" i="11" s="1"/>
  <c r="BB62" i="11"/>
  <c r="BB57" i="11" s="1"/>
  <c r="BA62" i="11"/>
  <c r="BA57" i="11" s="1"/>
  <c r="AZ62" i="11"/>
  <c r="AZ57" i="11" s="1"/>
  <c r="BE57" i="11" s="1"/>
  <c r="AY62" i="11"/>
  <c r="AX62" i="11"/>
  <c r="AW62" i="11"/>
  <c r="AV62" i="11"/>
  <c r="AY61" i="11"/>
  <c r="AX61" i="11"/>
  <c r="AW61" i="11"/>
  <c r="AV61" i="11"/>
  <c r="AY60" i="11"/>
  <c r="AX60" i="11"/>
  <c r="AW60" i="11"/>
  <c r="AV60" i="11"/>
  <c r="AY59" i="11"/>
  <c r="AX59" i="11"/>
  <c r="AW59" i="11"/>
  <c r="AV59" i="11"/>
  <c r="AY58" i="11"/>
  <c r="AX58" i="11"/>
  <c r="AW58" i="11"/>
  <c r="AV58" i="11"/>
  <c r="BD57" i="11"/>
  <c r="AY57" i="11"/>
  <c r="AX57" i="11"/>
  <c r="AW57" i="11"/>
  <c r="AV57" i="11"/>
  <c r="BE53" i="11"/>
  <c r="BE47" i="11" s="1"/>
  <c r="BD53" i="11"/>
  <c r="BD47" i="11" s="1"/>
  <c r="BC53" i="11"/>
  <c r="BB53" i="11"/>
  <c r="BA53" i="11"/>
  <c r="AW53" i="11"/>
  <c r="AZ52" i="11"/>
  <c r="AY52" i="11"/>
  <c r="AX52" i="11"/>
  <c r="AW52" i="11"/>
  <c r="AV52" i="11"/>
  <c r="AZ51" i="11"/>
  <c r="AY51" i="11"/>
  <c r="AX51" i="11"/>
  <c r="AW51" i="11"/>
  <c r="AV51" i="11"/>
  <c r="AZ50" i="11"/>
  <c r="AY50" i="11"/>
  <c r="AX50" i="11"/>
  <c r="AW50" i="11"/>
  <c r="AV50" i="11"/>
  <c r="BA47" i="11" s="1"/>
  <c r="BF47" i="11" s="1"/>
  <c r="AZ49" i="11"/>
  <c r="AY49" i="11"/>
  <c r="AX49" i="11"/>
  <c r="AW49" i="11"/>
  <c r="AV49" i="11"/>
  <c r="AZ48" i="11"/>
  <c r="AY48" i="11"/>
  <c r="AX48" i="11"/>
  <c r="AW48" i="11"/>
  <c r="AV48" i="11"/>
  <c r="BC47" i="11"/>
  <c r="BB47" i="11"/>
  <c r="AZ47" i="11"/>
  <c r="AY47" i="11"/>
  <c r="AX47" i="11"/>
  <c r="AW47" i="11"/>
  <c r="AV47" i="11"/>
  <c r="AV35" i="11"/>
  <c r="AD31" i="11"/>
  <c r="AB31" i="11"/>
  <c r="A31" i="11"/>
  <c r="AD30" i="11"/>
  <c r="AB30" i="11"/>
  <c r="A30" i="11"/>
  <c r="CD151" i="11" s="1"/>
  <c r="AD29" i="11"/>
  <c r="AB29" i="11"/>
  <c r="A29" i="11"/>
  <c r="CD150" i="11" s="1"/>
  <c r="AD28" i="11"/>
  <c r="AB28" i="11"/>
  <c r="A28" i="11"/>
  <c r="AD27" i="11"/>
  <c r="AB27" i="11"/>
  <c r="A27" i="11"/>
  <c r="CD148" i="11" s="1"/>
  <c r="AD26" i="11"/>
  <c r="AB26" i="11"/>
  <c r="A26" i="11"/>
  <c r="CD147" i="11" s="1"/>
  <c r="AD25" i="11"/>
  <c r="A25" i="11"/>
  <c r="CD146" i="11" s="1"/>
  <c r="AD24" i="11"/>
  <c r="AB24" i="11"/>
  <c r="A24" i="11"/>
  <c r="CD145" i="11" s="1"/>
  <c r="AD23" i="11"/>
  <c r="AB23" i="11"/>
  <c r="A23" i="11"/>
  <c r="AX12" i="11" s="1"/>
  <c r="AD22" i="11"/>
  <c r="A22" i="11"/>
  <c r="AD21" i="11"/>
  <c r="AB21" i="11"/>
  <c r="A21" i="11"/>
  <c r="CD142" i="11" s="1"/>
  <c r="AD20" i="11"/>
  <c r="AB20" i="11"/>
  <c r="A20" i="11"/>
  <c r="CE141" i="11" s="1"/>
  <c r="AD19" i="11"/>
  <c r="A19" i="11"/>
  <c r="CD140" i="11" s="1"/>
  <c r="AD18" i="11"/>
  <c r="AB18" i="11"/>
  <c r="A18" i="11"/>
  <c r="AD17" i="11"/>
  <c r="AB17" i="11"/>
  <c r="A17" i="11"/>
  <c r="CD138" i="11" s="1"/>
  <c r="AD16" i="11"/>
  <c r="A16" i="11"/>
  <c r="CD137" i="11" s="1"/>
  <c r="AD15" i="11"/>
  <c r="AB15" i="11"/>
  <c r="A15" i="11"/>
  <c r="AD14" i="11"/>
  <c r="AB14" i="11"/>
  <c r="A14" i="11"/>
  <c r="CD135" i="11" s="1"/>
  <c r="AD13" i="11"/>
  <c r="AB13" i="11"/>
  <c r="A13" i="11"/>
  <c r="AV12" i="11" s="1"/>
  <c r="AW12" i="11"/>
  <c r="AD12" i="11"/>
  <c r="AB12" i="11"/>
  <c r="A8" i="11"/>
  <c r="W4" i="11"/>
  <c r="M4" i="11"/>
  <c r="W2" i="11"/>
  <c r="M2" i="11"/>
  <c r="A224" i="10"/>
  <c r="A223" i="10"/>
  <c r="A222" i="10"/>
  <c r="A221" i="10"/>
  <c r="A220" i="10"/>
  <c r="A219" i="10"/>
  <c r="BC218" i="10" s="1"/>
  <c r="BA218" i="10"/>
  <c r="AZ218" i="10"/>
  <c r="AY218" i="10"/>
  <c r="AX218" i="10"/>
  <c r="AW218" i="10"/>
  <c r="AV218" i="10"/>
  <c r="AV209" i="10"/>
  <c r="A205" i="10"/>
  <c r="BC199" i="10" s="1"/>
  <c r="A204" i="10"/>
  <c r="A203" i="10"/>
  <c r="A202" i="10"/>
  <c r="A201" i="10"/>
  <c r="A200" i="10"/>
  <c r="BF199" i="10" s="1"/>
  <c r="AX199" i="10"/>
  <c r="AV199" i="10"/>
  <c r="AW189" i="10"/>
  <c r="R189" i="10"/>
  <c r="N189" i="10"/>
  <c r="J189" i="10"/>
  <c r="AV189" i="10" s="1"/>
  <c r="AW187" i="10"/>
  <c r="R187" i="10"/>
  <c r="N187" i="10"/>
  <c r="J187" i="10"/>
  <c r="AV187" i="10" s="1"/>
  <c r="R185" i="10"/>
  <c r="N185" i="10"/>
  <c r="J185" i="10"/>
  <c r="A185" i="10"/>
  <c r="BD181" i="10" s="1"/>
  <c r="AW183" i="10"/>
  <c r="R183" i="10"/>
  <c r="N183" i="10"/>
  <c r="J183" i="10"/>
  <c r="AV183" i="10" s="1"/>
  <c r="AV181" i="10"/>
  <c r="CA174" i="10"/>
  <c r="BZ174" i="10"/>
  <c r="BY174" i="10"/>
  <c r="BX174" i="10"/>
  <c r="BW174" i="10"/>
  <c r="BV174" i="10"/>
  <c r="BU174" i="10"/>
  <c r="BT174" i="10"/>
  <c r="BS174" i="10"/>
  <c r="BR174" i="10"/>
  <c r="BR176" i="10" s="1"/>
  <c r="BQ174" i="10"/>
  <c r="BQ176" i="10" s="1"/>
  <c r="AY174" i="10"/>
  <c r="AX174" i="10"/>
  <c r="AW174" i="10"/>
  <c r="AV174" i="10"/>
  <c r="A174" i="10"/>
  <c r="CA173" i="10"/>
  <c r="BZ173" i="10"/>
  <c r="BY173" i="10"/>
  <c r="BX173" i="10"/>
  <c r="BW173" i="10"/>
  <c r="BV173" i="10"/>
  <c r="BU173" i="10"/>
  <c r="BU176" i="10" s="1"/>
  <c r="BT173" i="10"/>
  <c r="BT176" i="10" s="1"/>
  <c r="BS173" i="10"/>
  <c r="BS176" i="10" s="1"/>
  <c r="BR173" i="10"/>
  <c r="BQ173" i="10"/>
  <c r="AY173" i="10"/>
  <c r="AX173" i="10"/>
  <c r="AW173" i="10"/>
  <c r="AV173" i="10"/>
  <c r="A173" i="10"/>
  <c r="BF172" i="10" s="1"/>
  <c r="CA172" i="10"/>
  <c r="CA176" i="10" s="1"/>
  <c r="BZ172" i="10"/>
  <c r="BZ176" i="10" s="1"/>
  <c r="BY172" i="10"/>
  <c r="BY176" i="10" s="1"/>
  <c r="BX172" i="10"/>
  <c r="BX176" i="10" s="1"/>
  <c r="BW172" i="10"/>
  <c r="BW176" i="10" s="1"/>
  <c r="BV172" i="10"/>
  <c r="BV176" i="10" s="1"/>
  <c r="BU172" i="10"/>
  <c r="BT172" i="10"/>
  <c r="BS172" i="10"/>
  <c r="BR172" i="10"/>
  <c r="BQ172" i="10"/>
  <c r="BO172" i="10"/>
  <c r="BN172" i="10"/>
  <c r="BI172" i="10"/>
  <c r="BH172" i="10"/>
  <c r="BG172" i="10"/>
  <c r="AY172" i="10"/>
  <c r="AX172" i="10"/>
  <c r="AW172" i="10"/>
  <c r="AV172" i="10"/>
  <c r="AZ165" i="10"/>
  <c r="CE162" i="10"/>
  <c r="CD162" i="10"/>
  <c r="BY162" i="10"/>
  <c r="BX162" i="10"/>
  <c r="BW162" i="10"/>
  <c r="BV162" i="10"/>
  <c r="BU162" i="10"/>
  <c r="BT162" i="10"/>
  <c r="BS162" i="10"/>
  <c r="BR162" i="10"/>
  <c r="BQ162" i="10"/>
  <c r="BP162" i="10"/>
  <c r="BO162" i="10"/>
  <c r="AY162" i="10"/>
  <c r="AX162" i="10"/>
  <c r="AW162" i="10"/>
  <c r="A162" i="10"/>
  <c r="CE161" i="10"/>
  <c r="CD161" i="10"/>
  <c r="BY161" i="10"/>
  <c r="BX161" i="10"/>
  <c r="BW161" i="10"/>
  <c r="BV161" i="10"/>
  <c r="BU161" i="10"/>
  <c r="BT161" i="10"/>
  <c r="BS161" i="10"/>
  <c r="BR161" i="10"/>
  <c r="BQ161" i="10"/>
  <c r="BP161" i="10"/>
  <c r="BO161" i="10"/>
  <c r="AY161" i="10"/>
  <c r="AX161" i="10"/>
  <c r="AW161" i="10"/>
  <c r="A161" i="10"/>
  <c r="CE160" i="10"/>
  <c r="CD160" i="10"/>
  <c r="BY160" i="10"/>
  <c r="BX160" i="10"/>
  <c r="BW160" i="10"/>
  <c r="BV160" i="10"/>
  <c r="BU160" i="10"/>
  <c r="BT160" i="10"/>
  <c r="BS160" i="10"/>
  <c r="BR160" i="10"/>
  <c r="BQ160" i="10"/>
  <c r="BP160" i="10"/>
  <c r="BO160" i="10"/>
  <c r="AY160" i="10"/>
  <c r="AX160" i="10"/>
  <c r="AW160" i="10"/>
  <c r="A160" i="10"/>
  <c r="CE159" i="10"/>
  <c r="CD159" i="10"/>
  <c r="BY159" i="10"/>
  <c r="BX159" i="10"/>
  <c r="BW159" i="10"/>
  <c r="BV159" i="10"/>
  <c r="BU159" i="10"/>
  <c r="BT159" i="10"/>
  <c r="BS159" i="10"/>
  <c r="BR159" i="10"/>
  <c r="BQ159" i="10"/>
  <c r="BP159" i="10"/>
  <c r="BO159" i="10"/>
  <c r="AY159" i="10"/>
  <c r="AX159" i="10"/>
  <c r="AW159" i="10"/>
  <c r="A159" i="10"/>
  <c r="BY158" i="10"/>
  <c r="BX158" i="10"/>
  <c r="BW158" i="10"/>
  <c r="BV158" i="10"/>
  <c r="BU158" i="10"/>
  <c r="BT158" i="10"/>
  <c r="BS158" i="10"/>
  <c r="BR158" i="10"/>
  <c r="BQ158" i="10"/>
  <c r="BP158" i="10"/>
  <c r="BO158" i="10"/>
  <c r="AY158" i="10"/>
  <c r="AX158" i="10"/>
  <c r="AW158" i="10"/>
  <c r="A158" i="10"/>
  <c r="BY157" i="10"/>
  <c r="BX157" i="10"/>
  <c r="BW157" i="10"/>
  <c r="BV157" i="10"/>
  <c r="BU157" i="10"/>
  <c r="BT157" i="10"/>
  <c r="BS157" i="10"/>
  <c r="BR157" i="10"/>
  <c r="BQ157" i="10"/>
  <c r="BP157" i="10"/>
  <c r="BO157" i="10"/>
  <c r="AY157" i="10"/>
  <c r="AX157" i="10"/>
  <c r="AW157" i="10"/>
  <c r="A157" i="10"/>
  <c r="BY156" i="10"/>
  <c r="BX156" i="10"/>
  <c r="BW156" i="10"/>
  <c r="BV156" i="10"/>
  <c r="BU156" i="10"/>
  <c r="BT156" i="10"/>
  <c r="BS156" i="10"/>
  <c r="BR156" i="10"/>
  <c r="BQ156" i="10"/>
  <c r="BP156" i="10"/>
  <c r="BO156" i="10"/>
  <c r="AY156" i="10"/>
  <c r="AX156" i="10"/>
  <c r="AW156" i="10"/>
  <c r="A156" i="10"/>
  <c r="BY155" i="10"/>
  <c r="BX155" i="10"/>
  <c r="BW155" i="10"/>
  <c r="BV155" i="10"/>
  <c r="BU155" i="10"/>
  <c r="BT155" i="10"/>
  <c r="BS155" i="10"/>
  <c r="BR155" i="10"/>
  <c r="BQ155" i="10"/>
  <c r="BP155" i="10"/>
  <c r="BO155" i="10"/>
  <c r="AY155" i="10"/>
  <c r="AX155" i="10"/>
  <c r="AW155" i="10"/>
  <c r="A155" i="10"/>
  <c r="BY154" i="10"/>
  <c r="BX154" i="10"/>
  <c r="BW154" i="10"/>
  <c r="BV154" i="10"/>
  <c r="BU154" i="10"/>
  <c r="BT154" i="10"/>
  <c r="BS154" i="10"/>
  <c r="BR154" i="10"/>
  <c r="BQ154" i="10"/>
  <c r="BP154" i="10"/>
  <c r="BO154" i="10"/>
  <c r="AY154" i="10"/>
  <c r="AX154" i="10"/>
  <c r="AW154" i="10"/>
  <c r="A154" i="10"/>
  <c r="BY153" i="10"/>
  <c r="BX153" i="10"/>
  <c r="BW153" i="10"/>
  <c r="BV153" i="10"/>
  <c r="BU153" i="10"/>
  <c r="BT153" i="10"/>
  <c r="BS153" i="10"/>
  <c r="BR153" i="10"/>
  <c r="BQ153" i="10"/>
  <c r="BP153" i="10"/>
  <c r="BO153" i="10"/>
  <c r="AY153" i="10"/>
  <c r="AX153" i="10"/>
  <c r="AW153" i="10"/>
  <c r="A153" i="10"/>
  <c r="CE152" i="10"/>
  <c r="BY152" i="10"/>
  <c r="BX152" i="10"/>
  <c r="BW152" i="10"/>
  <c r="BV152" i="10"/>
  <c r="BU152" i="10"/>
  <c r="BT152" i="10"/>
  <c r="BS152" i="10"/>
  <c r="BR152" i="10"/>
  <c r="BQ152" i="10"/>
  <c r="BP152" i="10"/>
  <c r="BO152" i="10"/>
  <c r="AY152" i="10"/>
  <c r="AX152" i="10"/>
  <c r="AW152" i="10"/>
  <c r="A152" i="10"/>
  <c r="CE151" i="10"/>
  <c r="BY151" i="10"/>
  <c r="BX151" i="10"/>
  <c r="BW151" i="10"/>
  <c r="BV151" i="10"/>
  <c r="BU151" i="10"/>
  <c r="BT151" i="10"/>
  <c r="BS151" i="10"/>
  <c r="BR151" i="10"/>
  <c r="BQ151" i="10"/>
  <c r="BP151" i="10"/>
  <c r="BO151" i="10"/>
  <c r="AY151" i="10"/>
  <c r="AX151" i="10"/>
  <c r="AW151" i="10"/>
  <c r="A151" i="10"/>
  <c r="CE150" i="10"/>
  <c r="BY150" i="10"/>
  <c r="BX150" i="10"/>
  <c r="BW150" i="10"/>
  <c r="BV150" i="10"/>
  <c r="BU150" i="10"/>
  <c r="BT150" i="10"/>
  <c r="BS150" i="10"/>
  <c r="BR150" i="10"/>
  <c r="BQ150" i="10"/>
  <c r="BP150" i="10"/>
  <c r="BO150" i="10"/>
  <c r="AY150" i="10"/>
  <c r="AX150" i="10"/>
  <c r="AW150" i="10"/>
  <c r="A150" i="10"/>
  <c r="CE149" i="10"/>
  <c r="BY149" i="10"/>
  <c r="BX149" i="10"/>
  <c r="BW149" i="10"/>
  <c r="BV149" i="10"/>
  <c r="BU149" i="10"/>
  <c r="BT149" i="10"/>
  <c r="BS149" i="10"/>
  <c r="BR149" i="10"/>
  <c r="BQ149" i="10"/>
  <c r="BP149" i="10"/>
  <c r="BO149" i="10"/>
  <c r="AY149" i="10"/>
  <c r="AX149" i="10"/>
  <c r="AW149" i="10"/>
  <c r="A149" i="10"/>
  <c r="CE148" i="10"/>
  <c r="BY148" i="10"/>
  <c r="BX148" i="10"/>
  <c r="BW148" i="10"/>
  <c r="BV148" i="10"/>
  <c r="BU148" i="10"/>
  <c r="BT148" i="10"/>
  <c r="BS148" i="10"/>
  <c r="BR148" i="10"/>
  <c r="BQ148" i="10"/>
  <c r="BP148" i="10"/>
  <c r="BO148" i="10"/>
  <c r="AY148" i="10"/>
  <c r="AX148" i="10"/>
  <c r="AW148" i="10"/>
  <c r="A148" i="10"/>
  <c r="CE147" i="10"/>
  <c r="BY147" i="10"/>
  <c r="BX147" i="10"/>
  <c r="BW147" i="10"/>
  <c r="BV147" i="10"/>
  <c r="BU147" i="10"/>
  <c r="BT147" i="10"/>
  <c r="BS147" i="10"/>
  <c r="BR147" i="10"/>
  <c r="BQ147" i="10"/>
  <c r="BP147" i="10"/>
  <c r="BO147" i="10"/>
  <c r="AY147" i="10"/>
  <c r="AX147" i="10"/>
  <c r="AW147" i="10"/>
  <c r="A147" i="10"/>
  <c r="CE146" i="10"/>
  <c r="BY146" i="10"/>
  <c r="BX146" i="10"/>
  <c r="BW146" i="10"/>
  <c r="BV146" i="10"/>
  <c r="BU146" i="10"/>
  <c r="BT146" i="10"/>
  <c r="BS146" i="10"/>
  <c r="BR146" i="10"/>
  <c r="BQ146" i="10"/>
  <c r="BP146" i="10"/>
  <c r="BO146" i="10"/>
  <c r="AY146" i="10"/>
  <c r="AX146" i="10"/>
  <c r="AW146" i="10"/>
  <c r="A146" i="10"/>
  <c r="CE145" i="10"/>
  <c r="BY145" i="10"/>
  <c r="BX145" i="10"/>
  <c r="BW145" i="10"/>
  <c r="BV145" i="10"/>
  <c r="BU145" i="10"/>
  <c r="BT145" i="10"/>
  <c r="BS145" i="10"/>
  <c r="BR145" i="10"/>
  <c r="BQ145" i="10"/>
  <c r="BP145" i="10"/>
  <c r="BO145" i="10"/>
  <c r="AY145" i="10"/>
  <c r="AX145" i="10"/>
  <c r="AW145" i="10"/>
  <c r="A145" i="10"/>
  <c r="CE144" i="10"/>
  <c r="BY144" i="10"/>
  <c r="BX144" i="10"/>
  <c r="BW144" i="10"/>
  <c r="BV144" i="10"/>
  <c r="BU144" i="10"/>
  <c r="BT144" i="10"/>
  <c r="BS144" i="10"/>
  <c r="BR144" i="10"/>
  <c r="BQ144" i="10"/>
  <c r="BP144" i="10"/>
  <c r="BO144" i="10"/>
  <c r="AY144" i="10"/>
  <c r="AX144" i="10"/>
  <c r="AW144" i="10"/>
  <c r="A144" i="10"/>
  <c r="CE143" i="10"/>
  <c r="BY143" i="10"/>
  <c r="BX143" i="10"/>
  <c r="BW143" i="10"/>
  <c r="BV143" i="10"/>
  <c r="BU143" i="10"/>
  <c r="BT143" i="10"/>
  <c r="BS143" i="10"/>
  <c r="BR143" i="10"/>
  <c r="BQ143" i="10"/>
  <c r="BP143" i="10"/>
  <c r="BO143" i="10"/>
  <c r="AY143" i="10"/>
  <c r="AX143" i="10"/>
  <c r="AW143" i="10"/>
  <c r="A143" i="10"/>
  <c r="CE142" i="10"/>
  <c r="BY142" i="10"/>
  <c r="BX142" i="10"/>
  <c r="BW142" i="10"/>
  <c r="BV142" i="10"/>
  <c r="BU142" i="10"/>
  <c r="BT142" i="10"/>
  <c r="BS142" i="10"/>
  <c r="BR142" i="10"/>
  <c r="BQ142" i="10"/>
  <c r="BP142" i="10"/>
  <c r="BO142" i="10"/>
  <c r="AY142" i="10"/>
  <c r="AX142" i="10"/>
  <c r="AW142" i="10"/>
  <c r="A142" i="10"/>
  <c r="CF141" i="10"/>
  <c r="BY141" i="10"/>
  <c r="BX141" i="10"/>
  <c r="BW141" i="10"/>
  <c r="BV141" i="10"/>
  <c r="BU141" i="10"/>
  <c r="BT141" i="10"/>
  <c r="BS141" i="10"/>
  <c r="BR141" i="10"/>
  <c r="BQ141" i="10"/>
  <c r="BP141" i="10"/>
  <c r="BO141" i="10"/>
  <c r="AY141" i="10"/>
  <c r="AX141" i="10"/>
  <c r="AW141" i="10"/>
  <c r="A141" i="10"/>
  <c r="CE140" i="10"/>
  <c r="BY140" i="10"/>
  <c r="BX140" i="10"/>
  <c r="BW140" i="10"/>
  <c r="BV140" i="10"/>
  <c r="BU140" i="10"/>
  <c r="BT140" i="10"/>
  <c r="BS140" i="10"/>
  <c r="BR140" i="10"/>
  <c r="BQ140" i="10"/>
  <c r="BP140" i="10"/>
  <c r="BO140" i="10"/>
  <c r="AY140" i="10"/>
  <c r="AX140" i="10"/>
  <c r="AW140" i="10"/>
  <c r="A140" i="10"/>
  <c r="BG133" i="10" s="1"/>
  <c r="CE139" i="10"/>
  <c r="BY139" i="10"/>
  <c r="BX139" i="10"/>
  <c r="BW139" i="10"/>
  <c r="BV139" i="10"/>
  <c r="BU139" i="10"/>
  <c r="BT139" i="10"/>
  <c r="BS139" i="10"/>
  <c r="BR139" i="10"/>
  <c r="BQ139" i="10"/>
  <c r="BP139" i="10"/>
  <c r="BO139" i="10"/>
  <c r="AY139" i="10"/>
  <c r="AX139" i="10"/>
  <c r="AW139" i="10"/>
  <c r="A139" i="10"/>
  <c r="CE138" i="10"/>
  <c r="BY138" i="10"/>
  <c r="BX138" i="10"/>
  <c r="BW138" i="10"/>
  <c r="BV138" i="10"/>
  <c r="BU138" i="10"/>
  <c r="BT138" i="10"/>
  <c r="BS138" i="10"/>
  <c r="BR138" i="10"/>
  <c r="BQ138" i="10"/>
  <c r="BP138" i="10"/>
  <c r="BO138" i="10"/>
  <c r="AY138" i="10"/>
  <c r="AX138" i="10"/>
  <c r="AW138" i="10"/>
  <c r="A138" i="10"/>
  <c r="CE137" i="10"/>
  <c r="BY137" i="10"/>
  <c r="BX137" i="10"/>
  <c r="BW137" i="10"/>
  <c r="BV137" i="10"/>
  <c r="BU137" i="10"/>
  <c r="BT137" i="10"/>
  <c r="BS137" i="10"/>
  <c r="BR137" i="10"/>
  <c r="BQ137" i="10"/>
  <c r="BP137" i="10"/>
  <c r="BO137" i="10"/>
  <c r="AY137" i="10"/>
  <c r="AX137" i="10"/>
  <c r="AW137" i="10"/>
  <c r="A137" i="10"/>
  <c r="CE136" i="10"/>
  <c r="BY136" i="10"/>
  <c r="BX136" i="10"/>
  <c r="BW136" i="10"/>
  <c r="BV136" i="10"/>
  <c r="BU136" i="10"/>
  <c r="BT136" i="10"/>
  <c r="BS136" i="10"/>
  <c r="BR136" i="10"/>
  <c r="BQ136" i="10"/>
  <c r="BP136" i="10"/>
  <c r="BO136" i="10"/>
  <c r="AY136" i="10"/>
  <c r="AX136" i="10"/>
  <c r="AW136" i="10"/>
  <c r="A136" i="10"/>
  <c r="CE135" i="10"/>
  <c r="BY135" i="10"/>
  <c r="BX135" i="10"/>
  <c r="BW135" i="10"/>
  <c r="BV135" i="10"/>
  <c r="BU135" i="10"/>
  <c r="BT135" i="10"/>
  <c r="BS135" i="10"/>
  <c r="BR135" i="10"/>
  <c r="BQ135" i="10"/>
  <c r="BP135" i="10"/>
  <c r="BP164" i="10" s="1"/>
  <c r="BO135" i="10"/>
  <c r="AY135" i="10"/>
  <c r="AX135" i="10"/>
  <c r="AW135" i="10"/>
  <c r="A135" i="10"/>
  <c r="CE134" i="10"/>
  <c r="BY134" i="10"/>
  <c r="BX134" i="10"/>
  <c r="BW134" i="10"/>
  <c r="BV134" i="10"/>
  <c r="BU134" i="10"/>
  <c r="BT134" i="10"/>
  <c r="BS134" i="10"/>
  <c r="BR134" i="10"/>
  <c r="BQ134" i="10"/>
  <c r="BP134" i="10"/>
  <c r="BO134" i="10"/>
  <c r="AX134" i="10"/>
  <c r="AW134" i="10"/>
  <c r="AY134" i="10" s="1"/>
  <c r="A134" i="10"/>
  <c r="CE133" i="10"/>
  <c r="CD133" i="10"/>
  <c r="BY133" i="10"/>
  <c r="BY164" i="10" s="1"/>
  <c r="BX133" i="10"/>
  <c r="BX164" i="10" s="1"/>
  <c r="BW133" i="10"/>
  <c r="BW164" i="10" s="1"/>
  <c r="BV133" i="10"/>
  <c r="BV164" i="10" s="1"/>
  <c r="BU133" i="10"/>
  <c r="BU164" i="10" s="1"/>
  <c r="BT133" i="10"/>
  <c r="BT164" i="10" s="1"/>
  <c r="BS133" i="10"/>
  <c r="BS164" i="10" s="1"/>
  <c r="BR133" i="10"/>
  <c r="BR164" i="10" s="1"/>
  <c r="BQ133" i="10"/>
  <c r="BQ164" i="10" s="1"/>
  <c r="BP133" i="10"/>
  <c r="BO133" i="10"/>
  <c r="BO164" i="10" s="1"/>
  <c r="BD133" i="10"/>
  <c r="AY133" i="10"/>
  <c r="AX133" i="10"/>
  <c r="AW133" i="10"/>
  <c r="V119" i="10"/>
  <c r="AA133" i="10" s="1"/>
  <c r="Q119" i="10"/>
  <c r="AV119" i="10" s="1"/>
  <c r="O119" i="10"/>
  <c r="Z117" i="10"/>
  <c r="J117" i="10"/>
  <c r="CU105" i="10"/>
  <c r="CS105" i="10"/>
  <c r="CX103" i="10"/>
  <c r="CY105" i="10" s="1"/>
  <c r="CV103" i="10"/>
  <c r="CW105" i="10" s="1"/>
  <c r="CT103" i="10"/>
  <c r="CR103" i="10"/>
  <c r="CP103" i="10"/>
  <c r="CQ105" i="10" s="1"/>
  <c r="Y100" i="10"/>
  <c r="X100" i="10"/>
  <c r="W100" i="10"/>
  <c r="V100" i="10"/>
  <c r="U100" i="10"/>
  <c r="T100" i="10"/>
  <c r="S100" i="10"/>
  <c r="R100" i="10"/>
  <c r="Q100" i="10"/>
  <c r="P100" i="10"/>
  <c r="O100" i="10"/>
  <c r="N100" i="10"/>
  <c r="M100" i="10"/>
  <c r="L100" i="10"/>
  <c r="K100" i="10"/>
  <c r="J100" i="10"/>
  <c r="I100" i="10"/>
  <c r="A101" i="10" s="1"/>
  <c r="H100" i="10"/>
  <c r="Z99" i="10"/>
  <c r="Z98" i="10"/>
  <c r="Z97" i="10"/>
  <c r="Z96" i="10"/>
  <c r="AA95" i="10" s="1"/>
  <c r="Z95" i="10"/>
  <c r="V92" i="10"/>
  <c r="AV75" i="10"/>
  <c r="AV74" i="10"/>
  <c r="AV73" i="10"/>
  <c r="AV72" i="10"/>
  <c r="AV71" i="10"/>
  <c r="AV70" i="10"/>
  <c r="AV69" i="10"/>
  <c r="AV68" i="10"/>
  <c r="AV67" i="10"/>
  <c r="AV66" i="10"/>
  <c r="AW66" i="10" s="1"/>
  <c r="BD62" i="10"/>
  <c r="BC62" i="10"/>
  <c r="BC57" i="10" s="1"/>
  <c r="BB62" i="10"/>
  <c r="BA62" i="10"/>
  <c r="AZ62" i="10"/>
  <c r="AY62" i="10"/>
  <c r="AX62" i="10"/>
  <c r="AW62" i="10"/>
  <c r="AV62" i="10"/>
  <c r="AY61" i="10"/>
  <c r="AX61" i="10"/>
  <c r="AW61" i="10"/>
  <c r="AV61" i="10"/>
  <c r="AY60" i="10"/>
  <c r="AX60" i="10"/>
  <c r="AW60" i="10"/>
  <c r="AV60" i="10"/>
  <c r="AY59" i="10"/>
  <c r="AX59" i="10"/>
  <c r="AW59" i="10"/>
  <c r="AV59" i="10"/>
  <c r="AY58" i="10"/>
  <c r="AX58" i="10"/>
  <c r="AW58" i="10"/>
  <c r="AV58" i="10"/>
  <c r="BD57" i="10"/>
  <c r="BB57" i="10"/>
  <c r="BA57" i="10"/>
  <c r="AZ57" i="10"/>
  <c r="AY57" i="10"/>
  <c r="AX57" i="10"/>
  <c r="AW57" i="10"/>
  <c r="AV57" i="10"/>
  <c r="BE53" i="10"/>
  <c r="BD53" i="10"/>
  <c r="BC53" i="10"/>
  <c r="BB53" i="10"/>
  <c r="BA53" i="10"/>
  <c r="AW53" i="10"/>
  <c r="AZ52" i="10"/>
  <c r="AY52" i="10"/>
  <c r="AX52" i="10"/>
  <c r="AW52" i="10"/>
  <c r="AV52" i="10"/>
  <c r="AZ51" i="10"/>
  <c r="AY51" i="10"/>
  <c r="AX51" i="10"/>
  <c r="AW51" i="10"/>
  <c r="BB47" i="10" s="1"/>
  <c r="AV51" i="10"/>
  <c r="AZ50" i="10"/>
  <c r="AY50" i="10"/>
  <c r="AX50" i="10"/>
  <c r="AW50" i="10"/>
  <c r="AV50" i="10"/>
  <c r="AZ49" i="10"/>
  <c r="AY49" i="10"/>
  <c r="AX49" i="10"/>
  <c r="AW49" i="10"/>
  <c r="AV49" i="10"/>
  <c r="AZ48" i="10"/>
  <c r="AY48" i="10"/>
  <c r="AX48" i="10"/>
  <c r="AW48" i="10"/>
  <c r="AV48" i="10"/>
  <c r="BE47" i="10"/>
  <c r="BD47" i="10"/>
  <c r="BC47" i="10"/>
  <c r="AZ47" i="10"/>
  <c r="AY47" i="10"/>
  <c r="AX47" i="10"/>
  <c r="AW47" i="10"/>
  <c r="AV47" i="10"/>
  <c r="BA47" i="10" s="1"/>
  <c r="BF47" i="10" s="1"/>
  <c r="AV35" i="10"/>
  <c r="AD31" i="10"/>
  <c r="AB31" i="10"/>
  <c r="A31" i="10"/>
  <c r="CD152" i="10" s="1"/>
  <c r="AD30" i="10"/>
  <c r="AB30" i="10"/>
  <c r="A30" i="10"/>
  <c r="CD151" i="10" s="1"/>
  <c r="AD29" i="10"/>
  <c r="AB29" i="10"/>
  <c r="A29" i="10"/>
  <c r="CD150" i="10" s="1"/>
  <c r="AD28" i="10"/>
  <c r="AB28" i="10"/>
  <c r="A28" i="10"/>
  <c r="CD149" i="10" s="1"/>
  <c r="AD27" i="10"/>
  <c r="AB27" i="10"/>
  <c r="A27" i="10"/>
  <c r="CD148" i="10" s="1"/>
  <c r="AD26" i="10"/>
  <c r="AB26" i="10"/>
  <c r="A26" i="10"/>
  <c r="CD147" i="10" s="1"/>
  <c r="AD25" i="10"/>
  <c r="AB25" i="10"/>
  <c r="A25" i="10"/>
  <c r="CD146" i="10" s="1"/>
  <c r="AD24" i="10"/>
  <c r="AB24" i="10"/>
  <c r="A24" i="10"/>
  <c r="CD145" i="10" s="1"/>
  <c r="AD23" i="10"/>
  <c r="AB23" i="10"/>
  <c r="A23" i="10"/>
  <c r="CD144" i="10" s="1"/>
  <c r="AD22" i="10"/>
  <c r="AB22" i="10"/>
  <c r="A22" i="10"/>
  <c r="CD143" i="10" s="1"/>
  <c r="AD21" i="10"/>
  <c r="AB21" i="10"/>
  <c r="A21" i="10"/>
  <c r="CD142" i="10" s="1"/>
  <c r="AD20" i="10"/>
  <c r="AB20" i="10"/>
  <c r="A20" i="10"/>
  <c r="CE141" i="10" s="1"/>
  <c r="AD19" i="10"/>
  <c r="A19" i="10"/>
  <c r="CD140" i="10" s="1"/>
  <c r="AD18" i="10"/>
  <c r="AB18" i="10"/>
  <c r="A18" i="10"/>
  <c r="CD139" i="10" s="1"/>
  <c r="AD17" i="10"/>
  <c r="AB17" i="10"/>
  <c r="A17" i="10"/>
  <c r="CD138" i="10" s="1"/>
  <c r="AD16" i="10"/>
  <c r="AB16" i="10"/>
  <c r="A16" i="10"/>
  <c r="CD137" i="10" s="1"/>
  <c r="AD15" i="10"/>
  <c r="AB15" i="10"/>
  <c r="A15" i="10"/>
  <c r="CD136" i="10" s="1"/>
  <c r="AD14" i="10"/>
  <c r="AB14" i="10"/>
  <c r="A14" i="10"/>
  <c r="CD135" i="10" s="1"/>
  <c r="AD13" i="10"/>
  <c r="AB13" i="10"/>
  <c r="A13" i="10"/>
  <c r="AV12" i="10" s="1"/>
  <c r="AD12" i="10"/>
  <c r="AB12" i="10"/>
  <c r="A8" i="10"/>
  <c r="W4" i="10"/>
  <c r="M4" i="10"/>
  <c r="W2" i="10"/>
  <c r="M2" i="10"/>
  <c r="V101" i="11" l="1"/>
  <c r="AW199" i="11"/>
  <c r="AW181" i="11"/>
  <c r="AY199" i="11"/>
  <c r="BL133" i="11"/>
  <c r="AX181" i="11"/>
  <c r="AV185" i="11"/>
  <c r="AZ199" i="11"/>
  <c r="BM133" i="11"/>
  <c r="AY181" i="11"/>
  <c r="AW185" i="11"/>
  <c r="BA199" i="11"/>
  <c r="BN133" i="11"/>
  <c r="BN172" i="11"/>
  <c r="AZ181" i="11"/>
  <c r="BB199" i="11"/>
  <c r="CD134" i="11"/>
  <c r="BO172" i="11"/>
  <c r="BA181" i="11"/>
  <c r="BC199" i="11"/>
  <c r="AZ133" i="11"/>
  <c r="AZ172" i="11"/>
  <c r="BP172" i="11"/>
  <c r="BB181" i="11"/>
  <c r="BD199" i="11"/>
  <c r="BB218" i="11"/>
  <c r="BA133" i="11"/>
  <c r="CD144" i="11"/>
  <c r="BA172" i="11"/>
  <c r="BC181" i="11"/>
  <c r="BE199" i="11"/>
  <c r="AV181" i="11"/>
  <c r="BB133" i="11"/>
  <c r="BB172" i="11"/>
  <c r="BF199" i="11"/>
  <c r="O119" i="11"/>
  <c r="BC133" i="11"/>
  <c r="BC172" i="11"/>
  <c r="BD133" i="11"/>
  <c r="BD172" i="11"/>
  <c r="BE133" i="11"/>
  <c r="BE172" i="11"/>
  <c r="AV199" i="11"/>
  <c r="BF133" i="11"/>
  <c r="BF172" i="11"/>
  <c r="V101" i="10"/>
  <c r="AA134" i="10"/>
  <c r="Z133" i="10"/>
  <c r="BE57" i="10"/>
  <c r="AX12" i="10"/>
  <c r="AW199" i="10"/>
  <c r="AW181" i="10"/>
  <c r="AY199" i="10"/>
  <c r="AW12" i="10"/>
  <c r="BL133" i="10"/>
  <c r="AX181" i="10"/>
  <c r="AV185" i="10"/>
  <c r="AZ199" i="10"/>
  <c r="AB19" i="10"/>
  <c r="BM133" i="10"/>
  <c r="AY181" i="10"/>
  <c r="AW185" i="10"/>
  <c r="BA199" i="10"/>
  <c r="BN133" i="10"/>
  <c r="AZ181" i="10"/>
  <c r="BB199" i="10"/>
  <c r="CD134" i="10"/>
  <c r="BA181" i="10"/>
  <c r="AZ133" i="10"/>
  <c r="AZ172" i="10"/>
  <c r="BP172" i="10"/>
  <c r="BB181" i="10"/>
  <c r="BD199" i="10"/>
  <c r="BB218" i="10"/>
  <c r="BA133" i="10"/>
  <c r="BA172" i="10"/>
  <c r="BC181" i="10"/>
  <c r="BE199" i="10"/>
  <c r="BB133" i="10"/>
  <c r="BB172" i="10"/>
  <c r="BC133" i="10"/>
  <c r="BC172" i="10"/>
  <c r="BD172" i="10"/>
  <c r="BE133" i="10"/>
  <c r="BE172" i="10"/>
  <c r="BF133" i="10"/>
  <c r="AV119" i="11" l="1"/>
  <c r="V119" i="11"/>
  <c r="AA133" i="11" s="1"/>
  <c r="CP103" i="11"/>
  <c r="CQ105" i="11" s="1"/>
  <c r="CX103" i="11"/>
  <c r="CY105" i="11" s="1"/>
  <c r="CV103" i="11"/>
  <c r="CW105" i="11" s="1"/>
  <c r="CT103" i="11"/>
  <c r="CU105" i="11" s="1"/>
  <c r="CR103" i="11"/>
  <c r="CS105" i="11" s="1"/>
  <c r="Y133" i="11"/>
  <c r="U121" i="11"/>
  <c r="O101" i="11"/>
  <c r="AA135" i="10"/>
  <c r="Z134" i="10"/>
  <c r="Y133" i="10"/>
  <c r="U121" i="10"/>
  <c r="O101" i="10"/>
  <c r="O121" i="11" l="1"/>
  <c r="CK113" i="11"/>
  <c r="R101" i="11"/>
  <c r="AV101" i="11" s="1"/>
  <c r="CK111" i="11"/>
  <c r="CK107" i="11"/>
  <c r="CK109" i="11"/>
  <c r="CK115" i="11"/>
  <c r="Y134" i="11"/>
  <c r="X133" i="11"/>
  <c r="AA134" i="11"/>
  <c r="Z133" i="11"/>
  <c r="O121" i="10"/>
  <c r="CK113" i="10"/>
  <c r="R101" i="10"/>
  <c r="AV101" i="10" s="1"/>
  <c r="CK111" i="10"/>
  <c r="CK109" i="10"/>
  <c r="CK115" i="10"/>
  <c r="CK107" i="10"/>
  <c r="Y134" i="10"/>
  <c r="X133" i="10"/>
  <c r="Z135" i="10"/>
  <c r="AA136" i="10"/>
  <c r="CY115" i="11" l="1"/>
  <c r="CW115" i="11"/>
  <c r="CU115" i="11"/>
  <c r="CS115" i="11"/>
  <c r="CQ115" i="11"/>
  <c r="CN115" i="11"/>
  <c r="Y135" i="11"/>
  <c r="X134" i="11"/>
  <c r="CY109" i="11"/>
  <c r="CW109" i="11"/>
  <c r="CU109" i="11"/>
  <c r="CS109" i="11"/>
  <c r="CQ109" i="11"/>
  <c r="CN109" i="11"/>
  <c r="CN107" i="11"/>
  <c r="CQ107" i="11"/>
  <c r="CY107" i="11"/>
  <c r="CW107" i="11"/>
  <c r="CU107" i="11"/>
  <c r="CS107" i="11"/>
  <c r="CU111" i="11"/>
  <c r="CS111" i="11"/>
  <c r="CQ111" i="11"/>
  <c r="CN111" i="11"/>
  <c r="CW111" i="11" s="1"/>
  <c r="CY111" i="11"/>
  <c r="AA135" i="11"/>
  <c r="Z134" i="11"/>
  <c r="CS113" i="11"/>
  <c r="CN113" i="11"/>
  <c r="CQ113" i="11"/>
  <c r="CY113" i="11"/>
  <c r="CW113" i="11"/>
  <c r="CU113" i="11"/>
  <c r="CY109" i="10"/>
  <c r="CW109" i="10"/>
  <c r="CU109" i="10"/>
  <c r="CQ109" i="10"/>
  <c r="CS109" i="10"/>
  <c r="CN109" i="10"/>
  <c r="Y135" i="10"/>
  <c r="X134" i="10"/>
  <c r="CY107" i="10"/>
  <c r="CW107" i="10"/>
  <c r="CQ107" i="10"/>
  <c r="CU107" i="10"/>
  <c r="CS107" i="10"/>
  <c r="CN107" i="10"/>
  <c r="CY115" i="10"/>
  <c r="CW115" i="10"/>
  <c r="CU115" i="10"/>
  <c r="CS115" i="10"/>
  <c r="CQ115" i="10"/>
  <c r="CN115" i="10"/>
  <c r="CW111" i="10"/>
  <c r="CU111" i="10"/>
  <c r="CS111" i="10"/>
  <c r="CQ111" i="10"/>
  <c r="CN111" i="10"/>
  <c r="CY111" i="10"/>
  <c r="AA137" i="10"/>
  <c r="Z136" i="10"/>
  <c r="CY113" i="10"/>
  <c r="CS113" i="10"/>
  <c r="CU113" i="10"/>
  <c r="CQ113" i="10"/>
  <c r="CN113" i="10"/>
  <c r="CW113" i="10" s="1"/>
  <c r="Z135" i="11" l="1"/>
  <c r="AA136" i="11"/>
  <c r="X135" i="11"/>
  <c r="Y136" i="11"/>
  <c r="X135" i="10"/>
  <c r="Y136" i="10"/>
  <c r="AA138" i="10"/>
  <c r="Z137" i="10"/>
  <c r="X136" i="11" l="1"/>
  <c r="Y137" i="11"/>
  <c r="Z136" i="11"/>
  <c r="AA137" i="11"/>
  <c r="X136" i="10"/>
  <c r="Y137" i="10"/>
  <c r="Z138" i="10"/>
  <c r="AA139" i="10"/>
  <c r="AA138" i="11" l="1"/>
  <c r="Z137" i="11"/>
  <c r="Y138" i="11"/>
  <c r="X137" i="11"/>
  <c r="Y138" i="10"/>
  <c r="X137" i="10"/>
  <c r="AA140" i="10"/>
  <c r="Z139" i="10"/>
  <c r="Y139" i="11" l="1"/>
  <c r="X138" i="11"/>
  <c r="Z138" i="11"/>
  <c r="AA139" i="11"/>
  <c r="AA141" i="10"/>
  <c r="Z140" i="10"/>
  <c r="Y139" i="10"/>
  <c r="X138" i="10"/>
  <c r="Z139" i="11" l="1"/>
  <c r="AA140" i="11"/>
  <c r="X139" i="11"/>
  <c r="Y140" i="11"/>
  <c r="X139" i="10"/>
  <c r="Y140" i="10"/>
  <c r="Z141" i="10"/>
  <c r="AA142" i="10"/>
  <c r="AA141" i="11" l="1"/>
  <c r="Z140" i="11"/>
  <c r="Y141" i="11"/>
  <c r="X140" i="11"/>
  <c r="Z142" i="10"/>
  <c r="AA143" i="10"/>
  <c r="Y141" i="10"/>
  <c r="X140" i="10"/>
  <c r="Y142" i="11" l="1"/>
  <c r="X141" i="11"/>
  <c r="AA142" i="11"/>
  <c r="Z141" i="11"/>
  <c r="Y142" i="10"/>
  <c r="X141" i="10"/>
  <c r="AA144" i="10"/>
  <c r="Z143" i="10"/>
  <c r="Z142" i="11" l="1"/>
  <c r="AA143" i="11"/>
  <c r="X142" i="11"/>
  <c r="Y143" i="11"/>
  <c r="AA145" i="10"/>
  <c r="Z144" i="10"/>
  <c r="X142" i="10"/>
  <c r="Y143" i="10"/>
  <c r="X143" i="11" l="1"/>
  <c r="Y144" i="11"/>
  <c r="AA144" i="11"/>
  <c r="Z143" i="11"/>
  <c r="Y144" i="10"/>
  <c r="X143" i="10"/>
  <c r="Z145" i="10"/>
  <c r="AA146" i="10"/>
  <c r="AA145" i="11" l="1"/>
  <c r="Z144" i="11"/>
  <c r="Y145" i="11"/>
  <c r="X144" i="11"/>
  <c r="AA147" i="10"/>
  <c r="Z146" i="10"/>
  <c r="Y145" i="10"/>
  <c r="X144" i="10"/>
  <c r="Z145" i="11" l="1"/>
  <c r="AA146" i="11"/>
  <c r="X145" i="11"/>
  <c r="Y146" i="11"/>
  <c r="AA148" i="10"/>
  <c r="Z147" i="10"/>
  <c r="X145" i="10"/>
  <c r="Y146" i="10"/>
  <c r="X146" i="11" l="1"/>
  <c r="Y147" i="11"/>
  <c r="AA147" i="11"/>
  <c r="Z146" i="11"/>
  <c r="Y147" i="10"/>
  <c r="X146" i="10"/>
  <c r="Z148" i="10"/>
  <c r="AA149" i="10"/>
  <c r="AA148" i="11" l="1"/>
  <c r="Z147" i="11"/>
  <c r="Y148" i="11"/>
  <c r="X147" i="11"/>
  <c r="AA150" i="10"/>
  <c r="Z149" i="10"/>
  <c r="Y148" i="10"/>
  <c r="X147" i="10"/>
  <c r="X148" i="11" l="1"/>
  <c r="Y149" i="11"/>
  <c r="Z148" i="11"/>
  <c r="AA149" i="11"/>
  <c r="X148" i="10"/>
  <c r="Y149" i="10"/>
  <c r="AA151" i="10"/>
  <c r="Z150" i="10"/>
  <c r="X149" i="11" l="1"/>
  <c r="Y150" i="11"/>
  <c r="Z149" i="11"/>
  <c r="AA150" i="11"/>
  <c r="Y150" i="10"/>
  <c r="X149" i="10"/>
  <c r="Z151" i="10"/>
  <c r="AA152" i="10"/>
  <c r="Y151" i="11" l="1"/>
  <c r="X150" i="11"/>
  <c r="AA151" i="11"/>
  <c r="Z150" i="11"/>
  <c r="Y151" i="10"/>
  <c r="X150" i="10"/>
  <c r="AA153" i="10"/>
  <c r="Z152" i="10"/>
  <c r="X151" i="11" l="1"/>
  <c r="Y152" i="11"/>
  <c r="Z151" i="11"/>
  <c r="AA152" i="11"/>
  <c r="AA154" i="10"/>
  <c r="Z153" i="10"/>
  <c r="X151" i="10"/>
  <c r="Y152" i="10"/>
  <c r="AA153" i="11" l="1"/>
  <c r="Z152" i="11"/>
  <c r="X152" i="11"/>
  <c r="Y153" i="11"/>
  <c r="AA155" i="10"/>
  <c r="Z154" i="10"/>
  <c r="X152" i="10"/>
  <c r="Y153" i="10"/>
  <c r="AA154" i="11" l="1"/>
  <c r="Z153" i="11"/>
  <c r="Y154" i="11"/>
  <c r="X153" i="11"/>
  <c r="Z155" i="10"/>
  <c r="AA156" i="10"/>
  <c r="Y154" i="10"/>
  <c r="X153" i="10"/>
  <c r="Y155" i="11" l="1"/>
  <c r="X154" i="11"/>
  <c r="AA155" i="11"/>
  <c r="Z154" i="11"/>
  <c r="Y155" i="10"/>
  <c r="X154" i="10"/>
  <c r="Z156" i="10"/>
  <c r="AA157" i="10"/>
  <c r="AA156" i="11" l="1"/>
  <c r="Z155" i="11"/>
  <c r="Y156" i="11"/>
  <c r="X155" i="11"/>
  <c r="AA158" i="10"/>
  <c r="Z157" i="10"/>
  <c r="Y156" i="10"/>
  <c r="X155" i="10"/>
  <c r="X156" i="11" l="1"/>
  <c r="Y157" i="11"/>
  <c r="Z156" i="11"/>
  <c r="AA157" i="11"/>
  <c r="AA159" i="10"/>
  <c r="Z158" i="10"/>
  <c r="X156" i="10"/>
  <c r="Y157" i="10"/>
  <c r="AA158" i="11" l="1"/>
  <c r="Z157" i="11"/>
  <c r="X157" i="11"/>
  <c r="Y158" i="11"/>
  <c r="Y158" i="10"/>
  <c r="X157" i="10"/>
  <c r="AA160" i="10"/>
  <c r="Z159" i="10"/>
  <c r="Y159" i="11" l="1"/>
  <c r="X158" i="11"/>
  <c r="AA159" i="11"/>
  <c r="Z158" i="11"/>
  <c r="Y159" i="10"/>
  <c r="X158" i="10"/>
  <c r="Z160" i="10"/>
  <c r="AA161" i="10"/>
  <c r="AA160" i="11" l="1"/>
  <c r="Z159" i="11"/>
  <c r="Y160" i="11"/>
  <c r="X159" i="11"/>
  <c r="Y160" i="10"/>
  <c r="X159" i="10"/>
  <c r="AA162" i="10"/>
  <c r="Z161" i="10"/>
  <c r="X160" i="11" l="1"/>
  <c r="Y161" i="11"/>
  <c r="Z160" i="11"/>
  <c r="AA161" i="11"/>
  <c r="V164" i="10"/>
  <c r="AA172" i="10" s="1"/>
  <c r="Z162" i="10"/>
  <c r="Q164" i="10" s="1"/>
  <c r="BK133" i="10"/>
  <c r="X160" i="10"/>
  <c r="Y161" i="10"/>
  <c r="Z161" i="11" l="1"/>
  <c r="AA162" i="11"/>
  <c r="BK133" i="11"/>
  <c r="X161" i="11"/>
  <c r="Y162" i="11"/>
  <c r="Y162" i="10"/>
  <c r="X161" i="10"/>
  <c r="BI133" i="10"/>
  <c r="AA173" i="10"/>
  <c r="Z172" i="10"/>
  <c r="R164" i="10"/>
  <c r="AX164" i="10" s="1"/>
  <c r="DO103" i="10"/>
  <c r="DP105" i="10" s="1"/>
  <c r="DM103" i="10"/>
  <c r="DN105" i="10" s="1"/>
  <c r="DK103" i="10"/>
  <c r="DL105" i="10" s="1"/>
  <c r="DG103" i="10"/>
  <c r="DH105" i="10" s="1"/>
  <c r="DI103" i="10"/>
  <c r="DJ105" i="10" s="1"/>
  <c r="BJ133" i="10"/>
  <c r="I164" i="11" l="1"/>
  <c r="X162" i="11"/>
  <c r="E164" i="11" s="1"/>
  <c r="BI133" i="11"/>
  <c r="V164" i="11"/>
  <c r="AA172" i="11" s="1"/>
  <c r="Z162" i="11"/>
  <c r="Q164" i="11" s="1"/>
  <c r="AA174" i="10"/>
  <c r="Z173" i="10"/>
  <c r="I164" i="10"/>
  <c r="X162" i="10"/>
  <c r="Z172" i="11" l="1"/>
  <c r="AA173" i="11"/>
  <c r="R164" i="11"/>
  <c r="AX164" i="11" s="1"/>
  <c r="DO103" i="11"/>
  <c r="DP105" i="11" s="1"/>
  <c r="DM103" i="11"/>
  <c r="DN105" i="11" s="1"/>
  <c r="DK103" i="11"/>
  <c r="DL105" i="11" s="1"/>
  <c r="DI103" i="11"/>
  <c r="DJ105" i="11" s="1"/>
  <c r="DG103" i="11"/>
  <c r="DH105" i="11" s="1"/>
  <c r="BJ133" i="11"/>
  <c r="N166" i="11"/>
  <c r="DD109" i="11"/>
  <c r="DD115" i="11"/>
  <c r="F164" i="11"/>
  <c r="AW164" i="11" s="1"/>
  <c r="DD111" i="11"/>
  <c r="DD107" i="11"/>
  <c r="DD113" i="11"/>
  <c r="AV166" i="11"/>
  <c r="T166" i="11" s="1"/>
  <c r="Y172" i="11"/>
  <c r="BH133" i="11"/>
  <c r="E164" i="10"/>
  <c r="BH133" i="10"/>
  <c r="AV166" i="10"/>
  <c r="T166" i="10" s="1"/>
  <c r="Y172" i="10"/>
  <c r="Z174" i="10"/>
  <c r="Q176" i="10" s="1"/>
  <c r="V176" i="10"/>
  <c r="BM172" i="10"/>
  <c r="DP111" i="11" l="1"/>
  <c r="DE111" i="11"/>
  <c r="DN111" i="11"/>
  <c r="DL111" i="11"/>
  <c r="DJ111" i="11"/>
  <c r="DH111" i="11"/>
  <c r="Y173" i="11"/>
  <c r="X172" i="11"/>
  <c r="DL115" i="11"/>
  <c r="DJ115" i="11"/>
  <c r="DN115" i="11"/>
  <c r="DH115" i="11"/>
  <c r="DE115" i="11"/>
  <c r="DP115" i="11"/>
  <c r="DJ109" i="11"/>
  <c r="DH109" i="11"/>
  <c r="DE109" i="11"/>
  <c r="DL109" i="11"/>
  <c r="DN109" i="11"/>
  <c r="DP109" i="11"/>
  <c r="DP113" i="11"/>
  <c r="DN113" i="11"/>
  <c r="DL113" i="11"/>
  <c r="DH113" i="11"/>
  <c r="DE113" i="11"/>
  <c r="DJ113" i="11" s="1"/>
  <c r="AA174" i="11"/>
  <c r="Z173" i="11"/>
  <c r="DP107" i="11"/>
  <c r="DN107" i="11"/>
  <c r="DL107" i="11"/>
  <c r="DJ107" i="11"/>
  <c r="DH107" i="11"/>
  <c r="DE107" i="11"/>
  <c r="ED103" i="10"/>
  <c r="EE105" i="10" s="1"/>
  <c r="EB103" i="10"/>
  <c r="EC105" i="10" s="1"/>
  <c r="DZ103" i="10"/>
  <c r="EA105" i="10" s="1"/>
  <c r="DX103" i="10"/>
  <c r="DY105" i="10" s="1"/>
  <c r="EF103" i="10"/>
  <c r="EG105" i="10" s="1"/>
  <c r="R176" i="10"/>
  <c r="AX176" i="10" s="1"/>
  <c r="Y173" i="10"/>
  <c r="X172" i="10"/>
  <c r="DD109" i="10"/>
  <c r="N166" i="10"/>
  <c r="DD115" i="10"/>
  <c r="F164" i="10"/>
  <c r="AW164" i="10" s="1"/>
  <c r="DD107" i="10"/>
  <c r="DD113" i="10"/>
  <c r="DD111" i="10"/>
  <c r="BL172" i="10"/>
  <c r="Y174" i="11" l="1"/>
  <c r="X173" i="11"/>
  <c r="Z174" i="11"/>
  <c r="Q176" i="11" s="1"/>
  <c r="V176" i="11"/>
  <c r="BM172" i="11"/>
  <c r="BK172" i="11"/>
  <c r="DP107" i="10"/>
  <c r="DN107" i="10"/>
  <c r="DL107" i="10"/>
  <c r="DJ107" i="10"/>
  <c r="DH107" i="10"/>
  <c r="DE107" i="10"/>
  <c r="Y174" i="10"/>
  <c r="X173" i="10"/>
  <c r="DP113" i="10"/>
  <c r="DN113" i="10"/>
  <c r="DL113" i="10"/>
  <c r="DE113" i="10"/>
  <c r="DJ113" i="10"/>
  <c r="DH113" i="10"/>
  <c r="DL115" i="10"/>
  <c r="DJ115" i="10"/>
  <c r="DH115" i="10"/>
  <c r="DE115" i="10"/>
  <c r="DP115" i="10"/>
  <c r="DN115" i="10"/>
  <c r="DJ109" i="10"/>
  <c r="DH109" i="10"/>
  <c r="DE109" i="10"/>
  <c r="DP109" i="10"/>
  <c r="DN109" i="10"/>
  <c r="DL109" i="10"/>
  <c r="DP111" i="10"/>
  <c r="DN111" i="10"/>
  <c r="DE111" i="10"/>
  <c r="DL111" i="10"/>
  <c r="DJ111" i="10"/>
  <c r="DH111" i="10"/>
  <c r="ED103" i="11" l="1"/>
  <c r="EE105" i="11" s="1"/>
  <c r="EB103" i="11"/>
  <c r="EC105" i="11" s="1"/>
  <c r="EF103" i="11"/>
  <c r="EG105" i="11" s="1"/>
  <c r="DZ103" i="11"/>
  <c r="EA105" i="11" s="1"/>
  <c r="DX103" i="11"/>
  <c r="DY105" i="11" s="1"/>
  <c r="R176" i="11"/>
  <c r="AX176" i="11" s="1"/>
  <c r="I176" i="11"/>
  <c r="AV178" i="11" s="1"/>
  <c r="T178" i="11" s="1"/>
  <c r="X174" i="11"/>
  <c r="BL172" i="11"/>
  <c r="I176" i="10"/>
  <c r="AV178" i="10" s="1"/>
  <c r="T178" i="10" s="1"/>
  <c r="X174" i="10"/>
  <c r="E176" i="10" s="1"/>
  <c r="BK172" i="10"/>
  <c r="E176" i="11" l="1"/>
  <c r="BJ172" i="11"/>
  <c r="N178" i="10"/>
  <c r="DU107" i="10"/>
  <c r="F176" i="10"/>
  <c r="AW176" i="10" s="1"/>
  <c r="DU113" i="10"/>
  <c r="DU111" i="10"/>
  <c r="DU109" i="10"/>
  <c r="DU115" i="10"/>
  <c r="BJ172" i="10"/>
  <c r="N178" i="11" l="1"/>
  <c r="DU107" i="11"/>
  <c r="F176" i="11"/>
  <c r="AW176" i="11" s="1"/>
  <c r="DU113" i="11"/>
  <c r="DU111" i="11"/>
  <c r="DU115" i="11"/>
  <c r="DU109" i="11"/>
  <c r="EG109" i="10"/>
  <c r="EC109" i="10"/>
  <c r="EE109" i="10"/>
  <c r="EA109" i="10"/>
  <c r="DY109" i="10"/>
  <c r="DV109" i="10"/>
  <c r="EG111" i="10"/>
  <c r="EE111" i="10"/>
  <c r="EC111" i="10"/>
  <c r="EA111" i="10"/>
  <c r="DY111" i="10"/>
  <c r="DV111" i="10"/>
  <c r="DV107" i="10"/>
  <c r="EG107" i="10"/>
  <c r="EC107" i="10"/>
  <c r="EE107" i="10"/>
  <c r="EA107" i="10"/>
  <c r="DY107" i="10"/>
  <c r="EE115" i="10"/>
  <c r="EG115" i="10"/>
  <c r="EA115" i="10"/>
  <c r="DY115" i="10"/>
  <c r="DV115" i="10"/>
  <c r="EC115" i="10" s="1"/>
  <c r="DY113" i="10"/>
  <c r="DV113" i="10"/>
  <c r="EE113" i="10"/>
  <c r="EG113" i="10"/>
  <c r="EC113" i="10"/>
  <c r="EA113" i="10"/>
  <c r="EG115" i="11" l="1"/>
  <c r="EE115" i="11"/>
  <c r="EC115" i="11"/>
  <c r="EA115" i="11"/>
  <c r="DY115" i="11"/>
  <c r="DV115" i="11"/>
  <c r="DV107" i="11"/>
  <c r="EC107" i="11"/>
  <c r="EA107" i="11"/>
  <c r="EG107" i="11"/>
  <c r="DY107" i="11"/>
  <c r="EE107" i="11"/>
  <c r="EG109" i="11"/>
  <c r="EE109" i="11"/>
  <c r="EC109" i="11"/>
  <c r="EA109" i="11"/>
  <c r="DY109" i="11"/>
  <c r="DV109" i="11"/>
  <c r="EG111" i="11"/>
  <c r="EE111" i="11"/>
  <c r="EC111" i="11"/>
  <c r="EA111" i="11"/>
  <c r="DY111" i="11"/>
  <c r="DV111" i="11"/>
  <c r="DY113" i="11"/>
  <c r="DV113" i="11"/>
  <c r="EE113" i="11"/>
  <c r="EC113" i="11"/>
  <c r="EG113" i="11"/>
  <c r="EA113" i="11"/>
  <c r="CL8" i="1" l="1"/>
  <c r="AX133" i="2" l="1"/>
  <c r="AW133" i="2"/>
  <c r="AY133" i="2" s="1"/>
  <c r="A8" i="2" l="1"/>
  <c r="A219" i="2" l="1"/>
  <c r="AW189" i="2" l="1"/>
  <c r="CJ8" i="1" s="1"/>
  <c r="BA62" i="2"/>
  <c r="BA57" i="2" s="1"/>
  <c r="BD62" i="2"/>
  <c r="BC62" i="2"/>
  <c r="BB62" i="2"/>
  <c r="AZ62" i="2"/>
  <c r="AV209" i="2" l="1"/>
  <c r="A201" i="2"/>
  <c r="AW187" i="2"/>
  <c r="CH8" i="1" s="1"/>
  <c r="AW183" i="2"/>
  <c r="CD8" i="1" s="1"/>
  <c r="BO133" i="2"/>
  <c r="AV66" i="2" l="1"/>
  <c r="A174" i="2"/>
  <c r="A173" i="2"/>
  <c r="AZ172" i="2" s="1"/>
  <c r="A31" i="2"/>
  <c r="A30" i="2"/>
  <c r="A29" i="2"/>
  <c r="A28" i="2"/>
  <c r="A27" i="2"/>
  <c r="A26" i="2"/>
  <c r="A25" i="2"/>
  <c r="A24" i="2"/>
  <c r="A23" i="2"/>
  <c r="A22" i="2"/>
  <c r="A21" i="2"/>
  <c r="A20" i="2"/>
  <c r="A19" i="2"/>
  <c r="A18" i="2"/>
  <c r="A17" i="2"/>
  <c r="A16" i="2"/>
  <c r="A15" i="2"/>
  <c r="A14" i="2"/>
  <c r="A13" i="2"/>
  <c r="A224" i="2" l="1"/>
  <c r="A223" i="2"/>
  <c r="A222" i="2"/>
  <c r="A221" i="2"/>
  <c r="A220" i="2"/>
  <c r="A205" i="2"/>
  <c r="A204" i="2"/>
  <c r="A203" i="2"/>
  <c r="A202" i="2"/>
  <c r="A200" i="2"/>
  <c r="A185" i="2"/>
  <c r="A162" i="2"/>
  <c r="A161" i="2"/>
  <c r="A160" i="2"/>
  <c r="A159" i="2"/>
  <c r="A158" i="2"/>
  <c r="A157" i="2"/>
  <c r="A156" i="2"/>
  <c r="A155" i="2"/>
  <c r="A154" i="2"/>
  <c r="A153" i="2"/>
  <c r="A152" i="2"/>
  <c r="AB31" i="2" s="1"/>
  <c r="A151" i="2"/>
  <c r="AB30" i="2" s="1"/>
  <c r="A150" i="2"/>
  <c r="AB29" i="2" s="1"/>
  <c r="A149" i="2"/>
  <c r="AB28" i="2" s="1"/>
  <c r="A148" i="2"/>
  <c r="AB27" i="2" s="1"/>
  <c r="A147" i="2"/>
  <c r="AB26" i="2" s="1"/>
  <c r="A146" i="2"/>
  <c r="AB25" i="2" s="1"/>
  <c r="A145" i="2"/>
  <c r="AB24" i="2" s="1"/>
  <c r="A144" i="2"/>
  <c r="AB23" i="2" s="1"/>
  <c r="A143" i="2"/>
  <c r="AB22" i="2" s="1"/>
  <c r="A142" i="2"/>
  <c r="AB21" i="2" s="1"/>
  <c r="A141" i="2"/>
  <c r="AB20" i="2" s="1"/>
  <c r="A140" i="2"/>
  <c r="AB19" i="2" s="1"/>
  <c r="A139" i="2"/>
  <c r="AB18" i="2" s="1"/>
  <c r="A138" i="2"/>
  <c r="AB17" i="2" s="1"/>
  <c r="A137" i="2"/>
  <c r="AB16" i="2" s="1"/>
  <c r="A136" i="2"/>
  <c r="AB15" i="2" s="1"/>
  <c r="A135" i="2"/>
  <c r="AB14" i="2" s="1"/>
  <c r="A134" i="2"/>
  <c r="AB13" i="2" l="1"/>
  <c r="AZ133" i="2"/>
  <c r="AW185" i="2"/>
  <c r="CF8" i="1" s="1"/>
  <c r="AW181" i="2"/>
  <c r="AZ199" i="2"/>
  <c r="CQ8" i="1" s="1"/>
  <c r="BF199" i="2"/>
  <c r="CW8" i="1" s="1"/>
  <c r="AX199" i="2"/>
  <c r="CO8" i="1" s="1"/>
  <c r="BE199" i="2"/>
  <c r="CV8" i="1" s="1"/>
  <c r="AW199" i="2"/>
  <c r="CN8" i="1" s="1"/>
  <c r="AV199" i="2"/>
  <c r="CM8" i="1" s="1"/>
  <c r="BA199" i="2"/>
  <c r="CR8" i="1" s="1"/>
  <c r="BD199" i="2"/>
  <c r="CU8" i="1" s="1"/>
  <c r="BC199" i="2"/>
  <c r="CT8" i="1" s="1"/>
  <c r="AY199" i="2"/>
  <c r="CP8" i="1" s="1"/>
  <c r="BB199" i="2"/>
  <c r="CS8" i="1" s="1"/>
  <c r="CG7" i="1"/>
  <c r="BV173" i="2"/>
  <c r="BR173" i="2"/>
  <c r="CA174" i="2"/>
  <c r="BZ174" i="2"/>
  <c r="BY174" i="2"/>
  <c r="BX174" i="2"/>
  <c r="BW174" i="2"/>
  <c r="BV174" i="2"/>
  <c r="BU174" i="2"/>
  <c r="BT174" i="2"/>
  <c r="BS174" i="2"/>
  <c r="BR174" i="2"/>
  <c r="BQ174" i="2"/>
  <c r="CA173" i="2"/>
  <c r="BZ173" i="2"/>
  <c r="BY173" i="2"/>
  <c r="BX173" i="2"/>
  <c r="BW173" i="2"/>
  <c r="BU173" i="2"/>
  <c r="BT173" i="2"/>
  <c r="BS173" i="2"/>
  <c r="BQ173" i="2"/>
  <c r="CA172" i="2"/>
  <c r="BZ172" i="2"/>
  <c r="BY172" i="2"/>
  <c r="BX172" i="2"/>
  <c r="BW172" i="2"/>
  <c r="BV172" i="2"/>
  <c r="BU172" i="2"/>
  <c r="BT172" i="2"/>
  <c r="BS172" i="2"/>
  <c r="BR172" i="2"/>
  <c r="BQ172" i="2"/>
  <c r="AZ165" i="2"/>
  <c r="K100" i="2"/>
  <c r="AD31" i="2"/>
  <c r="AD30" i="2"/>
  <c r="AD29" i="2"/>
  <c r="AD28" i="2"/>
  <c r="AD27" i="2"/>
  <c r="AD26" i="2"/>
  <c r="AD25" i="2"/>
  <c r="AD24" i="2"/>
  <c r="AD23" i="2"/>
  <c r="AD22" i="2"/>
  <c r="AD21" i="2"/>
  <c r="AD20" i="2"/>
  <c r="AD19" i="2"/>
  <c r="AD18" i="2"/>
  <c r="AD17" i="2"/>
  <c r="AD16" i="2"/>
  <c r="AD15" i="2"/>
  <c r="AD14" i="2"/>
  <c r="AD13" i="2"/>
  <c r="AD12" i="2"/>
  <c r="AW173" i="2"/>
  <c r="AV174" i="2"/>
  <c r="AV173" i="2"/>
  <c r="AV172" i="2"/>
  <c r="AY172" i="2" s="1"/>
  <c r="AW172" i="2"/>
  <c r="AY141" i="2"/>
  <c r="AX141" i="2"/>
  <c r="AW141" i="2"/>
  <c r="AW140" i="2"/>
  <c r="AW139" i="2"/>
  <c r="AW138" i="2"/>
  <c r="AW137" i="2"/>
  <c r="BY162" i="2"/>
  <c r="BY161" i="2"/>
  <c r="BY160" i="2"/>
  <c r="BY159" i="2"/>
  <c r="BY158" i="2"/>
  <c r="BY157" i="2"/>
  <c r="BY156" i="2"/>
  <c r="BY155" i="2"/>
  <c r="BY154" i="2"/>
  <c r="BY153" i="2"/>
  <c r="BY152" i="2"/>
  <c r="BY151" i="2"/>
  <c r="BY150" i="2"/>
  <c r="BY149" i="2"/>
  <c r="BY148" i="2"/>
  <c r="BY147" i="2"/>
  <c r="BY146" i="2"/>
  <c r="BY145" i="2"/>
  <c r="BY144" i="2"/>
  <c r="BY143" i="2"/>
  <c r="BY142" i="2"/>
  <c r="BY141" i="2"/>
  <c r="BY140" i="2"/>
  <c r="BY139" i="2"/>
  <c r="BY138" i="2"/>
  <c r="BY137" i="2"/>
  <c r="BY136" i="2"/>
  <c r="BY135" i="2"/>
  <c r="BY134" i="2"/>
  <c r="BY133" i="2"/>
  <c r="BV134" i="2"/>
  <c r="BW134" i="2"/>
  <c r="BX134" i="2"/>
  <c r="BW133" i="2"/>
  <c r="BX133" i="2"/>
  <c r="BX162" i="2"/>
  <c r="BX161" i="2"/>
  <c r="BX160" i="2"/>
  <c r="BX159" i="2"/>
  <c r="BX158" i="2"/>
  <c r="BX157" i="2"/>
  <c r="BX156" i="2"/>
  <c r="BX155" i="2"/>
  <c r="BX154" i="2"/>
  <c r="BX153" i="2"/>
  <c r="BX152" i="2"/>
  <c r="BX151" i="2"/>
  <c r="BX150" i="2"/>
  <c r="BX149" i="2"/>
  <c r="BX148" i="2"/>
  <c r="BX147" i="2"/>
  <c r="BX146" i="2"/>
  <c r="BX145" i="2"/>
  <c r="BX144" i="2"/>
  <c r="BX143" i="2"/>
  <c r="BX142" i="2"/>
  <c r="BX141" i="2"/>
  <c r="BX140" i="2"/>
  <c r="BX139" i="2"/>
  <c r="BX138" i="2"/>
  <c r="BX137" i="2"/>
  <c r="BX136" i="2"/>
  <c r="BX135" i="2"/>
  <c r="BV162" i="2"/>
  <c r="BV161" i="2"/>
  <c r="BV160" i="2"/>
  <c r="BV159" i="2"/>
  <c r="BV158" i="2"/>
  <c r="BV157" i="2"/>
  <c r="BV156" i="2"/>
  <c r="BV155" i="2"/>
  <c r="BV154" i="2"/>
  <c r="BV153" i="2"/>
  <c r="BV152" i="2"/>
  <c r="BV151" i="2"/>
  <c r="BV150" i="2"/>
  <c r="BV149" i="2"/>
  <c r="BV148" i="2"/>
  <c r="BV147" i="2"/>
  <c r="BV146" i="2"/>
  <c r="BV145" i="2"/>
  <c r="BV144" i="2"/>
  <c r="BV143" i="2"/>
  <c r="BV142" i="2"/>
  <c r="BV141" i="2"/>
  <c r="BV140" i="2"/>
  <c r="BV139" i="2"/>
  <c r="BV138" i="2"/>
  <c r="BV137" i="2"/>
  <c r="BV136" i="2"/>
  <c r="BV135" i="2"/>
  <c r="BV133" i="2"/>
  <c r="BW162" i="2"/>
  <c r="BW161" i="2"/>
  <c r="BW160" i="2"/>
  <c r="BW159" i="2"/>
  <c r="BW158" i="2"/>
  <c r="BW157" i="2"/>
  <c r="BW156" i="2"/>
  <c r="BW155" i="2"/>
  <c r="BW154" i="2"/>
  <c r="BW153" i="2"/>
  <c r="BW152" i="2"/>
  <c r="BW151" i="2"/>
  <c r="BW150" i="2"/>
  <c r="BW149" i="2"/>
  <c r="BW148" i="2"/>
  <c r="BW147" i="2"/>
  <c r="BW146" i="2"/>
  <c r="BW145" i="2"/>
  <c r="BW144" i="2"/>
  <c r="BW143" i="2"/>
  <c r="BW142" i="2"/>
  <c r="BW141" i="2"/>
  <c r="BW140" i="2"/>
  <c r="BW139" i="2"/>
  <c r="BW138" i="2"/>
  <c r="BW137" i="2"/>
  <c r="BW136" i="2"/>
  <c r="BW135" i="2"/>
  <c r="BT162" i="2"/>
  <c r="BT161" i="2"/>
  <c r="BT160" i="2"/>
  <c r="BT159" i="2"/>
  <c r="BT158" i="2"/>
  <c r="BT157" i="2"/>
  <c r="BT156" i="2"/>
  <c r="BT155" i="2"/>
  <c r="BT154" i="2"/>
  <c r="BT153" i="2"/>
  <c r="BT152" i="2"/>
  <c r="BT151" i="2"/>
  <c r="BT150" i="2"/>
  <c r="BT149" i="2"/>
  <c r="BT148" i="2"/>
  <c r="BT147" i="2"/>
  <c r="BT146" i="2"/>
  <c r="BT145" i="2"/>
  <c r="BT144" i="2"/>
  <c r="BT143" i="2"/>
  <c r="BT142" i="2"/>
  <c r="BT141" i="2"/>
  <c r="BT140" i="2"/>
  <c r="BT139" i="2"/>
  <c r="BT138" i="2"/>
  <c r="BT137" i="2"/>
  <c r="BT136" i="2"/>
  <c r="BT135" i="2"/>
  <c r="BT134" i="2"/>
  <c r="BT133" i="2"/>
  <c r="BU133" i="2"/>
  <c r="BS162" i="2"/>
  <c r="BS161" i="2"/>
  <c r="BS160" i="2"/>
  <c r="BS159" i="2"/>
  <c r="BS158" i="2"/>
  <c r="BS157" i="2"/>
  <c r="BS156" i="2"/>
  <c r="BS155" i="2"/>
  <c r="BS154" i="2"/>
  <c r="BS153" i="2"/>
  <c r="BS152" i="2"/>
  <c r="BS151" i="2"/>
  <c r="BS150" i="2"/>
  <c r="BS149" i="2"/>
  <c r="BS148" i="2"/>
  <c r="BS147" i="2"/>
  <c r="BS146" i="2"/>
  <c r="BS145" i="2"/>
  <c r="BS144" i="2"/>
  <c r="BS143" i="2"/>
  <c r="BS142" i="2"/>
  <c r="BS141" i="2"/>
  <c r="BS140" i="2"/>
  <c r="BS139" i="2"/>
  <c r="BS138" i="2"/>
  <c r="BS137" i="2"/>
  <c r="BS136" i="2"/>
  <c r="BS135" i="2"/>
  <c r="BS134" i="2"/>
  <c r="BS133" i="2"/>
  <c r="BU162" i="2"/>
  <c r="BU161" i="2"/>
  <c r="BU160" i="2"/>
  <c r="BU159" i="2"/>
  <c r="BU158" i="2"/>
  <c r="BU157" i="2"/>
  <c r="BU156" i="2"/>
  <c r="BU155" i="2"/>
  <c r="BU154" i="2"/>
  <c r="BU153" i="2"/>
  <c r="BU152" i="2"/>
  <c r="BU151" i="2"/>
  <c r="BU150" i="2"/>
  <c r="BU149" i="2"/>
  <c r="BU148" i="2"/>
  <c r="BU147" i="2"/>
  <c r="BU146" i="2"/>
  <c r="BU145" i="2"/>
  <c r="BU144" i="2"/>
  <c r="BU143" i="2"/>
  <c r="BU142" i="2"/>
  <c r="BU141" i="2"/>
  <c r="BU140" i="2"/>
  <c r="BU139" i="2"/>
  <c r="BU138" i="2"/>
  <c r="BU137" i="2"/>
  <c r="BU136" i="2"/>
  <c r="BU135" i="2"/>
  <c r="BU134" i="2"/>
  <c r="BR162" i="2"/>
  <c r="BR161" i="2"/>
  <c r="BR160" i="2"/>
  <c r="BR159" i="2"/>
  <c r="BR158" i="2"/>
  <c r="BR157" i="2"/>
  <c r="BR156" i="2"/>
  <c r="BR155" i="2"/>
  <c r="BR154" i="2"/>
  <c r="BR153" i="2"/>
  <c r="BR152" i="2"/>
  <c r="BR151" i="2"/>
  <c r="BR150" i="2"/>
  <c r="BR149" i="2"/>
  <c r="BR148" i="2"/>
  <c r="BR147" i="2"/>
  <c r="BR146" i="2"/>
  <c r="BR145" i="2"/>
  <c r="BR144" i="2"/>
  <c r="BR143" i="2"/>
  <c r="BR142" i="2"/>
  <c r="BR141" i="2"/>
  <c r="BR140" i="2"/>
  <c r="BR139" i="2"/>
  <c r="BR138" i="2"/>
  <c r="BR137" i="2"/>
  <c r="BR136" i="2"/>
  <c r="BR135" i="2"/>
  <c r="BR134" i="2"/>
  <c r="BR133" i="2"/>
  <c r="BQ162" i="2"/>
  <c r="BQ161" i="2"/>
  <c r="BQ160" i="2"/>
  <c r="BQ159" i="2"/>
  <c r="BQ158" i="2"/>
  <c r="BQ157" i="2"/>
  <c r="BQ156" i="2"/>
  <c r="BQ155" i="2"/>
  <c r="BQ154" i="2"/>
  <c r="BQ153" i="2"/>
  <c r="BQ152" i="2"/>
  <c r="BQ151" i="2"/>
  <c r="BQ150" i="2"/>
  <c r="BQ149" i="2"/>
  <c r="BQ148" i="2"/>
  <c r="BQ147" i="2"/>
  <c r="BQ146" i="2"/>
  <c r="BQ145" i="2"/>
  <c r="BQ144" i="2"/>
  <c r="BQ143" i="2"/>
  <c r="BQ142" i="2"/>
  <c r="BQ141" i="2"/>
  <c r="BQ140" i="2"/>
  <c r="BQ139" i="2"/>
  <c r="BQ138" i="2"/>
  <c r="BQ137" i="2"/>
  <c r="BQ136" i="2"/>
  <c r="BQ135" i="2"/>
  <c r="BQ134" i="2"/>
  <c r="BQ13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Y100" i="2"/>
  <c r="X100" i="2"/>
  <c r="U100" i="2"/>
  <c r="BZ176" i="2" l="1"/>
  <c r="BR8" i="1" s="1"/>
  <c r="BY176" i="2"/>
  <c r="BQ8" i="1" s="1"/>
  <c r="BV176" i="2"/>
  <c r="BM8" i="1" s="1"/>
  <c r="BC172" i="2"/>
  <c r="BB8" i="1" s="1"/>
  <c r="BX164" i="2"/>
  <c r="AM8" i="1" s="1"/>
  <c r="BO164" i="2"/>
  <c r="BS176" i="2"/>
  <c r="BI8" i="1" s="1"/>
  <c r="CA176" i="2"/>
  <c r="BS8" i="1" s="1"/>
  <c r="BX176" i="2"/>
  <c r="BP8" i="1" s="1"/>
  <c r="BW176" i="2"/>
  <c r="BN8" i="1" s="1"/>
  <c r="BT176" i="2"/>
  <c r="BJ8" i="1" s="1"/>
  <c r="BU176" i="2"/>
  <c r="BL8" i="1" s="1"/>
  <c r="BR176" i="2"/>
  <c r="BG8" i="1" s="1"/>
  <c r="BQ176" i="2"/>
  <c r="BF8" i="1" s="1"/>
  <c r="BP164" i="2"/>
  <c r="AB8" i="1" s="1"/>
  <c r="BQ164" i="2"/>
  <c r="AD8" i="1" s="1"/>
  <c r="BR164" i="2"/>
  <c r="AE8" i="1" s="1"/>
  <c r="BY164" i="2"/>
  <c r="AN8" i="1" s="1"/>
  <c r="BV164" i="2"/>
  <c r="AK8" i="1" s="1"/>
  <c r="BW164" i="2"/>
  <c r="AL8" i="1" s="1"/>
  <c r="BT164" i="2"/>
  <c r="AH8" i="1" s="1"/>
  <c r="BS164" i="2"/>
  <c r="AG8" i="1" s="1"/>
  <c r="BU164" i="2"/>
  <c r="AI8" i="1" s="1"/>
  <c r="R189" i="2"/>
  <c r="N189" i="2"/>
  <c r="J189" i="2"/>
  <c r="R183" i="2"/>
  <c r="N183" i="2"/>
  <c r="J183" i="2"/>
  <c r="AV189" i="2" l="1"/>
  <c r="AV183" i="2"/>
  <c r="CC8" i="1" s="1"/>
  <c r="BO172" i="2"/>
  <c r="BU8" i="1" s="1"/>
  <c r="BN172" i="2"/>
  <c r="BT8" i="1" s="1"/>
  <c r="BE172" i="2"/>
  <c r="BD8" i="1" s="1"/>
  <c r="BD172" i="2"/>
  <c r="BC8" i="1" s="1"/>
  <c r="BH172" i="2"/>
  <c r="BK8" i="1" s="1"/>
  <c r="BG172" i="2"/>
  <c r="BH8" i="1" s="1"/>
  <c r="AY8" i="1"/>
  <c r="BP172" i="2"/>
  <c r="BV8" i="1" s="1"/>
  <c r="BI172" i="2"/>
  <c r="BO8" i="1" s="1"/>
  <c r="BF172" i="2"/>
  <c r="BE8" i="1" s="1"/>
  <c r="CK8" i="1"/>
  <c r="R187" i="2"/>
  <c r="N187" i="2"/>
  <c r="J187" i="2"/>
  <c r="R185" i="2"/>
  <c r="N185" i="2"/>
  <c r="J185" i="2"/>
  <c r="AX174" i="2"/>
  <c r="AW174" i="2"/>
  <c r="AX173" i="2"/>
  <c r="AY173" i="2" s="1"/>
  <c r="AX172" i="2"/>
  <c r="CE162" i="2"/>
  <c r="AX162" i="2"/>
  <c r="AW162" i="2"/>
  <c r="CE161" i="2"/>
  <c r="AX161" i="2"/>
  <c r="AW161" i="2"/>
  <c r="CE160" i="2"/>
  <c r="AX160" i="2"/>
  <c r="AW160" i="2"/>
  <c r="CE159" i="2"/>
  <c r="AX159" i="2"/>
  <c r="AW159" i="2"/>
  <c r="AY159" i="2" s="1"/>
  <c r="AX158" i="2"/>
  <c r="AW158" i="2"/>
  <c r="AX157" i="2"/>
  <c r="AW157" i="2"/>
  <c r="AX156" i="2"/>
  <c r="AW156" i="2"/>
  <c r="AX155" i="2"/>
  <c r="AW155" i="2"/>
  <c r="AX154" i="2"/>
  <c r="AW154" i="2"/>
  <c r="AX153" i="2"/>
  <c r="AW153" i="2"/>
  <c r="CE152" i="2"/>
  <c r="AX152" i="2"/>
  <c r="AW152" i="2"/>
  <c r="CE151" i="2"/>
  <c r="AX151" i="2"/>
  <c r="AW151" i="2"/>
  <c r="AY151" i="2" s="1"/>
  <c r="CE150" i="2"/>
  <c r="AX150" i="2"/>
  <c r="AW150" i="2"/>
  <c r="AY150" i="2" s="1"/>
  <c r="CE149" i="2"/>
  <c r="AX149" i="2"/>
  <c r="AW149" i="2"/>
  <c r="CE148" i="2"/>
  <c r="AX148" i="2"/>
  <c r="AW148" i="2"/>
  <c r="CE147" i="2"/>
  <c r="AX147" i="2"/>
  <c r="AW147" i="2"/>
  <c r="CE146" i="2"/>
  <c r="AX146" i="2"/>
  <c r="AW146" i="2"/>
  <c r="CE145" i="2"/>
  <c r="AX145" i="2"/>
  <c r="AW145" i="2"/>
  <c r="CE144" i="2"/>
  <c r="AX144" i="2"/>
  <c r="AW144" i="2"/>
  <c r="CE143" i="2"/>
  <c r="AX143" i="2"/>
  <c r="AW143" i="2"/>
  <c r="AY143" i="2" s="1"/>
  <c r="CE142" i="2"/>
  <c r="AX142" i="2"/>
  <c r="AW142" i="2"/>
  <c r="AY142" i="2" s="1"/>
  <c r="CF141" i="2"/>
  <c r="CE140" i="2"/>
  <c r="AX140" i="2"/>
  <c r="AY140" i="2" s="1"/>
  <c r="CE139" i="2"/>
  <c r="AX139" i="2"/>
  <c r="AY139" i="2" s="1"/>
  <c r="CE138" i="2"/>
  <c r="AX138" i="2"/>
  <c r="AY138" i="2" s="1"/>
  <c r="CE137" i="2"/>
  <c r="AX137" i="2"/>
  <c r="AY137" i="2" s="1"/>
  <c r="CE136" i="2"/>
  <c r="AX136" i="2"/>
  <c r="AW136" i="2"/>
  <c r="CE135" i="2"/>
  <c r="AX135" i="2"/>
  <c r="AW135" i="2"/>
  <c r="CE134" i="2"/>
  <c r="AX134" i="2"/>
  <c r="AW134" i="2"/>
  <c r="CE133" i="2"/>
  <c r="CD133" i="2"/>
  <c r="U8" i="1"/>
  <c r="Z117" i="2"/>
  <c r="Q119" i="2" s="1"/>
  <c r="J117" i="2"/>
  <c r="W100" i="2"/>
  <c r="V100" i="2"/>
  <c r="T100" i="2"/>
  <c r="S100" i="2"/>
  <c r="R100" i="2"/>
  <c r="Q100" i="2"/>
  <c r="P100" i="2"/>
  <c r="O100" i="2"/>
  <c r="N100" i="2"/>
  <c r="M100" i="2"/>
  <c r="L100" i="2"/>
  <c r="J100" i="2"/>
  <c r="I100" i="2"/>
  <c r="H100" i="2"/>
  <c r="Z99" i="2"/>
  <c r="Z98" i="2"/>
  <c r="Z97" i="2"/>
  <c r="Z96" i="2"/>
  <c r="Z95" i="2"/>
  <c r="V92" i="2"/>
  <c r="AV75" i="2"/>
  <c r="AV74" i="2"/>
  <c r="AV73" i="2"/>
  <c r="AV72" i="2"/>
  <c r="AV71" i="2"/>
  <c r="AV70" i="2"/>
  <c r="AV69" i="2"/>
  <c r="AV68" i="2"/>
  <c r="AV67" i="2"/>
  <c r="BD57" i="2"/>
  <c r="AY62" i="2"/>
  <c r="AX62" i="2"/>
  <c r="AW62" i="2"/>
  <c r="AV62" i="2"/>
  <c r="AY61" i="2"/>
  <c r="AX61" i="2"/>
  <c r="AW61" i="2"/>
  <c r="AV61" i="2"/>
  <c r="AY60" i="2"/>
  <c r="AX60" i="2"/>
  <c r="AW60" i="2"/>
  <c r="AV60" i="2"/>
  <c r="AY59" i="2"/>
  <c r="AX59" i="2"/>
  <c r="AW59" i="2"/>
  <c r="AV59" i="2"/>
  <c r="AY58" i="2"/>
  <c r="AX58" i="2"/>
  <c r="AW58" i="2"/>
  <c r="AV58" i="2"/>
  <c r="AY57" i="2"/>
  <c r="AX57" i="2"/>
  <c r="AW57" i="2"/>
  <c r="AV57" i="2"/>
  <c r="BE53" i="2"/>
  <c r="BD53" i="2"/>
  <c r="BC53" i="2"/>
  <c r="BB53" i="2"/>
  <c r="BA53" i="2"/>
  <c r="AW53" i="2"/>
  <c r="AZ52" i="2"/>
  <c r="AY52" i="2"/>
  <c r="AX52" i="2"/>
  <c r="AW52" i="2"/>
  <c r="AV52" i="2"/>
  <c r="AZ51" i="2"/>
  <c r="AY51" i="2"/>
  <c r="AX51" i="2"/>
  <c r="AW51" i="2"/>
  <c r="AV51" i="2"/>
  <c r="AZ50" i="2"/>
  <c r="AY50" i="2"/>
  <c r="AX50" i="2"/>
  <c r="AW50" i="2"/>
  <c r="AV50" i="2"/>
  <c r="AZ49" i="2"/>
  <c r="AY49" i="2"/>
  <c r="AX49" i="2"/>
  <c r="AW49" i="2"/>
  <c r="AV49" i="2"/>
  <c r="AZ48" i="2"/>
  <c r="AY48" i="2"/>
  <c r="AX48" i="2"/>
  <c r="AW48" i="2"/>
  <c r="AV48" i="2"/>
  <c r="AZ47" i="2"/>
  <c r="AY47" i="2"/>
  <c r="AX47" i="2"/>
  <c r="AW47" i="2"/>
  <c r="AV47" i="2"/>
  <c r="AB12" i="2"/>
  <c r="W4" i="2"/>
  <c r="M4" i="2"/>
  <c r="W2" i="2"/>
  <c r="M2" i="2"/>
  <c r="G8" i="1"/>
  <c r="F8" i="1"/>
  <c r="E8" i="1"/>
  <c r="D8" i="1"/>
  <c r="C8" i="1"/>
  <c r="AV187" i="2" l="1"/>
  <c r="CG8" i="1" s="1"/>
  <c r="AW66" i="2"/>
  <c r="N8" i="1" s="1"/>
  <c r="AV185" i="2"/>
  <c r="CE8" i="1" s="1"/>
  <c r="A101" i="2"/>
  <c r="AY135" i="2"/>
  <c r="AY157" i="2"/>
  <c r="AY148" i="2"/>
  <c r="AY136" i="2"/>
  <c r="BA181" i="2"/>
  <c r="AY162" i="2"/>
  <c r="AY156" i="2"/>
  <c r="AY153" i="2"/>
  <c r="AY152" i="2"/>
  <c r="AY145" i="2"/>
  <c r="AY149" i="2"/>
  <c r="AY147" i="2"/>
  <c r="AY160" i="2"/>
  <c r="AY161" i="2"/>
  <c r="AY158" i="2"/>
  <c r="AY155" i="2"/>
  <c r="AY154" i="2"/>
  <c r="AY146" i="2"/>
  <c r="AY144" i="2"/>
  <c r="BE47" i="2"/>
  <c r="BD47" i="2"/>
  <c r="BC47" i="2"/>
  <c r="CD159" i="2"/>
  <c r="BC57" i="2"/>
  <c r="BB57" i="2"/>
  <c r="AY134" i="2"/>
  <c r="AA95" i="2"/>
  <c r="V101" i="2" s="1"/>
  <c r="BA47" i="2"/>
  <c r="BB47" i="2"/>
  <c r="AZ57" i="2"/>
  <c r="O119" i="2"/>
  <c r="AV119" i="2" s="1"/>
  <c r="AY174" i="2"/>
  <c r="CD134" i="2"/>
  <c r="Y133" i="2" l="1"/>
  <c r="X133" i="2" s="1"/>
  <c r="CR103" i="2"/>
  <c r="CX103" i="2"/>
  <c r="CV103" i="2"/>
  <c r="CT103" i="2"/>
  <c r="CP103" i="2"/>
  <c r="V119" i="2"/>
  <c r="CD135" i="2"/>
  <c r="AW218" i="2"/>
  <c r="CY8" i="1" s="1"/>
  <c r="AV218" i="2"/>
  <c r="CX8" i="1" s="1"/>
  <c r="AV181" i="2"/>
  <c r="AZ181" i="2"/>
  <c r="AY181" i="2"/>
  <c r="BB181" i="2"/>
  <c r="CD136" i="2"/>
  <c r="AY218" i="2"/>
  <c r="DA8" i="1" s="1"/>
  <c r="BA218" i="2"/>
  <c r="DC8" i="1" s="1"/>
  <c r="AZ218" i="2"/>
  <c r="DB8" i="1" s="1"/>
  <c r="BC218" i="2"/>
  <c r="DE8" i="1" s="1"/>
  <c r="AX181" i="2"/>
  <c r="BB218" i="2"/>
  <c r="DD8" i="1" s="1"/>
  <c r="BD181" i="2"/>
  <c r="BC181" i="2"/>
  <c r="AX218" i="2"/>
  <c r="CZ8" i="1" s="1"/>
  <c r="CI8" i="1"/>
  <c r="CD160" i="2"/>
  <c r="P8" i="1"/>
  <c r="BE57" i="2"/>
  <c r="M8" i="1" s="1"/>
  <c r="O101" i="2"/>
  <c r="O121" i="2" s="1"/>
  <c r="BF47" i="2"/>
  <c r="L8" i="1" s="1"/>
  <c r="AA133" i="2" l="1"/>
  <c r="AA134" i="2" s="1"/>
  <c r="AA135" i="2" s="1"/>
  <c r="AA136" i="2" s="1"/>
  <c r="AA137" i="2" s="1"/>
  <c r="AA138" i="2" s="1"/>
  <c r="AA139" i="2" s="1"/>
  <c r="AA140" i="2" s="1"/>
  <c r="AA141" i="2" s="1"/>
  <c r="AA142" i="2" s="1"/>
  <c r="AA143" i="2" s="1"/>
  <c r="AA144" i="2" s="1"/>
  <c r="AA145" i="2" s="1"/>
  <c r="AA146" i="2" s="1"/>
  <c r="AA147" i="2" s="1"/>
  <c r="AA148" i="2" s="1"/>
  <c r="AA149" i="2" s="1"/>
  <c r="AA150" i="2" s="1"/>
  <c r="AA151" i="2" s="1"/>
  <c r="AA152" i="2" s="1"/>
  <c r="AA153" i="2" s="1"/>
  <c r="AA154" i="2" s="1"/>
  <c r="AA155" i="2" s="1"/>
  <c r="AA156" i="2" s="1"/>
  <c r="AA157" i="2" s="1"/>
  <c r="AA158" i="2" s="1"/>
  <c r="AA159" i="2" s="1"/>
  <c r="AA160" i="2" s="1"/>
  <c r="AA161" i="2" s="1"/>
  <c r="AA162" i="2" s="1"/>
  <c r="Y134" i="2"/>
  <c r="Y135" i="2" s="1"/>
  <c r="Y136" i="2" s="1"/>
  <c r="Y137" i="2" s="1"/>
  <c r="Y138" i="2" s="1"/>
  <c r="Y139" i="2" s="1"/>
  <c r="Y140" i="2" s="1"/>
  <c r="Y141" i="2" s="1"/>
  <c r="Y142" i="2" s="1"/>
  <c r="Y143" i="2" s="1"/>
  <c r="Y144" i="2" s="1"/>
  <c r="Y145" i="2" s="1"/>
  <c r="Y146" i="2" s="1"/>
  <c r="Y147" i="2" s="1"/>
  <c r="Y148" i="2" s="1"/>
  <c r="Y149" i="2" s="1"/>
  <c r="Y150" i="2" s="1"/>
  <c r="Y151" i="2" s="1"/>
  <c r="Y152" i="2" s="1"/>
  <c r="Y153" i="2" s="1"/>
  <c r="Y154" i="2" s="1"/>
  <c r="Y155" i="2" s="1"/>
  <c r="Y156" i="2" s="1"/>
  <c r="Y157" i="2" s="1"/>
  <c r="Y158" i="2" s="1"/>
  <c r="Y159" i="2" s="1"/>
  <c r="Y160" i="2" s="1"/>
  <c r="Y161" i="2" s="1"/>
  <c r="Y162" i="2" s="1"/>
  <c r="CY105" i="2"/>
  <c r="CW105" i="2"/>
  <c r="CU105" i="2"/>
  <c r="U121" i="2"/>
  <c r="R8" i="1" s="1"/>
  <c r="R101" i="2"/>
  <c r="CK109" i="2"/>
  <c r="CN109" i="2" s="1"/>
  <c r="CQ105" i="2"/>
  <c r="CS105" i="2"/>
  <c r="S8" i="1"/>
  <c r="CD137" i="2"/>
  <c r="CD161" i="2"/>
  <c r="CD162" i="2"/>
  <c r="CK115" i="2"/>
  <c r="CK107" i="2"/>
  <c r="CN107" i="2" s="1"/>
  <c r="CK111" i="2"/>
  <c r="CK113" i="2"/>
  <c r="Q8" i="1"/>
  <c r="X134" i="2" l="1"/>
  <c r="T8" i="1"/>
  <c r="Z133" i="2"/>
  <c r="CS107" i="2"/>
  <c r="CQ107" i="2"/>
  <c r="CU107" i="2"/>
  <c r="CU113" i="2"/>
  <c r="CU111" i="2"/>
  <c r="CU109" i="2"/>
  <c r="CN115" i="2"/>
  <c r="CU115" i="2"/>
  <c r="AV101" i="2"/>
  <c r="O8" i="1" s="1"/>
  <c r="AV35" i="2"/>
  <c r="K8" i="1" s="1"/>
  <c r="CD138" i="2"/>
  <c r="CY111" i="2"/>
  <c r="CY107" i="2"/>
  <c r="CQ115" i="2"/>
  <c r="CY115" i="2"/>
  <c r="CY109" i="2"/>
  <c r="CY113" i="2"/>
  <c r="CS115" i="2"/>
  <c r="CW115" i="2"/>
  <c r="CN111" i="2"/>
  <c r="CW111" i="2" s="1"/>
  <c r="CQ111" i="2"/>
  <c r="CS111" i="2"/>
  <c r="CN113" i="2"/>
  <c r="CQ113" i="2"/>
  <c r="CS113" i="2"/>
  <c r="CQ109" i="2"/>
  <c r="CS109" i="2"/>
  <c r="CW107" i="2"/>
  <c r="CW109" i="2"/>
  <c r="CW113" i="2"/>
  <c r="X135" i="2"/>
  <c r="Z134" i="2" l="1"/>
  <c r="CD139" i="2"/>
  <c r="X136" i="2"/>
  <c r="Z135" i="2" l="1"/>
  <c r="CD140" i="2"/>
  <c r="X137" i="2"/>
  <c r="Z136" i="2" l="1"/>
  <c r="CE141" i="2"/>
  <c r="X138" i="2"/>
  <c r="Z137" i="2" l="1"/>
  <c r="CD142" i="2"/>
  <c r="X139" i="2"/>
  <c r="Z138" i="2" l="1"/>
  <c r="CD143" i="2"/>
  <c r="X140" i="2"/>
  <c r="Z139" i="2" l="1"/>
  <c r="CD144" i="2"/>
  <c r="X141" i="2"/>
  <c r="Z140" i="2" l="1"/>
  <c r="CD145" i="2"/>
  <c r="X142" i="2"/>
  <c r="Z141" i="2" l="1"/>
  <c r="CD146" i="2"/>
  <c r="X143" i="2"/>
  <c r="Z142" i="2" l="1"/>
  <c r="CD147" i="2"/>
  <c r="X144" i="2"/>
  <c r="Z143" i="2" l="1"/>
  <c r="CD148" i="2"/>
  <c r="X145" i="2"/>
  <c r="Z144" i="2" l="1"/>
  <c r="CD149" i="2"/>
  <c r="X146" i="2"/>
  <c r="Z145" i="2" l="1"/>
  <c r="CD150" i="2"/>
  <c r="X147" i="2"/>
  <c r="Z146" i="2" l="1"/>
  <c r="CD151" i="2"/>
  <c r="AV12" i="2"/>
  <c r="X148" i="2"/>
  <c r="Z147" i="2" l="1"/>
  <c r="AW12" i="2"/>
  <c r="J8" i="1" s="1"/>
  <c r="I8" i="1"/>
  <c r="AX12" i="2"/>
  <c r="H8" i="1" s="1"/>
  <c r="CD152" i="2"/>
  <c r="X150" i="2"/>
  <c r="X149" i="2"/>
  <c r="Z148" i="2" l="1"/>
  <c r="Z149" i="2" l="1"/>
  <c r="X151" i="2"/>
  <c r="Z150" i="2" l="1"/>
  <c r="X152" i="2"/>
  <c r="Z151" i="2" l="1"/>
  <c r="X153" i="2"/>
  <c r="Z152" i="2" l="1"/>
  <c r="X154" i="2"/>
  <c r="Z153" i="2" l="1"/>
  <c r="X155" i="2"/>
  <c r="Z154" i="2" l="1"/>
  <c r="X156" i="2"/>
  <c r="Z155" i="2" l="1"/>
  <c r="X157" i="2"/>
  <c r="Z156" i="2" l="1"/>
  <c r="X158" i="2"/>
  <c r="Z157" i="2" l="1"/>
  <c r="X159" i="2"/>
  <c r="Z158" i="2" l="1"/>
  <c r="X160" i="2"/>
  <c r="Z159" i="2" l="1"/>
  <c r="X161" i="2"/>
  <c r="Z160" i="2" l="1"/>
  <c r="I164" i="2"/>
  <c r="Y172" i="2" s="1"/>
  <c r="Y173" i="2" s="1"/>
  <c r="Y174" i="2" s="1"/>
  <c r="X162" i="2"/>
  <c r="Z161" i="2" l="1"/>
  <c r="X172" i="2"/>
  <c r="I176" i="2"/>
  <c r="BX8" i="1" s="1"/>
  <c r="X173" i="2"/>
  <c r="E164" i="2"/>
  <c r="DD107" i="2" s="1"/>
  <c r="DE107" i="2" s="1"/>
  <c r="AS8" i="1"/>
  <c r="V164" i="2" l="1"/>
  <c r="AA172" i="2" s="1"/>
  <c r="AA173" i="2" s="1"/>
  <c r="AA174" i="2" s="1"/>
  <c r="Z162" i="2"/>
  <c r="Q164" i="2" s="1"/>
  <c r="R164" i="2" s="1"/>
  <c r="AX164" i="2" s="1"/>
  <c r="F164" i="2"/>
  <c r="AW164" i="2" s="1"/>
  <c r="N166" i="2"/>
  <c r="AV8" i="1" s="1"/>
  <c r="BK172" i="2"/>
  <c r="DD115" i="2"/>
  <c r="DD113" i="2"/>
  <c r="DD111" i="2"/>
  <c r="DD109" i="2"/>
  <c r="AT8" i="1" l="1"/>
  <c r="DM103" i="2"/>
  <c r="DN105" i="2" s="1"/>
  <c r="DG103" i="2"/>
  <c r="DH105" i="2" s="1"/>
  <c r="DK103" i="2"/>
  <c r="DL105" i="2" s="1"/>
  <c r="DO103" i="2"/>
  <c r="DP105" i="2" s="1"/>
  <c r="DI103" i="2"/>
  <c r="DJ105" i="2" s="1"/>
  <c r="AU8" i="1"/>
  <c r="AV166" i="2"/>
  <c r="T166" i="2" s="1"/>
  <c r="AW8" i="1" s="1"/>
  <c r="DE109" i="2"/>
  <c r="AR8" i="1"/>
  <c r="DE111" i="2"/>
  <c r="DN111" i="2"/>
  <c r="DE115" i="2"/>
  <c r="DN107" i="2"/>
  <c r="DE113" i="2"/>
  <c r="DH111" i="2" l="1"/>
  <c r="DH113" i="2"/>
  <c r="DN113" i="2"/>
  <c r="DH109" i="2"/>
  <c r="DN109" i="2"/>
  <c r="DJ109" i="2"/>
  <c r="DJ115" i="2"/>
  <c r="DL109" i="2"/>
  <c r="DL115" i="2"/>
  <c r="DL111" i="2"/>
  <c r="DL107" i="2"/>
  <c r="DJ113" i="2"/>
  <c r="DP115" i="2"/>
  <c r="DJ107" i="2"/>
  <c r="DJ111" i="2"/>
  <c r="DP113" i="2"/>
  <c r="DP111" i="2"/>
  <c r="DP109" i="2"/>
  <c r="DP107" i="2"/>
  <c r="DH107" i="2"/>
  <c r="DN115" i="2"/>
  <c r="Z172" i="2"/>
  <c r="DL113" i="2"/>
  <c r="DH115" i="2"/>
  <c r="X174" i="2"/>
  <c r="BJ172" i="2" s="1"/>
  <c r="BA172" i="2"/>
  <c r="AZ8" i="1" s="1"/>
  <c r="BB172" i="2"/>
  <c r="BA8" i="1" s="1"/>
  <c r="AA8" i="1"/>
  <c r="BM172" i="2" l="1"/>
  <c r="Z173" i="2"/>
  <c r="E176" i="2"/>
  <c r="V176" i="2" l="1"/>
  <c r="Z174" i="2"/>
  <c r="Q176" i="2" s="1"/>
  <c r="DU115" i="2"/>
  <c r="DU113" i="2"/>
  <c r="DU111" i="2"/>
  <c r="DU107" i="2"/>
  <c r="DU109" i="2"/>
  <c r="F176" i="2"/>
  <c r="AW176" i="2" s="1"/>
  <c r="BW8" i="1" s="1"/>
  <c r="N178" i="2" l="1"/>
  <c r="CA8" i="1" s="1"/>
  <c r="R176" i="2"/>
  <c r="AX176" i="2" s="1"/>
  <c r="BY8" i="1" s="1"/>
  <c r="EB103" i="2"/>
  <c r="EC105" i="2" s="1"/>
  <c r="DX103" i="2"/>
  <c r="DY105" i="2" s="1"/>
  <c r="ED103" i="2"/>
  <c r="EE105" i="2" s="1"/>
  <c r="EF103" i="2"/>
  <c r="EG105" i="2" s="1"/>
  <c r="DZ103" i="2"/>
  <c r="EA105" i="2" s="1"/>
  <c r="BZ8" i="1"/>
  <c r="AV178" i="2"/>
  <c r="T178" i="2" s="1"/>
  <c r="CB8" i="1" s="1"/>
  <c r="BL172" i="2"/>
  <c r="DV109" i="2"/>
  <c r="DV113" i="2"/>
  <c r="DV107" i="2"/>
  <c r="DV111" i="2"/>
  <c r="DV115" i="2"/>
  <c r="DY107" i="2" l="1"/>
  <c r="DY109" i="2"/>
  <c r="EE109" i="2"/>
  <c r="EE115" i="2"/>
  <c r="DY115" i="2"/>
  <c r="EE111" i="2"/>
  <c r="EA113" i="2"/>
  <c r="EG111" i="2"/>
  <c r="DY111" i="2"/>
  <c r="EE107" i="2"/>
  <c r="EC109" i="2"/>
  <c r="EC115" i="2"/>
  <c r="EC111" i="2"/>
  <c r="EC107" i="2"/>
  <c r="EC113" i="2"/>
  <c r="EG115" i="2"/>
  <c r="EG107" i="2"/>
  <c r="EA111" i="2"/>
  <c r="EG109" i="2"/>
  <c r="EA109" i="2"/>
  <c r="EA107" i="2"/>
  <c r="EG113" i="2"/>
  <c r="EE113" i="2"/>
  <c r="DY113" i="2"/>
  <c r="EA115" i="2"/>
  <c r="BL133" i="2" l="1"/>
  <c r="AO8" i="1" s="1"/>
  <c r="BF133" i="2"/>
  <c r="AF8" i="1" s="1"/>
  <c r="BD133" i="2" l="1"/>
  <c r="Z8" i="1" s="1"/>
  <c r="BE133" i="2"/>
  <c r="AC8" i="1" s="1"/>
  <c r="V8" i="1"/>
  <c r="BN133" i="2"/>
  <c r="AQ8" i="1" s="1"/>
  <c r="BB133" i="2"/>
  <c r="X8" i="1" s="1"/>
  <c r="BG133" i="2"/>
  <c r="AJ8" i="1" s="1"/>
  <c r="BA133" i="2"/>
  <c r="W8" i="1" s="1"/>
  <c r="BJ133" i="2"/>
  <c r="BI133" i="2"/>
  <c r="BH133" i="2"/>
  <c r="BC133" i="2"/>
  <c r="Y8" i="1" s="1"/>
  <c r="BM133" i="2"/>
  <c r="AP8" i="1" s="1"/>
  <c r="BK133" i="2"/>
</calcChain>
</file>

<file path=xl/comments1.xml><?xml version="1.0" encoding="utf-8"?>
<comments xmlns="http://schemas.openxmlformats.org/spreadsheetml/2006/main">
  <authors>
    <author/>
  </authors>
  <commentList>
    <comment ref="AJ7" authorId="0" shapeId="0">
      <text>
        <r>
          <rPr>
            <sz val="10"/>
            <color rgb="FF000000"/>
            <rFont val="Arial"/>
            <family val="2"/>
            <scheme val="minor"/>
          </rPr>
          <t>======
ID#AAABPybMDx4
John Alexander Quiroga Fuquene    (2024-06-12 16:42:57)
El control ayuda a disminuir la Probabilidad o el Impacto?
Seleccione de la lista la opción.</t>
        </r>
      </text>
    </comment>
    <comment ref="BO7"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extLst>
    <ext xmlns:r="http://schemas.openxmlformats.org/officeDocument/2006/relationships" uri="GoogleSheetsCustomDataVersion2">
      <go:sheetsCustomData xmlns:go="http://customooxmlschemas.google.com/" r:id="rId1" roundtripDataSignature="AMtx7mjuBLq+3L3WjSTSVVxZRzIdWquAsQ=="/>
    </ext>
  </extLst>
</comments>
</file>

<file path=xl/comments10.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1.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2.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3.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4.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5.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6.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2.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extLst>
    <ext xmlns:r="http://schemas.openxmlformats.org/officeDocument/2006/relationships" uri="GoogleSheetsCustomDataVersion2">
      <go:sheetsCustomData xmlns:go="http://customooxmlschemas.google.com/" r:id="rId1" roundtripDataSignature="AMtx7mjUkKJEb5+iKB04mNU60eODnJhbqw=="/>
    </ext>
  </extLst>
</comments>
</file>

<file path=xl/comments3.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4.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5.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6.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7.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8.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9.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sharedStrings.xml><?xml version="1.0" encoding="utf-8"?>
<sst xmlns="http://schemas.openxmlformats.org/spreadsheetml/2006/main" count="12502" uniqueCount="1167">
  <si>
    <t>x</t>
  </si>
  <si>
    <t>NOMBRE</t>
  </si>
  <si>
    <t>FORMATO</t>
  </si>
  <si>
    <t>AÑO</t>
  </si>
  <si>
    <t>FECHA</t>
  </si>
  <si>
    <t>PERIODO DE MONITOREO</t>
  </si>
  <si>
    <t>CÓDIGO</t>
  </si>
  <si>
    <t>PROCESO</t>
  </si>
  <si>
    <t>VERSIÓN</t>
  </si>
  <si>
    <t>PLANEACIÓN ESTRATÉGICA</t>
  </si>
  <si>
    <t>IDENTIFICACIÓN</t>
  </si>
  <si>
    <t>ANÁLISIS</t>
  </si>
  <si>
    <t>EVALUACIÓN</t>
  </si>
  <si>
    <t>PLAN DE TRATAMIENTO</t>
  </si>
  <si>
    <t>OBSERVACIONES LÍNEAS DE DEFENSA</t>
  </si>
  <si>
    <t>Actividad expuesta
(Punto de Riesgo)</t>
  </si>
  <si>
    <t>TIPO
RIESGO</t>
  </si>
  <si>
    <t>FACTOR</t>
  </si>
  <si>
    <t>CAUSA</t>
  </si>
  <si>
    <t>CAUSA RAIZ</t>
  </si>
  <si>
    <t>Cód.</t>
  </si>
  <si>
    <t>DESCRIPCIÓN DEL RIESGO</t>
  </si>
  <si>
    <t>DUEÑO</t>
  </si>
  <si>
    <t>CONSECUENCIAS</t>
  </si>
  <si>
    <t>TIPOS DE RIESGOS ASOCIADOS</t>
  </si>
  <si>
    <t>RIESGO INHERENTE</t>
  </si>
  <si>
    <t>POLÍTICA DE TRATAMIENTO</t>
  </si>
  <si>
    <t>RESPONSABLE</t>
  </si>
  <si>
    <t>FECHA FIN</t>
  </si>
  <si>
    <t>NOMBRE DEL INDICADOR</t>
  </si>
  <si>
    <t>FÓRMULA DEL INDICADOR</t>
  </si>
  <si>
    <t>TRAZABILIDAD
(Registro de Cambios)</t>
  </si>
  <si>
    <t>ÁREA</t>
  </si>
  <si>
    <t>NOMBRE
USUARIO</t>
  </si>
  <si>
    <t>OBSERVACIÓN</t>
  </si>
  <si>
    <t>HOJA</t>
  </si>
  <si>
    <t>PROBABILIDAD</t>
  </si>
  <si>
    <t>%PROBinh</t>
  </si>
  <si>
    <t>IMPACTO I</t>
  </si>
  <si>
    <t>%IMPinh</t>
  </si>
  <si>
    <t>NIVEL RIESGO
Inherente</t>
  </si>
  <si>
    <t>Valor Ri.</t>
  </si>
  <si>
    <t>DOCUMENTACIÓN</t>
  </si>
  <si>
    <t>EVIDENCIA</t>
  </si>
  <si>
    <t>FRECUENCIA</t>
  </si>
  <si>
    <t># Continuos</t>
  </si>
  <si>
    <t>IMPLEMENTACIÓN</t>
  </si>
  <si>
    <t># Automáticos</t>
  </si>
  <si>
    <t>TIPO</t>
  </si>
  <si>
    <t># Detectivos</t>
  </si>
  <si>
    <t># Correctivos</t>
  </si>
  <si>
    <t>Efecto</t>
  </si>
  <si>
    <t>%PROBres</t>
  </si>
  <si>
    <t>IMPACTO R</t>
  </si>
  <si>
    <t>%IMPres</t>
  </si>
  <si>
    <t>NIVEL RIESGO residual</t>
  </si>
  <si>
    <t>Valor Rr.</t>
  </si>
  <si>
    <t>R (1)</t>
  </si>
  <si>
    <t>listas</t>
  </si>
  <si>
    <t>1.) Enero - Abril</t>
  </si>
  <si>
    <t>IMPACTO</t>
  </si>
  <si>
    <t>1 - Leve</t>
  </si>
  <si>
    <t>2 - Menor</t>
  </si>
  <si>
    <t>3 - Moderado</t>
  </si>
  <si>
    <t>4 - Mayor</t>
  </si>
  <si>
    <t>5 - Catastrófico</t>
  </si>
  <si>
    <t>5 - Muy Alta</t>
  </si>
  <si>
    <t>81    100</t>
  </si>
  <si>
    <t>ALTO</t>
  </si>
  <si>
    <t>EXTREMO</t>
  </si>
  <si>
    <t>4 - Alta</t>
  </si>
  <si>
    <t>61    80</t>
  </si>
  <si>
    <t>MODERADO</t>
  </si>
  <si>
    <t>3 - Media</t>
  </si>
  <si>
    <t>41     60</t>
  </si>
  <si>
    <t>2 - Baja</t>
  </si>
  <si>
    <t>21     40</t>
  </si>
  <si>
    <t>BAJO</t>
  </si>
  <si>
    <t>1 - Muy Baja</t>
  </si>
  <si>
    <t>0,1     20</t>
  </si>
  <si>
    <t>.</t>
  </si>
  <si>
    <t>Factores Causas</t>
  </si>
  <si>
    <t>Humano</t>
  </si>
  <si>
    <t>Tecnológico</t>
  </si>
  <si>
    <t>Infraestructura</t>
  </si>
  <si>
    <t>Evento Externo</t>
  </si>
  <si>
    <t>Otro</t>
  </si>
  <si>
    <t>Probabilidad</t>
  </si>
  <si>
    <t>Impacto</t>
  </si>
  <si>
    <t>Nivel</t>
  </si>
  <si>
    <t>Moderado</t>
  </si>
  <si>
    <t>Fuerte</t>
  </si>
  <si>
    <t>Ambos</t>
  </si>
  <si>
    <t>Ninguno</t>
  </si>
  <si>
    <t>Preventivo</t>
  </si>
  <si>
    <t>Detectivo</t>
  </si>
  <si>
    <t>Correctivo</t>
  </si>
  <si>
    <t>Automático</t>
  </si>
  <si>
    <t>Manual</t>
  </si>
  <si>
    <t>SI</t>
  </si>
  <si>
    <t>NO</t>
  </si>
  <si>
    <t>REDUCIR</t>
  </si>
  <si>
    <t>COMPARTIR</t>
  </si>
  <si>
    <t>EVITAR</t>
  </si>
  <si>
    <t>Anual</t>
  </si>
  <si>
    <t>Aleatoria</t>
  </si>
  <si>
    <t>Continua</t>
  </si>
  <si>
    <t>Muy Baja</t>
  </si>
  <si>
    <t>El evento puede ocurririr solo en circunstancias excepcionales (poco comunes)</t>
  </si>
  <si>
    <t>La actividad que conlleva el riesgo se ejecuta como máximos 2 veces por año</t>
  </si>
  <si>
    <t>Baja</t>
  </si>
  <si>
    <t>El evento puede ocurrir en algún momento.</t>
  </si>
  <si>
    <t>Media</t>
  </si>
  <si>
    <t>Se espera que ocurra en algunos casos.</t>
  </si>
  <si>
    <t>La actividad que conlleva el riesgo se ejecuta de 24 a 500 veces por año</t>
  </si>
  <si>
    <t>Alta</t>
  </si>
  <si>
    <t>Es viable que el evento ocurra en la mayoría de las circunstancias</t>
  </si>
  <si>
    <t>Muy Alta</t>
  </si>
  <si>
    <t>Se espera que el evento ocurra en todas las circunstancias</t>
  </si>
  <si>
    <t>PROCESO / SISTEMA:</t>
  </si>
  <si>
    <r>
      <rPr>
        <b/>
        <sz val="9"/>
        <color theme="1"/>
        <rFont val="Arial"/>
        <family val="2"/>
      </rPr>
      <t xml:space="preserve">Actividad expuesta
</t>
    </r>
    <r>
      <rPr>
        <sz val="9"/>
        <color theme="1"/>
        <rFont val="Arial"/>
        <family val="2"/>
      </rPr>
      <t>(Punto de Riesgo)</t>
    </r>
  </si>
  <si>
    <t>TIPO RIESGO</t>
  </si>
  <si>
    <t>LAFT</t>
  </si>
  <si>
    <t>#</t>
  </si>
  <si>
    <r>
      <rPr>
        <b/>
        <sz val="10"/>
        <color theme="1"/>
        <rFont val="Arial"/>
        <family val="2"/>
      </rPr>
      <t xml:space="preserve"># CONTROL 
</t>
    </r>
    <r>
      <rPr>
        <sz val="8"/>
        <color theme="1"/>
        <rFont val="Arial"/>
        <family val="2"/>
      </rPr>
      <t>que cubre la causa</t>
    </r>
  </si>
  <si>
    <t>CONCATENAR</t>
  </si>
  <si>
    <t>Espejo Controles</t>
  </si>
  <si>
    <t>Legal:</t>
  </si>
  <si>
    <t>Bienes públicos</t>
  </si>
  <si>
    <t>Económica:</t>
  </si>
  <si>
    <t>Recursos Públicos</t>
  </si>
  <si>
    <t>Reputacional:</t>
  </si>
  <si>
    <t>Intereses patrimoniales</t>
  </si>
  <si>
    <t>Operativa:</t>
  </si>
  <si>
    <t>Daño Fiscal:</t>
  </si>
  <si>
    <t>Otra:</t>
  </si>
  <si>
    <t>X</t>
  </si>
  <si>
    <t>1. Riesgo Estratégico</t>
  </si>
  <si>
    <t>7. Riesgo de Corrupción</t>
  </si>
  <si>
    <t>12. Riesgo de Seguridad de la Información</t>
  </si>
  <si>
    <t>2. Riesgo Legal o de Cumplimiento</t>
  </si>
  <si>
    <t>8. Riesgo de Soborno</t>
  </si>
  <si>
    <t>13. Riesgo SST</t>
  </si>
  <si>
    <t>3. Riesgo Operativo</t>
  </si>
  <si>
    <t>9. Riesgo de Fraude</t>
  </si>
  <si>
    <t>14. Riesgo Ambiental</t>
  </si>
  <si>
    <t>4. Riesgo Reputacional</t>
  </si>
  <si>
    <t>9. Riesgo LAFT</t>
  </si>
  <si>
    <t>15. Riesgo de Conocimiento</t>
  </si>
  <si>
    <t>5. Riesgo Fiscal</t>
  </si>
  <si>
    <t>10. Riesgo de contagio</t>
  </si>
  <si>
    <t>16. Riesgo de Continuidad</t>
  </si>
  <si>
    <t>6. Riesgo Financiero</t>
  </si>
  <si>
    <t>11. De conflicto de Interes</t>
  </si>
  <si>
    <t>17. Riesgo Social</t>
  </si>
  <si>
    <t>Marque  con una X los TRAMITES que se ven afectados de manera directa si el riesgo se materializa</t>
  </si>
  <si>
    <t>TODOS</t>
  </si>
  <si>
    <t xml:space="preserve">valorización
</t>
  </si>
  <si>
    <t>espacio</t>
  </si>
  <si>
    <t>otros</t>
  </si>
  <si>
    <t>concatenar valorización</t>
  </si>
  <si>
    <t>concatenar espacio</t>
  </si>
  <si>
    <t>concatenar otros</t>
  </si>
  <si>
    <t>TODO</t>
  </si>
  <si>
    <t>concatenar tramites</t>
  </si>
  <si>
    <t>VALORIZACIÓN</t>
  </si>
  <si>
    <t>ESPACIO PÚBLICO</t>
  </si>
  <si>
    <t xml:space="preserve">OTROS TRÁMITES </t>
  </si>
  <si>
    <t>1. Certificado de estado de cuenta para trámite notarial</t>
  </si>
  <si>
    <t>7. Intervención de urbanizadores y/o terceros</t>
  </si>
  <si>
    <t>12. Consulta bibliográfica en el Centro de Documentación</t>
  </si>
  <si>
    <t>2. Consulta estado de cuenta de valorización</t>
  </si>
  <si>
    <t>8. Licencia de intervención y ocupación del espacio público</t>
  </si>
  <si>
    <t>13. Enajenación voluntaria de inmuebles - Adquisición predial</t>
  </si>
  <si>
    <t>3. Contribución por valorización</t>
  </si>
  <si>
    <t>9. Permiso de uso temporal de antejardines en Bogotá D.C.</t>
  </si>
  <si>
    <t>14. Pago compensatorio de estacionamientos</t>
  </si>
  <si>
    <t>4. Devolución y/o compensación de pagos en exceso y pagos de lo no debido</t>
  </si>
  <si>
    <t>10. Permiso de uso temporal de espacio público administrado por el IDU en Bogotá D.C.</t>
  </si>
  <si>
    <t>15. OPA&gt; Enajenación voluntaria de inmuebles</t>
  </si>
  <si>
    <t>5. Duplicado de cuenta de cobro</t>
  </si>
  <si>
    <t>11. Solicitud de uso de espacio público (IDU) para aprovechamiento económico</t>
  </si>
  <si>
    <t>16. OPA - Otros Procedimientos Administrativos:</t>
  </si>
  <si>
    <t>6. Facilidades de pago para los deudores de obligaciones tributarias</t>
  </si>
  <si>
    <t xml:space="preserve">Cuál OPA: </t>
  </si>
  <si>
    <t>conca</t>
  </si>
  <si>
    <t>Marque  con una X el ó los objetivos que se ven afectados</t>
  </si>
  <si>
    <t>Para estimar la probabilidad, tenga en cuenta la información de la frecuencia de la actividad que está expuesta al riesgo y otra información que sea relevante para entender que tan probable es que ocurrra el riesgo, como por ejemplo datos sobre la ocurrencia de eventos pasados o aspectos relacionados con las causas). Analice toda la  información y con el grupo de expertos determine el nivel de probabailidad más cercano a las condiciones del riesgo considerando que no existieran los mecanismos de control o tratamiento actuales.</t>
  </si>
  <si>
    <t>ESCALA DE PROBABILIDAD</t>
  </si>
  <si>
    <t>NIVEL</t>
  </si>
  <si>
    <t>EVENTOS OCURRIDOS</t>
  </si>
  <si>
    <t>DESCRIPCIÓN POSIBILIDAD</t>
  </si>
  <si>
    <t>No se ha presentado en los últimos 5 años.</t>
  </si>
  <si>
    <t>La actividad que conlleva el riesgo se ejecuta de 3 a 24 veces por año</t>
  </si>
  <si>
    <t>Al menos 1 vez en los últimos 5 años.</t>
  </si>
  <si>
    <t>Al menos 1 vez en los últimos 2 años.</t>
  </si>
  <si>
    <t>La actividad que conlleva el riesgo se ejecuta mínimo 500 veces al año y máximo 5000 veces por año</t>
  </si>
  <si>
    <t>Al menos 1 vez en el último año.</t>
  </si>
  <si>
    <t>La actividad que conlleva el riesgo se ejecuta más de 5000 veces por año.</t>
  </si>
  <si>
    <t>Más de 1 vez al año.</t>
  </si>
  <si>
    <t>Entendiendo la Frecuencia:</t>
  </si>
  <si>
    <t>Punto de riesgo utilizado para calcular la frecuencia (Actividad expuesta al riesgo):
(preferiblemente tome el promedio de los últimos 5 años)</t>
  </si>
  <si>
    <t>Fuente de la Información y/o método de cálculo</t>
  </si>
  <si>
    <t>Promedio  de veces que se repite la actividad en un año</t>
  </si>
  <si>
    <t>Frecuencia</t>
  </si>
  <si>
    <t>Nivel recomendado según la frecuencia:</t>
  </si>
  <si>
    <t>Valor</t>
  </si>
  <si>
    <t>P1</t>
  </si>
  <si>
    <t>P2</t>
  </si>
  <si>
    <t>P3</t>
  </si>
  <si>
    <t>P4</t>
  </si>
  <si>
    <t>P5</t>
  </si>
  <si>
    <t>P6</t>
  </si>
  <si>
    <t>P7</t>
  </si>
  <si>
    <t>P8</t>
  </si>
  <si>
    <t>P9</t>
  </si>
  <si>
    <t>P10</t>
  </si>
  <si>
    <t>P11</t>
  </si>
  <si>
    <t>P12</t>
  </si>
  <si>
    <t>P13</t>
  </si>
  <si>
    <t>P14</t>
  </si>
  <si>
    <t>OAP</t>
  </si>
  <si>
    <t>PROM.</t>
  </si>
  <si>
    <t>Califique el nivel de probabilidad sin considerar el efecto de los controles existentes. Siendo 1 el nivel menor y 5 el más alto. Marque con una X el nivel seleccionado. El grupo de expertos puede asignar por decisión grupal el nivel mas adecuado, ó cada participante puede seleccionar el nivel que considere (en este último caso la calificación final será el promedio).</t>
  </si>
  <si>
    <t>PROBABILIDAD INHERENTE =</t>
  </si>
  <si>
    <t>Para analizar el nivel de impacto del riesgo, el grupo deberá responder las 19 preguntas. El nivel del impacto dependerá del número de respuestas afirmativas. (Todas las preguntas deben ser resueltas)</t>
  </si>
  <si>
    <t>No.</t>
  </si>
  <si>
    <t>Pregunta:       Si el riesgo se materializa podría …</t>
  </si>
  <si>
    <t>RESPUESTA</t>
  </si>
  <si>
    <t>¿Afectar al grupo de funcionarios del proceso?</t>
  </si>
  <si>
    <t>¿Dar lugar a procesos sancionatorios?</t>
  </si>
  <si>
    <t>¿Afectar el cumplimiento de metas y objetivos de la dependencia?</t>
  </si>
  <si>
    <t>¿Dar lugar a procesos disciplinarios?</t>
  </si>
  <si>
    <t>¿Afectar el cumplimiento de misión de la Entidad?</t>
  </si>
  <si>
    <t>¿Dar lugar a procesos fiscales?</t>
  </si>
  <si>
    <t>¿Afectar el cumplimiento de la misión del sector al que pertenece la Entidad?</t>
  </si>
  <si>
    <t>¿Dar lugar a procesos penales</t>
  </si>
  <si>
    <t>¿Generar pérdida de confianza de la Entidad, afectando su reputación?</t>
  </si>
  <si>
    <t>¿Generar pérdida de credibilidad del sector?</t>
  </si>
  <si>
    <t>¿Generar pérdida de recursos económicos?</t>
  </si>
  <si>
    <t>¿Ocasionar lesiones físicas o pérdida de vidas humanas?</t>
  </si>
  <si>
    <t>¿Afectar la generación de los productos o la prestación de servicios?</t>
  </si>
  <si>
    <t>¿Afectar la imagen regional?</t>
  </si>
  <si>
    <t>¿Dar lugar al detrimento de calidad de vida de la comunidad por la pérdida del bien o servicios o los recursos públicos?</t>
  </si>
  <si>
    <t>¿Afectar la imagen nacional?</t>
  </si>
  <si>
    <t>¿Generar daño ambiental?</t>
  </si>
  <si>
    <t>¿Generar pérdida de información de la Entidad?</t>
  </si>
  <si>
    <t>Total respuestas "SI"</t>
  </si>
  <si>
    <t>¿Generar intervención de los órganos de control, de la Fiscalía, u otro ente?</t>
  </si>
  <si>
    <t>IMPACTO: Respuestas afirmativas: MODERADO:1-5 (  ), MAYOR:6-11 (  ), CATASTRÓFICO:12-19 (  )</t>
  </si>
  <si>
    <t>IMPACTO INHERENTE =</t>
  </si>
  <si>
    <t>RIESGO INHERENTE:</t>
  </si>
  <si>
    <t>MAPA DE RIESGO INHERENTE</t>
  </si>
  <si>
    <t>M  A  P  A
INHERENTE</t>
  </si>
  <si>
    <t>0,1% - 20%</t>
  </si>
  <si>
    <t>21% - 40%</t>
  </si>
  <si>
    <t>41% - 60%</t>
  </si>
  <si>
    <t>61% - 80%</t>
  </si>
  <si>
    <t>81% - 100%</t>
  </si>
  <si>
    <t>M  A  P  A
RESIDUAL</t>
  </si>
  <si>
    <t># SMLMV</t>
  </si>
  <si>
    <t>ESCALA DE NIVEL DE RIESGO INHERENTE</t>
  </si>
  <si>
    <t>ESCALA DE NIVEL DE RIESGO RESIDUAL</t>
  </si>
  <si>
    <t>Describa cada control o mecanismo de tratamiento del riesgo en una sola fila, identificando cómo se realiza el tratamiento, responsable, documentación y evidencia dle control. Posteriormente, seleccione de la lista desplegable para cada variable la respuesta correcta. (No califique más de una vez el mismo control)</t>
  </si>
  <si>
    <t>DESCRIPCIÓN DEL CONTROL - TRATAMIENTO
(Acción y complemento)</t>
  </si>
  <si>
    <t>Impl</t>
  </si>
  <si>
    <t>Tip</t>
  </si>
  <si>
    <t>I+T</t>
  </si>
  <si>
    <t>control</t>
  </si>
  <si>
    <t>responsable</t>
  </si>
  <si>
    <t>documentacion</t>
  </si>
  <si>
    <t>EVIEDNCIA</t>
  </si>
  <si>
    <t>FRECUECNIA</t>
  </si>
  <si>
    <t>IMPLEMENTACION</t>
  </si>
  <si>
    <t>EFECTO</t>
  </si>
  <si>
    <t># controles</t>
  </si>
  <si>
    <t>espejo causas</t>
  </si>
  <si>
    <t>PROBABILIDAD RESIDUAL =</t>
  </si>
  <si>
    <t>IMPACTO RESIDUAL =</t>
  </si>
  <si>
    <t>RIESGO RESIDUAL I:</t>
  </si>
  <si>
    <t>Política de Tratamiento a seguir:</t>
  </si>
  <si>
    <t>FECHA INICIO</t>
  </si>
  <si>
    <t>SOPORTE</t>
  </si>
  <si>
    <t>INDICADORES DE RIESGO (KRI)</t>
  </si>
  <si>
    <t>FÓRMULA</t>
  </si>
  <si>
    <t>Valores</t>
  </si>
  <si>
    <t>Resultado</t>
  </si>
  <si>
    <t>Nombre</t>
  </si>
  <si>
    <t>Dato1</t>
  </si>
  <si>
    <t>Dato2</t>
  </si>
  <si>
    <t>Dato3</t>
  </si>
  <si>
    <t>EFICACIA DE
CONTROLES:</t>
  </si>
  <si>
    <t>Num:</t>
  </si>
  <si>
    <t>Den:</t>
  </si>
  <si>
    <t>EFECTIVIDAD
(Alarmas - materialización):</t>
  </si>
  <si>
    <t xml:space="preserve">EVENTOS DE RIESGOS MATERIALIZADOS </t>
  </si>
  <si>
    <t>REPORTE DE EVENTOS DE RIESGOS MATERIALIZADOS</t>
  </si>
  <si>
    <t>PLAN DE ACCIÓN</t>
  </si>
  <si>
    <t>DESCRIPCIÓN DEL EVENTO MATERIALIZADO</t>
  </si>
  <si>
    <t>CLASIFICACIÓN</t>
  </si>
  <si>
    <t>FECHA
INICIO</t>
  </si>
  <si>
    <t>FECHA
FIN</t>
  </si>
  <si>
    <t>CAUSAS</t>
  </si>
  <si>
    <t>FECHA
Implementación</t>
  </si>
  <si>
    <t>TRAZABILIDAD DE LOS CAMBIOS</t>
  </si>
  <si>
    <t>trazabilidad</t>
  </si>
  <si>
    <t>NOMBRE
Observador</t>
  </si>
  <si>
    <t>SEGUIMIENTO A LAS OBSERVACIONES
(RESPUESTAS 1A LÍNEA DE SER NECESARIO)</t>
  </si>
  <si>
    <t>AREA</t>
  </si>
  <si>
    <t>OBSERVACION</t>
  </si>
  <si>
    <t>Lista de participantes:</t>
  </si>
  <si>
    <t>#P</t>
  </si>
  <si>
    <t>Área</t>
  </si>
  <si>
    <t>Rol - Cargo</t>
  </si>
  <si>
    <t>tipo Riesgo</t>
  </si>
  <si>
    <t>CLIENTE</t>
  </si>
  <si>
    <t>PRODUCTO</t>
  </si>
  <si>
    <t>CANAL</t>
  </si>
  <si>
    <t>JURISDICCIÓN</t>
  </si>
  <si>
    <t>Operativo</t>
  </si>
  <si>
    <t>Clientes y/o usuarios</t>
  </si>
  <si>
    <t>Productos y/o servicios</t>
  </si>
  <si>
    <t>Canales de distribución</t>
  </si>
  <si>
    <t>Jurisdicción</t>
  </si>
  <si>
    <t>Politica_Tto</t>
  </si>
  <si>
    <t>1. Ejecución y administración de procesos</t>
  </si>
  <si>
    <t xml:space="preserve">2. Fraude externo </t>
  </si>
  <si>
    <t>3. Fraude interno</t>
  </si>
  <si>
    <t xml:space="preserve">4. Fallas tecnológicas </t>
  </si>
  <si>
    <t>5. Relaciones laborales</t>
  </si>
  <si>
    <t>6. Usuarios, productos y prácticas organizacionales</t>
  </si>
  <si>
    <t>7. Daños a activos - eventos externos</t>
  </si>
  <si>
    <t>Control_Implement</t>
  </si>
  <si>
    <t>Completa</t>
  </si>
  <si>
    <t>Incompleta</t>
  </si>
  <si>
    <t>No existe</t>
  </si>
  <si>
    <t>Débil</t>
  </si>
  <si>
    <t>Siempre</t>
  </si>
  <si>
    <t>A veces</t>
  </si>
  <si>
    <t>Nunca</t>
  </si>
  <si>
    <t>tramites y servicios idu</t>
  </si>
  <si>
    <t>Certificado de estado de cuenta para trámite notarial</t>
  </si>
  <si>
    <t>Consulta estado de cuenta de valorización</t>
  </si>
  <si>
    <t>Contribución por valorización</t>
  </si>
  <si>
    <t>Devolución y/o compensación de pagos en exceso y pagos de lo no debido</t>
  </si>
  <si>
    <t>Duplicado de cuenta de cobro</t>
  </si>
  <si>
    <t>Facilidades de pago para los deudores de obligaciones tributarias</t>
  </si>
  <si>
    <t>Todos</t>
  </si>
  <si>
    <t>Intervención de urbanizadores y/o terceros</t>
  </si>
  <si>
    <t>Licencia de intervención y ocupación del espacio público</t>
  </si>
  <si>
    <t>Permiso de uso temporal de antejardines en Bogotá D.C.</t>
  </si>
  <si>
    <t>Permiso de uso temporal de espacio público administrado por el IDU en Bogotá D.C.</t>
  </si>
  <si>
    <t>Solicitud de uso de espacio público administrado por el IDU para aprovechamiento económico</t>
  </si>
  <si>
    <t>OTROS</t>
  </si>
  <si>
    <t>Consulta bibliográfica en el Centro de Documentación</t>
  </si>
  <si>
    <t>Enajenación voluntaria de inmuebles - Adquisición predial</t>
  </si>
  <si>
    <t>Pago compensatorio de estacionamientos</t>
  </si>
  <si>
    <t>OPA - Otros Procedimientos Administrativos</t>
  </si>
  <si>
    <t>INSTRUCCIONES DE DILIGENCIAMIENTO</t>
  </si>
  <si>
    <t>Encabezado</t>
  </si>
  <si>
    <t>ELEMENTO DE ANÁLISIS (PROCESO / SUBSISTEMA) DE:</t>
  </si>
  <si>
    <t>Seleccione y registre el nombre del elemento que será objeto de análisis de riesgos. Ej: Proceso, ó Subsistema.</t>
  </si>
  <si>
    <t>DEPENDENCIAS:</t>
  </si>
  <si>
    <t>Nombre del área ó áreas que lideran el Elemento.</t>
  </si>
  <si>
    <t>AÑO:</t>
  </si>
  <si>
    <t>Registre el año de vigencia para aplicación de la matriz</t>
  </si>
  <si>
    <t>Dia, mes y año en el que se realiza la identificación o seguimiento de la matriz de riesgos</t>
  </si>
  <si>
    <t>PERIODO DE MONITOREO:</t>
  </si>
  <si>
    <t>Seleccine de la lista el periodo de seguimiento. Cuando corresponde al inicio de la vigencia se selecciona "Versión Inicial"</t>
  </si>
  <si>
    <t>Campos del formato de Análisis</t>
  </si>
  <si>
    <r>
      <rPr>
        <b/>
        <sz val="8"/>
        <color theme="1"/>
        <rFont val="Arial"/>
        <family val="2"/>
      </rPr>
      <t xml:space="preserve">ACTIVIDAD / </t>
    </r>
    <r>
      <rPr>
        <sz val="8"/>
        <color theme="1"/>
        <rFont val="Arial"/>
        <family val="2"/>
      </rPr>
      <t>(Punto de Riesgo)</t>
    </r>
  </si>
  <si>
    <t>Se registra la actividad qure está expuesta al riesgo.</t>
  </si>
  <si>
    <t>Código asignado a cada riesgo</t>
  </si>
  <si>
    <t>RIESGO - TIPO</t>
  </si>
  <si>
    <t>Seleccionar dentro de la lista desplegable, el tipo de riesgo identificado.</t>
  </si>
  <si>
    <t>Realice una descripción de la identificación del riesgo. Busca responder ¿QUÉ PUEDE SUCEDER? ¿CÓMO PUEDE SUCEDER? ¿CUÁNDO PUEDE SUCEDER? ¿QUÉ CONSECUENCIAS TENDRÍA SU MATERIALIZACIÓN?</t>
  </si>
  <si>
    <t>FACTOR RIESGO - ASOCIADO</t>
  </si>
  <si>
    <t>Seleccionar dentro de la lista desplegable, LOS FACTORES DE RIESGOS ASOCIADOS (tipos de riesgo identificado)</t>
  </si>
  <si>
    <t>Es el propietario o responsable del riesgo, la persona o cargo a la que se le ha dado la autoridad para valorar y gestionar el riesgo. Preferiblemente el líder operativo o general del proceso.</t>
  </si>
  <si>
    <t>Causa: En este campo se describe la posible causa o vulnerabilidad que de ocurrir, produce o facilita que se presente el riesgo. (También puede considerarse como fuente generadora del riesgo).</t>
  </si>
  <si>
    <t>Es la causa principal o básica, corresponden a las razones por la cuales se puede presentar el riesgo. Responde a la preguntar Por qué sucede la causa?</t>
  </si>
  <si>
    <t>TIPO FACTOR</t>
  </si>
  <si>
    <t>Selecciones de la lista el factor que mas se acerca a la descripción de la causa principal o de la causa raíz.</t>
  </si>
  <si>
    <t># DEL CONTROL</t>
  </si>
  <si>
    <t>registre el número de los controles que cubren la causa del riesgo.</t>
  </si>
  <si>
    <t xml:space="preserve">Aquí se describen los efectos que produce el riesgo si se presenta. Generalmente de tipo, Financiero, reputacional, legal u operativo. El usuario puede describir el tipo y la descripción de la consecuencia. </t>
  </si>
  <si>
    <t>OBJETIVO ES.</t>
  </si>
  <si>
    <t>TRÁMITE/SERVICIO</t>
  </si>
  <si>
    <t xml:space="preserve">El equipo de análisis asigna la calificación de la probabilidad y el impacto son considerar el efecto de los controles para el riesgo inherente. Cuando existan datos históricos que debe cuenta del número de frecuencia con la que se presenta el riesgo se tomará como gerencia </t>
  </si>
  <si>
    <t>Ri</t>
  </si>
  <si>
    <t>Campo Calculado: Ri= Riesgo Inherente: Es la multiplicación de la probabilidad por el impacto y el nivel de riesgo según los criterios definidos en el manual de riesgos.</t>
  </si>
  <si>
    <t>Valor Ri</t>
  </si>
  <si>
    <t xml:space="preserve">Campo calculado.  Resulta de multiplicar el % de la probabilidad asignado y el % de impacto. </t>
  </si>
  <si>
    <t>DESCRIPCIÓN DEL CONTROL</t>
  </si>
  <si>
    <t>En este campo se describen los controles que tratan el riesgo. Considérese el término control como todas aquellas acciones que afectan la probabilidad o el impacto del riesgo, porque lo previenen o lo mitigan. La descripción debe ser completa, y explicar cual es la acción de control o tratamiento y una descripción del complemento es decir de cómo se realiza el control y cómo se tratan las desviaciones que se encuentren cuando aplique.</t>
  </si>
  <si>
    <t>Responsable</t>
  </si>
  <si>
    <t xml:space="preserve">Es el rol o cargo o sistema que ejecuta el control. </t>
  </si>
  <si>
    <t xml:space="preserve">Documentación </t>
  </si>
  <si>
    <t>Se incluye en esta celda el nombre del documento donde está formalizado el control, por ejemplo, el nombre del procedimiento, manual, política, programa, plan…</t>
  </si>
  <si>
    <t>Evidencia</t>
  </si>
  <si>
    <t>Se registrará el nombre de la evidencia de la aplicación del control o tratamiento.</t>
  </si>
  <si>
    <t>Se selecciona la opción que corresponda: Continua; cuando el control se aplica siempre que se ejecuta la actividad que está expuesta al riesgo. Aleatoria; cuando existe un criterio selectivo frente a la aplicación del control, por ejemplo, a una muestra.</t>
  </si>
  <si>
    <t>Se selecciona la opción que corresponda: Automático; cuando el control es realizado por un sistema o aplicación. Manual; cuando existe la intervención de una persona.</t>
  </si>
  <si>
    <t>Riesgo residual</t>
  </si>
  <si>
    <t>Probabilidad r</t>
  </si>
  <si>
    <t>Corresponde a la Probabilidad residual del riesgo (después de aplicar los controles). Campo calculado</t>
  </si>
  <si>
    <t>Impacto r</t>
  </si>
  <si>
    <t>Corresponde al Impacto residual del riesgo (después de aplicar los controles). Campo calculado.</t>
  </si>
  <si>
    <t>Rr</t>
  </si>
  <si>
    <t>Riesgo Residual.  Es la multiplicación de la probabilidad por el impacto. Campo calculado</t>
  </si>
  <si>
    <t>Valor Rr</t>
  </si>
  <si>
    <t>Campo calculado. Corresponde al % final del riesgo una vez aplicado el efecto de los controles.</t>
  </si>
  <si>
    <t>OPCIÓN
Tratamiento</t>
  </si>
  <si>
    <t>Seleccione de la lista desplegable la política de tratamiento a seguir.</t>
  </si>
  <si>
    <t xml:space="preserve">ACTIVIDADES DE TRATAMIENTO </t>
  </si>
  <si>
    <t>Con respecto a la política de tratamiento, se debe registrar las actividades a realizar adicionales a los controles vigentes</t>
  </si>
  <si>
    <t>Es el documento o evidencia que da cuenta del cumplimiento del tratamiento.</t>
  </si>
  <si>
    <t>Cargo o rol del responsable de ejecutar la actividad.</t>
  </si>
  <si>
    <t>Dia, mes y año en el que inicia la implementación de actividad de tratamiento</t>
  </si>
  <si>
    <t>Fecha de Fin en la que se espera cumplir el 100% de la actividad de tratamiento.</t>
  </si>
  <si>
    <t>INDICADOR</t>
  </si>
  <si>
    <t>Asignar el nombre del indicador. Se recomienda por lo menos un indicador de eficacia (que de cuenta de la aplicación de los controles) y un indicador de efectividad que mida alertas o materializaciones del riesgo.</t>
  </si>
  <si>
    <t>Registre la fórmula del indicador en campos separados tanto para cada indicador de eficacia y de efectividad</t>
  </si>
  <si>
    <t>DATO DEL INDICADOR</t>
  </si>
  <si>
    <t>Registre el valor o resultado obtenido del indicador en el periodo de análisis. Los valores del numerador, denominador y el resultado de estas dos variables.</t>
  </si>
  <si>
    <t>ANÁLISIS
DEL INDICADOR</t>
  </si>
  <si>
    <t>ACCIONES DE RESPUESTA Y/O CONTINGENCIA
EN CASO DE MATERIALIZACIÓN</t>
  </si>
  <si>
    <t>Descripción de las acciones de repuesta y/o de contingencia que se deberían ejecutar en caso de materialización de un evento de riesgo. Relacione el responsable de ejecutar cada acción.</t>
  </si>
  <si>
    <t>Se materializó?</t>
  </si>
  <si>
    <t>Seleccione Si o NO. Considere los eventos que ocurrieron en el periodo, o que se conocieron en el periodo y no se habían registrado.</t>
  </si>
  <si>
    <t>DESCRIPCIÓN DEL EVENTO
DE RIESGOS MATERIALIZADOS</t>
  </si>
  <si>
    <t>Descripción detallada de cada evento de riesgo que se materializó o conoció en el periodo.</t>
  </si>
  <si>
    <t>CONSECUENCIAS
EFECTOS</t>
  </si>
  <si>
    <t>Describa las consecuencias o efectos que trajo la materialización del riesgo. Por ejemplo: pérdida de recursos económicos, retrasos en el proyecto x, impacto ambiental…</t>
  </si>
  <si>
    <t>Dia, mes y año en el que inició el evento o RM.</t>
  </si>
  <si>
    <t>Dia, mes y año en el que finalizó el evento o RM.</t>
  </si>
  <si>
    <t>Plan de Acción</t>
  </si>
  <si>
    <t>Causas</t>
  </si>
  <si>
    <t>Se registran las causas por las cuales ocurrió el evento de riesgo</t>
  </si>
  <si>
    <t>Acciones</t>
  </si>
  <si>
    <t>Se describen las correcciones y las acciones correctivas que se adelantarán frente al evento ocurrido</t>
  </si>
  <si>
    <t>Plazo</t>
  </si>
  <si>
    <t>Fecha de inicio y fin para el cumplimiento de las acciones</t>
  </si>
  <si>
    <t>Cargo o rol de quien ejecutará las acciones.</t>
  </si>
  <si>
    <t>Observaciones - Seguimiento</t>
  </si>
  <si>
    <t>Campo disponible para registrar el avance de las acciones planeadas, y las observaciones que correspondan al evento ocurrido.</t>
  </si>
  <si>
    <t>TRAZABILIDAD</t>
  </si>
  <si>
    <t xml:space="preserve">En este campo lleva la trazabilidad a los cambios presentados en la información del riesgo. Se registrará cualquier modificación a las características del riesgo, y su información asociada. Si no presenta modificaciones, porfavor indíquelo en cada una de las variables: 
</t>
  </si>
  <si>
    <t>LISTA DE PARTICIPANTES</t>
  </si>
  <si>
    <t>Campo disponible para registrar la información de los que participaron en el análisis del riesgo. (dependencia a la que pertenece, nombre y cargo o rol que desempeña.)</t>
  </si>
  <si>
    <t>Dia, mes y año en el que se registra la observación</t>
  </si>
  <si>
    <t>Dependencia de 2a línea o de 3a línea que realiza la observación. (no es obligatorio que la 3a línea registre sus observaciones en este campo, dado que la OCI cuenta con informes ya planificados)</t>
  </si>
  <si>
    <t>NOMBRE Observador</t>
  </si>
  <si>
    <t>Nombre de la persona que realiza la observación</t>
  </si>
  <si>
    <t>Descripción de la observación</t>
  </si>
  <si>
    <t>Planeación Estratégica</t>
  </si>
  <si>
    <t>El documento original ha sido aprobado mediante el SID (Sistema de Información Documentada IDU).La autenticidad puede ser verificada a través del código en la intranet</t>
  </si>
  <si>
    <t>Versión</t>
  </si>
  <si>
    <t>Fecha</t>
  </si>
  <si>
    <t>Descripción Modificación</t>
  </si>
  <si>
    <t xml:space="preserve">Folios </t>
  </si>
  <si>
    <t>Se incluyen nuevos campos en cumplimiento de la guía de adminsitración del riesgos V5 del DAFP. (Causa raíz, observaciones de líneas de defensa y campos de valoración de controles.)
Se modifica el método de valoración.
Se relaciona automaticamente al formato de analisis de riesgos y la matriz de riesgos.
Se ajusta el nombre del formato ya que se abordan otras etapas de la administración del riesgo.</t>
  </si>
  <si>
    <t>Versión inicial del documento.</t>
  </si>
  <si>
    <t>Validado por</t>
  </si>
  <si>
    <t>Revisado Por</t>
  </si>
  <si>
    <t>Aprobado por</t>
  </si>
  <si>
    <t>Tipo de confidencialidad:</t>
  </si>
  <si>
    <t>Pública</t>
  </si>
  <si>
    <t>Marque una X</t>
  </si>
  <si>
    <t>Marque con una X uno o mas riesgos que estén asociados al riesgo objeto de análisis</t>
  </si>
  <si>
    <t>CLASE
IMPLEMENTACIÓN</t>
  </si>
  <si>
    <t>%
AVANCE</t>
  </si>
  <si>
    <t>SOPORTE EVIDENCIA
(LINK)</t>
  </si>
  <si>
    <t>Marq. X</t>
  </si>
  <si>
    <t>N.A.</t>
  </si>
  <si>
    <t>Derechos Fundamentales</t>
  </si>
  <si>
    <t>Parte Relacionada</t>
  </si>
  <si>
    <t>RIESGOS DE CONFLICTO DE INTERÉS
Posibilidad de incurrir en pérdidas por acciones invalidadas por la comisión de un conflicto de interés en las actuaciones administrativas que se desarrollen en el Instituto.</t>
  </si>
  <si>
    <t>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t>
  </si>
  <si>
    <t>CONFLICTO DE INTERÉS</t>
  </si>
  <si>
    <t>SEGUIMIENTO A CONTROLES</t>
  </si>
  <si>
    <r>
      <t xml:space="preserve">PERIODO 2
</t>
    </r>
    <r>
      <rPr>
        <sz val="8"/>
        <color theme="1"/>
        <rFont val="Arial"/>
        <family val="2"/>
      </rPr>
      <t>(Seguimiento - Link soporte)</t>
    </r>
  </si>
  <si>
    <r>
      <t xml:space="preserve">PERIODO 3
</t>
    </r>
    <r>
      <rPr>
        <sz val="8"/>
        <color theme="1"/>
        <rFont val="Arial"/>
        <family val="2"/>
      </rPr>
      <t>(Seguimiento - Link soporte)</t>
    </r>
  </si>
  <si>
    <r>
      <t xml:space="preserve">PERIODO 1
</t>
    </r>
    <r>
      <rPr>
        <sz val="8"/>
        <color theme="1"/>
        <rFont val="Arial"/>
        <family val="2"/>
      </rPr>
      <t>(Seguimiento - Link soporte)</t>
    </r>
  </si>
  <si>
    <t>RIESGO RESIDUAL PTTO:</t>
  </si>
  <si>
    <t>ACTIVO?</t>
  </si>
  <si>
    <t>EVIDENCIA ESPERADA</t>
  </si>
  <si>
    <t>DESCRIPCIÓN
DEL TRATAMIENTO</t>
  </si>
  <si>
    <t>SEGUIMIENTO AL PLAN DE TRATAMIENTO</t>
  </si>
  <si>
    <t>Num/Dem</t>
  </si>
  <si>
    <r>
      <t xml:space="preserve">PERIODO 1
</t>
    </r>
    <r>
      <rPr>
        <sz val="8"/>
        <rFont val="Arial"/>
        <family val="2"/>
      </rPr>
      <t>(Seguimiento - Link soporte)</t>
    </r>
  </si>
  <si>
    <r>
      <t xml:space="preserve">PERIODO 2
</t>
    </r>
    <r>
      <rPr>
        <sz val="8"/>
        <rFont val="Arial"/>
        <family val="2"/>
      </rPr>
      <t>(Seguimiento - Link soporte)</t>
    </r>
  </si>
  <si>
    <r>
      <t xml:space="preserve">PERIODO 3
</t>
    </r>
    <r>
      <rPr>
        <sz val="8"/>
        <rFont val="Arial"/>
        <family val="2"/>
      </rPr>
      <t>(Seguimiento - Link soporte)</t>
    </r>
  </si>
  <si>
    <t>PROBABILID</t>
  </si>
  <si>
    <t>opas</t>
  </si>
  <si>
    <t>CAUSAS DEL EVENTO</t>
  </si>
  <si>
    <t>CONSECUENCIAS DEL EVENTO</t>
  </si>
  <si>
    <t xml:space="preserve">CORRECCIÓN Y ACCIONES CORRECTIVAS
</t>
  </si>
  <si>
    <t>En el periodo de seguimiento se materializó o se conoció la materialización de un evento de riesgo?</t>
  </si>
  <si>
    <t>RESPONSA "SI" o "NO"</t>
  </si>
  <si>
    <r>
      <rPr>
        <b/>
        <sz val="12"/>
        <color theme="1"/>
        <rFont val="Arial"/>
        <family val="2"/>
      </rPr>
      <t>CONTROLES</t>
    </r>
    <r>
      <rPr>
        <b/>
        <sz val="8"/>
        <color theme="1"/>
        <rFont val="Arial"/>
        <family val="2"/>
      </rPr>
      <t xml:space="preserve"> (VALORACIÓN CONTROLES VIGENTES QUE TRATAN EL RIESGO)</t>
    </r>
  </si>
  <si>
    <t>CALIFICACIÓN PROBABILIDAD</t>
  </si>
  <si>
    <t>2a. LÍNEA DE DEFENSA</t>
  </si>
  <si>
    <t>OBSERVACIONES DE 2A LÍNEA</t>
  </si>
  <si>
    <t>1a. LÍNEA DE DEFENSA</t>
  </si>
  <si>
    <t>RESPUESTAS DE 1A LÍNEA DE SER NECESARIO</t>
  </si>
  <si>
    <t>NOMBRE
quien responde</t>
  </si>
  <si>
    <r>
      <rPr>
        <b/>
        <sz val="10"/>
        <color theme="1"/>
        <rFont val="Arial"/>
        <family val="2"/>
      </rPr>
      <t>DESCRIPCIÓN DEL RIESGO</t>
    </r>
    <r>
      <rPr>
        <sz val="10"/>
        <color theme="1"/>
        <rFont val="Arial"/>
        <family val="2"/>
      </rPr>
      <t xml:space="preserve">
</t>
    </r>
    <r>
      <rPr>
        <sz val="10"/>
        <color rgb="FFFF0000"/>
        <rFont val="Arial"/>
        <family val="2"/>
      </rPr>
      <t>Posibilidad de   +   Efecto (impacto)   +   Evento Potencial(acción u omision - causa)</t>
    </r>
  </si>
  <si>
    <t>DESCRIPCIÓN DE LAS CONSECUENCIAS</t>
  </si>
  <si>
    <t>INFORMACIÓN ESTRATÉGICA</t>
  </si>
  <si>
    <t>DESCRIPCIÓN DE LA CAUSA</t>
  </si>
  <si>
    <t>DESCRIBA LOS CAMBIOS QUE SE REALIZARON DURANTE EL ÚLTIMO SEGUIMIENTO</t>
  </si>
  <si>
    <t>PREGUNTAS PARA CALCULAR EL IMPACTO</t>
  </si>
  <si>
    <t>OBJETIVOS ESTRATÉGICOS AFECTADOS?</t>
  </si>
  <si>
    <t>TRÁMITES Y/O SERVICIOS, AFECTADOS</t>
  </si>
  <si>
    <t>TIPOS DE RIESGOS RELACIONADOS QUE SE PUEDEN GENERAR</t>
  </si>
  <si>
    <t>TIPO DE RIESGO</t>
  </si>
  <si>
    <t>2a. L1</t>
  </si>
  <si>
    <t>2a. L2</t>
  </si>
  <si>
    <t>2a. L3</t>
  </si>
  <si>
    <t>SEGUIMIENTO PERIODO1</t>
  </si>
  <si>
    <t>SEGUIMIENTO PERIODO2</t>
  </si>
  <si>
    <t>SEGUIMIENTO PERIODO3</t>
  </si>
  <si>
    <t># CONTINUOS</t>
  </si>
  <si>
    <t># aleatorios</t>
  </si>
  <si>
    <t># manuales</t>
  </si>
  <si>
    <t># automaticos</t>
  </si>
  <si>
    <t># preventivos</t>
  </si>
  <si>
    <t># correctivos</t>
  </si>
  <si>
    <t># detectivos</t>
  </si>
  <si>
    <t># probabilidad</t>
  </si>
  <si>
    <t># impacto</t>
  </si>
  <si>
    <t># ambos</t>
  </si>
  <si>
    <t># ningunos</t>
  </si>
  <si>
    <t># Manuales</t>
  </si>
  <si>
    <t># ninguno</t>
  </si>
  <si>
    <t>activo</t>
  </si>
  <si>
    <t>TTO</t>
  </si>
  <si>
    <t>EVIDENCIATTO</t>
  </si>
  <si>
    <t>FEC INICIO</t>
  </si>
  <si>
    <t>FEC FIN</t>
  </si>
  <si>
    <t>ACTIVO</t>
  </si>
  <si>
    <t>IMPLEMENT</t>
  </si>
  <si>
    <t>EFEC</t>
  </si>
  <si>
    <t>PROBAB</t>
  </si>
  <si>
    <t>IMPA</t>
  </si>
  <si>
    <t>PERI 2</t>
  </si>
  <si>
    <t>PERI 3</t>
  </si>
  <si>
    <t>PERI 1</t>
  </si>
  <si>
    <t>%PROB</t>
  </si>
  <si>
    <t>%IMP</t>
  </si>
  <si>
    <t>1. DESCRIPCIÓN DEL RIESGO:</t>
  </si>
  <si>
    <t>2. CAUSAS:</t>
  </si>
  <si>
    <t>8. INDICADORES:</t>
  </si>
  <si>
    <t>9. OTRO:</t>
  </si>
  <si>
    <t>6. CONTROLES:</t>
  </si>
  <si>
    <t>7. PLAN DE TRATAMIENTO:</t>
  </si>
  <si>
    <t>3. CONSECUENCIAS:</t>
  </si>
  <si>
    <t>4. PROBABILIDAD:</t>
  </si>
  <si>
    <t>5. IMPACTO:</t>
  </si>
  <si>
    <t>RTA fecha</t>
  </si>
  <si>
    <t>RTA area</t>
  </si>
  <si>
    <t>RTA nombre</t>
  </si>
  <si>
    <t>rta descripcion</t>
  </si>
  <si>
    <t>OBSERVACIÓN 2a. LÍNEA</t>
  </si>
  <si>
    <t>OBSERVACIONES 2A. LÍNEAS DE DEFENSA</t>
  </si>
  <si>
    <t>FECHA RTA</t>
  </si>
  <si>
    <t>ÁREA
RTA</t>
  </si>
  <si>
    <t>RESPUESTA OBSERVACIÓN 1a. LÍNEA</t>
  </si>
  <si>
    <t>SEGUIMIENTO PLAN DE TRATAMIENTO</t>
  </si>
  <si>
    <t>PROBABILIDAD TTO</t>
  </si>
  <si>
    <t>IMPACTO TTO</t>
  </si>
  <si>
    <t># Aleatorios</t>
  </si>
  <si>
    <t>RIESGO RESIDUAL TRATAMIENTO</t>
  </si>
  <si>
    <t>NIVEL RIESGO residual TTO</t>
  </si>
  <si>
    <t>Valor Rr.TTO</t>
  </si>
  <si>
    <t>%IMPresTTO</t>
  </si>
  <si>
    <t>%PROBresTTO</t>
  </si>
  <si>
    <t>PERIODO 1
analisis indicador</t>
  </si>
  <si>
    <t>PERIODO 2
analisis indicador</t>
  </si>
  <si>
    <t>PERIODO 3
analisis indicador</t>
  </si>
  <si>
    <t>SEGUIMIENTO A INDICADORES: ANÁLISIS</t>
  </si>
  <si>
    <t>FO-PE-10</t>
  </si>
  <si>
    <r>
      <rPr>
        <b/>
        <sz val="8"/>
        <rFont val="Segoe UI Black"/>
        <family val="2"/>
        <charset val="1"/>
      </rPr>
      <t>Participaron en la elaboración</t>
    </r>
    <r>
      <rPr>
        <b/>
        <vertAlign val="superscript"/>
        <sz val="8"/>
        <rFont val="Segoe UI Black"/>
        <family val="2"/>
        <charset val="1"/>
      </rPr>
      <t>1</t>
    </r>
  </si>
  <si>
    <r>
      <rPr>
        <vertAlign val="superscript"/>
        <sz val="8"/>
        <rFont val="Arial"/>
        <family val="2"/>
        <charset val="1"/>
      </rPr>
      <t>1</t>
    </r>
    <r>
      <rPr>
        <sz val="8"/>
        <rFont val="Arial"/>
        <family val="2"/>
        <charset val="1"/>
      </rPr>
      <t xml:space="preserve"> El alcance de participación en la elaboración de este documento  corresponde a las funciones del área que representan</t>
    </r>
  </si>
  <si>
    <t>Control 1</t>
  </si>
  <si>
    <t>Indicador 1</t>
  </si>
  <si>
    <t>Evento 1</t>
  </si>
  <si>
    <t>Ob. 1</t>
  </si>
  <si>
    <t>Controles ejecutados en el periodod  / Controles programados a ejecutar en el periodo X 100%</t>
  </si>
  <si>
    <t>Causa 1</t>
  </si>
  <si>
    <t>TTO 1</t>
  </si>
  <si>
    <t>OBJ 2: Mejorar el estado de la infraestructura para la movilidad, permitiéndole a la ciudadanía un desplazamiento seguro y de calidad.</t>
  </si>
  <si>
    <t>OBJ 1: Expandir la infraestructura para la movilidad, con el fin de mejorar la calidad de vida de los habitantes de la ciudad.</t>
  </si>
  <si>
    <t>OBJ 3: Fomentar la participación e incidencia de la ciudadanía en la planeación y ejecución de los proyectos de infraestructura para la movilidad que responden a las necesidades de Bogotá y el área metropolitana.</t>
  </si>
  <si>
    <t>OBJ 4: Coordinar, colaborar y establecer las alianzas estratégicas necesarias con entidades y organizaciones, para optimizar recursos y mejorar los tiempos de entrega de los proyectos.</t>
  </si>
  <si>
    <t>OBJ 5: Impulsar el desarrollo del talento humano, fortaleciendo la capacidad institucional, la efectividad y la transparencia, a través de soluciones innovadoras.</t>
  </si>
  <si>
    <t>OBJETIVO 1:</t>
  </si>
  <si>
    <t>OBJETIVO 2:</t>
  </si>
  <si>
    <t>OBJETIVO 3:</t>
  </si>
  <si>
    <t>OBJETIVO 4:</t>
  </si>
  <si>
    <t>OBJETIVO 5:</t>
  </si>
  <si>
    <t>TRÁMITES Y/O SERVICIOS RELACIONADOS</t>
  </si>
  <si>
    <t>OBJETIVOS ESTRATEGICOS RELACIONADOS</t>
  </si>
  <si>
    <t>SEGUIMENTO A CONTROLES
PERIODO 1</t>
  </si>
  <si>
    <t>SEGUIMENTO A CONTROLES
PERIODO 2</t>
  </si>
  <si>
    <t>SEGUIMENTO A CONTROLES
PERIODO 3</t>
  </si>
  <si>
    <t>ANÁLISIS INIDICADOR 1</t>
  </si>
  <si>
    <t>ANÁLISIS INIDICADOR 2</t>
  </si>
  <si>
    <t>ANÁLISIS INIDICADOR 3</t>
  </si>
  <si>
    <t>ANÁLISIS INIDICADOR 4</t>
  </si>
  <si>
    <t>IND3</t>
  </si>
  <si>
    <t>IND4</t>
  </si>
  <si>
    <t>INDICADORES DE RIESGOS</t>
  </si>
  <si>
    <t>¿SE MATERIALIZÓ EL RIESGO?</t>
  </si>
  <si>
    <t>NIVEL DE RIESGO RESIDUAL</t>
  </si>
  <si>
    <t>DESCRIPCIÓN DEL CONTROL O TRATAMIENTO</t>
  </si>
  <si>
    <t>VALORACIÓN DE CONTROLES</t>
  </si>
  <si>
    <t>SEGUIMENTO TTO PERIODO 1</t>
  </si>
  <si>
    <t>SEGUIMENTO TTO PERIODO 2</t>
  </si>
  <si>
    <t>SEGUIMENTO TTO PERIODO 3</t>
  </si>
  <si>
    <t>INDICADOR 1: EFICACIA CONTROLES</t>
  </si>
  <si>
    <t>INDICADOR 2: EFECTIVIDAD</t>
  </si>
  <si>
    <t>INDICADOR 4</t>
  </si>
  <si>
    <t>RESPUESTA A OBSERVACIONES (1A. LÍNEA)</t>
  </si>
  <si>
    <t>Tipos de Riesgos asociados</t>
  </si>
  <si>
    <t>Selecciones el o los tipos de riesgos que pueden estar asociados al riesgo principal.</t>
  </si>
  <si>
    <t xml:space="preserve">Este campo es usado para IDENTIFICAR si el riesgo afecta algún o algunos objetivos estratégicos en cuyo caso se debe marcar con una x </t>
  </si>
  <si>
    <t>Seleccione el o los trámites, servicio u OPAs(Otros Precedimientos Adminsitrativos) afectados por el riesgo</t>
  </si>
  <si>
    <t>Cuando existan datos históricos que den cuenta del número de frecuencia con la que se presenta el riesgo se tomará como fuente la tabla de frecuencia diligenciando los campos respectivos. De lo contrario, el grupo de expertos asignará la calificación. Se recomienda que sea una calificación individual, pero también es posible que el equipo de experto se pongan de acuerdo en asignar la calificación.</t>
  </si>
  <si>
    <t>Cuando existan datos históricos que den cuenta del valor de pérdida en los eventos presentados podrá estimarse el impacto considerando los campos para el calculo de la pérdida. De lo contrario, el grupo de expertos asignará la calificación que considere más cercana. Se recomienda que sea una calificación individual, aunque se permite asignar una sola calificación por acuerdo de todo el equipo.</t>
  </si>
  <si>
    <t>SEGUIMIENTO A CONTROLES / periodo</t>
  </si>
  <si>
    <t>SEGUIMEINTO a PLAN DE TRATAMIENTO</t>
  </si>
  <si>
    <t>Se marca SI o NO cuando el plan de tratamiento ya se esté ejecutando y por consiguiente está afectando al riesgo, ya sea porque lo previene o lo mitiga.</t>
  </si>
  <si>
    <t>Calificación del Plan de Tratamiento: Frecuencia, implementación, tipo, efecto:</t>
  </si>
  <si>
    <t>Una vez el Plan de tratamiento esté activo, se debe proceder a calificar cada acción de tratamiento igual que se califica un control, es decir, su frecuencia, implementación, tipo y efecto sobre el riesgo. El propósito es determinar en que medida el plan de tratamiento afecta el riesgo residual.</t>
  </si>
  <si>
    <t>Para cada periodo se debe determinar el avance de cada acción de tratamiento. Dejar registrado las evidencias de su ejecución y el link para consulta de las evidencias.</t>
  </si>
  <si>
    <t>Se debe registrar en cada periodo el avance y cumplimiento de cada control. Si se aplicó o no y las justificaciones que correspondan. También debe registrar las evidencias y el link para consultar dichas evidencias.</t>
  </si>
  <si>
    <t>DATOS PERIODO 1</t>
  </si>
  <si>
    <t>DATOS PERIODO 2</t>
  </si>
  <si>
    <t>DATOS PERIODO 3</t>
  </si>
  <si>
    <t>ANÁLISIS PERIODO 1</t>
  </si>
  <si>
    <t>ANÁLISIS PERIODO 2</t>
  </si>
  <si>
    <t>ANÁLISIS PERIODO 3</t>
  </si>
  <si>
    <t>Con respecto a los datos obtenidos, registre en cada periodo el análisis de los datos, observaciones y argumentación el análisis de tendencia si aplica y las decisiones que fueran necesarias para mantener el riesgo controlado.</t>
  </si>
  <si>
    <t>Campo disponible para la 1a. Línea de defensa en caso de aplicar una respuesta a la observación realizada por la 2a o tercera línea de defensa.
Se registra la fecha de respuesta, persona que responde y la respuesta.</t>
  </si>
  <si>
    <t>FO-PE-05</t>
  </si>
  <si>
    <t>Se incluye el campo de responsable de la ejecución del control, se ajusta en forma campos de causas y listado de controles</t>
  </si>
  <si>
    <t>Está versión de motiva para dar cumplimiento a los cambios establecidos en la Guía de Administración de riesgos del DAFP y el manual de riesgos IDU</t>
  </si>
  <si>
    <t>Se modifica el formato para incluir los campos de reporte de eventos de riesgo materializados. Y se mejoran los campos de seguimiento y registro de la información del Indicador. las modificaciones se soportan en la nueva versión del Manual de Riesgos V8.</t>
  </si>
  <si>
    <t>Se incluyen nuevos campos de acuerdo a la versión 2 de la Estrategia del Plan Anticorrupción y de Atención al Ciudadano: consecuencias, impacto, variables para calificar el control, riesgo inherente y riesgo residual. Se ajustan los campos de probabilidad, impacto y de seguimiento.</t>
  </si>
  <si>
    <t>Se modifican los parámetros de la probabilidad y del impacto. Inclusión del riesgo inherente.</t>
  </si>
  <si>
    <t>Se inlcuyen campos de monitoreo y se realizan ajustes de plantilla y de forma.</t>
  </si>
  <si>
    <t>P15</t>
  </si>
  <si>
    <t>P16</t>
  </si>
  <si>
    <t>P17</t>
  </si>
  <si>
    <t>P18</t>
  </si>
  <si>
    <t>MAPA DE RIESGO RESIDUAL
PLAN TRATAMIENTO</t>
  </si>
  <si>
    <t>MAPA DE RIESGO RESIDUAL
CONTROLES (TRATAMIENTOS)</t>
  </si>
  <si>
    <t>M  A  P  A
RESIDUAL
PLAN TTO</t>
  </si>
  <si>
    <t>M</t>
  </si>
  <si>
    <t>IR AL MAPA</t>
  </si>
  <si>
    <t>VER MAPA</t>
  </si>
  <si>
    <t>PROBABILIDAD RESIDUAL TTO =</t>
  </si>
  <si>
    <t>IMPACTO RESIDUAL TTO =</t>
  </si>
  <si>
    <t>MATRIZ DE RIESGOS DE INTEGRIDAD</t>
  </si>
  <si>
    <t>Se incluyen los siguientes campos:
- Tablas para el registro de riesgos asociados y registro de trámites y servicios.
- Definiciones del tipo de riesgo
- Campos para contabilizar características de controles y tratamientos
- Seguimientos y reporte de controles y tratamientos
- Reporte de indicadores por periodos
- Se incluyen campos para estimar el valor del del impacto y probabilidad del riesgo.
- Registro de las Consecuencias "Derechos Fundamentales"
- Se ajusta el título del formato (Corrupció por Integridad)</t>
  </si>
  <si>
    <t>CORRUPCIÓN</t>
  </si>
  <si>
    <t>RIESGO CORRUPCIÓN:
Posibilidad de que por acción u omisión se use el poder para desviar la gestión de lo público hacia un beneficio privado. (Fuente Guía Administración de Riesgos del DAFP). Incluye el riesgo de soborno y riesgo de fraude.</t>
  </si>
  <si>
    <t>SOBORNO</t>
  </si>
  <si>
    <t xml:space="preserve">RIESGO DE SOBORNO:
Combinación de las consecuencias y la probabilidad de un evento de soborno.
Soborno: Aceptar, solicitar, prometer, ofrecer o entregar, por parte de un colaborador del IDU, o de un externo, en forma directa o indirecta, cualquier beneficio (financiero o no) como incentivo o recompensa para que una persona cumpla o deje de cumplir en relación con sus funciones u obligaciones
</t>
  </si>
  <si>
    <t>FRAUDE</t>
  </si>
  <si>
    <t>Para el tipo de riesgo de corrupción es obligatorio definir un plan de tratamiento.</t>
  </si>
  <si>
    <r>
      <t xml:space="preserve">EVALUACIÓN, TRATAMIENTO Y MONITOREO DEL RIESGO DE </t>
    </r>
    <r>
      <rPr>
        <b/>
        <sz val="9"/>
        <color theme="1"/>
        <rFont val="Arial"/>
        <family val="2"/>
      </rPr>
      <t>INTEGRIDAD</t>
    </r>
  </si>
  <si>
    <t>* Criterios de Materialización.
* Acciones esperadas de Respuesta y/o contingencia en caso de materialización:</t>
  </si>
  <si>
    <t xml:space="preserve">John Alexander Quiroga Fuquene, OAP / </t>
  </si>
  <si>
    <t xml:space="preserve">Liliana Pulido Villamil, OAP Validado el 2025-01-22
</t>
  </si>
  <si>
    <t xml:space="preserve">Liliana Pulido Villamil, OAP Revisado el 2025-01-27
</t>
  </si>
  <si>
    <t xml:space="preserve">Liliana Pulido Villamil, OAP Aprobado el 2025-01-27
</t>
  </si>
  <si>
    <t>R (2)</t>
  </si>
  <si>
    <t>R (4)</t>
  </si>
  <si>
    <t>R (5)</t>
  </si>
  <si>
    <t>R (6)</t>
  </si>
  <si>
    <t>R (7)</t>
  </si>
  <si>
    <t>R (8)</t>
  </si>
  <si>
    <t>R (9)</t>
  </si>
  <si>
    <t>Cambio Climático</t>
  </si>
  <si>
    <t>RIESGO DE FRAUDE:
Es la posibilidad de incurrir en pérdidas económicas, reputacionales u operativas por la comisión de un fraude afectando los intereses del Instituto.
Fraude: Acción deliberada, en contra de lo que es verdadero o legal y que perjudica la gestión pública y/o el patrimonio público. Es un acto específico de engaño intencional para obtener algo de valor, como dinero o propiedad, a través de medios deshonestos. El fraude puede implicar falsificaciones, mentiras, estafas o cualquier acción que induzca a error.</t>
  </si>
  <si>
    <t>SELECCIÓN Y VINCULACIÓN DE PERSONAL
Y PERMANENCIA</t>
  </si>
  <si>
    <t>LAFT.TH.01</t>
  </si>
  <si>
    <t>Vinculación o Permanencia de personal sensible a LAFT que esté sancionado por el Consejo de Seguridad de las Naciones Unidas o incluidos en otras listas restrictivas de alerta de delitos fuente de lavado de activos u otras señales de alerta para LAFT.</t>
  </si>
  <si>
    <t>Subdirector Técnico de Talento Humano
Subdirección General de Gestión Corporativa</t>
  </si>
  <si>
    <t>Nombre o identidad falsa de la persona a vincular.</t>
  </si>
  <si>
    <t>No hacer una debida diligencia previa a la vincuación</t>
  </si>
  <si>
    <t>1,2</t>
  </si>
  <si>
    <t>Que la Persona se incluya en listas restrictivas en un periodo posterior a la vinculación y que no sea identificada oportunamente en el monitoreo de debida diligencia.</t>
  </si>
  <si>
    <t>No hacer una debida diligencia en el monitoreo al personal.</t>
  </si>
  <si>
    <t>3</t>
  </si>
  <si>
    <t>Afecta la Imagen a nivel distrital de la Entidad.</t>
  </si>
  <si>
    <t>Sanciones disciplinarias por materialización del riesgos de LAFT por no relaizar debida diligencia.</t>
  </si>
  <si>
    <t>Debida diligencia simple para vinculación de personal: 
(Consulta y análisis en listas LAFT previo a la vinculación)
Cuando aplique se realiza reporte de alerta para que el equipo operativo Sarlaft ejecute la debida diligencia intensificada.</t>
  </si>
  <si>
    <t>Profesional asignado en STRH</t>
  </si>
  <si>
    <t>Documento de debida Diligencia</t>
  </si>
  <si>
    <t>*Formato de Solicitud de Autorización para consultas
*Registro de consulta a listas
*Reporte de necesidad de debida diligencia intensificada, cuando aplique.</t>
  </si>
  <si>
    <t xml:space="preserve">Debida diligencia intensificada de acuerdo al tipo de persona sensible al LAFT.
</t>
  </si>
  <si>
    <t>Equipo Operativo SARLAFT</t>
  </si>
  <si>
    <t>*Informe Debida diligencia intensificada.
*ROS si lo hubiere</t>
  </si>
  <si>
    <t xml:space="preserve">Monitoreo periódico a personal vinculado sensible a LAFT 
</t>
  </si>
  <si>
    <t>STRH</t>
  </si>
  <si>
    <t>Nydia Maldonado</t>
  </si>
  <si>
    <t>Profesional Especializada  222-06 €</t>
  </si>
  <si>
    <t>Yadira Montenegro Lancheros</t>
  </si>
  <si>
    <t>Profesional universitaria 219-03</t>
  </si>
  <si>
    <t>SGGC</t>
  </si>
  <si>
    <t>Jorge Enrique Cely León</t>
  </si>
  <si>
    <t xml:space="preserve">Contratista </t>
  </si>
  <si>
    <t>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t>
  </si>
  <si>
    <t>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t>
  </si>
  <si>
    <t>Por otro lado, se evidenció que el área no realizó ningún Reporte de Operación Sospechosa (ROS) durante el período evaluado.</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</si>
  <si>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11 controles de debida diligencia, correspondientes al 100 % de los casos registrados en el sistema durante el período evaluado.</t>
  </si>
  <si>
    <t>15/07/2025</t>
  </si>
  <si>
    <t>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t>
  </si>
  <si>
    <t>Gestión del Talento Humano</t>
  </si>
  <si>
    <t>Adminstración de inversiones de tesorería</t>
  </si>
  <si>
    <t>LAFT.FIN.01</t>
  </si>
  <si>
    <t>Riesgo de contagio por realizar inversiones o recibir financiaciones de entidades financieras u organismos multilaterales nacionales o internacionales que posiblemente estén comprometidas en operaciones de Lavado de Activos y Financiación del Terrorismo.</t>
  </si>
  <si>
    <t>Subdirector Técnico de Tesorería y Recaudo
Subdirección General de Gestión Corporativa</t>
  </si>
  <si>
    <t xml:space="preserve">Causa 1. Canales de distribución 
Causa 2. Humano 
.  
.  
.  
.  
.  
.  
.  
.  
.  
.  
.  
.  
.  
.  
.  
.  
.  
. </t>
  </si>
  <si>
    <t xml:space="preserve">Causa 1. No realizar un adecuado conocimiento de la (Entidad Financiera). 
Causa 2. Incumplir las políticas de la Resolucion 315 de 2019 de la SDH. 
.  
.  
.  
.  
.  
.  
.  
.  
.  
.  
.  
.  
.  
.  
.  
.  
.  
. </t>
  </si>
  <si>
    <t xml:space="preserve">Causa 1. Fallas en la debida diligencia. 
Causa 2. Fallas en la debida diligencia. 
.  
.  
.  
.  
.  
.  
.  
.  
.  
.  
.  
.  
.  
.  
.  
.  
.  
. </t>
  </si>
  <si>
    <t xml:space="preserve">1.Operativa:
Responsabilidades penales, fiscales y disciplinarias por el incumplimento de las normas asociadas a SARLAFT. 
2. Reputacional:
Afectación de la imagen instucional. 
3. Legal:
Afectación de la imagen instucional. 
4. Económica:
Representa daño fiscal? : si, por la perdida de las inversiones expuestas al lavado de activos. 
5. Daño Fiscal:
6. Derechos Fundamentales
7. Cambio Climático
</t>
  </si>
  <si>
    <t xml:space="preserve">
2. Riesgo Legal o de Cumplimiento
4. Riesgo Reputacional
5. Riesgo Fiscal
9. Riesgo LAFT
</t>
  </si>
  <si>
    <t xml:space="preserve">
OTROS:
0
</t>
  </si>
  <si>
    <t xml:space="preserve">
</t>
  </si>
  <si>
    <t xml:space="preserve">Control 1. 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 
Control 2. Verificación de cumplimiento de la Resolución 315 de 2019 de la SDH en cuanto a los lineamientos y políticas para las inversiones. 
.  
.  
.  
.  
.  
.  
.  
.  
.  
.  
.  
.  
.  
.  
.  
.  
.  
.  
.  
.  
.  
.  
.  
.  
.  
.  
.  
. </t>
  </si>
  <si>
    <t xml:space="preserve">Control 1. Profesional Especializado - Inversiones 
Control 2. Subdirector(a) Técnico de Tesorería y Recaudo 
.  
.  
.  
.  
.  
.  
.  
.  
.  
.  
.  
.  
.  
.  
.  
.  
.  
.  
.  
.  
.  
.  
.  
.  
.  
.  
.  
. </t>
  </si>
  <si>
    <t xml:space="preserve">Control 1. Documento de Debida Diligencia 
Control 2. Procedimiento de Administración de Inversiones. 
.  
.  
.  
.  
.  
.  
.  
.  
.  
.  
.  
.  
.  
.  
.  
.  
.  
.  
.  
.  
.  
.  
.  
.  
.  
.  
.  
. </t>
  </si>
  <si>
    <t xml:space="preserve">Control 1. Certificado SARLAFT 
Control 2. Formato de Concentración 
.  
.  
.  
.  
.  
.  
.  
.  
.  
.  
.  
.  
.  
.  
.  
.  
.  
.  
.  
.  
.  
.  
.  
.  
.  
.  
.  
. </t>
  </si>
  <si>
    <t xml:space="preserve">Control 1. Continua 
Control 2. Continua 
.  
.  
.  
.  
.  
.  
.  
.  
.  
.  
.  
.  
.  
.  
.  
.  
.  
.  
.  
.  
.  
.  
.  
.  
.  
.  
.  
. </t>
  </si>
  <si>
    <t xml:space="preserve">Control 1. Manual 
Control 2. Manual 
.  
.  
.  
.  
.  
.  
.  
.  
.  
.  
.  
.  
.  
.  
.  
.  
.  
.  
.  
.  
.  
.  
.  
.  
.  
.  
.  
. </t>
  </si>
  <si>
    <t xml:space="preserve">Control 1. Preventivo 
Control 2. Preventivo 
.  
.  
.  
.  
.  
.  
.  
.  
.  
.  
.  
.  
.  
.  
.  
.  
.  
.  
.  
.  
.  
.  
.  
.  
.  
.  
.  
. </t>
  </si>
  <si>
    <t xml:space="preserve">Control 1. Probabilidad 
Control 2. Ambos 
.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</si>
  <si>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t>
  </si>
  <si>
    <t xml:space="preserve">Control 1.  
Control 2.  
.  
.  
.  
.  
.  
.  
.  
.  
.  
.  
.  
.  
.  
.  
.  
.  
.  
.  
.  
.  
.  
.  
.  
.  
.  
.  
.  
. </t>
  </si>
  <si>
    <t>TTO 1.  
.  
".</t>
  </si>
  <si>
    <t xml:space="preserve">TTO 1.  
.  
. </t>
  </si>
  <si>
    <t>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t>
  </si>
  <si>
    <t xml:space="preserve">Indicador 1.  
Controles ejecutados en el periodod  / Controles programados a ejecutar en el periodo X 100% 
DATOS PERIODO 1: 1 
DATOS PERIODO 2:  
DATOS PERIODO 3:  
AÑO: </t>
  </si>
  <si>
    <t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ANÁLISIS PERIODO 2:  
ANÁLISIS PERIODO 3: </t>
  </si>
  <si>
    <t xml:space="preserve">Indicador 2.  
Número de reportes internos (inusualidades) de SARLAFT identificados / Total de entidades analizadas x 100% 
DATOS PERIODO 1:  
DATOS PERIODO 2:  
DATOS PERIODO 3:  
AÑO: </t>
  </si>
  <si>
    <t xml:space="preserve">Indicador 2.   
ANÁLISIS PERIODO 1: Por otro lado, se evidenció que el área no realizó ningún Reporte de Operación Sospechosa (ROS) durante el período evaluado. 
ANÁLISIS PERIODO 2:  
ANÁLISIS PERIODO 3: </t>
  </si>
  <si>
    <t xml:space="preserve">IND3.  
DATOS PERIODO 1:  
DATOS PERIODO 2:  
DATOS PERIODO 3:  
AÑO: </t>
  </si>
  <si>
    <t xml:space="preserve">IND3.   
ANÁLISIS PERIODO 1:  
ANÁLISIS PERIODO 2:  
ANÁLISIS PERIODO 3: </t>
  </si>
  <si>
    <t xml:space="preserve">IND4.  
DATOS PERIODO 1:  
DATOS PERIODO 2:  
DATOS PERIODO 3:  
AÑO: </t>
  </si>
  <si>
    <t xml:space="preserve">IND4.   
ANÁLISIS PERIODO 1:  
ANÁLISIS PERIODO 2:  
ANÁLISIS PERIODO 3: </t>
  </si>
  <si>
    <t>1. DESCRIPCIÓN DEL RIESGO: 
. 
2. CAUSAS: 
. 
3. CONSECUENCIAS: 
. 
4. PROBABILIDAD: 
. 
5. IMPACTO: 
. 
6. CONTROLES: 
.
7. PLAN DE TRATAMIENTO:
.
8. INDICADORES:
.
9. OTRO:
.
.</t>
  </si>
  <si>
    <t xml:space="preserve">Evento 1.  
.  
.  
.  
.  
.  
. </t>
  </si>
  <si>
    <t xml:space="preserve">Ob. 1. 15/07/2025 
.  
.  
.  
.  
.  
. </t>
  </si>
  <si>
    <t xml:space="preserve">Ob. 1. SGGC 
.  
.  
.  
.  
.  
. </t>
  </si>
  <si>
    <t xml:space="preserve">Ob. 1. Jorge Enrique Cely León 
.  
.  
.  
.  
.  
. </t>
  </si>
  <si>
    <t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t>
  </si>
  <si>
    <t xml:space="preserve">Ob. 1.  
.  
.  
.  
.  
.  
. </t>
  </si>
  <si>
    <t>Pago a Terceros
y Cesiones de Derechos económicos</t>
  </si>
  <si>
    <t>LAFT.FIN.02</t>
  </si>
  <si>
    <t>Pagos o cesión de derechos económicos efectuados a personas sancionadas por el Consejo de Seguridad de las Naciones Unidas, incluidas en otras listas restrictivas o que tengan señales de alerta de LAFT.</t>
  </si>
  <si>
    <t xml:space="preserve">Causa 1. Canales de distribución 
Causa 2. Canales de distribución 
.  
.  
.  
.  
.  
.  
.  
.  
.  
.  
.  
.  
.  
.  
.  
.  
.  
. </t>
  </si>
  <si>
    <t xml:space="preserve">Causa 1. No realizar consulta de listas vinculantes y restrictivas previo a las operaciones de tesorería. 
Causa 2. No realizar el debido conocimieno del cesionario o partes relacionadas 
.  
.  
.  
.  
.  
.  
.  
.  
.  
.  
.  
.  
.  
.  
.  
.  
.  
. </t>
  </si>
  <si>
    <t xml:space="preserve">Causa 1. Falta del mecanismo o soporte informático para acceder a consulta de listas restrictivas. No esté definido el procedimiento para realizar la consulta de listas. 
Causa 2. Fallas en la verificación de cumplimiento de requisitos del cesionario. 
.  
.  
.  
.  
.  
.  
.  
.  
.  
.  
.  
.  
.  
.  
.  
.  
.  
. </t>
  </si>
  <si>
    <t xml:space="preserve">1.Operativa:
Responsabilidades penales, fiscales y disciplinarias por el incumplimento de las normas asociadas a SARLAFT. 
2. Reputacional:
Afectación de la imagen institucional. 
3. Legal:
Afectación de la imagen institucional. 
4. Económica:
Fiscal: Representa daño fiscal? : NO 
5. Daño Fiscal:
6. Derechos Fundamentales
7. Cambio Climático
</t>
  </si>
  <si>
    <t xml:space="preserve">Control 1. 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 
Control 2. Debida diligencia para conocimiento y cumplimiento de requisitos del Cesionario del derecho económico. 
Control 3. C3 
.  
.  
.  
.  
.  
.  
.  
.  
.  
.  
.  
.  
.  
.  
.  
.  
.  
.  
.  
.  
.  
.  
.  
.  
.  
.  
. </t>
  </si>
  <si>
    <t xml:space="preserve">Control 1. Profesional en Tesorería asignado 
Control 2. Profesional asignado para Cesiones 
Control 3.  
.  
.  
.  
.  
.  
.  
.  
.  
.  
.  
.  
.  
.  
.  
.  
.  
.  
.  
.  
.  
.  
.  
.  
.  
.  
.  
. </t>
  </si>
  <si>
    <t xml:space="preserve">Control 1. Debida Diligencia para LAFT 
Control 2. Procedimiento PRGF12 Embargos y Cesiones 
Control 3.  
.  
.  
.  
.  
.  
.  
.  
.  
.  
.  
.  
.  
.  
.  
.  
.  
.  
.  
.  
.  
.  
.  
.  
.  
.  
.  
. </t>
  </si>
  <si>
    <t xml:space="preserve">Control 1. Registro de Consulta en listas restrictivas 
Control 2. Registro de conocimiento del Cesionario.
Registro de consulta del Cesionario en listas restrictivas 
Control 3.  
.  
.  
.  
.  
.  
.  
.  
.  
.  
.  
.  
.  
.  
.  
.  
.  
.  
.  
.  
.  
.  
.  
.  
.  
.  
.  
. </t>
  </si>
  <si>
    <t xml:space="preserve">Control 1. Continua 
Control 2. Continua 
Control 3.  
.  
.  
.  
.  
.  
.  
.  
.  
.  
.  
.  
.  
.  
.  
.  
.  
.  
.  
.  
.  
.  
.  
.  
.  
.  
.  
. </t>
  </si>
  <si>
    <t xml:space="preserve">Control 1. Manual 
Control 2. Manual 
Control 3.  
.  
.  
.  
.  
.  
.  
.  
.  
.  
.  
.  
.  
.  
.  
.  
.  
.  
.  
.  
.  
.  
.  
.  
.  
.  
.  
. </t>
  </si>
  <si>
    <t xml:space="preserve">Control 1. Detectivo 
Control 2. Detectivo 
Control 3.  
.  
.  
.  
.  
.  
.  
.  
.  
.  
.  
.  
.  
.  
.  
.  
.  
.  
.  
.  
.  
.  
.  
.  
.  
.  
.  
. </t>
  </si>
  <si>
    <t xml:space="preserve">Control 1. Ambos 
Control 2. Ambos 
Control 3.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</si>
  <si>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t>
  </si>
  <si>
    <t xml:space="preserve">Control 1.  
Control 2.  
Control 3.  
.  
.  
.  
.  
.  
.  
.  
.  
.  
.  
.  
.  
.  
.  
.  
.  
.  
.  
.  
.  
.  
.  
.  
.  
.  
.  
. </t>
  </si>
  <si>
    <t xml:space="preserve">Indicador 2.  
Número de reportes internos (inusualidades) de SARLAFT identificados / Total de partes relacionadas analizadas x 100% 
DATOS PERIODO 1:  
DATOS PERIODO 2:  
DATOS PERIODO 3:  
AÑO: </t>
  </si>
  <si>
    <t>Gestión Financiera</t>
  </si>
  <si>
    <t>No realizar un adecuado conocimiento de la (Entidad Financiera).</t>
  </si>
  <si>
    <t>Fallas en la debida diligencia.</t>
  </si>
  <si>
    <t>Incumplir las políticas de la Resolucion 315 de 2019 de la SDH.</t>
  </si>
  <si>
    <t>Responsabilidades penales, fiscales y disciplinarias por el incumplimento de las normas asociadas a SARLAFT.</t>
  </si>
  <si>
    <t>Afectación de la imagen instucional.</t>
  </si>
  <si>
    <t>Representa daño fiscal? : si, por la perdida de las inversiones expuestas al lavado de activos.</t>
  </si>
  <si>
    <t>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t>
  </si>
  <si>
    <t>Profesional Especializado - Inversiones</t>
  </si>
  <si>
    <t>Documento de Debida Diligencia</t>
  </si>
  <si>
    <t>Certificado SARLAFT</t>
  </si>
  <si>
    <t>Verificación de cumplimiento de la Resolución 315 de 2019 de la SDH en cuanto a los lineamientos y políticas para las inversiones.</t>
  </si>
  <si>
    <t>Subdirector(a) Técnico de Tesorería y Recaudo</t>
  </si>
  <si>
    <t>Procedimiento de Administración de Inversiones.</t>
  </si>
  <si>
    <t>Formato de Concentración</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</si>
  <si>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t>
  </si>
  <si>
    <t>Número de reportes internos (inusualidades) de SARLAFT identificados / Total de entidades analizadas x 100%</t>
  </si>
  <si>
    <t>STTR</t>
  </si>
  <si>
    <t>DIANA  PATRICIA VALDERRAMA ALVARADO</t>
  </si>
  <si>
    <t>Subdirectora Técnica de Tesoreíia y Recaudo</t>
  </si>
  <si>
    <t>WILLIAM ORLANDO GONZÁLEZ GOMEZ</t>
  </si>
  <si>
    <t>Profesional Especializado</t>
  </si>
  <si>
    <t>BREYNER ANDRET SALINAS SALINAS</t>
  </si>
  <si>
    <t>LUIS FERNANDO SUAREZ VELANDIA</t>
  </si>
  <si>
    <t>Profesional Esp. Contratista</t>
  </si>
  <si>
    <t>SANDRA MARIA MORENO SANCHEZ</t>
  </si>
  <si>
    <t>Contratista</t>
  </si>
  <si>
    <t>JOHN ALEXANDER QUIROGA FÚQUENE</t>
  </si>
  <si>
    <t>Equipo analista SARLAFT: Nubia Alonso, Ivan Salas, Andres Rodríguez, Javier Gutierrez, Adriana Gómez</t>
  </si>
  <si>
    <t>Asesores SARLAFT - SGGC</t>
  </si>
  <si>
    <t>R (FIN1)</t>
  </si>
  <si>
    <t>R (TH1)</t>
  </si>
  <si>
    <t>No realizar consulta de listas vinculantes y restrictivas previo a las operaciones de tesorería.</t>
  </si>
  <si>
    <t>Falta del mecanismo o soporte informático para acceder a consulta de listas restrictivas. No esté definido el procedimiento para realizar la consulta de listas.</t>
  </si>
  <si>
    <t>No realizar el debido conocimieno del cesionario o partes relacionadas</t>
  </si>
  <si>
    <t>Fallas en la verificación de cumplimiento de requisitos del cesionario.</t>
  </si>
  <si>
    <t>1,2.</t>
  </si>
  <si>
    <t>Afectación de la imagen institucional.</t>
  </si>
  <si>
    <t>Fiscal: Representa daño fiscal? : NO</t>
  </si>
  <si>
    <t>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t>
  </si>
  <si>
    <t>Profesional en Tesorería asignado</t>
  </si>
  <si>
    <t>Debida Diligencia para LAFT</t>
  </si>
  <si>
    <t>Registro de Consulta en listas restrictivas</t>
  </si>
  <si>
    <t>Debida diligencia para conocimiento y cumplimiento de requisitos del Cesionario del derecho económico.</t>
  </si>
  <si>
    <t>Profesional asignado para Cesiones</t>
  </si>
  <si>
    <t>Procedimiento PRGF12 Embargos y Cesiones</t>
  </si>
  <si>
    <t>Registro de conocimiento del Cesionario.
Registro de consulta del Cesionario en listas restrictivas</t>
  </si>
  <si>
    <t>C3</t>
  </si>
  <si>
    <t>Número de reportes internos (inusualidades) de SARLAFT identificados / Total de partes relacionadas analizadas x 100%</t>
  </si>
  <si>
    <t>FERNANDO ALBERTO PEDRAZA GAONA</t>
  </si>
  <si>
    <t>R (FIN2)</t>
  </si>
  <si>
    <t>Procedimientos de Selección.</t>
  </si>
  <si>
    <t>LAFT.GC.01</t>
  </si>
  <si>
    <t>Proponentes y beneficiarios finales en procesos de selección que estén sancionados por el Consejo de Seguridad de las Naciones Unidas o incluidos en otras listas restrictivas o que tengan señales de alerta de LAFT</t>
  </si>
  <si>
    <t>Director Técnico de Procesos Selectivos</t>
  </si>
  <si>
    <t>Fallas en las consultas del proponente y/o beneficiario final</t>
  </si>
  <si>
    <t>No diligenciar adecuadamente los registros de consulta y conocimiento del proponente cuando aplique.</t>
  </si>
  <si>
    <t>2,3,4</t>
  </si>
  <si>
    <t>Fallas en la identificación de antecedentes</t>
  </si>
  <si>
    <t xml:space="preserve">No consultar las base de datos de las entidades relacionadas como Procuraduria, Personería, RNMC entre otras. </t>
  </si>
  <si>
    <t>No Identificar al beneficiario final por falencias en el reporte de información</t>
  </si>
  <si>
    <t>Fallas en la Debida Diligencia</t>
  </si>
  <si>
    <t>Responsabilidades penales, fiscales y disciplinarias por el incumplimiento de las normas asociadas a SARLAFT</t>
  </si>
  <si>
    <t>Afectación de la imagen insitucional</t>
  </si>
  <si>
    <t>Revisión de antedentes fiscales, disciplinarios y RNMC (registro nacional de medidas correctivas).</t>
  </si>
  <si>
    <t>Evaluador Legal Asignado</t>
  </si>
  <si>
    <t>Pliego de Condiciones</t>
  </si>
  <si>
    <t>1 Registro de evaluación legal.</t>
  </si>
  <si>
    <t xml:space="preserve">En la carta de presentación, el proponente declara que los recursos destinados al proyecto son de origen lícito. </t>
  </si>
  <si>
    <t xml:space="preserve">Carta de Presentación de la Oferta </t>
  </si>
  <si>
    <t>2 Registro de evaluación legal.</t>
  </si>
  <si>
    <t>Carta de presentación de la propuesta en la cual el proponente debe incluir la conformación accionaria de acuerdo con la normatividad.</t>
  </si>
  <si>
    <t>Realizar procesos de análisis sobre señales de alerta de LAFT con las partes relacionadas. (Jurisdicciones de alto riesgo, si es persona expuesta políticamente, revelación de contratos fuera del país, si cuentan con sistemas de prevención LAFT) (Consulta en listas restrictivas)</t>
  </si>
  <si>
    <t>Profesional designado en DTPS</t>
  </si>
  <si>
    <t>Registros de consultas a listas vinculantes y restrictivas.</t>
  </si>
  <si>
    <t>Debida diligencia intensificada en caso de requerirse una vez se haya generado el reporte interno por parte del área solicitante.</t>
  </si>
  <si>
    <t>Equipo Operativo Sarlaft - SGGC</t>
  </si>
  <si>
    <t>Reporte Interno OPENERP.
ROS cuando se requiera.</t>
  </si>
  <si>
    <t>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</si>
  <si>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t>
  </si>
  <si>
    <t>Número de observaciones reportadas identificadas en  DTPS  / Total de consultas analizadas por riesgos de LAFT en el periodo de monitoreo  x 100%.</t>
  </si>
  <si>
    <t>DTPS</t>
  </si>
  <si>
    <t>CLARA PUERTO CARDOZO</t>
  </si>
  <si>
    <t>ALEJANDRA INES CASTAÑO MARULANDA</t>
  </si>
  <si>
    <t>SGJ</t>
  </si>
  <si>
    <t>CARLOS ALBERTO LOPEZ TORRES</t>
  </si>
  <si>
    <t>OMAR FERNANDO GARCÍA BATTE</t>
  </si>
  <si>
    <t>Contratación Directa
(con personas naturales, jurídicas o estructuras sin personería jurídica)
Contratación PSP</t>
  </si>
  <si>
    <t>LAFT.GC.02</t>
  </si>
  <si>
    <t>Contratos o cesiones de contratos otorgados a partes relacionadas sancionadas por el Consejo de Seguridad de las Naciones Unidas o que estén incluidos en otras listas restrictivas determinadas por el IDU o que tengan señales de alerta de LAFT</t>
  </si>
  <si>
    <t>Director Técnico de Gestión Contractual</t>
  </si>
  <si>
    <t>Que no se realice consulta en listas vinculantes y restrictivas.</t>
  </si>
  <si>
    <t>Que no exista mecanismo o procedimiento para consulta de listas restrictivas.
Falta de políticas frente a la contratación de terceros que estén vinculados en listas restrictivas.</t>
  </si>
  <si>
    <t>No analizar señales de alerta de LAFT.</t>
  </si>
  <si>
    <t>Responsabilidades penales, fiscales y disciplinarias por el incumplimento de las normas asociadas a SARLAFT</t>
  </si>
  <si>
    <t>Reprocesos para realizar nuevas contrataciones. Carga operativa para gestionar las falencias identificadas en el contratista.</t>
  </si>
  <si>
    <t>Debida Diligencia en Consulta de Antecedentes del contratista: Verificación de antecedes en Contraloría, Procuraduría, Personería, Policía y RNMC (Registro Nacional de Medidas Correctivas). Consulta de Antecedentes profesionales.</t>
  </si>
  <si>
    <t>Facilitador de Contratación del área solicitante.</t>
  </si>
  <si>
    <t>Procedimiento PRGC12 Contratacion PSPAG con personas naturales</t>
  </si>
  <si>
    <t>FOGC10 Lista de Chequeo de Contratación
Registro de reportes por consulta (expediente del contrato)</t>
  </si>
  <si>
    <t>Realizar procesos de analisis sobre señales de alerta de LAFT en los contratistas. (Debida Diligencia para consulta en listas vinculantes y restrictivas para LAFT.)
(Jurisdicciones de alto riesgo, si es persona expuesta políticamente, revelación de contratos fuera del país, si cuentan con sistemas de prevención LAFT, declaración de licitud del origen de los recursos).</t>
  </si>
  <si>
    <t>Validación del cumplimiento de los requisitos por parte de las áreas solicitantes.</t>
  </si>
  <si>
    <t>Profesional designado en DTGC</t>
  </si>
  <si>
    <t>Procedimiento PRGC12</t>
  </si>
  <si>
    <t>Registro de aprobación del trámite contractual respectivo
FOGC10 Lista de Chequeo de Contratación
SIAC</t>
  </si>
  <si>
    <t>Número de reportes de SARLAFT recibidos por parte de las áreas solicitantes / Total de contratos suscritos con señales de alerta de LAFTx 100%</t>
  </si>
  <si>
    <t>Validación del cumplimiento de los requisitos por parte de las áreas solicitantes / Contratos psp suscritos durante el periodo*100</t>
  </si>
  <si>
    <t>DTGC</t>
  </si>
  <si>
    <t>JOHANA PAOLA LAMILLA</t>
  </si>
  <si>
    <t>DIANA LUPERLI LOAIZA</t>
  </si>
  <si>
    <t>DIEGO FERNANDO PAEZ</t>
  </si>
  <si>
    <t xml:space="preserve">Causa 1. Parte Relacionada 
Causa 2. Operativo 
Causa 3. Parte Relacionada 
.  
.  
.  
.  
.  
.  
.  
.  
.  
.  
.  
.  
.  
.  
.  
.  
. </t>
  </si>
  <si>
    <t xml:space="preserve">Causa 1. Fallas en las consultas del proponente y/o beneficiario final 
Causa 2. Fallas en la identificación de antecedentes 
Causa 3. No Identificar al beneficiario final por falencias en el reporte de información 
.  
.  
.  
.  
.  
.  
.  
.  
.  
.  
.  
.  
.  
.  
.  
.  
. </t>
  </si>
  <si>
    <t xml:space="preserve">Causa 1. No diligenciar adecuadamente los registros de consulta y conocimiento del proponente cuando aplique. 
Causa 2. No consultar las base de datos de las entidades relacionadas como Procuraduria, Personería, RNMC entre otras.  
Causa 3. Fallas en la Debida Diligencia 
.  
.  
.  
.  
.  
.  
.  
.  
.  
.  
.  
.  
.  
.  
.  
.  
. </t>
  </si>
  <si>
    <t xml:space="preserve">1.Operativa:
Responsabilidades penales, fiscales y disciplinarias por el incumplimiento de las normas asociadas a SARLAFT 
2. Reputacional:
Afectación de la imagen insitucional 
3. Legal:
Afectación de la imagen insitucional 
4. Económica:
5. Daño Fiscal:
6. Derechos Fundamentales
7. Cambio Climático
</t>
  </si>
  <si>
    <t xml:space="preserve">
</t>
  </si>
  <si>
    <t xml:space="preserve">Control 1. Revisión de antedentes fiscales, disciplinarios y RNMC (registro nacional de medidas correctivas). 
Control 2. En la carta de presentación, el proponente declara que los recursos destinados al proyecto son de origen lícito.  
Control 3. Carta de presentación de la propuesta en la cual el proponente debe incluir la conformación accionaria de acuerdo con la normatividad. 
Control 4. Realizar procesos de análisis sobre señales de alerta de LAFT con las partes relacionadas. (Jurisdicciones de alto riesgo, si es persona expuesta políticamente, revelación de contratos fuera del país, si cuentan con sistemas de prevención LAFT) (Consulta en listas restrictivas) 
.  
.  
.  
.  
.  
.  
.  
.  
.  
.  
.  
.  
.  
.  
.  
.  
.  
.  
.  
.  
.  
.  
.  
.  
.  
. </t>
  </si>
  <si>
    <t xml:space="preserve">Control 1. Evaluador Legal Asignado 
Control 2. Evaluador Legal Asignado 
Control 3. Evaluador Legal Asignado 
Control 4. Profesional designado en DTPS 
.  
.  
.  
.  
.  
.  
.  
.  
.  
.  
.  
.  
.  
.  
.  
.  
.  
.  
.  
.  
.  
.  
.  
.  
.  
. </t>
  </si>
  <si>
    <t xml:space="preserve">Control 1. Pliego de Condiciones 
Control 2. Carta de Presentación de la Oferta  
Control 3. Carta de Presentación de la Oferta  
Control 4. Debida Diligencia para LAFT 
.  
.  
.  
.  
.  
.  
.  
.  
.  
.  
.  
.  
.  
.  
.  
.  
.  
.  
.  
.  
.  
.  
.  
.  
.  
. </t>
  </si>
  <si>
    <t xml:space="preserve">Control 1. 1 Registro de evaluación legal. 
Control 2. 2 Registro de evaluación legal. 
Control 3. 2 Registro de evaluación legal. 
Control 4. Registros de consultas a listas vinculantes y restrictivas. 
.  
.  
.  
.  
.  
.  
.  
.  
.  
.  
.  
.  
.  
.  
.  
.  
.  
.  
.  
.  
.  
.  
.  
.  
.  
. </t>
  </si>
  <si>
    <t xml:space="preserve">Control 1. Continua 
Control 2. Continua 
Control 3. Continua 
Control 4. Continua 
.  
.  
.  
.  
.  
.  
.  
.  
.  
.  
.  
.  
.  
.  
.  
.  
.  
.  
.  
.  
.  
.  
.  
.  
.  
. </t>
  </si>
  <si>
    <t xml:space="preserve">Control 1. Manual 
Control 2. Manual 
Control 3. Manual 
Control 4. Manual 
.  
.  
.  
.  
.  
.  
.  
.  
.  
.  
.  
.  
.  
.  
.  
.  
.  
.  
.  
.  
.  
.  
.  
.  
.  
. </t>
  </si>
  <si>
    <t xml:space="preserve">Control 1. Preventivo 
Control 2. Preventivo 
Control 3. Detectivo 
Control 4. Preventivo 
.  
.  
.  
.  
.  
.  
.  
.  
.  
.  
.  
.  
.  
.  
.  
.  
.  
.  
.  
.  
.  
.  
.  
.  
.  
. </t>
  </si>
  <si>
    <t xml:space="preserve">Control 1. Probabilidad 
Control 2. Probabilidad 
Control 3. Ambos 
Control 4. Ambos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</si>
  <si>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4.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t>
  </si>
  <si>
    <t xml:space="preserve">Control 1.  
Control 2.  
Control 3.  
Control 4.  
.  
.  
.  
.  
.  
.  
.  
.  
.  
.  
.  
.  
.  
.  
.  
.  
.  
.  
.  
.  
.  
.  
.  
.  
.  
. </t>
  </si>
  <si>
    <t>TTO 1. Debida diligencia intensificada en caso de requerirse una vez se haya generado el reporte interno por parte del área solicitante. 
.  
".</t>
  </si>
  <si>
    <t xml:space="preserve">TTO 1. Equipo Operativo Sarlaft - SGGC 
.  
. </t>
  </si>
  <si>
    <t xml:space="preserve">TTO 1. Reporte Interno OPENERP.
ROS cuando se requiera. 
.  
. </t>
  </si>
  <si>
    <t xml:space="preserve">TTO 1. 2024 
.  
. </t>
  </si>
  <si>
    <t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t>
  </si>
  <si>
    <t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ANÁLISIS PERIODO 2:  
ANÁLISIS PERIODO 3: </t>
  </si>
  <si>
    <t xml:space="preserve">Indicador 2.  
Número de observaciones reportadas identificadas en  DTPS  / Total de consultas analizadas por riesgos de LAFT en el periodo de monitoreo  x 100%. 
DATOS PERIODO 1:  
DATOS PERIODO 2:  
DATOS PERIODO 3:  
AÑO: </t>
  </si>
  <si>
    <t xml:space="preserve">Causa 1. Canales de distribución 
Causa 2. Operativo 
.  
.  
.  
.  
.  
.  
.  
.  
.  
.  
.  
.  
.  
.  
.  
.  
.  
. </t>
  </si>
  <si>
    <t xml:space="preserve">Causa 1. Que no se realice consulta en listas vinculantes y restrictivas. 
Causa 2. No analizar señales de alerta de LAFT. 
.  
.  
.  
.  
.  
.  
.  
.  
.  
.  
.  
.  
.  
.  
.  
.  
.  
. </t>
  </si>
  <si>
    <t xml:space="preserve">Causa 1. Que no exista mecanismo o procedimiento para consulta de listas restrictivas.
Falta de políticas frente a la contratación de terceros que estén vinculados en listas restrictivas. 
Causa 2. Fallas en la debida diligencia. 
.  
.  
.  
.  
.  
.  
.  
.  
.  
.  
.  
.  
.  
.  
.  
.  
.  
. </t>
  </si>
  <si>
    <t xml:space="preserve">1.Operativa:
Responsabilidades penales, fiscales y disciplinarias por el incumplimento de las normas asociadas a SARLAFT 
2. Reputacional:
Afectación de la imagen insitucional 
3. Legal:
Afectación de la imagen insitucional 
4. Económica:
Reprocesos para realizar nuevas contrataciones. Carga operativa para gestionar las falencias identificadas en el contratista. 
5. Daño Fiscal:
6. Derechos Fundamentales
7. Cambio Climático
</t>
  </si>
  <si>
    <t xml:space="preserve">
2. Riesgo Legal o de Cumplimiento
4. Riesgo Reputacional
9. Riesgo LAFT
</t>
  </si>
  <si>
    <t xml:space="preserve">Control 1. Debida Diligencia en Consulta de Antecedentes del contratista: Verificación de antecedes en Contraloría, Procuraduría, Personería, Policía y RNMC (Registro Nacional de Medidas Correctivas). Consulta de Antecedentes profesionales. 
Control 2. Realizar procesos de analisis sobre señales de alerta de LAFT en los contratistas. (Debida Diligencia para consulta en listas vinculantes y restrictivas para LAFT.)
(Jurisdicciones de alto riesgo, si es persona expuesta políticamente, revelación de contratos fuera del país, si cuentan con sistemas de prevención LAFT, declaración de licitud del origen de los recursos). 
Control 3. Validación del cumplimiento de los requisitos por parte de las áreas solicitantes. 
.  
.  
.  
.  
.  
.  
.  
.  
.  
.  
.  
.  
.  
.  
.  
.  
.  
.  
.  
.  
.  
.  
.  
.  
.  
.  
. </t>
  </si>
  <si>
    <t xml:space="preserve">Control 1. Facilitador de Contratación del área solicitante. 
Control 2. Facilitador de Contratación del área solicitante. 
Control 3. Profesional designado en DTGC 
.  
.  
.  
.  
.  
.  
.  
.  
.  
.  
.  
.  
.  
.  
.  
.  
.  
.  
.  
.  
.  
.  
.  
.  
.  
.  
. </t>
  </si>
  <si>
    <t xml:space="preserve">Control 1. Procedimiento PRGC12 Contratacion PSPAG con personas naturales 
Control 2. Debida Diligencia para LAFT 
Control 3. Procedimiento PRGC12 
.  
.  
.  
.  
.  
.  
.  
.  
.  
.  
.  
.  
.  
.  
.  
.  
.  
.  
.  
.  
.  
.  
.  
.  
.  
.  
. </t>
  </si>
  <si>
    <t xml:space="preserve">Control 1. FOGC10 Lista de Chequeo de Contratación
Registro de reportes por consulta (expediente del contrato) 
Control 2. Registros de consultas a listas vinculantes y restrictivas. 
Control 3. Registro de aprobación del trámite contractual respectivo
FOGC10 Lista de Chequeo de Contratación
SIAC 
.  
.  
.  
.  
.  
.  
.  
.  
.  
.  
.  
.  
.  
.  
.  
.  
.  
.  
.  
.  
.  
.  
.  
.  
.  
.  
. </t>
  </si>
  <si>
    <t xml:space="preserve">Control 1. Continua 
Control 2. Continua 
Control 3. Continua 
.  
.  
.  
.  
.  
.  
.  
.  
.  
.  
.  
.  
.  
.  
.  
.  
.  
.  
.  
.  
.  
.  
.  
.  
.  
.  
. </t>
  </si>
  <si>
    <t xml:space="preserve">Control 1. Manual 
Control 2. Manual 
Control 3. Manual 
.  
.  
.  
.  
.  
.  
.  
.  
.  
.  
.  
.  
.  
.  
.  
.  
.  
.  
.  
.  
.  
.  
.  
.  
.  
.  
. </t>
  </si>
  <si>
    <t xml:space="preserve">Control 1. Preventivo 
Control 2. Preventivo 
Control 3. Preventivo 
.  
.  
.  
.  
.  
.  
.  
.  
.  
.  
.  
.  
.  
.  
.  
.  
.  
.  
.  
.  
.  
.  
.  
.  
.  
.  
. </t>
  </si>
  <si>
    <t xml:space="preserve">Control 1. Probabilidad 
Control 2. Ambos 
Control 3. Probabilidad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</si>
  <si>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t>
  </si>
  <si>
    <t xml:space="preserve">Indicador 2.  
Número de reportes de SARLAFT recibidos por parte de las áreas solicitantes / Total de contratos suscritos con señales de alerta de LAFTx 100% 
DATOS PERIODO 1:  
DATOS PERIODO 2:  
DATOS PERIODO 3:  
AÑO: </t>
  </si>
  <si>
    <t xml:space="preserve">IND3.  
Validación del cumplimiento de los requisitos por parte de las áreas solicitantes / Contratos psp suscritos durante el periodo*100 
DATOS PERIODO 1:  
DATOS PERIODO 2:  
DATOS PERIODO 3:  
AÑO: </t>
  </si>
  <si>
    <t>R (GC1)</t>
  </si>
  <si>
    <t>R (GC2)</t>
  </si>
  <si>
    <t>Procedimientos de 
Adquisición Predial y Administración y venta de predios.</t>
  </si>
  <si>
    <t>LAFT.GP.09</t>
  </si>
  <si>
    <t>Posible lavado de activos derivados de actos de corrupción en la gestión predial.</t>
  </si>
  <si>
    <t>Director(a) Técnico de Predios</t>
  </si>
  <si>
    <t xml:space="preserve">Causa 1. Parte Relacionada 
Causa 2. Productos y/o servicios 
Causa 3. Parte Relacionada 
Causa 4. Parte Relacionada 
Causa 5. Productos y/o servicios 
Causa 6. Parte Relacionada 
Causa 7. Parte Relacionada 
.  
.  
.  
.  
.  
.  
.  
.  
.  
.  
.  
.  
. </t>
  </si>
  <si>
    <t xml:space="preserve">Causa 1. Concentración de muchos bienes en un mismo propietario o en el beneficiario de los pagos (Adquisición Predial) 
Causa 2. Cambios de última hora intempestivos,  en el diseño del proyecto que afecten la compra de predios, sin que medie una justificación técnica para este fin (Adquisición Predial) 
Causa 3. Concentración de propietarios y beneficiarios de manera recurrente en diferentes proyectos de adquisición de predios (Adquisición Predial) 
Causa 4. Concentración de los mismos compradores en las diferentes subastas que realice el IDU en las ventas de remanentes. (Administración y venta de predios) 
Causa 5. Bienes similares en el mismo proyecto en los cuales alguno tiene un valor de avalúo muy alto frente a los otros similares (Adquisición Predial) 
Causa 6. Concentración de un mismo tramitador, contador o perito contador (tercero) en los predios donde se tase dineros. (Adquisición Predial) 
Causa 7. Noticias de prensa que relacionen actos de corrupción al interior de los socios de negocio en el proceso de Gestión predial (parte relacionada: por ejemplo IGAC, lonja de propiedad raíz, catastro)  (Adquisición Predial) 
.  
.  
.  
.  
.  
.  
.  
.  
.  
.  
.  
.  
. </t>
  </si>
  <si>
    <t xml:space="preserve">Causa 1. No hacer análisis estratégicos para identificación de estas inusualidades y señales de alerta, a partir de las bases de datos internas del IDU, por ejemplo, mediante el uso de modelos de analítica de datos. 
Causa 2. No revisar que haya sustentación técnica para los rediseños de trazado del proyecto 
Causa 3. No hacer análisis estratégicos para identificación de estas inusualidades y señales de alerta, a partir de las bases de datos internas del IDU, por ejemplo, mediante el uso de modelos de anlítica de datos. 
Causa 4. No hacer análisis estratégicos para identificación de estas inusualidades y señales de alerta, a partir de las bases de datos internas del IDU, por ejemplo, mediante el uso de modelos de analítica de datos. 
Causa 5. No hacer análisis estratégicos para identificación de estas inusualidades y señales de alerta, a partir de las bases de datos internas del IDU, por ejemplo, mediante el uso de modelos de analítica de datos. 
Causa 6. No hacer análisis estratégicos para identificación de estas inusualidades y señales de alerta, a partir de las bases de datos internas del IDU, por ejemplo, mediante el uso de modelos de analítica de datos. 
Causa 7. No hacer monitoreo sobre los socios de negocio en el proceso de Gestión predial  para identificación de estas inusualidades y señales de alerta. 
.  
.  
.  
.  
.  
.  
.  
.  
.  
.  
.  
.  
. </t>
  </si>
  <si>
    <t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t>
  </si>
  <si>
    <t xml:space="preserve">Control 1. Realizar monitoreo continuo de señales de alerta en la gestión predial. 
En caso de encontrar una coincidencia con la señal de alerta se envía reporte interno de inusualidad al equipo operativo SARLAFT para realizar debida diligencia intensificada. 
Control 2. 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 
.  
.  
.  
.  
.  
.  
.  
.  
.  
.  
.  
.  
.  
.  
.  
.  
.  
.  
.  
.  
.  
.  
.  
.  
.  
.  
.  
. </t>
  </si>
  <si>
    <t xml:space="preserve">Control 1. Profesional designado DTDP 
Control 2. Profesional designado DTDP 
.  
.  
.  
.  
.  
.  
.  
.  
.  
.  
.  
.  
.  
.  
.  
.  
.  
.  
.  
.  
.  
.  
.  
.  
.  
.  
.  
. </t>
  </si>
  <si>
    <t xml:space="preserve">Control 1. Base de datos interna 
Control 2. Documento de Debida Diligencia a Socios de negocio 
.  
.  
.  
.  
.  
.  
.  
.  
.  
.  
.  
.  
.  
.  
.  
.  
.  
.  
.  
.  
.  
.  
.  
.  
.  
.  
.  
. </t>
  </si>
  <si>
    <t xml:space="preserve">Control 1. Registro de Base de datos (evidencia repetición)
Reporte interno de inusuailidad
Registro en OpenERP-SARLAFT 
Control 2. Registro de Base de datos (evidencia repetición)
Reporte interno de inusuailidad
Registro en OpenERP-SARLAFT 
.  
.  
.  
.  
.  
.  
.  
.  
.  
.  
.  
.  
.  
.  
.  
.  
.  
.  
.  
.  
.  
.  
.  
.  
.  
.  
.  
. </t>
  </si>
  <si>
    <t xml:space="preserve">Control 1. Continua 
Control 2. Aleatoria 
.  
.  
.  
.  
.  
.  
.  
.  
.  
.  
.  
.  
.  
.  
.  
.  
.  
.  
.  
.  
.  
.  
.  
.  
.  
.  
.  
. </t>
  </si>
  <si>
    <t xml:space="preserve">Control 1. Detectivo 
Control 2. Detectivo 
.  
.  
.  
.  
.  
.  
.  
.  
.  
.  
.  
.  
.  
.  
.  
.  
.  
.  
.  
.  
.  
.  
.  
.  
.  
.  
.  
. </t>
  </si>
  <si>
    <t xml:space="preserve">Control 1. Ambos 
Control 2. Ambos 
.  
.  
.  
.  
.  
.  
.  
.  
.  
.  
.  
.  
.  
.  
.  
.  
.  
.  
.  
.  
.  
.  
.  
.  
.  
.  
.  
. </t>
  </si>
  <si>
    <t>TTO 1. Consulta de información y solicitud de realización de debida diligencia intensificada en caso de encontrar inusualidades. 
.  
".</t>
  </si>
  <si>
    <t xml:space="preserve">TTO 1. Designados SARLAFT DTDP 
.  
. </t>
  </si>
  <si>
    <t xml:space="preserve">TTO 1. Correos electrónicos de solicitud de consulta o debida diligencia intensificada 
.  
. </t>
  </si>
  <si>
    <t xml:space="preserve">TTO 1. 45296 
.  
. </t>
  </si>
  <si>
    <t xml:space="preserve">TTO 1. 31/08/2024 
.  
. </t>
  </si>
  <si>
    <t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t>
  </si>
  <si>
    <t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t>
  </si>
  <si>
    <t xml:space="preserve">Indicador 2.  
Número de reportes internos (inusualidades) realizados / Total de señales de alerta detectadas x 100% 
DATOS PERIODO 1:  
DATOS PERIODO 2:  
DATOS PERIODO 3:  
AÑO: </t>
  </si>
  <si>
    <t>Procedimientos de 
Adquisición Predial</t>
  </si>
  <si>
    <t>LAFT.GP.02</t>
  </si>
  <si>
    <t>Posibles actos de testaferrato o comisión de otros delitos, tales como Lavado de Activos, Financiamiento de Terrorismo, Receptación, Tráfico de estupefacientes, tanto por parte de  organizaciones de criminales bajo fachada de moradores (arrendatarios, poseedores, comerciantes,) como de los verdaderos titulares de predios</t>
  </si>
  <si>
    <t xml:space="preserve">Causa 1. Parte Relacionada 
Causa 2. Parte Relacionada 
Causa 3. Parte Relacionada 
.  
.  
.  
.  
.  
.  
.  
.  
.  
.  
.  
.  
.  
.  
.  
.  
. </t>
  </si>
  <si>
    <t xml:space="preserve">Causa 1. Identificación de nuevos terceros, luego de culminada la etapa del censo social e identificación e individualización de propietarios y moradores (última etapa de la transacción). 
Causa 2. Cambios de propietarios en un tiempo muy corto apenas inicia el proceso de predios. 
Causa 3. Valor del inmueble que no coincide con el perfil económico de la parte relacionada. 
.  
.  
.  
.  
.  
.  
.  
.  
.  
.  
.  
.  
.  
.  
.  
.  
. </t>
  </si>
  <si>
    <t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  
.  
.  
.  
.  
.  
.  
.  
.  
.  
.  
.  
.  
.  
.  
.  
. </t>
  </si>
  <si>
    <t/>
  </si>
  <si>
    <t xml:space="preserve">Control 1. El responsable verificará esta situación mediante la consulta de información en la Ventanilla Única de Registro (VUR) y demás documentos relativos a la debida diligencia de partes relacionadas para contrastar con la línea base de información de validación de individualización e identificación de propietarios.
En caso de encontrar una coincidencia con la señal de alerta se envía reporte interno de inusualidad a equipo operativo SARLAFT para realizar debida diligencia intensificada. 
Control 2. El responsable verificará la consistencia entre la información financiera de la parte relacionada y el objeto del negocio
En caso de encontrar una coincidencia con la señal de alerta se envía reporte interno de inusualidad a equipo operativo SARLAFT para realizar debida diligencia intensificada. 
Control 3. C3 
.  
.  
.  
.  
.  
.  
.  
.  
.  
.  
.  
.  
.  
.  
.  
.  
.  
.  
.  
.  
.  
.  
.  
.  
.  
.  
. </t>
  </si>
  <si>
    <t xml:space="preserve">Control 1. Profesional Asignado en DTDP 
Control 2. Profesional Asignado en DTDP 
Control 3.  
.  
.  
.  
.  
.  
.  
.  
.  
.  
.  
.  
.  
.  
.  
.  
.  
.  
.  
.  
.  
.  
.  
.  
.  
.  
.  
. </t>
  </si>
  <si>
    <t xml:space="preserve">Control 1. Documento de Debida diligencia 
Control 2. Documento de Debida diligencia 
Control 3.  
.  
.  
.  
.  
.  
.  
.  
.  
.  
.  
.  
.  
.  
.  
.  
.  
.  
.  
.  
.  
.  
.  
.  
.  
.  
.  
. </t>
  </si>
  <si>
    <t xml:space="preserve">Control 1. Certificado de Tradición.
Documentos de debida diligencia.
Reporte interno de inusualidad
Registro en OpenERP-SARLAFT 
Control 2. Registro de Avaluo
Documentos de debida diligencia.
Reporte interno de inusualidad cuando aplique 
Control 3.  
.  
.  
.  
.  
.  
.  
.  
.  
.  
.  
.  
.  
.  
.  
.  
.  
.  
.  
.  
.  
.  
.  
.  
.  
.  
.  
. </t>
  </si>
  <si>
    <t xml:space="preserve">Control 1. Correctivo 
Control 2. Preventivo 
Control 3.  
.  
.  
.  
.  
.  
.  
.  
.  
.  
.  
.  
.  
.  
.  
.  
.  
.  
.  
.  
.  
.  
.  
.  
.  
.  
.  
. </t>
  </si>
  <si>
    <t>TTO 1. Consulta de información de propietrarios y solicitud de realización de debida diligencia intensificada en caso de encontrar inusualidades. 
.  
".</t>
  </si>
  <si>
    <t xml:space="preserve">Indicador 2.  
Número de reportes internos (inusualidades) de SARLAFT realizados / Total de terceros analizados con señales de alerta x 100% 
DATOS PERIODO 1:  
DATOS PERIODO 2:  
DATOS PERIODO 3:  
AÑO: </t>
  </si>
  <si>
    <t>R (3)</t>
  </si>
  <si>
    <t>LAFT.GP.03</t>
  </si>
  <si>
    <t xml:space="preserve">Posibles pagos por adquisición predial para dar apariencia de legalidad a activos (lavado de activos) que podrían estar relacionados con delitos fuente de Lavado de Activos, enriquecimiento ilícito, testaferrato, secuestro, extorsión. </t>
  </si>
  <si>
    <t xml:space="preserve">Causa 1. Parte Relacionada 
Causa 2. Parte Relacionada 
Causa 3. Parte Relacionada 
Causa 4. Parte Relacionada 
Causa 5. Parte Relacionada 
Causa 6. Parte Relacionada 
.  
.  
.  
.  
.  
.  
.  
.  
.  
.  
.  
.  
.  
. </t>
  </si>
  <si>
    <t xml:space="preserve">Causa 1. Solicitudes de pago a favor de un tercero 
Causa 2. Solicitudes de pago a una persona reconocida por sus antecedentes judiciales. 
Causa 3. Partes relacionadas que son sociedades y evitan entregar información de su beneficiario final. 
Causa 4. Partes relacionadas que son estructuras sin personería jurídica (Patrimonio Autónomo, cartera colectiva, fondo de inversión, consorcio, UT)
Causa 5. Personas que se reusan a entregar información para calcular o efectuar los pagos 
Causa 6. Solicitudes de pago a bancos ubicados en paraísos fiscales o jurisdicciones listadas de alto riesgo por el GAFI 
.  
.  
.  
.  
.  
.  
.  
.  
.  
.  
.  
.  
.  
. </t>
  </si>
  <si>
    <t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Causa 4. Para el proceso de debida diligencia no tener en cuenta las señales de alerta definidas para el proceso de Gestión Predial. 
Causa 5. Para el proceso de debida diligencia no tener en cuenta las señales de alerta definidas para el proceso de Gestión Predial. 
Causa 6. Para el proceso de debida diligencia no tener en cuenta las señales de alerta definidas para el proceso de Gestión Predial. 
.  
.  
.  
.  
.  
.  
.  
.  
.  
.  
.  
.  
.  
. </t>
  </si>
  <si>
    <t xml:space="preserve">Control 1. Realizar debida diligencia simplificada:
El responsable de tramitar la solicitud de pagos analizará si se presentan las señales de alerta o que no sea posible acceder a la información de los beneficiarios finales.
El responsable de tramitar la solicitud de pagos, verificará la forma de pago y destino solicitados.
La debidad diligencia se debe realizar a nuevos terceros vinculados al pago.
En caso de encontrar una coincidencia con la señal de alerta se envía reporte interno de inusualidad a equipo operativo SARLAFT para realizar debida diligencia intensificada.
NOTA: Estos controles son adicionales a los establecidos por la Ley y el IDU para tramitar pagos, pagos a tercero y/o cesiones 
Control 2. C2 
Control 3. C3 
.  
.  
.  
.  
.  
.  
.  
.  
.  
.  
.  
.  
.  
.  
.  
.  
.  
.  
.  
.  
.  
.  
.  
.  
.  
.  
. </t>
  </si>
  <si>
    <t xml:space="preserve">Control 1. Profesional Asgiando  en DTPD 
Control 2.  
Control 3.  
.  
.  
.  
.  
.  
.  
.  
.  
.  
.  
.  
.  
.  
.  
.  
.  
.  
.  
.  
.  
.  
.  
.  
.  
.  
.  
. </t>
  </si>
  <si>
    <t xml:space="preserve">Control 1. Documento de Debida Diligencia 
Control 2.  
Control 3.  
.  
.  
.  
.  
.  
.  
.  
.  
.  
.  
.  
.  
.  
.  
.  
.  
.  
.  
.  
.  
.  
.  
.  
.  
.  
.  
. </t>
  </si>
  <si>
    <t xml:space="preserve">Control 1. Registro de Debida Diligencia
Certificación Bancaria para consignación.
Registro de Autorización de Giro a un tercero.
Reporte Interno de Inusualidad cuando aplique.
Registro en OpenERP-SARLAFT 
Control 2.  
Control 3.  
.  
.  
.  
.  
.  
.  
.  
.  
.  
.  
.  
.  
.  
.  
.  
.  
.  
.  
.  
.  
.  
.  
.  
.  
.  
.  
. </t>
  </si>
  <si>
    <t xml:space="preserve">Control 1. Continua 
Control 2.  
Control 3.  
.  
.  
.  
.  
.  
.  
.  
.  
.  
.  
.  
.  
.  
.  
.  
.  
.  
.  
.  
.  
.  
.  
.  
.  
.  
.  
. </t>
  </si>
  <si>
    <t xml:space="preserve">Control 1. Manual 
Control 2.  
Control 3.  
.  
.  
.  
.  
.  
.  
.  
.  
.  
.  
.  
.  
.  
.  
.  
.  
.  
.  
.  
.  
.  
.  
.  
.  
.  
.  
. </t>
  </si>
  <si>
    <t xml:space="preserve">Control 1. Preventivo 
Control 2.  
Control 3.  
.  
.  
.  
.  
.  
.  
.  
.  
.  
.  
.  
.  
.  
.  
.  
.  
.  
.  
.  
.  
.  
.  
.  
.  
.  
.  
. </t>
  </si>
  <si>
    <t xml:space="preserve">Control 1. Ambos 
Control 2.  
Control 3.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</si>
  <si>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Control 3.  
.  
.  
.  
.  
.  
.  
.  
.  
.  
.  
.  
.  
.  
.  
.  
.  
.  
.  
.  
.  
.  
.  
.  
.  
.  
.  
. </t>
  </si>
  <si>
    <t xml:space="preserve">Indicador 2.  
Número de reportes internos (inusualidades) realizados / No. de inusialidades detectadas en los procesos de pagos relacionados con la gestión de predios x 100% 
DATOS PERIODO 1:  
DATOS PERIODO 2:  
DATOS PERIODO 3:  
AÑO: </t>
  </si>
  <si>
    <t>LAFT.GP.04</t>
  </si>
  <si>
    <t xml:space="preserve">Posibles actos de corrupción y delitos fuente de Lavado de Activos en los que puedan estar involucrados funcionarios y/o exfuncionarios o su círculo familiar cercano.
</t>
  </si>
  <si>
    <t xml:space="preserve">Causa 1. Clientes y/o usuarios 
Causa 2. Parte Relacionada 
.  
.  
.  
.  
.  
.  
.  
.  
.  
.  
.  
.  
.  
.  
.  
.  
.  
. </t>
  </si>
  <si>
    <t xml:space="preserve">Causa 1. Predios o actividades económicas que pertenezcan a funcionarios o exfuncionarios del IDU o a su círculo familiar cercano. 
Causa 2. Predios o actividades económicas que pertenezcan a funcionarios o exfuncionarios de los socios de negocio del IDU (IGAC, Catastro, Lonja de propiedad) o a su círculo familiar cercano. 
.  
.  
.  
.  
.  
.  
.  
.  
.  
.  
.  
.  
.  
.  
.  
.  
.  
. </t>
  </si>
  <si>
    <t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  
.  
.  
.  
.  
.  
.  
.  
.  
.  
.  
.  
.  
.  
.  
.  
.  
. </t>
  </si>
  <si>
    <t xml:space="preserve">Control 1. Debida diligencia orientada a requerir: 
Revelación de parte de propietarios o moradores (tenedores, poseedores, arrendatarios, comerciantes, apoderados, etc.), que si él o algún pariente suyo dentro del segundo grado de consanguinidad, segundo de afinidad, o primero civil es o fue funcionario o PSP del IDU.
En caso de encontrar una coincidencia con la señal de alerta se envía reporte interno de inusualidad a equipo operativo SARLAFT para realizar debida diligencia intensificada. 
Control 2. En la Debidad diligencia se solicitará:
Revelación de si es o fue funcionario o PSP de Catastro, IGAC, Lonja de Propiedad Raíz, notaria o algún pariente suyo dentro del segundo grado de consanguinidad, segundo de afinidad, o primero civil.
En caso de encontrar una coincidencia con la señal de alerta se envía reporte interno de inusualidad a equipo operativo SARLAFT para realizar debida diligencia intensificada. 
Control 3. C3 
.  
.  
.  
.  
.  
.  
.  
.  
.  
.  
.  
.  
.  
.  
.  
.  
.  
.  
.  
.  
.  
.  
.  
.  
.  
.  
. </t>
  </si>
  <si>
    <t xml:space="preserve">Control 1. Profesional Asgiando  en DTPD 
Control 2. Profesional asginado en DTDP 
Control 3.  
.  
.  
.  
.  
.  
.  
.  
.  
.  
.  
.  
.  
.  
.  
.  
.  
.  
.  
.  
.  
.  
.  
.  
.  
.  
.  
. </t>
  </si>
  <si>
    <t xml:space="preserve">Control 1. Documento de Debida Diligencia 
Control 2. Documento de Debidad Diligencia 
Control 3.  
.  
.  
.  
.  
.  
.  
.  
.  
.  
.  
.  
.  
.  
.  
.  
.  
.  
.  
.  
.  
.  
.  
.  
.  
.  
.  
. </t>
  </si>
  <si>
    <t xml:space="preserve">Control 1. Registro de Debida Diligencia
Reporte Interno de Inusualidad cuando aplique.
Registro en OpenERP-SARLAFT 
Control 2. Registro de Debida Diligencia
Reporte Interno de Inusualidad cuando aplique.
Registro en OpenERP-SARLAFT 
Control 3.  
.  
.  
.  
.  
.  
.  
.  
.  
.  
.  
.  
.  
.  
.  
.  
.  
.  
.  
.  
.  
.  
.  
.  
.  
.  
.  
. </t>
  </si>
  <si>
    <t xml:space="preserve">Control 1. Preventivo 
Control 2. Preventivo 
Control 3.  
.  
.  
.  
.  
.  
.  
.  
.  
.  
.  
.  
.  
.  
.  
.  
.  
.  
.  
.  
.  
.  
.  
.  
.  
.  
.  
. </t>
  </si>
  <si>
    <t xml:space="preserve">Indicador 2.  
Número de reportes internos (inusualidades) realizados / Total señales de alerta relacionadas con funcioncionarios o PSP detectadas x 100% 
DATOS PERIODO 1:  
DATOS PERIODO 2:  
DATOS PERIODO 3:  
AÑO: </t>
  </si>
  <si>
    <t>LAFT.GP.05</t>
  </si>
  <si>
    <t>Posibles predios implicados en aparente o real comisión de un delito de Lavado de Activos, Financiación del Terrorismo, falsedad de documentos, desplazamiento forzado, extorsión, secuestro extorsivo.</t>
  </si>
  <si>
    <t xml:space="preserve">Causa 1. Productos y/o servicios 
Causa 2. Parte Relacionada 
Causa 3. Parte Relacionada 
.  
.  
.  
.  
.  
.  
.  
.  
.  
.  
.  
.  
.  
.  
.  
.  
. </t>
  </si>
  <si>
    <t xml:space="preserve">Causa 1. Predios que tengan anotaciones en los certificados de tradición y libertad con medidas cautelares relativas a vinculaciones en procesos de extinción de dominio. 
Causa 2. Noticias de prensa que vinculen a propietarios y/o predios con procesos judiciales sobre los cuales recaiga y/o soporten medidas de pérdida del poder dispositivo y/o medidas cautelares en procesos de Extinción del Derecho de dominio
Causa 3. Propietarios listados en listas vinculantes para Colombia o en listas restrictivas como OFAC o Contraloría.
.  
.  
.  
.  
.  
.  
.  
.  
.  
.  
.  
.  
.  
.  
.  
.  
. </t>
  </si>
  <si>
    <t xml:space="preserve">Control 1. El responsable de la debida diligencia inicial revisará en la consulta de información en la Ventanilla Única de Registro (VUR)  si hay anotaciones relacionadas con medidas cautelares de Extinción del Derecho de Dominio.
En caso de encontrar una coincidencia con la señal de alerta se envía reporte interno de inusualidad al equipo operativo SARLAFT para realizar debida diligencia intensificada, sobre las personas propietarias del predio. 
Control 2. El responsable de la debida diligencia inicial revisará en las listas y en fuentes abiertas si hay vinculaciones con medidas cautelares de Extinción del Derecho de Dominio o delitos fuente de LA o FT
En caso de encontrar una coincidencia, se envía reporte interno de inusualidad al equipo operativo SARLAFT para realizar debida diligencia intensificada, sobre las personas propietarias del predio e informar a la instancia competente al interior del IDU para comunicarse con la Fiscalía General de la Nación y coordinar los pasos a seguir. 
Control 3. C3 
.  
.  
.  
.  
.  
.  
.  
.  
.  
.  
.  
.  
.  
.  
.  
.  
.  
.  
.  
.  
.  
.  
.  
.  
.  
.  
. </t>
  </si>
  <si>
    <t xml:space="preserve">Control 1. Profesional asignado en DTDP  
Control 2. Profesional asignado en DTDP  
Control 3.  
.  
.  
.  
.  
.  
.  
.  
.  
.  
.  
.  
.  
.  
.  
.  
.  
.  
.  
.  
.  
.  
.  
.  
.  
.  
.  
. </t>
  </si>
  <si>
    <t xml:space="preserve">Control 1. Certificado de Tradición.
Reporte interno de inusuailidad
Registro en OpenERP-SARLAFT 
Control 2. Registro de consulta en listas
Reporte interno de inusuailidad
Registro en OpenERP-SARLAFT 
Control 3.  
.  
.  
.  
.  
.  
.  
.  
.  
.  
.  
.  
.  
.  
.  
.  
.  
.  
.  
.  
.  
.  
.  
.  
.  
.  
.  
. </t>
  </si>
  <si>
    <t xml:space="preserve">Control 1. Detectivo 
Control 2. Preventivo 
Control 3.  
.  
.  
.  
.  
.  
.  
.  
.  
.  
.  
.  
.  
.  
.  
.  
.  
.  
.  
.  
.  
.  
.  
.  
.  
.  
.  
. </t>
  </si>
  <si>
    <t xml:space="preserve">Control 1. Probabilidad 
Control 2. Ambos 
Control 3.  
.  
.  
.  
.  
.  
.  
.  
.  
.  
.  
.  
.  
.  
.  
.  
.  
.  
.  
.  
.  
.  
.  
.  
.  
.  
.  
. </t>
  </si>
  <si>
    <t>LAFT.GP.06</t>
  </si>
  <si>
    <t>Posibles bienes inmuebles derivados de Lavado de Activos o actos de Corrupción que pretenden ocultarse mediante el uso de entramados jurídicos complejos</t>
  </si>
  <si>
    <t xml:space="preserve">Causa 1. Parte Relacionada 
Causa 2. Parte Relacionada 
.  
.  
.  
.  
.  
.  
.  
.  
.  
.  
.  
.  
.  
.  
.  
.  
.  
. </t>
  </si>
  <si>
    <t xml:space="preserve">Causa 1. Bienes que sean propiedad de un patrimonio autónomo y no se conozca el beneficiario final.
Causa 2. Bienes que sean de propiedad de una persona jurídica que a su vez  pertenece a una o varias personas jurídicas mediante las cuales se dificulte la identificación del beneficiario final.
.  
.  
.  
.  
.  
.  
.  
.  
.  
.  
.  
.  
.  
.  
.  
.  
.  
. </t>
  </si>
  <si>
    <t xml:space="preserve">Control 1. El Responsable de la debida diligencia inicial revisará si los propietarios o moradores (tenedores, poseedores, arrendatarios, comerciantes, apoderados, etc.), son patrimonios autónomos o entramados jurídicos complejos, a los cuales se les debe solicitar información del beneficiario  final.
En caso de encontrar una coincidencia con la señal de alerta o de no obtener la información solicitada a la parte relacionada, se envía reporte interno de inusualidad a equipo operativo SARLAFT para realizar debida diligencia intensificada. 
.  
.  
.  
.  
.  
.  
.  
.  
.  
.  
.  
.  
.  
.  
.  
.  
.  
.  
.  
.  
.  
.  
.  
.  
.  
.  
.  
.  
. </t>
  </si>
  <si>
    <t xml:space="preserve">Control 1. Profesional Asginado DTDP 
.  
.  
.  
.  
.  
.  
.  
.  
.  
.  
.  
.  
.  
.  
.  
.  
.  
.  
.  
.  
.  
.  
.  
.  
.  
.  
.  
.  
. </t>
  </si>
  <si>
    <t xml:space="preserve">Control 1. Documento de Debida diligencia 
.  
.  
.  
.  
.  
.  
.  
.  
.  
.  
.  
.  
.  
.  
.  
.  
.  
.  
.  
.  
.  
.  
.  
.  
.  
.  
.  
.  
. </t>
  </si>
  <si>
    <t xml:space="preserve">Control 1. Registro de debidad diligencia.
Reporte interno de inusuailidad
Registro en OpenERP-SARLAFT 
.  
.  
.  
.  
.  
.  
.  
.  
.  
.  
.  
.  
.  
.  
.  
.  
.  
.  
.  
.  
.  
.  
.  
.  
.  
.  
.  
.  
. </t>
  </si>
  <si>
    <t xml:space="preserve">Control 1. Continua 
.  
.  
.  
.  
.  
.  
.  
.  
.  
.  
.  
.  
.  
.  
.  
.  
.  
.  
.  
.  
.  
.  
.  
.  
.  
.  
.  
.  
. </t>
  </si>
  <si>
    <t xml:space="preserve">Control 1. Manual 
.  
.  
.  
.  
.  
.  
.  
.  
.  
.  
.  
.  
.  
.  
.  
.  
.  
.  
.  
.  
.  
.  
.  
.  
.  
.  
.  
.  
. </t>
  </si>
  <si>
    <t xml:space="preserve">Control 1. Preventivo 
.  
.  
.  
.  
.  
.  
.  
.  
.  
.  
.  
.  
.  
.  
.  
.  
.  
.  
.  
.  
.  
.  
.  
.  
.  
.  
.  
.  
. </t>
  </si>
  <si>
    <t xml:space="preserve">Control 1. Ambos 
.  
.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</si>
  <si>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 </t>
  </si>
  <si>
    <t xml:space="preserve">Control 1.  
.  
.  
.  
.  
.  
.  
.  
.  
.  
.  
.  
.  
.  
.  
.  
.  
.  
.  
.  
.  
.  
.  
.  
.  
.  
.  
.  
.  
. </t>
  </si>
  <si>
    <t>LAFT.GP.07</t>
  </si>
  <si>
    <t>Posible daño reputacional, por no activación de controles sobre delitos fuente de Lavado de Activos materializados en el predio</t>
  </si>
  <si>
    <t xml:space="preserve">Causa 1. Parte Relacionada 
.  
.  
.  
.  
.  
.  
.  
.  
.  
.  
.  
.  
.  
.  
.  
.  
.  
.  
. </t>
  </si>
  <si>
    <t xml:space="preserve">Causa 1. Encontrar dentro de los predios caletas ocultas de dinero, metales y piedras preciosas, armas, municiones, estupefacientes y sustancias psicotrópicas. 
.  
.  
.  
.  
.  
.  
.  
.  
.  
.  
.  
.  
.  
.  
.  
.  
.  
.  
. </t>
  </si>
  <si>
    <t xml:space="preserve">Causa 1. No tener en cuenta las señales de alerta definidas para este riesgo. 
.  
.  
.  
.  
.  
.  
.  
.  
.  
.  
.  
.  
.  
.  
.  
.  
.  
.  
. </t>
  </si>
  <si>
    <t xml:space="preserve">Control 1. En la debida diligencia se solicitará:
Revelación de si se tiene conocimiento o no de que en el predio se cometía algún ilícito. 
Si hay un hallazgo se debe informar inmediatamente al equipo operativo SARLAFT para realizar debida diligencia intensificada al dueño del predio. Del mismo modo, informar a la instancia competente al interior del IDU para que a su vez informe a la Fiscalía General de la Nación. 
Control 2. C2 
Control 3. C3 
.  
.  
.  
.  
.  
.  
.  
.  
.  
.  
.  
.  
.  
.  
.  
.  
.  
.  
.  
.  
.  
.  
.  
.  
.  
.  
. </t>
  </si>
  <si>
    <t xml:space="preserve">Control 1. Profesional asginado en DTDP 
Control 2.  
Control 3.  
.  
.  
.  
.  
.  
.  
.  
.  
.  
.  
.  
.  
.  
.  
.  
.  
.  
.  
.  
.  
.  
.  
.  
.  
.  
.  
. </t>
  </si>
  <si>
    <t xml:space="preserve">Control 1. Documento de Debidad Diligencia 
Control 2.  
Control 3.  
.  
.  
.  
.  
.  
.  
.  
.  
.  
.  
.  
.  
.  
.  
.  
.  
.  
.  
.  
.  
.  
.  
.  
.  
.  
.  
. </t>
  </si>
  <si>
    <t xml:space="preserve">Control 1. Registro de Debida Diligencia
Reporte Interno de Inusualidad cuando aplique.
Registro en OpenERP-SARLAFT 
Control 2.  
Control 3.  
.  
.  
.  
.  
.  
.  
.  
.  
.  
.  
.  
.  
.  
.  
.  
.  
.  
.  
.  
.  
.  
.  
.  
.  
.  
.  
. </t>
  </si>
  <si>
    <t xml:space="preserve">Indicador 2.  
Número de reportes internos (inusualidades) realizados / Total señales de alerta detectadas x 100% 
DATOS PERIODO 1:  
DATOS PERIODO 2:  
DATOS PERIODO 3:  
AÑO: </t>
  </si>
  <si>
    <t>LAFT.GP.08</t>
  </si>
  <si>
    <t xml:space="preserve">Posible riesgo de contagio, por materialización de riesgos de lavado y sus delitos fuente en entidades que directamente se relacionen como socios de negocio (por ejemplo IGAC, lonja de propiedad raíz, catastro) del proceso de Gestión Predial. </t>
  </si>
  <si>
    <t xml:space="preserve">Causa 1. Materialización de un riesgo relacionados con Lavado de Activos, sus delitos fuente o Financiamiento del Terrorismo, en los socios de negocios en el proceso de Gestión predial (parte relacionada: por ejemplo IGAC, lonja de propiedad raíz, catastro) 
.  
.  
.  
.  
.  
.  
.  
.  
.  
.  
.  
.  
.  
.  
.  
.  
.  
.  
. </t>
  </si>
  <si>
    <t xml:space="preserve">Causa 1. Que en el proceso de debida diligencia no se obtenga la información definida del socio de negocio en el proceso de Gestión Predial. 
.  
.  
.  
.  
.  
.  
.  
.  
.  
.  
.  
.  
.  
.  
.  
.  
.  
.  
. </t>
  </si>
  <si>
    <t xml:space="preserve">Control 1. En la Debidad diligencia de los socios de negocio se solicitará:
Revelación sobre que los funcionarios vinculados al proceso de avalúos no se encuentran inmersos en una investigación disciplinaria o penal por actos de corrupción y que no tienen conflictos de intereses con los procedimientos de gestión predial del IDU.
En caso de encontrar una coincidencia con la señal de alerta se envía reporte interno de inusualidad al equipo operativo SARLAFT para realizar debida diligencia intensificada. 
.  
.  
.  
.  
.  
.  
.  
.  
.  
.  
.  
.  
.  
.  
.  
.  
.  
.  
.  
.  
.  
.  
.  
.  
.  
.  
.  
.  
. </t>
  </si>
  <si>
    <t xml:space="preserve">Control 1. Profesional asginado en DTDP 
.  
.  
.  
.  
.  
.  
.  
.  
.  
.  
.  
.  
.  
.  
.  
.  
.  
.  
.  
.  
.  
.  
.  
.  
.  
.  
.  
.  
. </t>
  </si>
  <si>
    <t xml:space="preserve">Control 1. Documento de Debidad Diligencia 
.  
.  
.  
.  
.  
.  
.  
.  
.  
.  
.  
.  
.  
.  
.  
.  
.  
.  
.  
.  
.  
.  
.  
.  
.  
.  
.  
.  
. </t>
  </si>
  <si>
    <t xml:space="preserve">Control 1. Registro de Debida Diligencia
Reporte Interno de Inusualidad cuando aplique.
Registro en OpenERP-SARLAFT 
.  
.  
.  
.  
.  
.  
.  
.  
.  
.  
.  
.  
.  
.  
.  
.  
.  
.  
.  
.  
.  
.  
.  
.  
.  
.  
.  
.  
. </t>
  </si>
  <si>
    <t xml:space="preserve">Control 1. Realizar monitoreo continuo de señales de alerta en la gestión predial. 
En caso de encontrar una coincidencia con la señal de alerta se envía reporte interno de inusualidad al equipo operativo SARLAFT para realizar debida diligencia intensificada. 
Control 2. 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 
Control 3. C3 
.  
.  
.  
.  
.  
.  
.  
.  
.  
.  
.  
.  
.  
.  
.  
.  
.  
.  
.  
.  
.  
.  
.  
.  
.  
.  
. </t>
  </si>
  <si>
    <t xml:space="preserve">Control 1. Profesional designado DTDP 
Control 2. Profesional designado DTDP 
Control 3.  
.  
.  
.  
.  
.  
.  
.  
.  
.  
.  
.  
.  
.  
.  
.  
.  
.  
.  
.  
.  
.  
.  
.  
.  
.  
.  
. </t>
  </si>
  <si>
    <t xml:space="preserve">Control 1. Base de datos interna 
Control 2. Documento de Debida Diligencia a Socios de negocio 
Control 3.  
.  
.  
.  
.  
.  
.  
.  
.  
.  
.  
.  
.  
.  
.  
.  
.  
.  
.  
.  
.  
.  
.  
.  
.  
.  
.  
. </t>
  </si>
  <si>
    <t xml:space="preserve">Control 1. Registro de Base de datos (evidencia repetición)
Reporte interno de inusuailidad
Registro en OpenERP-SARLAFT 
Control 2. Registro de Base de datos (evidencia repetición)
Reporte interno de inusuailidad
Registro en OpenERP-SARLAFT 
Control 3.  
.  
.  
.  
.  
.  
.  
.  
.  
.  
.  
.  
.  
.  
.  
.  
.  
.  
.  
.  
.  
.  
.  
.  
.  
.  
.  
. </t>
  </si>
  <si>
    <t xml:space="preserve">Control 1. Continua 
Control 2. Aleatoria 
Control 3.  
.  
.  
.  
.  
.  
.  
.  
.  
.  
.  
.  
.  
.  
.  
.  
.  
.  
.  
.  
.  
.  
.  
.  
.  
.  
.  
. </t>
  </si>
  <si>
    <t>Orlando Jose Maya</t>
  </si>
  <si>
    <t>DTDP</t>
  </si>
  <si>
    <t>Número de reportes internos (inusualidades) realizados / Total de señales de alerta detectadas x 100%</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</si>
  <si>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t>
  </si>
  <si>
    <t>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t>
  </si>
  <si>
    <t>31/08/2024</t>
  </si>
  <si>
    <t>Correos electrónicos de solicitud de consulta o debida diligencia intensificada</t>
  </si>
  <si>
    <t>Designados SARLAFT DTDP</t>
  </si>
  <si>
    <t>Consulta de información y solicitud de realización de debida diligencia intensificada en caso de encontrar inusualidades.</t>
  </si>
  <si>
    <t>Registro de Base de datos (evidencia repetición)
Reporte interno de inusuailidad
Registro en OpenERP-SARLAFT</t>
  </si>
  <si>
    <t>Documento de Debida Diligencia a Socios de negocio</t>
  </si>
  <si>
    <t>Profesional designado DTDP</t>
  </si>
  <si>
    <t>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t>
  </si>
  <si>
    <t>Base de datos interna</t>
  </si>
  <si>
    <t>Realizar monitoreo continuo de señales de alerta en la gestión predial. 
En caso de encontrar una coincidencia con la señal de alerta se envía reporte interno de inusualidad al equipo operativo SARLAFT para realizar debida diligencia intensificada.</t>
  </si>
  <si>
    <t xml:space="preserve">Afectación de la imagen institucional </t>
  </si>
  <si>
    <t>No hacer monitoreo sobre los socios de negocio en el proceso de Gestión predial  para identificación de estas inusualidades y señales de alerta.</t>
  </si>
  <si>
    <t>Noticias de prensa que relacionen actos de corrupción al interior de los socios de negocio en el proceso de Gestión predial (parte relacionada: por ejemplo IGAC, lonja de propiedad raíz, catastro)  (Adquisición Predial)</t>
  </si>
  <si>
    <t>No hacer análisis estratégicos para identificación de estas inusualidades y señales de alerta, a partir de las bases de datos internas del IDU, por ejemplo, mediante el uso de modelos de analítica de datos.</t>
  </si>
  <si>
    <t>Concentración de un mismo tramitador, contador o perito contador (tercero) en los predios donde se tase dineros. (Adquisición Predial)</t>
  </si>
  <si>
    <t>Bienes similares en el mismo proyecto en los cuales alguno tiene un valor de avalúo muy alto frente a los otros similares (Adquisición Predial)</t>
  </si>
  <si>
    <t>Concentración de los mismos compradores en las diferentes subastas que realice el IDU en las ventas de remanentes. (Administración y venta de predios)</t>
  </si>
  <si>
    <t>No hacer análisis estratégicos para identificación de estas inusualidades y señales de alerta, a partir de las bases de datos internas del IDU, por ejemplo, mediante el uso de modelos de anlítica de datos.</t>
  </si>
  <si>
    <t>Concentración de propietarios y beneficiarios de manera recurrente en diferentes proyectos de adquisición de predios (Adquisición Predial)</t>
  </si>
  <si>
    <t>No revisar que haya sustentación técnica para los rediseños de trazado del proyecto</t>
  </si>
  <si>
    <t>Cambios de última hora intempestivos,  en el diseño del proyecto que afecten la compra de predios, sin que medie una justificación técnica para este fin (Adquisición Predial)</t>
  </si>
  <si>
    <t>Concentración de muchos bienes en un mismo propietario o en el beneficiario de los pagos (Adquisición Predial)</t>
  </si>
  <si>
    <t>Número de reportes internos (inusualidades) de SARLAFT realizados / Total de terceros analizados con señales de alerta x 100%</t>
  </si>
  <si>
    <t>Consulta de información de propietrarios y solicitud de realización de debida diligencia intensificada en caso de encontrar inusualidades.</t>
  </si>
  <si>
    <t>Registro de Avaluo
Documentos de debida diligencia.
Reporte interno de inusualidad cuando aplique</t>
  </si>
  <si>
    <t>Documento de Debida diligencia</t>
  </si>
  <si>
    <t>Profesional Asignado en DTDP</t>
  </si>
  <si>
    <t>El responsable verificará la consistencia entre la información financiera de la parte relacionada y el objeto del negocio
En caso de encontrar una coincidencia con la señal de alerta se envía reporte interno de inusualidad a equipo operativo SARLAFT para realizar debida diligencia intensificada.</t>
  </si>
  <si>
    <t>Certificado de Tradición.
Documentos de debida diligencia.
Reporte interno de inusualidad
Registro en OpenERP-SARLAFT</t>
  </si>
  <si>
    <t>El responsable verificará esta situación mediante la consulta de información en la Ventanilla Única de Registro (VUR) y demás documentos relativos a la debida diligencia de partes relacionadas para contrastar con la línea base de información de validación de individualización e identificación de propietarios.
En caso de encontrar una coincidencia con la señal de alerta se envía reporte interno de inusualidad a equipo operativo SARLAFT para realizar debida diligencia intensificada.</t>
  </si>
  <si>
    <t>Para el proceso de debida diligencia no tener en cuenta las señales de alerta definidas para el proceso de Gestión Predial.</t>
  </si>
  <si>
    <t>Valor del inmueble que no coincide con el perfil económico de la parte relacionada.</t>
  </si>
  <si>
    <t>Cambios de propietarios en un tiempo muy corto apenas inicia el proceso de predios.</t>
  </si>
  <si>
    <t>Identificación de nuevos terceros, luego de culminada la etapa del censo social e identificación e individualización de propietarios y moradores (última etapa de la transacción).</t>
  </si>
  <si>
    <t>Solicitudes de pago a favor de un tercero</t>
  </si>
  <si>
    <t>Solicitudes de pago a una persona reconocida por sus antecedentes judiciales.</t>
  </si>
  <si>
    <t>Partes relacionadas que son sociedades y evitan entregar información de su beneficiario final.</t>
  </si>
  <si>
    <t xml:space="preserve">Partes relacionadas que son estructuras sin personería jurídica (Patrimonio Autónomo, cartera colectiva, fondo de inversión, consorcio, UT)
</t>
  </si>
  <si>
    <t>Personas que se reusan a entregar información para calcular o efectuar los pagos</t>
  </si>
  <si>
    <t>Solicitudes de pago a bancos ubicados en paraísos fiscales o jurisdicciones listadas de alto riesgo por el GAFI</t>
  </si>
  <si>
    <t>Realizar debida diligencia simplificada:
El responsable de tramitar la solicitud de pagos analizará si se presentan las señales de alerta o que no sea posible acceder a la información de los beneficiarios finales.
El responsable de tramitar la solicitud de pagos, verificará la forma de pago y destino solicitados.
La debidad diligencia se debe realizar a nuevos terceros vinculados al pago.
En caso de encontrar una coincidencia con la señal de alerta se envía reporte interno de inusualidad a equipo operativo SARLAFT para realizar debida diligencia intensificada.
NOTA: Estos controles son adicionales a los establecidos por la Ley y el IDU para tramitar pagos, pagos a tercero y/o cesiones</t>
  </si>
  <si>
    <t>Profesional Asgiando  en DTPD</t>
  </si>
  <si>
    <t>Registro de Debida Diligencia
Certificación Bancaria para consignación.
Registro de Autorización de Giro a un tercero.
Reporte Interno de Inusualidad cuando aplique.
Registro en OpenERP-SARLAFT</t>
  </si>
  <si>
    <t>C2</t>
  </si>
  <si>
    <t>Número de reportes internos (inusualidades) realizados / No. de inusialidades detectadas en los procesos de pagos relacionados con la gestión de predios x 100%</t>
  </si>
  <si>
    <t>Número de reportes internos (inusualidades) realizados / Total señales de alerta relacionadas con funcioncionarios o PSP detectadas x 100%</t>
  </si>
  <si>
    <t>Registro de Debida Diligencia
Reporte Interno de Inusualidad cuando aplique.
Registro en OpenERP-SARLAFT</t>
  </si>
  <si>
    <t>Documento de Debidad Diligencia</t>
  </si>
  <si>
    <t>Profesional asginado en DTDP</t>
  </si>
  <si>
    <t>En la Debidad diligencia se solicitará:
Revelación de si es o fue funcionario o PSP de Catastro, IGAC, Lonja de Propiedad Raíz, notaria o algún pariente suyo dentro del segundo grado de consanguinidad, segundo de afinidad, o primero civil.
En caso de encontrar una coincidencia con la señal de alerta se envía reporte interno de inusualidad a equipo operativo SARLAFT para realizar debida diligencia intensificada.</t>
  </si>
  <si>
    <t>Debida diligencia orientada a requerir: 
Revelación de parte de propietarios o moradores (tenedores, poseedores, arrendatarios, comerciantes, apoderados, etc.), que si él o algún pariente suyo dentro del segundo grado de consanguinidad, segundo de afinidad, o primero civil es o fue funcionario o PSP del IDU.
En caso de encontrar una coincidencia con la señal de alerta se envía reporte interno de inusualidad a equipo operativo SARLAFT para realizar debida diligencia intensificada.</t>
  </si>
  <si>
    <t>Predios o actividades económicas que pertenezcan a funcionarios o exfuncionarios de los socios de negocio del IDU (IGAC, Catastro, Lonja de propiedad) o a su círculo familiar cercano.</t>
  </si>
  <si>
    <t>Predios o actividades económicas que pertenezcan a funcionarios o exfuncionarios del IDU o a su círculo familiar cercano.</t>
  </si>
  <si>
    <t>Predios que tengan anotaciones en los certificados de tradición y libertad con medidas cautelares relativas a vinculaciones en procesos de extinción de dominio.</t>
  </si>
  <si>
    <t xml:space="preserve">Noticias de prensa que vinculen a propietarios y/o predios con procesos judiciales sobre los cuales recaiga y/o soporten medidas de pérdida del poder dispositivo y/o medidas cautelares en procesos de Extinción del Derecho de dominio
</t>
  </si>
  <si>
    <t xml:space="preserve">Propietarios listados en listas vinculantes para Colombia o en listas restrictivas como OFAC o Contraloría.
</t>
  </si>
  <si>
    <t>El responsable de la debida diligencia inicial revisará en la consulta de información en la Ventanilla Única de Registro (VUR)  si hay anotaciones relacionadas con medidas cautelares de Extinción del Derecho de Dominio.
En caso de encontrar una coincidencia con la señal de alerta se envía reporte interno de inusualidad al equipo operativo SARLAFT para realizar debida diligencia intensificada, sobre las personas propietarias del predio.</t>
  </si>
  <si>
    <t xml:space="preserve">Profesional asignado en DTDP </t>
  </si>
  <si>
    <t>Certificado de Tradición.
Reporte interno de inusuailidad
Registro en OpenERP-SARLAFT</t>
  </si>
  <si>
    <t>El responsable de la debida diligencia inicial revisará en las listas y en fuentes abiertas si hay vinculaciones con medidas cautelares de Extinción del Derecho de Dominio o delitos fuente de LA o FT
En caso de encontrar una coincidencia, se envía reporte interno de inusualidad al equipo operativo SARLAFT para realizar debida diligencia intensificada, sobre las personas propietarias del predio e informar a la instancia competente al interior del IDU para comunicarse con la Fiscalía General de la Nación y coordinar los pasos a seguir.</t>
  </si>
  <si>
    <t>Registro de consulta en listas
Reporte interno de inusuailidad
Registro en OpenERP-SARLAFT</t>
  </si>
  <si>
    <t>Registro de debidad diligencia.
Reporte interno de inusuailidad
Registro en OpenERP-SARLAFT</t>
  </si>
  <si>
    <t>Profesional Asginado DTDP</t>
  </si>
  <si>
    <t>El Responsable de la debida diligencia inicial revisará si los propietarios o moradores (tenedores, poseedores, arrendatarios, comerciantes, apoderados, etc.), son patrimonios autónomos o entramados jurídicos complejos, a los cuales se les debe solicitar información del beneficiario  final.
En caso de encontrar una coincidencia con la señal de alerta o de no obtener la información solicitada a la parte relacionada, se envía reporte interno de inusualidad a equipo operativo SARLAFT para realizar debida diligencia intensificada.</t>
  </si>
  <si>
    <t xml:space="preserve">Bienes que sean de propiedad de una persona jurídica que a su vez  pertenece a una o varias personas jurídicas mediante las cuales se dificulte la identificación del beneficiario final.
</t>
  </si>
  <si>
    <t xml:space="preserve">Bienes que sean propiedad de un patrimonio autónomo y no se conozca el beneficiario final.
</t>
  </si>
  <si>
    <t>Número de reportes internos (inusualidades) realizados / Total señales de alerta detectadas x 100%</t>
  </si>
  <si>
    <t>En la debida diligencia se solicitará:
Revelación de si se tiene conocimiento o no de que en el predio se cometía algún ilícito. 
Si hay un hallazgo se debe informar inmediatamente al equipo operativo SARLAFT para realizar debida diligencia intensificada al dueño del predio. Del mismo modo, informar a la instancia competente al interior del IDU para que a su vez informe a la Fiscalía General de la Nación.</t>
  </si>
  <si>
    <t>No tener en cuenta las señales de alerta definidas para este riesgo.</t>
  </si>
  <si>
    <t>Encontrar dentro de los predios caletas ocultas de dinero, metales y piedras preciosas, armas, municiones, estupefacientes y sustancias psicotrópicas.</t>
  </si>
  <si>
    <t>En la Debidad diligencia de los socios de negocio se solicitará:
Revelación sobre que los funcionarios vinculados al proceso de avalúos no se encuentran inmersos en una investigación disciplinaria o penal por actos de corrupción y que no tienen conflictos de intereses con los procedimientos de gestión predial del IDU.
En caso de encontrar una coincidencia con la señal de alerta se envía reporte interno de inusualidad al equipo operativo SARLAFT para realizar debida diligencia intensificada.</t>
  </si>
  <si>
    <t>Que en el proceso de debida diligencia no se obtenga la información definida del socio de negocio en el proceso de Gestión Predial.</t>
  </si>
  <si>
    <t>Materialización de un riesgo relacionados con Lavado de Activos, sus delitos fuente o Financiamiento del Terrorismo, en los socios de negocios en el proceso de Gestión predial (parte relacionada: por ejemplo IGAC, lonja de propiedad raíz, catastro)</t>
  </si>
  <si>
    <t>Gestión Contractual</t>
  </si>
  <si>
    <t>Gestión Predial</t>
  </si>
  <si>
    <t>TRAMITE DE DEVOLUCIONES DE SALDOS CREDITO POR CONCEPTO DE LA CONTRIBUCION DE VALORIZACION</t>
  </si>
  <si>
    <t>LAFT.VA.01</t>
  </si>
  <si>
    <t>Realizar devoluciones por concepto de contribución de la valorización a personas sancionadas por el Consejo de Seguridad de las Naciones Unidas o incluidas en otras listas restrictivas u otras señales de alertas para LAFT.</t>
  </si>
  <si>
    <t>Subdirector Técnico de Operaciones
Subdirección General de Gestión Corporativa</t>
  </si>
  <si>
    <t>Por errores operativos en el trámite del pago, (a personas que no correspondan, o mayor valor pagado)</t>
  </si>
  <si>
    <t>1</t>
  </si>
  <si>
    <t>Funcionarios que se prestan para ejecutar o aprobar el pago con la intención de favorecer a la contraparte.</t>
  </si>
  <si>
    <t>2</t>
  </si>
  <si>
    <t>Ejecución del procedimiento de trámite de devoluciones</t>
  </si>
  <si>
    <t>STOP</t>
  </si>
  <si>
    <t>PRVF12_TRAMITE_DE_DEVOLUCIONES_DE_SALDOS_CREDITO_POR_VALORIZACION_V_2.pdf</t>
  </si>
  <si>
    <t>Registros procedimiento trámite de Devoluciones.</t>
  </si>
  <si>
    <t>Debida Diligencia simplificada:
(consulta en listas restrictivas)</t>
  </si>
  <si>
    <t>Persona asignada en STOP</t>
  </si>
  <si>
    <t>Registro de consultas
Reporte interno en OPEN ERP.</t>
  </si>
  <si>
    <t>Debida Diligencia en el proceso de Giro y pagos.</t>
  </si>
  <si>
    <t>Persona Asignada en STTR</t>
  </si>
  <si>
    <t>Guía pago a Terceros
Documento de debida Diligencia</t>
  </si>
  <si>
    <t>Debida Diligencia intensificada</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</si>
  <si>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15 controles de debida diligencia, correspondientes al 100 % de los casos registrados en el sistema durante el período evaluado.</t>
  </si>
  <si>
    <t>Número de reportes internos al Equipo Operativo SARLAFT por Devoluciones / Total de Devoluciones recibidas por la STOP x 100%</t>
  </si>
  <si>
    <t>Equipo analista SARLAFT: Nubia Alonso, Ivan Salas, Andres Rodríguez, Javier Gutierrez, Adriana Gómezs</t>
  </si>
  <si>
    <t>DTAV</t>
  </si>
  <si>
    <t>Svetlana Jiménez Pulido</t>
  </si>
  <si>
    <t>Profesional</t>
  </si>
  <si>
    <t>Rafael Reinerio Ramírez</t>
  </si>
  <si>
    <t>Maria Olga Bermudez</t>
  </si>
  <si>
    <t>Subdirectora</t>
  </si>
  <si>
    <t>Andrea Moreno</t>
  </si>
  <si>
    <t>Diana Valderrama</t>
  </si>
  <si>
    <t>Fernando Alberto Pedraza</t>
  </si>
  <si>
    <t>Ricardo Guerrero</t>
  </si>
  <si>
    <t xml:space="preserve">Causa 1. Operativo 
Causa 2. Humano 
.  
.  
.  
.  
.  
.  
.  
.  
.  
.  
.  
.  
.  
.  
.  
.  
.  
. </t>
  </si>
  <si>
    <t xml:space="preserve">Causa 1. Por errores operativos en el trámite del pago, (a personas que no correspondan, o mayor valor pagado) 
Causa 2. Funcionarios que se prestan para ejecutar o aprobar el pago con la intención de favorecer a la contraparte. 
.  
.  
.  
.  
.  
.  
.  
.  
.  
.  
.  
.  
.  
.  
.  
.  
.  
. </t>
  </si>
  <si>
    <t xml:space="preserve">Causa 1. Fallas en la Debida Diligencia 
Causa 2. Fallas en la Debida Diligencia 
.  
.  
.  
.  
.  
.  
.  
.  
.  
.  
.  
.  
.  
.  
.  
.  
.  
. </t>
  </si>
  <si>
    <t xml:space="preserve">1.Operativa:
Afecta la Imagen a nivel distrital de la Entidad. 
2. Reputacional:
Sanciones disciplinarias por materialización del riesgos de LAFT por no relaizar debida diligencia. 
3. Legal:
Sanciones disciplinarias por materialización del riesgos de LAFT por no relaizar debida diligencia. 
4. Económica:
5. Daño Fiscal:
6. Derechos Fundamentales
7. Cambio Climático
</t>
  </si>
  <si>
    <t xml:space="preserve">Control 1. Ejecución del procedimiento de trámite de devoluciones 
Control 2. Debida Diligencia simplificada:
(consulta en listas restrictivas) 
Control 3. Debida Diligencia en el proceso de Giro y pagos. 
Control 4. Debida Diligencia intensificada 
.  
.  
.  
.  
.  
.  
.  
.  
.  
.  
.  
.  
.  
.  
.  
.  
.  
.  
.  
.  
.  
.  
.  
.  
.  
. </t>
  </si>
  <si>
    <t xml:space="preserve">Control 1. STOP 
Control 2. Persona asignada en STOP 
Control 3. Persona Asignada en STTR 
Control 4. Equipo Operativo SARLAFT 
.  
.  
.  
.  
.  
.  
.  
.  
.  
.  
.  
.  
.  
.  
.  
.  
.  
.  
.  
.  
.  
.  
.  
.  
.  
. </t>
  </si>
  <si>
    <t xml:space="preserve">Control 1. PRVF12_TRAMITE_DE_DEVOLUCIONES_DE_SALDOS_CREDITO_POR_VALORIZACION_V_2.pdf 
Control 2. Documento de debida Diligencia 
Control 3. Guía pago a Terceros
Documento de debida Diligencia 
Control 4. Documento de debida Diligencia 
.  
.  
.  
.  
.  
.  
.  
.  
.  
.  
.  
.  
.  
.  
.  
.  
.  
.  
.  
.  
.  
.  
.  
.  
.  
. </t>
  </si>
  <si>
    <t xml:space="preserve">Control 1. Registros procedimiento trámite de Devoluciones. 
Control 2. Registro de consultas
Reporte interno en OPEN ERP. 
Control 3. Registro de consultas
Reporte interno en OPEN ERP. 
Control 4. *Informe Debida diligencia intensificada.
*ROS si lo hubiere 
.  
.  
.  
.  
.  
.  
.  
.  
.  
.  
.  
.  
.  
.  
.  
.  
.  
.  
.  
.  
.  
.  
.  
.  
.  
. </t>
  </si>
  <si>
    <t xml:space="preserve">Control 1. Preventivo 
Control 2. Preventivo 
Control 3. Preventivo 
Control 4. Preventivo 
.  
.  
.  
.  
.  
.  
.  
.  
.  
.  
.  
.  
.  
.  
.  
.  
.  
.  
.  
.  
.  
.  
.  
.  
.  
. </t>
  </si>
  <si>
    <t xml:space="preserve">Control 1. Probabilidad 
Control 2. Probabilidad 
Control 3. Ambos 
Control 4. Probabilidad 
.  
.  
.  
.  
.  
.  
.  
.  
.  
.  
.  
.  
.  
.  
.  
.  
.  
.  
.  
.  
.  
.  
.  
.  
.  
. </t>
  </si>
  <si>
    <t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15 controles de debida diligencia, correspondientes al 100 % de los casos registrados en el sistema durante el período evaluado. 
ANÁLISIS PERIODO 2:  
ANÁLISIS PERIODO 3: </t>
  </si>
  <si>
    <t xml:space="preserve">Indicador 2.  
Número de reportes internos al Equipo Operativo SARLAFT por Devoluciones / Total de Devoluciones recibidas por la STOP x 100% 
DATOS PERIODO 1:  
DATOS PERIODO 2:  
DATOS PERIODO 3:  
AÑO: </t>
  </si>
  <si>
    <t>R(VA)</t>
  </si>
  <si>
    <t>Gestión de la financiación y valorización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</si>
</sst>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_-;\-* #,##0_-;_-* &quot;-&quot;??_-;_-@"/>
    <numFmt numFmtId="165" formatCode="0.0%"/>
    <numFmt numFmtId="166" formatCode="0.0"/>
    <numFmt numFmtId="167" formatCode="_(&quot;$&quot;\ * #,##0_);_(&quot;$&quot;\ * \(#,##0\);_(&quot;$&quot;\ * &quot;-&quot;??_);_(@_)"/>
    <numFmt numFmtId="168" formatCode="0.000%"/>
  </numFmts>
  <fonts count="112">
    <font>
      <sz val="10"/>
      <color rgb="FF000000"/>
      <name val="Arial"/>
      <scheme val="minor"/>
    </font>
    <font>
      <sz val="8"/>
      <color rgb="FFF2F2F2"/>
      <name val="Arial"/>
      <family val="2"/>
    </font>
    <font>
      <sz val="10"/>
      <color theme="1"/>
      <name val="Arial"/>
      <family val="2"/>
    </font>
    <font>
      <sz val="8"/>
      <color theme="1"/>
      <name val="Arial"/>
      <family val="2"/>
    </font>
    <font>
      <b/>
      <sz val="8"/>
      <color theme="1"/>
      <name val="Arial"/>
      <family val="2"/>
    </font>
    <font>
      <b/>
      <sz val="10"/>
      <color theme="1"/>
      <name val="Arial"/>
      <family val="2"/>
    </font>
    <font>
      <sz val="10"/>
      <name val="Arial"/>
      <family val="2"/>
    </font>
    <font>
      <b/>
      <sz val="9"/>
      <color rgb="FFFF0000"/>
      <name val="Quattrocento Sans"/>
      <family val="2"/>
    </font>
    <font>
      <b/>
      <sz val="9"/>
      <color theme="1"/>
      <name val="Quattrocento Sans"/>
      <family val="2"/>
    </font>
    <font>
      <sz val="12"/>
      <color rgb="FFFF0000"/>
      <name val="Arial"/>
      <family val="2"/>
    </font>
    <font>
      <b/>
      <sz val="8"/>
      <color rgb="FFFFFF00"/>
      <name val="Arial"/>
      <family val="2"/>
    </font>
    <font>
      <b/>
      <sz val="12"/>
      <color theme="1"/>
      <name val="Arial"/>
      <family val="2"/>
    </font>
    <font>
      <sz val="8"/>
      <color rgb="FFFF0000"/>
      <name val="Arial"/>
      <family val="2"/>
    </font>
    <font>
      <i/>
      <sz val="8"/>
      <color theme="1"/>
      <name val="Arial"/>
      <family val="2"/>
    </font>
    <font>
      <sz val="8"/>
      <color theme="0"/>
      <name val="Arial"/>
      <family val="2"/>
    </font>
    <font>
      <b/>
      <sz val="10"/>
      <color rgb="FFFF0000"/>
      <name val="Quattrocento Sans"/>
      <family val="2"/>
    </font>
    <font>
      <b/>
      <sz val="40"/>
      <color rgb="FF317ABD"/>
      <name val="Quattrocento Sans"/>
      <family val="2"/>
    </font>
    <font>
      <sz val="9"/>
      <color theme="1"/>
      <name val="Arial"/>
      <family val="2"/>
    </font>
    <font>
      <sz val="11"/>
      <color theme="1"/>
      <name val="Arial"/>
      <family val="2"/>
    </font>
    <font>
      <b/>
      <sz val="9"/>
      <color theme="1"/>
      <name val="Arial"/>
      <family val="2"/>
    </font>
    <font>
      <b/>
      <sz val="10"/>
      <color rgb="FF757070"/>
      <name val="Arial"/>
      <family val="2"/>
    </font>
    <font>
      <sz val="8"/>
      <color rgb="FF7F7F7F"/>
      <name val="Arial"/>
      <family val="2"/>
    </font>
    <font>
      <sz val="14"/>
      <color rgb="FF7F7F7F"/>
      <name val="Arial"/>
      <family val="2"/>
    </font>
    <font>
      <sz val="14"/>
      <color theme="1"/>
      <name val="Arial"/>
      <family val="2"/>
    </font>
    <font>
      <sz val="7"/>
      <color theme="1"/>
      <name val="Arial"/>
      <family val="2"/>
    </font>
    <font>
      <b/>
      <sz val="12"/>
      <color rgb="FF0070C0"/>
      <name val="Arial"/>
      <family val="2"/>
    </font>
    <font>
      <sz val="10"/>
      <color rgb="FFFF0000"/>
      <name val="Arial"/>
      <family val="2"/>
    </font>
    <font>
      <sz val="10"/>
      <color rgb="FF2F5496"/>
      <name val="Arial"/>
      <family val="2"/>
    </font>
    <font>
      <b/>
      <sz val="8"/>
      <color rgb="FF0070C0"/>
      <name val="Arial"/>
      <family val="2"/>
    </font>
    <font>
      <u/>
      <sz val="8"/>
      <color rgb="FFFF0000"/>
      <name val="Arial"/>
      <family val="2"/>
    </font>
    <font>
      <b/>
      <sz val="9"/>
      <color theme="0"/>
      <name val="Arial"/>
      <family val="2"/>
    </font>
    <font>
      <b/>
      <u/>
      <sz val="10"/>
      <color rgb="FF0070C0"/>
      <name val="Arial"/>
      <family val="2"/>
    </font>
    <font>
      <b/>
      <u/>
      <sz val="10"/>
      <color theme="1"/>
      <name val="Arial"/>
      <family val="2"/>
    </font>
    <font>
      <b/>
      <sz val="8"/>
      <color rgb="FFF2F2F2"/>
      <name val="Arial"/>
      <family val="2"/>
    </font>
    <font>
      <b/>
      <sz val="9"/>
      <color theme="1"/>
      <name val="Calibri"/>
      <family val="2"/>
    </font>
    <font>
      <b/>
      <sz val="9"/>
      <color theme="0"/>
      <name val="Calibri"/>
      <family val="2"/>
    </font>
    <font>
      <b/>
      <sz val="10"/>
      <color rgb="FF1E4E79"/>
      <name val="Arial"/>
      <family val="2"/>
    </font>
    <font>
      <b/>
      <sz val="7"/>
      <color theme="1"/>
      <name val="Arial"/>
      <family val="2"/>
    </font>
    <font>
      <b/>
      <sz val="8"/>
      <color rgb="FFFF0000"/>
      <name val="Arial"/>
      <family val="2"/>
    </font>
    <font>
      <b/>
      <sz val="10"/>
      <color rgb="FF385623"/>
      <name val="Arial"/>
      <family val="2"/>
    </font>
    <font>
      <b/>
      <sz val="10"/>
      <color rgb="FF00B050"/>
      <name val="Arial"/>
      <family val="2"/>
    </font>
    <font>
      <u/>
      <sz val="14"/>
      <color theme="1"/>
      <name val="Arial"/>
      <family val="2"/>
    </font>
    <font>
      <b/>
      <sz val="14"/>
      <color theme="1"/>
      <name val="Arial"/>
      <family val="2"/>
    </font>
    <font>
      <b/>
      <sz val="8"/>
      <color rgb="FF00B050"/>
      <name val="Arial"/>
      <family val="2"/>
    </font>
    <font>
      <sz val="20"/>
      <color theme="1"/>
      <name val="Arial"/>
      <family val="2"/>
    </font>
    <font>
      <sz val="24"/>
      <color theme="1"/>
      <name val="Arial"/>
      <family val="2"/>
    </font>
    <font>
      <b/>
      <sz val="8"/>
      <color rgb="FF2E75B5"/>
      <name val="Arial"/>
      <family val="2"/>
    </font>
    <font>
      <b/>
      <sz val="8"/>
      <color theme="0"/>
      <name val="Arial"/>
      <family val="2"/>
    </font>
    <font>
      <u/>
      <sz val="8"/>
      <color theme="1"/>
      <name val="Arial"/>
      <family val="2"/>
    </font>
    <font>
      <u/>
      <sz val="10"/>
      <color theme="1"/>
      <name val="Arial"/>
      <family val="2"/>
    </font>
    <font>
      <u/>
      <sz val="10"/>
      <color theme="1"/>
      <name val="Arial"/>
      <family val="2"/>
    </font>
    <font>
      <u/>
      <sz val="14"/>
      <color theme="1"/>
      <name val="Arial"/>
      <family val="2"/>
    </font>
    <font>
      <b/>
      <sz val="12"/>
      <color rgb="FF1E4E79"/>
      <name val="Arial"/>
      <family val="2"/>
    </font>
    <font>
      <b/>
      <sz val="12"/>
      <color rgb="FFFF0000"/>
      <name val="Arial"/>
      <family val="2"/>
    </font>
    <font>
      <u/>
      <sz val="14"/>
      <color theme="1"/>
      <name val="Arial"/>
      <family val="2"/>
    </font>
    <font>
      <b/>
      <sz val="17"/>
      <color theme="1"/>
      <name val="Calibri"/>
      <family val="2"/>
    </font>
    <font>
      <sz val="10"/>
      <color theme="1"/>
      <name val="Arial"/>
      <family val="2"/>
      <scheme val="minor"/>
    </font>
    <font>
      <sz val="10"/>
      <color rgb="FF263238"/>
      <name val="Arial"/>
      <family val="2"/>
    </font>
    <font>
      <sz val="8"/>
      <color theme="1"/>
      <name val="Arial"/>
      <family val="2"/>
    </font>
    <font>
      <b/>
      <sz val="8"/>
      <color theme="1"/>
      <name val="Arial"/>
      <family val="2"/>
    </font>
    <font>
      <sz val="9"/>
      <name val="Arial"/>
      <family val="2"/>
    </font>
    <font>
      <sz val="10"/>
      <name val="Arial"/>
      <family val="2"/>
      <scheme val="minor"/>
    </font>
    <font>
      <sz val="10"/>
      <name val="Arial"/>
      <family val="2"/>
    </font>
    <font>
      <sz val="8"/>
      <color rgb="FFFF0000"/>
      <name val="Arial"/>
      <family val="2"/>
    </font>
    <font>
      <b/>
      <sz val="10"/>
      <name val="Arial"/>
      <family val="2"/>
    </font>
    <font>
      <b/>
      <sz val="10"/>
      <color rgb="FF000000"/>
      <name val="Arial"/>
      <family val="2"/>
      <scheme val="minor"/>
    </font>
    <font>
      <sz val="9"/>
      <color theme="1"/>
      <name val="Arial"/>
      <family val="2"/>
    </font>
    <font>
      <u/>
      <sz val="14"/>
      <color theme="1"/>
      <name val="Arial"/>
      <family val="2"/>
    </font>
    <font>
      <sz val="10"/>
      <color rgb="FF000000"/>
      <name val="Arial"/>
      <family val="2"/>
      <scheme val="minor"/>
    </font>
    <font>
      <b/>
      <sz val="8"/>
      <name val="Arial"/>
      <family val="2"/>
    </font>
    <font>
      <sz val="8"/>
      <name val="Arial"/>
      <family val="2"/>
    </font>
    <font>
      <sz val="10"/>
      <color rgb="FFFF0000"/>
      <name val="Arial"/>
      <family val="2"/>
    </font>
    <font>
      <b/>
      <sz val="10"/>
      <color rgb="FFFF0000"/>
      <name val="Arial"/>
      <family val="2"/>
    </font>
    <font>
      <sz val="10"/>
      <color rgb="FF000000"/>
      <name val="Arial"/>
      <family val="2"/>
      <scheme val="minor"/>
    </font>
    <font>
      <sz val="10"/>
      <color theme="1"/>
      <name val="Arial"/>
      <family val="2"/>
    </font>
    <font>
      <u/>
      <sz val="18"/>
      <color rgb="FFFF0000"/>
      <name val="Arial"/>
      <family val="2"/>
    </font>
    <font>
      <sz val="14"/>
      <color theme="4" tint="-0.249977111117893"/>
      <name val="Arial"/>
      <family val="2"/>
    </font>
    <font>
      <b/>
      <sz val="10"/>
      <color theme="1"/>
      <name val="Arial"/>
      <family val="2"/>
    </font>
    <font>
      <b/>
      <sz val="12"/>
      <color theme="1"/>
      <name val="Arial"/>
      <family val="2"/>
    </font>
    <font>
      <sz val="12"/>
      <name val="Arial"/>
      <family val="2"/>
    </font>
    <font>
      <b/>
      <sz val="10"/>
      <color rgb="FF0070C0"/>
      <name val="Arial"/>
      <family val="2"/>
    </font>
    <font>
      <b/>
      <sz val="12"/>
      <name val="Arial"/>
      <family val="2"/>
    </font>
    <font>
      <b/>
      <sz val="9"/>
      <color theme="1"/>
      <name val="Arial"/>
      <family val="2"/>
    </font>
    <font>
      <sz val="10"/>
      <name val="Arial"/>
      <family val="2"/>
      <charset val="1"/>
    </font>
    <font>
      <b/>
      <sz val="10"/>
      <name val="Segoe UI Black"/>
      <family val="2"/>
      <charset val="1"/>
    </font>
    <font>
      <sz val="9"/>
      <name val="Arial"/>
      <family val="2"/>
      <charset val="1"/>
    </font>
    <font>
      <sz val="8"/>
      <name val="Arial"/>
      <family val="2"/>
      <charset val="1"/>
    </font>
    <font>
      <b/>
      <sz val="9"/>
      <name val="Segoe UI Black"/>
      <family val="2"/>
      <charset val="1"/>
    </font>
    <font>
      <b/>
      <sz val="12"/>
      <name val="Arial"/>
      <family val="2"/>
      <charset val="1"/>
    </font>
    <font>
      <sz val="14"/>
      <color rgb="FF0000FF"/>
      <name val="Arial"/>
      <family val="2"/>
      <charset val="1"/>
    </font>
    <font>
      <b/>
      <sz val="11"/>
      <name val="Arial"/>
      <family val="2"/>
      <charset val="1"/>
    </font>
    <font>
      <sz val="11"/>
      <name val="Arial"/>
      <family val="2"/>
      <charset val="1"/>
    </font>
    <font>
      <b/>
      <sz val="8"/>
      <name val="Arial"/>
      <family val="2"/>
      <charset val="1"/>
    </font>
    <font>
      <b/>
      <sz val="8"/>
      <name val="Segoe UI Black"/>
      <family val="2"/>
      <charset val="1"/>
    </font>
    <font>
      <b/>
      <vertAlign val="superscript"/>
      <sz val="8"/>
      <name val="Segoe UI Black"/>
      <family val="2"/>
      <charset val="1"/>
    </font>
    <font>
      <vertAlign val="superscript"/>
      <sz val="8"/>
      <name val="Arial"/>
      <family val="2"/>
      <charset val="1"/>
    </font>
    <font>
      <sz val="8"/>
      <color theme="7" tint="0.79998168889431442"/>
      <name val="Arial"/>
      <family val="2"/>
    </font>
    <font>
      <b/>
      <sz val="8"/>
      <color theme="7" tint="0.79998168889431442"/>
      <name val="Arial"/>
      <family val="2"/>
    </font>
    <font>
      <b/>
      <sz val="9"/>
      <name val="Quattrocento Sans"/>
      <family val="2"/>
    </font>
    <font>
      <u/>
      <sz val="10"/>
      <color theme="10"/>
      <name val="Arial"/>
      <family val="2"/>
      <scheme val="minor"/>
    </font>
    <font>
      <sz val="10"/>
      <color theme="7" tint="0.79998168889431442"/>
      <name val="Arial"/>
      <family val="2"/>
    </font>
    <font>
      <b/>
      <sz val="10"/>
      <color theme="7" tint="0.79998168889431442"/>
      <name val="Arial"/>
      <family val="2"/>
    </font>
    <font>
      <sz val="10"/>
      <color theme="7" tint="0.79998168889431442"/>
      <name val="Arial"/>
      <family val="2"/>
      <scheme val="minor"/>
    </font>
    <font>
      <sz val="11"/>
      <name val="Arial"/>
      <family val="2"/>
    </font>
    <font>
      <b/>
      <sz val="10"/>
      <color theme="0"/>
      <name val="Arial"/>
      <family val="2"/>
    </font>
    <font>
      <sz val="10"/>
      <color rgb="FFC00000"/>
      <name val="Arial"/>
      <family val="2"/>
    </font>
    <font>
      <sz val="8"/>
      <color theme="1"/>
      <name val="Arial"/>
      <family val="2"/>
      <charset val="1"/>
    </font>
    <font>
      <b/>
      <sz val="9"/>
      <color theme="1"/>
      <name val="Arial"/>
      <family val="2"/>
      <charset val="1"/>
    </font>
    <font>
      <sz val="11"/>
      <color theme="1"/>
      <name val="Arial"/>
      <family val="2"/>
      <charset val="1"/>
    </font>
    <font>
      <sz val="7"/>
      <color theme="1"/>
      <name val="Arial"/>
      <family val="2"/>
      <charset val="1"/>
    </font>
    <font>
      <sz val="10"/>
      <color rgb="FF000000"/>
      <name val="Arial"/>
      <scheme val="minor"/>
    </font>
    <font>
      <b/>
      <sz val="8"/>
      <color theme="1"/>
      <name val="Arial"/>
      <family val="2"/>
      <charset val="1"/>
    </font>
  </fonts>
  <fills count="53">
    <fill>
      <patternFill patternType="none"/>
    </fill>
    <fill>
      <patternFill patternType="gray125"/>
    </fill>
    <fill>
      <patternFill patternType="solid">
        <fgColor theme="0"/>
        <bgColor theme="0"/>
      </patternFill>
    </fill>
    <fill>
      <patternFill patternType="solid">
        <fgColor rgb="FFE7E6E6"/>
        <bgColor rgb="FFE7E6E6"/>
      </patternFill>
    </fill>
    <fill>
      <patternFill patternType="solid">
        <fgColor rgb="FFD9D9D9"/>
        <bgColor rgb="FFD9D9D9"/>
      </patternFill>
    </fill>
    <fill>
      <patternFill patternType="solid">
        <fgColor rgb="FF595959"/>
        <bgColor rgb="FF595959"/>
      </patternFill>
    </fill>
    <fill>
      <patternFill patternType="solid">
        <fgColor rgb="FFE2EFD9"/>
        <bgColor rgb="FFE2EFD9"/>
      </patternFill>
    </fill>
    <fill>
      <patternFill patternType="solid">
        <fgColor rgb="FFF2F2F2"/>
        <bgColor rgb="FFF2F2F2"/>
      </patternFill>
    </fill>
    <fill>
      <patternFill patternType="solid">
        <fgColor rgb="FFFFC000"/>
        <bgColor rgb="FFFFC000"/>
      </patternFill>
    </fill>
    <fill>
      <patternFill patternType="solid">
        <fgColor rgb="FFFF0000"/>
        <bgColor rgb="FFFF0000"/>
      </patternFill>
    </fill>
    <fill>
      <patternFill patternType="solid">
        <fgColor rgb="FFFFFF00"/>
        <bgColor rgb="FFFFFF00"/>
      </patternFill>
    </fill>
    <fill>
      <patternFill patternType="solid">
        <fgColor rgb="FF00FF00"/>
        <bgColor rgb="FF00FF00"/>
      </patternFill>
    </fill>
    <fill>
      <patternFill patternType="solid">
        <fgColor rgb="FF7F7F7F"/>
        <bgColor rgb="FF7F7F7F"/>
      </patternFill>
    </fill>
    <fill>
      <patternFill patternType="solid">
        <fgColor rgb="FFD0CECE"/>
        <bgColor rgb="FFD0CECE"/>
      </patternFill>
    </fill>
    <fill>
      <patternFill patternType="solid">
        <fgColor rgb="FFC5E0B3"/>
        <bgColor rgb="FFC5E0B3"/>
      </patternFill>
    </fill>
    <fill>
      <patternFill patternType="solid">
        <fgColor rgb="FFECECEC"/>
        <bgColor rgb="FFECECEC"/>
      </patternFill>
    </fill>
    <fill>
      <patternFill patternType="solid">
        <fgColor rgb="FF33CC33"/>
        <bgColor rgb="FF33CC33"/>
      </patternFill>
    </fill>
    <fill>
      <patternFill patternType="solid">
        <fgColor theme="0" tint="-4.9989318521683403E-2"/>
        <bgColor indexed="64"/>
      </patternFill>
    </fill>
    <fill>
      <patternFill patternType="solid">
        <fgColor theme="0"/>
        <bgColor indexed="64"/>
      </patternFill>
    </fill>
    <fill>
      <patternFill patternType="solid">
        <fgColor theme="0" tint="-4.9989318521683403E-2"/>
        <bgColor rgb="FFF2F2F2"/>
      </patternFill>
    </fill>
    <fill>
      <patternFill patternType="solid">
        <fgColor theme="0" tint="-4.9989318521683403E-2"/>
        <bgColor theme="0"/>
      </patternFill>
    </fill>
    <fill>
      <patternFill patternType="solid">
        <fgColor theme="0"/>
        <bgColor rgb="FFF2F2F2"/>
      </patternFill>
    </fill>
    <fill>
      <patternFill patternType="solid">
        <fgColor theme="0" tint="-0.14999847407452621"/>
        <bgColor rgb="FFF2F2F2"/>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0.14999847407452621"/>
        <bgColor rgb="FFFEF2CB"/>
      </patternFill>
    </fill>
    <fill>
      <patternFill patternType="solid">
        <fgColor theme="0" tint="-4.9989318521683403E-2"/>
        <bgColor rgb="FFE7E6E6"/>
      </patternFill>
    </fill>
    <fill>
      <patternFill patternType="solid">
        <fgColor theme="0" tint="-0.249977111117893"/>
        <bgColor indexed="64"/>
      </patternFill>
    </fill>
    <fill>
      <patternFill patternType="solid">
        <fgColor theme="1"/>
        <bgColor indexed="64"/>
      </patternFill>
    </fill>
    <fill>
      <patternFill patternType="solid">
        <fgColor theme="0"/>
        <bgColor rgb="FFD9D9D9"/>
      </patternFill>
    </fill>
    <fill>
      <patternFill patternType="solid">
        <fgColor theme="0" tint="-0.499984740745262"/>
        <bgColor indexed="64"/>
      </patternFill>
    </fill>
    <fill>
      <patternFill patternType="solid">
        <fgColor theme="0" tint="-0.499984740745262"/>
        <bgColor theme="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rgb="FFF4B083"/>
      </patternFill>
    </fill>
    <fill>
      <patternFill patternType="solid">
        <fgColor theme="6" tint="0.79998168889431442"/>
        <bgColor theme="0"/>
      </patternFill>
    </fill>
    <fill>
      <patternFill patternType="solid">
        <fgColor theme="6" tint="0.79998168889431442"/>
        <bgColor rgb="FFD6DCE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79998168889431442"/>
        <bgColor rgb="FFF4B083"/>
      </patternFill>
    </fill>
    <fill>
      <patternFill patternType="solid">
        <fgColor theme="9" tint="0.79998168889431442"/>
        <bgColor rgb="FFE2EFD9"/>
      </patternFill>
    </fill>
    <fill>
      <patternFill patternType="solid">
        <fgColor theme="8" tint="0.79998168889431442"/>
        <bgColor rgb="FFFBE4D5"/>
      </patternFill>
    </fill>
    <fill>
      <patternFill patternType="solid">
        <fgColor theme="0" tint="-0.499984740745262"/>
        <bgColor rgb="FFFEF2CB"/>
      </patternFill>
    </fill>
    <fill>
      <patternFill patternType="solid">
        <fgColor theme="7" tint="0.79998168889431442"/>
        <bgColor rgb="FFFEF2CB"/>
      </patternFill>
    </fill>
    <fill>
      <patternFill patternType="solid">
        <fgColor theme="8" tint="0.59999389629810485"/>
        <bgColor rgb="FFFBE4D5"/>
      </patternFill>
    </fill>
    <fill>
      <patternFill patternType="solid">
        <fgColor theme="1" tint="0.499984740745262"/>
        <bgColor indexed="64"/>
      </patternFill>
    </fill>
    <fill>
      <patternFill patternType="solid">
        <fgColor theme="5" tint="0.79998168889431442"/>
        <bgColor rgb="FFDEEAF6"/>
      </patternFill>
    </fill>
    <fill>
      <patternFill patternType="solid">
        <fgColor theme="5" tint="0.79998168889431442"/>
        <bgColor indexed="64"/>
      </patternFill>
    </fill>
    <fill>
      <patternFill patternType="solid">
        <fgColor theme="5" tint="0.79998168889431442"/>
        <bgColor rgb="FFF4B083"/>
      </patternFill>
    </fill>
    <fill>
      <patternFill patternType="solid">
        <fgColor theme="5" tint="0.79998168889431442"/>
        <bgColor rgb="FFF2F2F2"/>
      </patternFill>
    </fill>
    <fill>
      <patternFill patternType="solid">
        <fgColor theme="5" tint="0.79998168889431442"/>
        <bgColor rgb="FFFEF2CB"/>
      </patternFill>
    </fill>
    <fill>
      <patternFill patternType="solid">
        <fgColor theme="5" tint="0.79998168889431442"/>
        <bgColor rgb="FFD6DCE4"/>
      </patternFill>
    </fill>
    <fill>
      <patternFill patternType="solid">
        <fgColor theme="5" tint="0.79998168889431442"/>
        <bgColor rgb="FFD0CECE"/>
      </patternFill>
    </fill>
  </fills>
  <borders count="208">
    <border>
      <left/>
      <right/>
      <top/>
      <bottom/>
      <diagonal/>
    </border>
    <border>
      <left/>
      <right/>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diagonal/>
    </border>
    <border>
      <left/>
      <right/>
      <top style="thin">
        <color rgb="FF000000"/>
      </top>
      <bottom/>
      <diagonal/>
    </border>
    <border>
      <left style="hair">
        <color rgb="FF000000"/>
      </left>
      <right/>
      <top style="thin">
        <color rgb="FF000000"/>
      </top>
      <bottom/>
      <diagonal/>
    </border>
    <border>
      <left/>
      <right style="thin">
        <color rgb="FF000000"/>
      </right>
      <top style="thin">
        <color rgb="FF000000"/>
      </top>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style="thin">
        <color rgb="FF000000"/>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bottom/>
      <diagonal/>
    </border>
    <border>
      <left/>
      <right style="thin">
        <color rgb="FF000000"/>
      </right>
      <top/>
      <bottom/>
      <diagonal/>
    </border>
    <border>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style="thin">
        <color rgb="FF000000"/>
      </top>
      <bottom style="hair">
        <color rgb="FF000000"/>
      </bottom>
      <diagonal/>
    </border>
    <border>
      <left style="thin">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hair">
        <color rgb="FF000000"/>
      </right>
      <top/>
      <bottom/>
      <diagonal/>
    </border>
    <border>
      <left style="hair">
        <color rgb="FF000000"/>
      </left>
      <right style="thin">
        <color rgb="FF000000"/>
      </right>
      <top style="hair">
        <color rgb="FF000000"/>
      </top>
      <bottom/>
      <diagonal/>
    </border>
    <border>
      <left style="hair">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rgb="FF000000"/>
      </left>
      <right style="thin">
        <color rgb="FF000000"/>
      </right>
      <top/>
      <bottom style="thin">
        <color rgb="FF000000"/>
      </bottom>
      <diagonal/>
    </border>
    <border>
      <left/>
      <right/>
      <top style="thin">
        <color rgb="FF000000"/>
      </top>
      <bottom style="thin">
        <color rgb="FF000000"/>
      </bottom>
      <diagonal/>
    </border>
    <border>
      <left style="double">
        <color rgb="FF2E75B5"/>
      </left>
      <right/>
      <top style="double">
        <color rgb="FF2E75B5"/>
      </top>
      <bottom style="double">
        <color rgb="FF2E75B5"/>
      </bottom>
      <diagonal/>
    </border>
    <border>
      <left/>
      <right/>
      <top style="double">
        <color rgb="FF2E75B5"/>
      </top>
      <bottom style="double">
        <color rgb="FF2E75B5"/>
      </bottom>
      <diagonal/>
    </border>
    <border>
      <left/>
      <right/>
      <top style="double">
        <color rgb="FF2E75B5"/>
      </top>
      <bottom style="double">
        <color rgb="FF2E75B5"/>
      </bottom>
      <diagonal/>
    </border>
    <border>
      <left/>
      <right/>
      <top style="double">
        <color rgb="FF2E75B5"/>
      </top>
      <bottom style="double">
        <color rgb="FF2E75B5"/>
      </bottom>
      <diagonal/>
    </border>
    <border>
      <left/>
      <right style="double">
        <color rgb="FF2E75B5"/>
      </right>
      <top style="double">
        <color rgb="FF2E75B5"/>
      </top>
      <bottom style="double">
        <color rgb="FF2E75B5"/>
      </bottom>
      <diagonal/>
    </border>
    <border>
      <left style="thin">
        <color rgb="FF000000"/>
      </left>
      <right style="hair">
        <color rgb="FF000000"/>
      </right>
      <top/>
      <bottom style="hair">
        <color rgb="FF000000"/>
      </bottom>
      <diagonal/>
    </border>
    <border>
      <left style="hair">
        <color rgb="FF000000"/>
      </left>
      <right/>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hair">
        <color rgb="FF000000"/>
      </left>
      <right style="thin">
        <color rgb="FF000000"/>
      </right>
      <top style="hair">
        <color rgb="FF000000"/>
      </top>
      <bottom style="thin">
        <color rgb="FF000000"/>
      </bottom>
      <diagonal/>
    </border>
    <border>
      <left style="double">
        <color rgb="FF000000"/>
      </left>
      <right/>
      <top/>
      <bottom style="double">
        <color rgb="FF000000"/>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diagonal/>
    </border>
    <border>
      <left style="thin">
        <color rgb="FF000000"/>
      </left>
      <right/>
      <top/>
      <bottom/>
      <diagonal/>
    </border>
    <border>
      <left/>
      <right/>
      <top/>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thin">
        <color rgb="FF000000"/>
      </left>
      <right style="thin">
        <color rgb="FF000000"/>
      </right>
      <top/>
      <bottom style="thin">
        <color rgb="FF000000"/>
      </bottom>
      <diagonal/>
    </border>
    <border>
      <left/>
      <right style="double">
        <color rgb="FF000000"/>
      </right>
      <top style="double">
        <color rgb="FF2E75B5"/>
      </top>
      <bottom style="double">
        <color rgb="FF2E75B5"/>
      </bottom>
      <diagonal/>
    </border>
    <border>
      <left style="double">
        <color rgb="FF000000"/>
      </left>
      <right/>
      <top style="double">
        <color rgb="FF00B050"/>
      </top>
      <bottom style="double">
        <color rgb="FF00B050"/>
      </bottom>
      <diagonal/>
    </border>
    <border>
      <left/>
      <right style="double">
        <color rgb="FF000000"/>
      </right>
      <top style="double">
        <color rgb="FF00B050"/>
      </top>
      <bottom style="double">
        <color rgb="FF00B05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bottom/>
      <diagonal/>
    </border>
    <border>
      <left style="thin">
        <color rgb="FF000000"/>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rgb="FF000000"/>
      </top>
      <bottom style="hair">
        <color rgb="FF000000"/>
      </bottom>
      <diagonal/>
    </border>
    <border>
      <left/>
      <right style="thin">
        <color indexed="64"/>
      </right>
      <top style="hair">
        <color rgb="FF000000"/>
      </top>
      <bottom style="hair">
        <color rgb="FF000000"/>
      </bottom>
      <diagonal/>
    </border>
    <border>
      <left style="thin">
        <color indexed="64"/>
      </left>
      <right/>
      <top/>
      <bottom style="thin">
        <color indexed="64"/>
      </bottom>
      <diagonal/>
    </border>
    <border>
      <left style="thin">
        <color rgb="FF000000"/>
      </left>
      <right style="hair">
        <color rgb="FF000000"/>
      </right>
      <top style="hair">
        <color rgb="FF000000"/>
      </top>
      <bottom style="thin">
        <color indexed="64"/>
      </bottom>
      <diagonal/>
    </border>
    <border>
      <left style="hair">
        <color rgb="FF000000"/>
      </left>
      <right/>
      <top style="hair">
        <color rgb="FF000000"/>
      </top>
      <bottom style="thin">
        <color indexed="64"/>
      </bottom>
      <diagonal/>
    </border>
    <border>
      <left/>
      <right style="thin">
        <color rgb="FF000000"/>
      </right>
      <top style="hair">
        <color rgb="FF000000"/>
      </top>
      <bottom style="thin">
        <color indexed="64"/>
      </bottom>
      <diagonal/>
    </border>
    <border>
      <left/>
      <right/>
      <top style="hair">
        <color rgb="FF000000"/>
      </top>
      <bottom style="thin">
        <color indexed="64"/>
      </bottom>
      <diagonal/>
    </border>
    <border>
      <left style="thin">
        <color rgb="FF000000"/>
      </left>
      <right/>
      <top style="hair">
        <color rgb="FF000000"/>
      </top>
      <bottom style="thin">
        <color indexed="64"/>
      </bottom>
      <diagonal/>
    </border>
    <border>
      <left/>
      <right style="hair">
        <color rgb="FF000000"/>
      </right>
      <top style="hair">
        <color rgb="FF000000"/>
      </top>
      <bottom style="thin">
        <color indexed="64"/>
      </bottom>
      <diagonal/>
    </border>
    <border>
      <left/>
      <right style="thin">
        <color indexed="64"/>
      </right>
      <top style="hair">
        <color rgb="FF000000"/>
      </top>
      <bottom style="thin">
        <color indexed="64"/>
      </bottom>
      <diagonal/>
    </border>
    <border>
      <left/>
      <right style="thin">
        <color indexed="64"/>
      </right>
      <top/>
      <bottom style="hair">
        <color rgb="FF000000"/>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diagonal/>
    </border>
    <border>
      <left style="hair">
        <color auto="1"/>
      </left>
      <right style="hair">
        <color auto="1"/>
      </right>
      <top style="hair">
        <color auto="1"/>
      </top>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hair">
        <color auto="1"/>
      </left>
      <right/>
      <top/>
      <bottom/>
      <diagonal/>
    </border>
    <border>
      <left/>
      <right style="hair">
        <color auto="1"/>
      </right>
      <top/>
      <bottom/>
      <diagonal/>
    </border>
    <border>
      <left style="hair">
        <color auto="1"/>
      </left>
      <right style="hair">
        <color auto="1"/>
      </right>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thin">
        <color indexed="64"/>
      </right>
      <top/>
      <bottom style="thin">
        <color indexed="64"/>
      </bottom>
      <diagonal/>
    </border>
    <border>
      <left style="hair">
        <color rgb="FF000000"/>
      </left>
      <right style="thin">
        <color rgb="FF000000"/>
      </right>
      <top style="thin">
        <color rgb="FF000000"/>
      </top>
      <bottom style="hair">
        <color rgb="FF000000"/>
      </bottom>
      <diagonal/>
    </border>
    <border>
      <left style="thin">
        <color rgb="FF000000"/>
      </left>
      <right style="thin">
        <color rgb="FF000000"/>
      </right>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top style="thin">
        <color indexed="64"/>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bottom style="hair">
        <color rgb="FF000000"/>
      </bottom>
      <diagonal/>
    </border>
    <border>
      <left/>
      <right style="thin">
        <color rgb="FF000000"/>
      </right>
      <top/>
      <bottom style="hair">
        <color rgb="FF000000"/>
      </bottom>
      <diagonal/>
    </border>
    <border>
      <left style="thin">
        <color rgb="FF000000"/>
      </left>
      <right/>
      <top style="hair">
        <color rgb="FF000000"/>
      </top>
      <bottom/>
      <diagonal/>
    </border>
    <border>
      <left/>
      <right style="thin">
        <color rgb="FF000000"/>
      </right>
      <top style="hair">
        <color rgb="FF000000"/>
      </top>
      <bottom/>
      <diagonal/>
    </border>
    <border>
      <left style="thin">
        <color rgb="FF000000"/>
      </left>
      <right style="hair">
        <color rgb="FF000000"/>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11">
    <xf numFmtId="0" fontId="0" fillId="0" borderId="0"/>
    <xf numFmtId="9" fontId="73" fillId="0" borderId="0" applyFont="0" applyFill="0" applyBorder="0" applyAlignment="0" applyProtection="0"/>
    <xf numFmtId="0" fontId="83" fillId="0" borderId="126"/>
    <xf numFmtId="0" fontId="6" fillId="0" borderId="126"/>
    <xf numFmtId="0" fontId="6" fillId="0" borderId="126"/>
    <xf numFmtId="0" fontId="99" fillId="0" borderId="0" applyNumberFormat="0" applyFill="0" applyBorder="0" applyAlignment="0" applyProtection="0"/>
    <xf numFmtId="0" fontId="110" fillId="0" borderId="126"/>
    <xf numFmtId="0" fontId="99" fillId="0" borderId="126" applyNumberFormat="0" applyFill="0" applyBorder="0" applyAlignment="0" applyProtection="0"/>
    <xf numFmtId="9" fontId="68" fillId="0" borderId="126" applyFont="0" applyFill="0" applyBorder="0" applyAlignment="0" applyProtection="0"/>
    <xf numFmtId="0" fontId="110" fillId="0" borderId="126"/>
    <xf numFmtId="0" fontId="110" fillId="0" borderId="126"/>
  </cellStyleXfs>
  <cellXfs count="3040">
    <xf numFmtId="0" fontId="0" fillId="0" borderId="0" xfId="0"/>
    <xf numFmtId="0" fontId="1" fillId="2" borderId="1" xfId="0" applyFont="1" applyFill="1" applyBorder="1" applyAlignment="1">
      <alignment horizontal="center" vertical="center"/>
    </xf>
    <xf numFmtId="0" fontId="3" fillId="0" borderId="0" xfId="0" applyFont="1"/>
    <xf numFmtId="0" fontId="3" fillId="2" borderId="1" xfId="0" applyFont="1" applyFill="1" applyBorder="1"/>
    <xf numFmtId="0" fontId="3" fillId="2" borderId="1" xfId="0" applyFont="1" applyFill="1" applyBorder="1" applyAlignment="1">
      <alignment horizontal="center"/>
    </xf>
    <xf numFmtId="0" fontId="3"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xf>
    <xf numFmtId="0" fontId="10" fillId="5" borderId="11" xfId="0" applyFont="1" applyFill="1" applyBorder="1" applyAlignment="1">
      <alignment horizontal="center" vertical="center"/>
    </xf>
    <xf numFmtId="0" fontId="3" fillId="0" borderId="0" xfId="0" applyFont="1" applyAlignment="1">
      <alignment horizontal="center" vertical="center"/>
    </xf>
    <xf numFmtId="0" fontId="3" fillId="0" borderId="28" xfId="0" applyFont="1" applyBorder="1" applyAlignment="1">
      <alignment horizontal="center" vertical="center" wrapText="1"/>
    </xf>
    <xf numFmtId="0" fontId="4" fillId="0" borderId="28" xfId="0" applyFont="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top"/>
    </xf>
    <xf numFmtId="0" fontId="3" fillId="0" borderId="0" xfId="0" applyFont="1" applyAlignment="1">
      <alignment horizontal="center" vertical="center" wrapText="1"/>
    </xf>
    <xf numFmtId="0" fontId="3" fillId="0" borderId="0" xfId="0" applyFont="1" applyAlignment="1">
      <alignment horizontal="left" vertical="top" wrapText="1"/>
    </xf>
    <xf numFmtId="0" fontId="4" fillId="0" borderId="0" xfId="0" applyFont="1" applyAlignment="1">
      <alignment horizontal="center" vertical="center" wrapText="1"/>
    </xf>
    <xf numFmtId="0" fontId="3" fillId="2" borderId="1" xfId="0" applyFont="1" applyFill="1" applyBorder="1" applyAlignment="1">
      <alignment horizontal="left" vertical="center" wrapText="1"/>
    </xf>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 fillId="0" borderId="0" xfId="0" applyFont="1"/>
    <xf numFmtId="0" fontId="3" fillId="2" borderId="28"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left" vertical="center"/>
    </xf>
    <xf numFmtId="9" fontId="2" fillId="0" borderId="0" xfId="0" applyNumberFormat="1" applyFont="1" applyAlignment="1">
      <alignment horizontal="center" vertical="center"/>
    </xf>
    <xf numFmtId="165" fontId="2" fillId="0" borderId="0" xfId="0" applyNumberFormat="1" applyFont="1" applyAlignment="1">
      <alignment horizontal="center" vertical="center"/>
    </xf>
    <xf numFmtId="0" fontId="5" fillId="0" borderId="0" xfId="0" applyFont="1"/>
    <xf numFmtId="0" fontId="3" fillId="0" borderId="0" xfId="0" applyFont="1" applyAlignment="1">
      <alignment vertical="center" wrapText="1"/>
    </xf>
    <xf numFmtId="0" fontId="3" fillId="12" borderId="1" xfId="0" applyFont="1" applyFill="1" applyBorder="1"/>
    <xf numFmtId="0" fontId="12" fillId="0" borderId="0" xfId="0" applyFont="1"/>
    <xf numFmtId="0" fontId="18" fillId="2" borderId="1" xfId="0" applyFont="1" applyFill="1" applyBorder="1" applyAlignment="1">
      <alignment vertical="center" wrapText="1"/>
    </xf>
    <xf numFmtId="0" fontId="14" fillId="0" borderId="0" xfId="0" applyFont="1"/>
    <xf numFmtId="0" fontId="19" fillId="7" borderId="49" xfId="0" applyFont="1" applyFill="1" applyBorder="1" applyAlignment="1">
      <alignment horizontal="center" vertical="center" wrapText="1"/>
    </xf>
    <xf numFmtId="0" fontId="19" fillId="0" borderId="0" xfId="0" applyFont="1" applyAlignment="1">
      <alignment horizontal="center" vertical="center"/>
    </xf>
    <xf numFmtId="0" fontId="13" fillId="0" borderId="0" xfId="0" applyFont="1" applyAlignment="1">
      <alignment vertical="center" wrapText="1"/>
    </xf>
    <xf numFmtId="0" fontId="3" fillId="2" borderId="1" xfId="0" applyFont="1" applyFill="1" applyBorder="1" applyAlignment="1">
      <alignment vertical="center" wrapText="1"/>
    </xf>
    <xf numFmtId="0" fontId="5" fillId="0" borderId="0" xfId="0" applyFont="1" applyAlignment="1">
      <alignment horizontal="center" vertical="center" wrapText="1"/>
    </xf>
    <xf numFmtId="0" fontId="21" fillId="0" borderId="0" xfId="0" applyFont="1" applyAlignment="1">
      <alignment horizontal="center" vertical="center"/>
    </xf>
    <xf numFmtId="0" fontId="21" fillId="0" borderId="0" xfId="0" applyFont="1" applyAlignment="1">
      <alignment horizontal="left" vertical="center"/>
    </xf>
    <xf numFmtId="0" fontId="14" fillId="2" borderId="1" xfId="0" applyFont="1" applyFill="1" applyBorder="1"/>
    <xf numFmtId="0" fontId="22" fillId="0" borderId="0" xfId="0" applyFont="1" applyAlignment="1">
      <alignment horizontal="left" vertical="top" wrapText="1"/>
    </xf>
    <xf numFmtId="0" fontId="23" fillId="0" borderId="0" xfId="0" applyFont="1" applyAlignment="1">
      <alignment horizontal="left" vertical="top" wrapText="1"/>
    </xf>
    <xf numFmtId="0" fontId="4" fillId="0" borderId="33" xfId="0" applyFont="1" applyBorder="1" applyAlignment="1">
      <alignment horizontal="center" vertical="center" wrapText="1"/>
    </xf>
    <xf numFmtId="0" fontId="3" fillId="2" borderId="30" xfId="0" applyFont="1" applyFill="1" applyBorder="1" applyAlignment="1">
      <alignment horizontal="left" vertical="center" wrapText="1"/>
    </xf>
    <xf numFmtId="0" fontId="3" fillId="2" borderId="30" xfId="0" applyFont="1" applyFill="1" applyBorder="1" applyAlignment="1">
      <alignment horizontal="left" vertical="top" wrapText="1"/>
    </xf>
    <xf numFmtId="0" fontId="4" fillId="0" borderId="0" xfId="0" applyFont="1" applyAlignment="1">
      <alignment vertical="center" wrapText="1"/>
    </xf>
    <xf numFmtId="0" fontId="25" fillId="0" borderId="0" xfId="0" applyFont="1" applyAlignment="1">
      <alignment horizontal="center" vertical="center" wrapText="1"/>
    </xf>
    <xf numFmtId="0" fontId="4" fillId="0" borderId="46" xfId="0" applyFont="1" applyBorder="1" applyAlignment="1">
      <alignment vertical="center" wrapText="1"/>
    </xf>
    <xf numFmtId="0" fontId="4" fillId="0" borderId="18" xfId="0" applyFont="1" applyBorder="1" applyAlignment="1">
      <alignment vertical="center" wrapText="1"/>
    </xf>
    <xf numFmtId="0" fontId="12" fillId="7" borderId="2" xfId="0" applyFont="1" applyFill="1" applyBorder="1" applyAlignment="1">
      <alignment horizontal="center" vertical="center" wrapText="1"/>
    </xf>
    <xf numFmtId="0" fontId="3" fillId="12" borderId="1" xfId="0" applyFont="1" applyFill="1" applyBorder="1" applyAlignment="1">
      <alignment horizontal="center" vertical="center"/>
    </xf>
    <xf numFmtId="0" fontId="3" fillId="0" borderId="0" xfId="0" applyFont="1" applyAlignment="1">
      <alignment horizontal="left" vertical="center" wrapText="1"/>
    </xf>
    <xf numFmtId="0" fontId="3" fillId="2" borderId="1" xfId="0" applyFont="1" applyFill="1" applyBorder="1" applyAlignment="1">
      <alignment horizontal="right" vertical="center" wrapText="1"/>
    </xf>
    <xf numFmtId="0" fontId="27" fillId="0" borderId="0" xfId="0" applyFont="1" applyAlignment="1">
      <alignment horizontal="left" vertical="center" wrapText="1"/>
    </xf>
    <xf numFmtId="0" fontId="28"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0" fontId="3" fillId="2" borderId="1" xfId="0" applyFont="1" applyFill="1" applyBorder="1" applyAlignment="1">
      <alignment horizontal="right" vertical="center"/>
    </xf>
    <xf numFmtId="0" fontId="17" fillId="0" borderId="28" xfId="0" applyFont="1" applyBorder="1" applyAlignment="1">
      <alignment horizontal="center" vertical="center"/>
    </xf>
    <xf numFmtId="0" fontId="19" fillId="14" borderId="28" xfId="0" applyFont="1" applyFill="1" applyBorder="1" applyAlignment="1">
      <alignment horizontal="center" vertical="center"/>
    </xf>
    <xf numFmtId="9" fontId="17" fillId="0" borderId="28" xfId="0" applyNumberFormat="1" applyFont="1" applyBorder="1" applyAlignment="1">
      <alignment horizontal="center" vertical="center"/>
    </xf>
    <xf numFmtId="0" fontId="19" fillId="11" borderId="28" xfId="0" applyFont="1" applyFill="1" applyBorder="1" applyAlignment="1">
      <alignment horizontal="center" vertical="center"/>
    </xf>
    <xf numFmtId="0" fontId="19" fillId="10" borderId="28" xfId="0" applyFont="1" applyFill="1" applyBorder="1" applyAlignment="1">
      <alignment horizontal="center" vertical="center"/>
    </xf>
    <xf numFmtId="0" fontId="19" fillId="8" borderId="28" xfId="0" applyFont="1" applyFill="1" applyBorder="1" applyAlignment="1">
      <alignment horizontal="center" vertical="center"/>
    </xf>
    <xf numFmtId="0" fontId="30" fillId="9" borderId="28" xfId="0" applyFont="1" applyFill="1" applyBorder="1" applyAlignment="1">
      <alignment horizontal="center" vertical="center"/>
    </xf>
    <xf numFmtId="0" fontId="31" fillId="0" borderId="0" xfId="0" applyFont="1" applyAlignment="1">
      <alignment horizontal="left" vertical="center"/>
    </xf>
    <xf numFmtId="0" fontId="32" fillId="0" borderId="0" xfId="0" applyFont="1" applyAlignment="1">
      <alignment horizontal="center" vertical="center"/>
    </xf>
    <xf numFmtId="0" fontId="5" fillId="0" borderId="0" xfId="0" applyFont="1" applyAlignment="1">
      <alignment horizontal="center" vertical="center"/>
    </xf>
    <xf numFmtId="0" fontId="17" fillId="0" borderId="8" xfId="0" applyFont="1" applyBorder="1" applyAlignment="1">
      <alignment vertical="center" wrapText="1"/>
    </xf>
    <xf numFmtId="0" fontId="17" fillId="0" borderId="42" xfId="0" applyFont="1" applyBorder="1" applyAlignment="1">
      <alignment vertical="center" wrapText="1"/>
    </xf>
    <xf numFmtId="0" fontId="3" fillId="0" borderId="42" xfId="0" applyFont="1" applyBorder="1" applyAlignment="1">
      <alignment horizontal="center" vertical="center"/>
    </xf>
    <xf numFmtId="0" fontId="3" fillId="0" borderId="70" xfId="0" applyFont="1" applyBorder="1" applyAlignment="1">
      <alignment horizontal="center" vertical="center"/>
    </xf>
    <xf numFmtId="0" fontId="4" fillId="7" borderId="3" xfId="0" applyFont="1" applyFill="1" applyBorder="1" applyAlignment="1">
      <alignment horizontal="center" vertical="center" wrapText="1"/>
    </xf>
    <xf numFmtId="0" fontId="4" fillId="7" borderId="3" xfId="0" applyFont="1" applyFill="1" applyBorder="1" applyAlignment="1">
      <alignment horizontal="center" vertical="center"/>
    </xf>
    <xf numFmtId="0" fontId="4" fillId="13" borderId="3" xfId="0" applyFont="1" applyFill="1" applyBorder="1" applyAlignment="1">
      <alignment horizontal="center" vertical="center"/>
    </xf>
    <xf numFmtId="0" fontId="33" fillId="0" borderId="0" xfId="0" applyFont="1" applyAlignment="1">
      <alignment horizontal="center" vertical="center"/>
    </xf>
    <xf numFmtId="0" fontId="34" fillId="14" borderId="35" xfId="0" applyFont="1" applyFill="1" applyBorder="1" applyAlignment="1">
      <alignment horizontal="center" vertical="center"/>
    </xf>
    <xf numFmtId="0" fontId="34" fillId="14" borderId="36" xfId="0" applyFont="1" applyFill="1" applyBorder="1" applyAlignment="1">
      <alignment vertical="center"/>
    </xf>
    <xf numFmtId="9" fontId="3" fillId="7" borderId="11" xfId="0" applyNumberFormat="1" applyFont="1" applyFill="1" applyBorder="1" applyAlignment="1">
      <alignment horizontal="center" vertical="center" wrapText="1"/>
    </xf>
    <xf numFmtId="0" fontId="1" fillId="7" borderId="11" xfId="0" applyFont="1" applyFill="1" applyBorder="1" applyAlignment="1">
      <alignment horizontal="center" vertical="center" wrapText="1"/>
    </xf>
    <xf numFmtId="2" fontId="33" fillId="0" borderId="0" xfId="0" applyNumberFormat="1" applyFont="1" applyAlignment="1">
      <alignment horizontal="center" vertical="center" wrapText="1"/>
    </xf>
    <xf numFmtId="0" fontId="34" fillId="11" borderId="59" xfId="0" applyFont="1" applyFill="1" applyBorder="1" applyAlignment="1">
      <alignment horizontal="center" vertical="center"/>
    </xf>
    <xf numFmtId="0" fontId="34" fillId="11" borderId="68" xfId="0" applyFont="1" applyFill="1" applyBorder="1" applyAlignment="1">
      <alignment vertical="center"/>
    </xf>
    <xf numFmtId="0" fontId="34" fillId="10" borderId="59" xfId="0" applyFont="1" applyFill="1" applyBorder="1" applyAlignment="1">
      <alignment horizontal="center" vertical="center"/>
    </xf>
    <xf numFmtId="0" fontId="34" fillId="10" borderId="68" xfId="0" applyFont="1" applyFill="1" applyBorder="1" applyAlignment="1">
      <alignment vertical="center"/>
    </xf>
    <xf numFmtId="0" fontId="34" fillId="8" borderId="59" xfId="0" applyFont="1" applyFill="1" applyBorder="1" applyAlignment="1">
      <alignment horizontal="center" vertical="center"/>
    </xf>
    <xf numFmtId="0" fontId="34" fillId="8" borderId="68" xfId="0" applyFont="1" applyFill="1" applyBorder="1" applyAlignment="1">
      <alignment vertical="center"/>
    </xf>
    <xf numFmtId="0" fontId="35" fillId="9" borderId="74" xfId="0" applyFont="1" applyFill="1" applyBorder="1" applyAlignment="1">
      <alignment horizontal="center" vertical="center"/>
    </xf>
    <xf numFmtId="0" fontId="35" fillId="9" borderId="75" xfId="0" applyFont="1" applyFill="1" applyBorder="1" applyAlignment="1">
      <alignment vertical="center"/>
    </xf>
    <xf numFmtId="9" fontId="3" fillId="7" borderId="21" xfId="0" applyNumberFormat="1" applyFont="1" applyFill="1" applyBorder="1" applyAlignment="1">
      <alignment horizontal="center" vertical="center" wrapText="1"/>
    </xf>
    <xf numFmtId="0" fontId="1" fillId="7" borderId="21" xfId="0" applyFont="1" applyFill="1" applyBorder="1" applyAlignment="1">
      <alignment horizontal="center" vertical="center" wrapText="1"/>
    </xf>
    <xf numFmtId="0" fontId="3" fillId="0" borderId="25" xfId="0" applyFont="1" applyBorder="1" applyAlignment="1">
      <alignment horizontal="center" vertical="center" wrapText="1"/>
    </xf>
    <xf numFmtId="0" fontId="3" fillId="12" borderId="38" xfId="0" applyFont="1" applyFill="1" applyBorder="1" applyAlignment="1">
      <alignment horizontal="center" vertical="center" wrapText="1"/>
    </xf>
    <xf numFmtId="0" fontId="3" fillId="12" borderId="38" xfId="0" applyFont="1" applyFill="1" applyBorder="1" applyAlignment="1">
      <alignment horizontal="left" vertical="center" wrapText="1"/>
    </xf>
    <xf numFmtId="0" fontId="3" fillId="12" borderId="38" xfId="0" applyFont="1" applyFill="1" applyBorder="1" applyAlignment="1">
      <alignment horizontal="center" vertical="center"/>
    </xf>
    <xf numFmtId="0" fontId="4" fillId="7" borderId="11" xfId="0" applyFont="1" applyFill="1" applyBorder="1" applyAlignment="1">
      <alignment horizontal="center" vertical="center"/>
    </xf>
    <xf numFmtId="0" fontId="4" fillId="7" borderId="85" xfId="0" applyFont="1" applyFill="1" applyBorder="1" applyAlignment="1">
      <alignment horizontal="center" vertical="center"/>
    </xf>
    <xf numFmtId="0" fontId="3" fillId="2" borderId="10" xfId="0" applyFont="1" applyFill="1" applyBorder="1" applyAlignment="1">
      <alignment horizontal="center" vertical="center"/>
    </xf>
    <xf numFmtId="0" fontId="3" fillId="0" borderId="10" xfId="0" applyFont="1" applyBorder="1" applyAlignment="1">
      <alignment horizontal="center" vertical="center"/>
    </xf>
    <xf numFmtId="0" fontId="3" fillId="0" borderId="20" xfId="0" applyFont="1" applyBorder="1" applyAlignment="1">
      <alignment horizontal="center" vertical="center"/>
    </xf>
    <xf numFmtId="0" fontId="3" fillId="2" borderId="20" xfId="0" applyFont="1" applyFill="1" applyBorder="1" applyAlignment="1">
      <alignment horizontal="center" vertical="center"/>
    </xf>
    <xf numFmtId="0" fontId="12" fillId="0" borderId="0" xfId="0" applyFont="1" applyAlignment="1">
      <alignment horizontal="center" vertical="center" wrapText="1"/>
    </xf>
    <xf numFmtId="0" fontId="12" fillId="2" borderId="1" xfId="0" applyFont="1" applyFill="1" applyBorder="1" applyAlignment="1">
      <alignment horizontal="center" vertical="center" wrapText="1"/>
    </xf>
    <xf numFmtId="0" fontId="40" fillId="2" borderId="1" xfId="0" applyFont="1" applyFill="1" applyBorder="1" applyAlignment="1">
      <alignment horizontal="center" vertical="center" wrapText="1"/>
    </xf>
    <xf numFmtId="0" fontId="5" fillId="2" borderId="1" xfId="0" applyFont="1" applyFill="1" applyBorder="1" applyAlignment="1">
      <alignment horizontal="right" vertical="center" wrapText="1"/>
    </xf>
    <xf numFmtId="166" fontId="5" fillId="2" borderId="1" xfId="0" applyNumberFormat="1" applyFont="1" applyFill="1" applyBorder="1" applyAlignment="1">
      <alignment horizontal="center" vertical="center" wrapText="1"/>
    </xf>
    <xf numFmtId="9" fontId="2" fillId="2" borderId="1" xfId="0" applyNumberFormat="1" applyFont="1" applyFill="1" applyBorder="1" applyAlignment="1">
      <alignment horizontal="left" vertical="center" wrapText="1"/>
    </xf>
    <xf numFmtId="0" fontId="2" fillId="0" borderId="28" xfId="0" applyFont="1" applyBorder="1" applyAlignment="1">
      <alignment horizontal="center" vertical="center"/>
    </xf>
    <xf numFmtId="0" fontId="4" fillId="2" borderId="1" xfId="0" applyFont="1" applyFill="1" applyBorder="1" applyAlignment="1">
      <alignment vertical="center" wrapText="1"/>
    </xf>
    <xf numFmtId="0" fontId="4" fillId="2" borderId="1" xfId="0" applyFont="1" applyFill="1" applyBorder="1" applyAlignment="1">
      <alignment vertical="center"/>
    </xf>
    <xf numFmtId="0" fontId="4" fillId="2" borderId="1" xfId="0" applyFont="1" applyFill="1" applyBorder="1" applyAlignment="1">
      <alignment horizontal="left"/>
    </xf>
    <xf numFmtId="167" fontId="3" fillId="0" borderId="0" xfId="0" applyNumberFormat="1" applyFont="1" applyAlignment="1">
      <alignment vertical="center"/>
    </xf>
    <xf numFmtId="9" fontId="3" fillId="2" borderId="29" xfId="0" applyNumberFormat="1" applyFont="1" applyFill="1" applyBorder="1" applyAlignment="1">
      <alignment horizontal="left" vertical="center"/>
    </xf>
    <xf numFmtId="9" fontId="4" fillId="2" borderId="31" xfId="0" applyNumberFormat="1" applyFont="1" applyFill="1" applyBorder="1" applyAlignment="1">
      <alignment horizontal="left" vertical="center"/>
    </xf>
    <xf numFmtId="9" fontId="4" fillId="2" borderId="29" xfId="0" applyNumberFormat="1" applyFont="1" applyFill="1" applyBorder="1" applyAlignment="1">
      <alignment horizontal="left" vertical="center"/>
    </xf>
    <xf numFmtId="0" fontId="3" fillId="2" borderId="38" xfId="0" applyFont="1" applyFill="1" applyBorder="1"/>
    <xf numFmtId="0" fontId="4" fillId="0" borderId="32" xfId="0" applyFont="1" applyBorder="1" applyAlignment="1">
      <alignment horizontal="center" vertical="center" wrapText="1"/>
    </xf>
    <xf numFmtId="164" fontId="2" fillId="0" borderId="0" xfId="0" applyNumberFormat="1" applyFont="1" applyAlignment="1">
      <alignment horizontal="center" vertical="center" wrapText="1"/>
    </xf>
    <xf numFmtId="0" fontId="3" fillId="0" borderId="0" xfId="0" applyFont="1" applyAlignment="1">
      <alignment horizontal="center"/>
    </xf>
    <xf numFmtId="0" fontId="4" fillId="2" borderId="1" xfId="0" applyFont="1" applyFill="1" applyBorder="1"/>
    <xf numFmtId="0" fontId="13" fillId="0" borderId="0" xfId="0" applyFont="1" applyAlignment="1">
      <alignment wrapText="1"/>
    </xf>
    <xf numFmtId="0" fontId="13" fillId="0" borderId="0" xfId="0" applyFont="1" applyAlignment="1">
      <alignment horizontal="center" wrapText="1"/>
    </xf>
    <xf numFmtId="0" fontId="4" fillId="0" borderId="0" xfId="0" applyFont="1" applyAlignment="1">
      <alignment horizontal="center" vertical="center" textRotation="90"/>
    </xf>
    <xf numFmtId="0" fontId="3" fillId="0" borderId="0" xfId="0" applyFont="1" applyAlignment="1">
      <alignment horizontal="left" vertical="center"/>
    </xf>
    <xf numFmtId="0" fontId="5" fillId="0" borderId="79" xfId="0" applyFont="1" applyBorder="1" applyAlignment="1">
      <alignment horizontal="center" vertical="center" wrapText="1"/>
    </xf>
    <xf numFmtId="0" fontId="51"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9" fontId="11" fillId="2" borderId="1" xfId="0" applyNumberFormat="1" applyFont="1" applyFill="1" applyBorder="1" applyAlignment="1">
      <alignment horizontal="center" vertical="center" wrapText="1"/>
    </xf>
    <xf numFmtId="0" fontId="11" fillId="0" borderId="0" xfId="0" applyFont="1" applyAlignment="1">
      <alignment horizontal="center" vertical="center"/>
    </xf>
    <xf numFmtId="0" fontId="14" fillId="0" borderId="0" xfId="0" applyFont="1" applyAlignment="1">
      <alignment horizontal="center" vertical="center"/>
    </xf>
    <xf numFmtId="0" fontId="14" fillId="2" borderId="1" xfId="0" applyFont="1" applyFill="1" applyBorder="1" applyAlignment="1">
      <alignment horizontal="center" vertical="center"/>
    </xf>
    <xf numFmtId="0" fontId="2" fillId="0" borderId="32" xfId="0" applyFont="1" applyBorder="1" applyAlignment="1">
      <alignment vertical="center"/>
    </xf>
    <xf numFmtId="0" fontId="12" fillId="0" borderId="34" xfId="0" applyFont="1" applyBorder="1" applyAlignment="1">
      <alignment vertical="center" wrapText="1"/>
    </xf>
    <xf numFmtId="0" fontId="2" fillId="0" borderId="0" xfId="0" applyFont="1" applyAlignment="1">
      <alignment vertical="center"/>
    </xf>
    <xf numFmtId="0" fontId="2" fillId="0" borderId="0" xfId="0" applyFont="1" applyAlignment="1">
      <alignment horizontal="left" vertical="center" wrapText="1"/>
    </xf>
    <xf numFmtId="0" fontId="2" fillId="2" borderId="1" xfId="0" applyFont="1" applyFill="1" applyBorder="1"/>
    <xf numFmtId="0" fontId="56" fillId="0" borderId="0" xfId="0" applyFont="1"/>
    <xf numFmtId="0" fontId="3" fillId="0" borderId="17" xfId="0" applyFont="1" applyBorder="1"/>
    <xf numFmtId="0" fontId="3" fillId="0" borderId="71" xfId="0" applyFont="1" applyBorder="1"/>
    <xf numFmtId="0" fontId="4" fillId="0" borderId="28" xfId="0" applyFont="1" applyBorder="1" applyAlignment="1">
      <alignment horizontal="left" vertical="center" wrapText="1"/>
    </xf>
    <xf numFmtId="0" fontId="3" fillId="0" borderId="0" xfId="0" applyFont="1" applyAlignment="1">
      <alignment horizontal="left"/>
    </xf>
    <xf numFmtId="9" fontId="48" fillId="0" borderId="33" xfId="0" applyNumberFormat="1" applyFont="1" applyBorder="1" applyAlignment="1">
      <alignment horizontal="center" vertical="center" wrapText="1"/>
    </xf>
    <xf numFmtId="0" fontId="17" fillId="2" borderId="53" xfId="0" applyFont="1" applyFill="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protection locked="0"/>
    </xf>
    <xf numFmtId="0" fontId="3" fillId="2" borderId="11" xfId="0" applyFont="1" applyFill="1" applyBorder="1" applyAlignment="1" applyProtection="1">
      <alignment horizontal="center" vertical="center" wrapText="1"/>
      <protection locked="0"/>
    </xf>
    <xf numFmtId="0" fontId="3" fillId="2" borderId="85" xfId="0" applyFont="1" applyFill="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0" fontId="3" fillId="2" borderId="93" xfId="0" applyFont="1" applyFill="1" applyBorder="1" applyAlignment="1" applyProtection="1">
      <alignment horizontal="center" vertical="center" wrapText="1"/>
      <protection locked="0"/>
    </xf>
    <xf numFmtId="0" fontId="3" fillId="0" borderId="85" xfId="0" applyFont="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85" xfId="0" applyFont="1" applyFill="1" applyBorder="1" applyAlignment="1" applyProtection="1">
      <alignment horizontal="center" vertical="center"/>
      <protection locked="0"/>
    </xf>
    <xf numFmtId="0" fontId="3" fillId="2" borderId="21" xfId="0" applyFont="1" applyFill="1" applyBorder="1" applyAlignment="1" applyProtection="1">
      <alignment horizontal="center" vertical="center"/>
      <protection locked="0"/>
    </xf>
    <xf numFmtId="0" fontId="3" fillId="2" borderId="93" xfId="0" applyFont="1" applyFill="1" applyBorder="1" applyAlignment="1" applyProtection="1">
      <alignment horizontal="center" vertical="center"/>
      <protection locked="0"/>
    </xf>
    <xf numFmtId="0" fontId="4" fillId="0" borderId="126" xfId="0" applyFont="1" applyBorder="1" applyAlignment="1">
      <alignment horizontal="center" vertical="center"/>
    </xf>
    <xf numFmtId="0" fontId="3" fillId="0" borderId="126" xfId="0" applyFont="1" applyBorder="1"/>
    <xf numFmtId="49" fontId="58" fillId="0" borderId="28" xfId="0" applyNumberFormat="1" applyFont="1" applyBorder="1" applyAlignment="1" applyProtection="1">
      <alignment vertical="center" wrapText="1"/>
      <protection locked="0"/>
    </xf>
    <xf numFmtId="0" fontId="3" fillId="0" borderId="126" xfId="0" applyFont="1" applyBorder="1" applyAlignment="1">
      <alignment horizontal="center" vertical="center" wrapText="1"/>
    </xf>
    <xf numFmtId="0" fontId="5" fillId="0" borderId="32" xfId="0" applyFont="1" applyBorder="1" applyAlignment="1">
      <alignment horizontal="center" vertical="center" wrapText="1"/>
    </xf>
    <xf numFmtId="0" fontId="63" fillId="7" borderId="2" xfId="0" applyFont="1" applyFill="1" applyBorder="1" applyAlignment="1">
      <alignment horizontal="center" vertical="center" wrapText="1"/>
    </xf>
    <xf numFmtId="0" fontId="58" fillId="0" borderId="0" xfId="0" applyFont="1"/>
    <xf numFmtId="0" fontId="4" fillId="18" borderId="46" xfId="0" applyFont="1" applyFill="1" applyBorder="1" applyAlignment="1">
      <alignment horizontal="center" vertical="center"/>
    </xf>
    <xf numFmtId="0" fontId="4" fillId="18" borderId="0" xfId="0" applyFont="1" applyFill="1" applyAlignment="1">
      <alignment horizontal="center" vertical="center"/>
    </xf>
    <xf numFmtId="0" fontId="14" fillId="2" borderId="126" xfId="0" applyFont="1" applyFill="1" applyBorder="1"/>
    <xf numFmtId="0" fontId="14" fillId="2" borderId="126" xfId="0" applyFont="1" applyFill="1" applyBorder="1" applyAlignment="1">
      <alignment horizontal="center" vertical="center"/>
    </xf>
    <xf numFmtId="0" fontId="71" fillId="0" borderId="10" xfId="0" applyFont="1" applyBorder="1" applyAlignment="1" applyProtection="1">
      <alignment horizontal="center" vertical="center" wrapText="1"/>
      <protection locked="0"/>
    </xf>
    <xf numFmtId="0" fontId="6" fillId="0" borderId="128" xfId="0" applyFont="1" applyBorder="1"/>
    <xf numFmtId="0" fontId="3" fillId="2" borderId="126" xfId="0" applyFont="1" applyFill="1" applyBorder="1"/>
    <xf numFmtId="49" fontId="58" fillId="0" borderId="28" xfId="0" applyNumberFormat="1" applyFont="1" applyBorder="1" applyAlignment="1" applyProtection="1">
      <alignment horizontal="center" vertical="center" wrapText="1"/>
      <protection locked="0"/>
    </xf>
    <xf numFmtId="0" fontId="77" fillId="17" borderId="129" xfId="0" applyFont="1" applyFill="1" applyBorder="1" applyAlignment="1">
      <alignment horizontal="center" vertical="center"/>
    </xf>
    <xf numFmtId="0" fontId="77" fillId="17" borderId="129" xfId="0" applyFont="1" applyFill="1" applyBorder="1" applyAlignment="1">
      <alignment horizontal="center" vertical="center" wrapText="1"/>
    </xf>
    <xf numFmtId="0" fontId="3" fillId="2" borderId="126" xfId="0" applyFont="1" applyFill="1" applyBorder="1" applyAlignment="1">
      <alignment vertical="center" wrapText="1"/>
    </xf>
    <xf numFmtId="0" fontId="20" fillId="21" borderId="126" xfId="0" applyFont="1" applyFill="1" applyBorder="1" applyAlignment="1">
      <alignment horizontal="center" vertical="center" wrapText="1"/>
    </xf>
    <xf numFmtId="0" fontId="6" fillId="18" borderId="126" xfId="0" applyFont="1" applyFill="1" applyBorder="1"/>
    <xf numFmtId="0" fontId="5" fillId="7" borderId="129" xfId="0" applyFont="1" applyFill="1" applyBorder="1" applyAlignment="1">
      <alignment horizontal="center" vertical="center" wrapText="1"/>
    </xf>
    <xf numFmtId="0" fontId="3" fillId="2" borderId="28" xfId="0" applyFont="1" applyFill="1" applyBorder="1" applyAlignment="1" applyProtection="1">
      <alignment horizontal="center" vertical="center" wrapText="1"/>
      <protection locked="0"/>
    </xf>
    <xf numFmtId="0" fontId="2" fillId="20" borderId="28" xfId="0" applyFont="1" applyFill="1" applyBorder="1" applyAlignment="1" applyProtection="1">
      <alignment horizontal="left" vertical="center" wrapText="1"/>
      <protection locked="0"/>
    </xf>
    <xf numFmtId="0" fontId="77" fillId="26" borderId="28" xfId="0" applyFont="1" applyFill="1" applyBorder="1" applyAlignment="1">
      <alignment horizontal="center" vertical="center" wrapText="1"/>
    </xf>
    <xf numFmtId="0" fontId="4" fillId="0" borderId="114" xfId="0" applyFont="1" applyBorder="1" applyAlignment="1">
      <alignment vertical="center" wrapText="1"/>
    </xf>
    <xf numFmtId="0" fontId="4" fillId="0" borderId="126" xfId="0" applyFont="1" applyBorder="1" applyAlignment="1">
      <alignment vertical="center" wrapText="1"/>
    </xf>
    <xf numFmtId="0" fontId="4" fillId="0" borderId="147" xfId="0" applyFont="1" applyBorder="1" applyAlignment="1">
      <alignment vertical="center" wrapText="1"/>
    </xf>
    <xf numFmtId="0" fontId="3" fillId="0" borderId="126" xfId="0" applyFont="1" applyBorder="1" applyAlignment="1">
      <alignment horizontal="center" vertical="center"/>
    </xf>
    <xf numFmtId="0" fontId="4" fillId="0" borderId="150" xfId="0" applyFont="1" applyBorder="1" applyAlignment="1">
      <alignment vertical="center" wrapText="1"/>
    </xf>
    <xf numFmtId="0" fontId="4" fillId="0" borderId="153" xfId="0" applyFont="1" applyBorder="1" applyAlignment="1">
      <alignment vertical="center" wrapText="1"/>
    </xf>
    <xf numFmtId="0" fontId="71" fillId="0" borderId="154" xfId="0" applyFont="1" applyBorder="1" applyAlignment="1" applyProtection="1">
      <alignment horizontal="center" vertical="center" wrapText="1"/>
      <protection locked="0"/>
    </xf>
    <xf numFmtId="0" fontId="28" fillId="2" borderId="126" xfId="0" applyFont="1" applyFill="1" applyBorder="1" applyAlignment="1">
      <alignment horizontal="center" vertical="center" wrapText="1"/>
    </xf>
    <xf numFmtId="0" fontId="3" fillId="2" borderId="126" xfId="0" applyFont="1" applyFill="1" applyBorder="1" applyAlignment="1">
      <alignment horizontal="right" vertical="center" wrapText="1"/>
    </xf>
    <xf numFmtId="0" fontId="3" fillId="2" borderId="129" xfId="0" applyFont="1" applyFill="1" applyBorder="1" applyAlignment="1">
      <alignment horizontal="center" vertical="center" wrapText="1"/>
    </xf>
    <xf numFmtId="0" fontId="3" fillId="0" borderId="147" xfId="0" applyFont="1" applyBorder="1"/>
    <xf numFmtId="0" fontId="25" fillId="2" borderId="126" xfId="0" applyFont="1" applyFill="1" applyBorder="1" applyAlignment="1">
      <alignment vertical="center" wrapText="1"/>
    </xf>
    <xf numFmtId="0" fontId="3" fillId="2" borderId="126" xfId="0" applyFont="1" applyFill="1" applyBorder="1" applyAlignment="1">
      <alignment horizontal="left" vertical="center" wrapText="1"/>
    </xf>
    <xf numFmtId="0" fontId="14" fillId="2" borderId="126" xfId="0" applyFont="1" applyFill="1" applyBorder="1" applyAlignment="1">
      <alignment horizontal="left" vertical="center" wrapText="1"/>
    </xf>
    <xf numFmtId="0" fontId="3" fillId="2" borderId="150" xfId="0" applyFont="1" applyFill="1" applyBorder="1" applyAlignment="1">
      <alignment horizontal="left" vertical="center" wrapText="1"/>
    </xf>
    <xf numFmtId="0" fontId="25" fillId="2" borderId="147" xfId="0" applyFont="1" applyFill="1" applyBorder="1" applyAlignment="1">
      <alignment vertical="top" wrapText="1"/>
    </xf>
    <xf numFmtId="0" fontId="25" fillId="2" borderId="153" xfId="0" applyFont="1" applyFill="1" applyBorder="1" applyAlignment="1">
      <alignment vertical="top" wrapText="1"/>
    </xf>
    <xf numFmtId="0" fontId="3" fillId="2" borderId="149" xfId="0" applyFont="1" applyFill="1" applyBorder="1" applyAlignment="1">
      <alignment horizontal="right" vertical="center" wrapText="1"/>
    </xf>
    <xf numFmtId="0" fontId="77" fillId="0" borderId="0" xfId="0" applyFont="1" applyAlignment="1">
      <alignment horizontal="center" vertical="center"/>
    </xf>
    <xf numFmtId="0" fontId="74" fillId="0" borderId="0" xfId="0" applyFont="1"/>
    <xf numFmtId="0" fontId="68" fillId="0" borderId="0" xfId="0" applyFont="1"/>
    <xf numFmtId="0" fontId="59" fillId="13" borderId="3" xfId="0" applyFont="1" applyFill="1" applyBorder="1" applyAlignment="1">
      <alignment horizontal="center" vertical="center"/>
    </xf>
    <xf numFmtId="0" fontId="78" fillId="0" borderId="0" xfId="0" applyFont="1"/>
    <xf numFmtId="0" fontId="71" fillId="2" borderId="10" xfId="0" applyFont="1" applyFill="1" applyBorder="1" applyAlignment="1" applyProtection="1">
      <alignment horizontal="center" vertical="center" wrapText="1"/>
      <protection locked="0"/>
    </xf>
    <xf numFmtId="0" fontId="71" fillId="0" borderId="154" xfId="0" applyFont="1" applyBorder="1" applyAlignment="1" applyProtection="1">
      <alignment horizontal="center"/>
      <protection locked="0"/>
    </xf>
    <xf numFmtId="0" fontId="58" fillId="0" borderId="11" xfId="0" applyFont="1" applyBorder="1" applyAlignment="1" applyProtection="1">
      <alignment horizontal="center" vertical="center"/>
      <protection locked="0"/>
    </xf>
    <xf numFmtId="0" fontId="4" fillId="2" borderId="126" xfId="0" applyFont="1" applyFill="1" applyBorder="1" applyAlignment="1">
      <alignment horizontal="left" vertical="center" wrapText="1"/>
    </xf>
    <xf numFmtId="0" fontId="0" fillId="0" borderId="0" xfId="0" applyAlignment="1">
      <alignment horizontal="center" vertical="center"/>
    </xf>
    <xf numFmtId="0" fontId="5" fillId="0" borderId="137" xfId="0" applyFont="1" applyBorder="1" applyAlignment="1">
      <alignment horizontal="center" vertical="center" wrapText="1"/>
    </xf>
    <xf numFmtId="9" fontId="50" fillId="0" borderId="127" xfId="0" applyNumberFormat="1" applyFont="1" applyBorder="1" applyAlignment="1">
      <alignment horizontal="center" vertical="center" wrapText="1"/>
    </xf>
    <xf numFmtId="0" fontId="3" fillId="2" borderId="126" xfId="0" applyFont="1" applyFill="1" applyBorder="1" applyAlignment="1">
      <alignment horizontal="center" vertical="center" wrapText="1"/>
    </xf>
    <xf numFmtId="0" fontId="4" fillId="2" borderId="126" xfId="0" applyFont="1" applyFill="1" applyBorder="1" applyAlignment="1">
      <alignment horizontal="center" vertical="center" wrapText="1"/>
    </xf>
    <xf numFmtId="0" fontId="4" fillId="17" borderId="134" xfId="0" applyFont="1" applyFill="1" applyBorder="1" applyAlignment="1">
      <alignment horizontal="center" vertical="center" wrapText="1"/>
    </xf>
    <xf numFmtId="0" fontId="86" fillId="0" borderId="126" xfId="2" applyFont="1"/>
    <xf numFmtId="0" fontId="83" fillId="0" borderId="126" xfId="2"/>
    <xf numFmtId="0" fontId="90" fillId="23" borderId="182" xfId="2" applyFont="1" applyFill="1" applyBorder="1" applyAlignment="1">
      <alignment horizontal="center" vertical="center" wrapText="1"/>
    </xf>
    <xf numFmtId="0" fontId="90" fillId="23" borderId="184" xfId="2" applyFont="1" applyFill="1" applyBorder="1" applyAlignment="1">
      <alignment horizontal="center" vertical="center" wrapText="1"/>
    </xf>
    <xf numFmtId="0" fontId="85" fillId="0" borderId="188" xfId="2" applyFont="1" applyBorder="1" applyAlignment="1">
      <alignment horizontal="center" vertical="center" wrapText="1"/>
    </xf>
    <xf numFmtId="0" fontId="91" fillId="0" borderId="189" xfId="2" applyFont="1" applyBorder="1" applyAlignment="1">
      <alignment horizontal="center" vertical="center" wrapText="1"/>
    </xf>
    <xf numFmtId="0" fontId="2" fillId="2" borderId="134" xfId="0" applyFont="1" applyFill="1" applyBorder="1" applyAlignment="1" applyProtection="1">
      <alignment horizontal="center" vertical="center" wrapText="1"/>
      <protection locked="0"/>
    </xf>
    <xf numFmtId="0" fontId="58" fillId="0" borderId="134" xfId="0" applyFont="1" applyBorder="1" applyAlignment="1" applyProtection="1">
      <alignment horizontal="center" vertical="center" wrapText="1"/>
      <protection locked="0"/>
    </xf>
    <xf numFmtId="0" fontId="70" fillId="0" borderId="167" xfId="2" applyFont="1" applyBorder="1" applyAlignment="1">
      <alignment horizontal="center" vertical="center" wrapText="1"/>
    </xf>
    <xf numFmtId="0" fontId="0" fillId="0" borderId="126" xfId="0" applyBorder="1"/>
    <xf numFmtId="0" fontId="7" fillId="29" borderId="126" xfId="0" applyFont="1" applyFill="1" applyBorder="1" applyAlignment="1">
      <alignment horizontal="center" vertical="center" wrapText="1"/>
    </xf>
    <xf numFmtId="0" fontId="10" fillId="5" borderId="10" xfId="0" applyFont="1" applyFill="1" applyBorder="1" applyAlignment="1">
      <alignment horizontal="center" vertical="center"/>
    </xf>
    <xf numFmtId="0" fontId="3" fillId="0" borderId="134" xfId="0" applyFont="1" applyBorder="1" applyAlignment="1">
      <alignment horizontal="center" vertical="center"/>
    </xf>
    <xf numFmtId="0" fontId="4" fillId="0" borderId="126" xfId="0" applyFont="1" applyBorder="1" applyAlignment="1">
      <alignment horizontal="center" vertical="center" wrapText="1"/>
    </xf>
    <xf numFmtId="0" fontId="4" fillId="0" borderId="134" xfId="0" applyFont="1" applyBorder="1" applyAlignment="1">
      <alignment horizontal="center" vertical="center" wrapText="1"/>
    </xf>
    <xf numFmtId="0" fontId="12" fillId="2" borderId="126" xfId="0" applyFont="1" applyFill="1" applyBorder="1" applyAlignment="1">
      <alignment wrapText="1"/>
    </xf>
    <xf numFmtId="0" fontId="71" fillId="2" borderId="192" xfId="0" applyFont="1" applyFill="1" applyBorder="1" applyAlignment="1" applyProtection="1">
      <alignment horizontal="center" vertical="center" wrapText="1"/>
      <protection locked="0"/>
    </xf>
    <xf numFmtId="0" fontId="71" fillId="2" borderId="193" xfId="0" applyFont="1" applyFill="1" applyBorder="1" applyAlignment="1" applyProtection="1">
      <alignment horizontal="center" vertical="center" wrapText="1"/>
      <protection locked="0"/>
    </xf>
    <xf numFmtId="0" fontId="71" fillId="2" borderId="195" xfId="0" applyFont="1" applyFill="1" applyBorder="1" applyAlignment="1" applyProtection="1">
      <alignment horizontal="center" vertical="center" wrapText="1"/>
      <protection locked="0"/>
    </xf>
    <xf numFmtId="0" fontId="71" fillId="2" borderId="196" xfId="0" applyFont="1" applyFill="1" applyBorder="1" applyAlignment="1" applyProtection="1">
      <alignment horizontal="center" vertical="center" wrapText="1"/>
      <protection locked="0"/>
    </xf>
    <xf numFmtId="0" fontId="7" fillId="29" borderId="126" xfId="0" applyFont="1" applyFill="1" applyBorder="1" applyAlignment="1">
      <alignment vertical="center" wrapText="1"/>
    </xf>
    <xf numFmtId="0" fontId="9" fillId="18" borderId="126" xfId="0" applyFont="1" applyFill="1" applyBorder="1" applyAlignment="1">
      <alignment vertical="center"/>
    </xf>
    <xf numFmtId="0" fontId="12" fillId="18" borderId="126" xfId="0" applyFont="1" applyFill="1" applyBorder="1" applyAlignment="1">
      <alignment vertical="center"/>
    </xf>
    <xf numFmtId="0" fontId="12" fillId="18" borderId="126" xfId="0" applyFont="1" applyFill="1" applyBorder="1" applyAlignment="1">
      <alignment horizontal="center" vertical="center" wrapText="1"/>
    </xf>
    <xf numFmtId="0" fontId="4" fillId="32" borderId="134" xfId="0" applyFont="1" applyFill="1" applyBorder="1" applyAlignment="1">
      <alignment horizontal="center" vertical="center" wrapText="1"/>
    </xf>
    <xf numFmtId="0" fontId="4" fillId="33" borderId="134" xfId="0" applyFont="1" applyFill="1" applyBorder="1" applyAlignment="1">
      <alignment horizontal="center" vertical="center" wrapText="1"/>
    </xf>
    <xf numFmtId="49" fontId="59" fillId="24" borderId="134" xfId="0" applyNumberFormat="1" applyFont="1" applyFill="1" applyBorder="1" applyAlignment="1">
      <alignment horizontal="center" vertical="center" wrapText="1"/>
    </xf>
    <xf numFmtId="49" fontId="4" fillId="24" borderId="134" xfId="0" applyNumberFormat="1" applyFont="1" applyFill="1" applyBorder="1" applyAlignment="1">
      <alignment horizontal="center" vertical="center" wrapText="1"/>
    </xf>
    <xf numFmtId="0" fontId="4" fillId="24" borderId="134" xfId="0" applyFont="1" applyFill="1" applyBorder="1" applyAlignment="1">
      <alignment horizontal="center" vertical="center" wrapText="1"/>
    </xf>
    <xf numFmtId="0" fontId="4" fillId="38" borderId="134" xfId="0" applyFont="1" applyFill="1" applyBorder="1" applyAlignment="1">
      <alignment horizontal="center" vertical="center" wrapText="1"/>
    </xf>
    <xf numFmtId="0" fontId="97" fillId="30" borderId="134" xfId="0" applyFont="1" applyFill="1" applyBorder="1" applyAlignment="1">
      <alignment horizontal="center" vertical="center" wrapText="1"/>
    </xf>
    <xf numFmtId="0" fontId="97" fillId="30" borderId="134" xfId="0" applyFont="1" applyFill="1" applyBorder="1" applyAlignment="1">
      <alignment horizontal="center" vertical="top" wrapText="1"/>
    </xf>
    <xf numFmtId="0" fontId="4" fillId="35" borderId="134" xfId="0" applyFont="1" applyFill="1" applyBorder="1" applyAlignment="1">
      <alignment horizontal="center" vertical="center" wrapText="1"/>
    </xf>
    <xf numFmtId="0" fontId="4" fillId="39" borderId="134" xfId="0" applyFont="1" applyFill="1" applyBorder="1" applyAlignment="1">
      <alignment horizontal="center" vertical="center" wrapText="1"/>
    </xf>
    <xf numFmtId="0" fontId="4" fillId="34" borderId="134" xfId="0" applyFont="1" applyFill="1" applyBorder="1" applyAlignment="1">
      <alignment horizontal="center" vertical="center" wrapText="1"/>
    </xf>
    <xf numFmtId="0" fontId="4" fillId="33" borderId="134" xfId="0" applyFont="1" applyFill="1" applyBorder="1" applyAlignment="1">
      <alignment horizontal="center" vertical="top" wrapText="1"/>
    </xf>
    <xf numFmtId="0" fontId="96" fillId="31" borderId="134" xfId="0" applyFont="1" applyFill="1" applyBorder="1" applyAlignment="1">
      <alignment horizontal="center" vertical="center" wrapText="1"/>
    </xf>
    <xf numFmtId="0" fontId="4" fillId="33" borderId="134" xfId="0" applyFont="1" applyFill="1" applyBorder="1" applyAlignment="1">
      <alignment horizontal="center" vertical="center"/>
    </xf>
    <xf numFmtId="0" fontId="4" fillId="0" borderId="134" xfId="0" applyFont="1" applyBorder="1"/>
    <xf numFmtId="0" fontId="65" fillId="0" borderId="126" xfId="0" applyFont="1" applyBorder="1"/>
    <xf numFmtId="0" fontId="4" fillId="20" borderId="134" xfId="0" applyFont="1" applyFill="1" applyBorder="1" applyAlignment="1">
      <alignment horizontal="center" vertical="center" wrapText="1"/>
    </xf>
    <xf numFmtId="0" fontId="4" fillId="37" borderId="134" xfId="0" applyFont="1" applyFill="1" applyBorder="1" applyAlignment="1">
      <alignment horizontal="center" vertical="center" wrapText="1"/>
    </xf>
    <xf numFmtId="49" fontId="4" fillId="0" borderId="126" xfId="0" applyNumberFormat="1" applyFont="1" applyBorder="1" applyAlignment="1">
      <alignment horizontal="center" vertical="center" wrapText="1"/>
    </xf>
    <xf numFmtId="0" fontId="85" fillId="0" borderId="167" xfId="2" applyFont="1" applyBorder="1" applyAlignment="1">
      <alignment horizontal="center" vertical="center" wrapText="1"/>
    </xf>
    <xf numFmtId="0" fontId="83" fillId="0" borderId="176" xfId="2" applyBorder="1"/>
    <xf numFmtId="0" fontId="83" fillId="0" borderId="177" xfId="2" applyBorder="1"/>
    <xf numFmtId="0" fontId="85" fillId="0" borderId="176" xfId="2" applyFont="1" applyBorder="1" applyAlignment="1">
      <alignment horizontal="center"/>
    </xf>
    <xf numFmtId="0" fontId="85" fillId="0" borderId="126" xfId="2" applyFont="1" applyAlignment="1">
      <alignment horizontal="center"/>
    </xf>
    <xf numFmtId="0" fontId="85" fillId="0" borderId="177" xfId="2" applyFont="1" applyBorder="1" applyAlignment="1">
      <alignment horizontal="center"/>
    </xf>
    <xf numFmtId="0" fontId="85" fillId="0" borderId="126" xfId="2" applyFont="1" applyAlignment="1">
      <alignment horizontal="right"/>
    </xf>
    <xf numFmtId="0" fontId="90" fillId="0" borderId="176" xfId="2" applyFont="1" applyBorder="1" applyAlignment="1">
      <alignment horizontal="center" vertical="center" wrapText="1"/>
    </xf>
    <xf numFmtId="0" fontId="90" fillId="0" borderId="177" xfId="2" applyFont="1" applyBorder="1" applyAlignment="1">
      <alignment horizontal="center" vertical="center" wrapText="1"/>
    </xf>
    <xf numFmtId="0" fontId="83" fillId="0" borderId="176" xfId="2" applyBorder="1" applyAlignment="1">
      <alignment horizontal="center" vertical="center" wrapText="1"/>
    </xf>
    <xf numFmtId="0" fontId="91" fillId="0" borderId="177" xfId="2" applyFont="1" applyBorder="1" applyAlignment="1">
      <alignment horizontal="center" vertical="center" wrapText="1"/>
    </xf>
    <xf numFmtId="0" fontId="86" fillId="0" borderId="176" xfId="2" applyFont="1" applyBorder="1"/>
    <xf numFmtId="0" fontId="86" fillId="0" borderId="177" xfId="2" applyFont="1" applyBorder="1"/>
    <xf numFmtId="0" fontId="91" fillId="0" borderId="167" xfId="2" applyFont="1" applyBorder="1" applyAlignment="1">
      <alignment horizontal="center" vertical="center" wrapText="1"/>
    </xf>
    <xf numFmtId="0" fontId="83" fillId="0" borderId="168" xfId="2" applyBorder="1" applyAlignment="1">
      <alignment horizontal="center" vertical="center" wrapText="1"/>
    </xf>
    <xf numFmtId="0" fontId="91" fillId="0" borderId="168" xfId="2" applyFont="1" applyBorder="1" applyAlignment="1">
      <alignment horizontal="center" vertical="center" wrapText="1"/>
    </xf>
    <xf numFmtId="0" fontId="6" fillId="0" borderId="168" xfId="2" applyFont="1" applyBorder="1" applyAlignment="1">
      <alignment horizontal="center" vertical="center" wrapText="1"/>
    </xf>
    <xf numFmtId="0" fontId="83" fillId="0" borderId="167" xfId="2" applyBorder="1" applyAlignment="1">
      <alignment horizontal="center" vertical="center" wrapText="1"/>
    </xf>
    <xf numFmtId="0" fontId="95" fillId="0" borderId="176" xfId="2" applyFont="1" applyBorder="1" applyAlignment="1">
      <alignment vertical="center"/>
    </xf>
    <xf numFmtId="0" fontId="95" fillId="0" borderId="176" xfId="2" applyFont="1" applyBorder="1"/>
    <xf numFmtId="0" fontId="98" fillId="4" borderId="10" xfId="0" applyFont="1" applyFill="1" applyBorder="1" applyAlignment="1">
      <alignment horizontal="center" vertical="center" wrapText="1"/>
    </xf>
    <xf numFmtId="0" fontId="98" fillId="4" borderId="39" xfId="0" applyFont="1" applyFill="1" applyBorder="1" applyAlignment="1">
      <alignment horizontal="center" vertical="center" wrapText="1"/>
    </xf>
    <xf numFmtId="0" fontId="70" fillId="0" borderId="20" xfId="0" applyFont="1" applyBorder="1" applyAlignment="1">
      <alignment horizontal="center" vertical="center" wrapText="1"/>
    </xf>
    <xf numFmtId="0" fontId="70" fillId="0" borderId="40" xfId="0" applyFont="1" applyBorder="1" applyAlignment="1">
      <alignment horizontal="center" vertical="center" wrapText="1"/>
    </xf>
    <xf numFmtId="0" fontId="11" fillId="0" borderId="20" xfId="0" applyFont="1" applyBorder="1" applyAlignment="1" applyProtection="1">
      <alignment horizontal="center" vertical="center" wrapText="1"/>
      <protection locked="0"/>
    </xf>
    <xf numFmtId="15" fontId="2" fillId="0" borderId="21" xfId="0" applyNumberFormat="1" applyFont="1" applyBorder="1" applyAlignment="1" applyProtection="1">
      <alignment horizontal="center" vertical="center"/>
      <protection locked="0"/>
    </xf>
    <xf numFmtId="0" fontId="77" fillId="7" borderId="134" xfId="0" applyFont="1" applyFill="1" applyBorder="1" applyAlignment="1">
      <alignment horizontal="center" vertical="center"/>
    </xf>
    <xf numFmtId="0" fontId="3" fillId="0" borderId="134" xfId="0" applyFont="1" applyBorder="1" applyAlignment="1" applyProtection="1">
      <alignment horizontal="center" vertical="center"/>
      <protection locked="0"/>
    </xf>
    <xf numFmtId="0" fontId="77" fillId="17" borderId="134" xfId="0" applyFont="1" applyFill="1" applyBorder="1" applyAlignment="1">
      <alignment horizontal="center" vertical="center"/>
    </xf>
    <xf numFmtId="0" fontId="59" fillId="0" borderId="126" xfId="0" applyFont="1" applyBorder="1" applyAlignment="1">
      <alignment horizontal="center" vertical="center"/>
    </xf>
    <xf numFmtId="0" fontId="59" fillId="0" borderId="126" xfId="0" applyFont="1" applyBorder="1" applyAlignment="1">
      <alignment horizontal="center" vertical="center" wrapText="1"/>
    </xf>
    <xf numFmtId="0" fontId="58" fillId="0" borderId="126" xfId="0" applyFont="1" applyBorder="1" applyAlignment="1" applyProtection="1">
      <alignment horizontal="center" vertical="center" wrapText="1"/>
      <protection locked="0"/>
    </xf>
    <xf numFmtId="0" fontId="69" fillId="0" borderId="126" xfId="0" applyFont="1" applyBorder="1" applyAlignment="1">
      <alignment horizontal="center" vertical="center" wrapText="1"/>
    </xf>
    <xf numFmtId="0" fontId="64" fillId="0" borderId="126" xfId="0" applyFont="1" applyBorder="1" applyAlignment="1">
      <alignment horizontal="center" vertical="center"/>
    </xf>
    <xf numFmtId="0" fontId="0" fillId="0" borderId="126" xfId="0" applyBorder="1" applyAlignment="1" applyProtection="1">
      <alignment horizontal="left" vertical="center" wrapText="1"/>
      <protection locked="0"/>
    </xf>
    <xf numFmtId="0" fontId="78" fillId="0" borderId="126" xfId="0" applyFont="1" applyBorder="1" applyAlignment="1">
      <alignment horizontal="center" vertical="center"/>
    </xf>
    <xf numFmtId="0" fontId="3" fillId="0" borderId="126" xfId="0" applyFont="1" applyBorder="1" applyAlignment="1" applyProtection="1">
      <alignment horizontal="left" vertical="center" wrapText="1"/>
      <protection locked="0"/>
    </xf>
    <xf numFmtId="0" fontId="5" fillId="0" borderId="126" xfId="0" applyFont="1" applyBorder="1" applyAlignment="1">
      <alignment horizontal="center" vertical="center" wrapText="1"/>
    </xf>
    <xf numFmtId="0" fontId="58" fillId="0" borderId="126" xfId="0" applyFont="1" applyBorder="1" applyAlignment="1" applyProtection="1">
      <alignment horizontal="left" vertical="center" wrapText="1"/>
      <protection locked="0"/>
    </xf>
    <xf numFmtId="0" fontId="78" fillId="0" borderId="126" xfId="0" applyFont="1" applyBorder="1" applyAlignment="1">
      <alignment horizontal="center" vertical="center" wrapText="1"/>
    </xf>
    <xf numFmtId="0" fontId="6" fillId="0" borderId="126" xfId="0" applyFont="1" applyBorder="1" applyAlignment="1" applyProtection="1">
      <alignment horizontal="left" vertical="center" wrapText="1"/>
      <protection locked="0"/>
    </xf>
    <xf numFmtId="0" fontId="11" fillId="0" borderId="126" xfId="0" applyFont="1" applyBorder="1" applyAlignment="1">
      <alignment horizontal="center" vertical="center"/>
    </xf>
    <xf numFmtId="0" fontId="81" fillId="0" borderId="126" xfId="0" applyFont="1" applyBorder="1" applyAlignment="1">
      <alignment horizontal="center" vertical="center"/>
    </xf>
    <xf numFmtId="0" fontId="77" fillId="0" borderId="126" xfId="0" applyFont="1" applyBorder="1" applyAlignment="1">
      <alignment horizontal="center" vertical="center" wrapText="1"/>
    </xf>
    <xf numFmtId="0" fontId="0" fillId="45" borderId="0" xfId="0" applyFill="1" applyAlignment="1">
      <alignment horizontal="center" vertical="center"/>
    </xf>
    <xf numFmtId="0" fontId="18" fillId="2" borderId="126" xfId="0" applyFont="1" applyFill="1" applyBorder="1" applyAlignment="1">
      <alignment vertical="center" wrapText="1"/>
    </xf>
    <xf numFmtId="0" fontId="18" fillId="2" borderId="126" xfId="0" applyFont="1" applyFill="1" applyBorder="1" applyAlignment="1">
      <alignment horizontal="center" vertical="center" wrapText="1"/>
    </xf>
    <xf numFmtId="0" fontId="0" fillId="45" borderId="0" xfId="0" applyFill="1"/>
    <xf numFmtId="0" fontId="3" fillId="2" borderId="126" xfId="0" applyFont="1" applyFill="1" applyBorder="1" applyAlignment="1">
      <alignment horizontal="center" vertical="center"/>
    </xf>
    <xf numFmtId="0" fontId="13" fillId="0" borderId="0" xfId="0" applyFont="1" applyAlignment="1">
      <alignment horizontal="center" vertical="center" wrapText="1"/>
    </xf>
    <xf numFmtId="0" fontId="3" fillId="12" borderId="126" xfId="0" applyFont="1" applyFill="1" applyBorder="1" applyAlignment="1">
      <alignment horizontal="left" vertical="top" wrapText="1"/>
    </xf>
    <xf numFmtId="0" fontId="3" fillId="12" borderId="1" xfId="0" applyFont="1" applyFill="1" applyBorder="1" applyAlignment="1">
      <alignment horizontal="left" vertical="top" wrapText="1"/>
    </xf>
    <xf numFmtId="0" fontId="3" fillId="12" borderId="1" xfId="0" applyFont="1" applyFill="1" applyBorder="1" applyAlignment="1">
      <alignment vertical="top" wrapText="1"/>
    </xf>
    <xf numFmtId="0" fontId="3" fillId="12" borderId="59" xfId="0" applyFont="1" applyFill="1" applyBorder="1" applyAlignment="1">
      <alignment vertical="top" wrapText="1"/>
    </xf>
    <xf numFmtId="0" fontId="3" fillId="12" borderId="1" xfId="0" applyFont="1" applyFill="1" applyBorder="1" applyAlignment="1">
      <alignment horizontal="center" vertical="center" wrapText="1"/>
    </xf>
    <xf numFmtId="0" fontId="3" fillId="2" borderId="1" xfId="0" applyFont="1" applyFill="1" applyBorder="1" applyAlignment="1">
      <alignment horizontal="left" vertical="top"/>
    </xf>
    <xf numFmtId="0" fontId="3" fillId="2" borderId="1" xfId="0" applyFont="1" applyFill="1" applyBorder="1" applyAlignment="1">
      <alignment vertical="top" wrapText="1"/>
    </xf>
    <xf numFmtId="166" fontId="3" fillId="12" borderId="1" xfId="0" applyNumberFormat="1" applyFont="1" applyFill="1" applyBorder="1" applyAlignment="1">
      <alignment horizontal="center"/>
    </xf>
    <xf numFmtId="0" fontId="14" fillId="12" borderId="28" xfId="0" applyFont="1" applyFill="1" applyBorder="1" applyAlignment="1">
      <alignment horizontal="center" vertical="center"/>
    </xf>
    <xf numFmtId="0" fontId="58" fillId="2" borderId="1" xfId="0" applyFont="1" applyFill="1" applyBorder="1" applyAlignment="1">
      <alignment horizontal="center"/>
    </xf>
    <xf numFmtId="0" fontId="68" fillId="0" borderId="0" xfId="0" applyFont="1" applyAlignment="1">
      <alignment horizontal="center"/>
    </xf>
    <xf numFmtId="0" fontId="58" fillId="0" borderId="0" xfId="0" applyFont="1" applyAlignment="1">
      <alignment horizontal="center"/>
    </xf>
    <xf numFmtId="2" fontId="3" fillId="12" borderId="129" xfId="0" applyNumberFormat="1" applyFont="1" applyFill="1" applyBorder="1" applyAlignment="1">
      <alignment horizontal="center" vertical="center" wrapText="1"/>
    </xf>
    <xf numFmtId="0" fontId="3" fillId="12" borderId="126" xfId="0" applyFont="1" applyFill="1" applyBorder="1" applyAlignment="1">
      <alignment horizontal="center" vertical="center" wrapText="1"/>
    </xf>
    <xf numFmtId="2" fontId="3" fillId="12" borderId="28" xfId="0" applyNumberFormat="1" applyFont="1" applyFill="1" applyBorder="1" applyAlignment="1">
      <alignment horizontal="center" vertical="center" wrapText="1"/>
    </xf>
    <xf numFmtId="0" fontId="3" fillId="2" borderId="1" xfId="0" applyFont="1" applyFill="1" applyBorder="1" applyAlignment="1">
      <alignment horizontal="left" vertical="top" wrapText="1"/>
    </xf>
    <xf numFmtId="0" fontId="3" fillId="2" borderId="126" xfId="0" applyFont="1" applyFill="1" applyBorder="1" applyAlignment="1">
      <alignment horizontal="left" vertical="top" wrapText="1"/>
    </xf>
    <xf numFmtId="168" fontId="3" fillId="27" borderId="0" xfId="0" applyNumberFormat="1" applyFont="1" applyFill="1" applyAlignment="1">
      <alignment horizontal="center" vertical="top" wrapText="1"/>
    </xf>
    <xf numFmtId="49" fontId="4" fillId="0" borderId="0" xfId="0" applyNumberFormat="1" applyFont="1" applyAlignment="1">
      <alignment horizontal="center" vertical="center" wrapText="1"/>
    </xf>
    <xf numFmtId="0" fontId="58" fillId="12" borderId="1" xfId="0" applyFont="1" applyFill="1" applyBorder="1" applyAlignment="1">
      <alignment horizontal="center"/>
    </xf>
    <xf numFmtId="0" fontId="3" fillId="12" borderId="1" xfId="0" applyFont="1" applyFill="1" applyBorder="1" applyAlignment="1">
      <alignment horizontal="center"/>
    </xf>
    <xf numFmtId="0" fontId="3" fillId="12" borderId="1" xfId="0" applyFont="1" applyFill="1" applyBorder="1" applyAlignment="1">
      <alignment horizontal="center" vertical="top" wrapText="1"/>
    </xf>
    <xf numFmtId="0" fontId="3" fillId="12" borderId="59" xfId="0" applyFont="1" applyFill="1" applyBorder="1" applyAlignment="1">
      <alignment horizontal="center" vertical="top" wrapText="1"/>
    </xf>
    <xf numFmtId="0" fontId="3" fillId="0" borderId="0" xfId="0" applyFont="1" applyAlignment="1">
      <alignment vertical="top" wrapText="1"/>
    </xf>
    <xf numFmtId="0" fontId="54" fillId="2" borderId="1" xfId="0" applyFont="1" applyFill="1" applyBorder="1" applyAlignment="1">
      <alignment vertical="center" wrapText="1"/>
    </xf>
    <xf numFmtId="0" fontId="3" fillId="2" borderId="126" xfId="0" applyFont="1" applyFill="1" applyBorder="1" applyAlignment="1">
      <alignment horizontal="center"/>
    </xf>
    <xf numFmtId="0" fontId="3" fillId="12" borderId="1" xfId="0" applyFont="1" applyFill="1" applyBorder="1" applyAlignment="1">
      <alignment horizontal="center" wrapText="1"/>
    </xf>
    <xf numFmtId="0" fontId="69" fillId="19" borderId="134" xfId="0" applyFont="1" applyFill="1" applyBorder="1" applyAlignment="1">
      <alignment horizontal="center" vertical="top" wrapText="1"/>
    </xf>
    <xf numFmtId="0" fontId="4" fillId="17" borderId="134" xfId="0" applyFont="1" applyFill="1" applyBorder="1" applyAlignment="1">
      <alignment vertical="center" wrapText="1"/>
    </xf>
    <xf numFmtId="0" fontId="4" fillId="17" borderId="137" xfId="0" applyFont="1" applyFill="1" applyBorder="1" applyAlignment="1">
      <alignment vertical="center" wrapText="1"/>
    </xf>
    <xf numFmtId="0" fontId="59" fillId="17" borderId="134" xfId="0" applyFont="1" applyFill="1" applyBorder="1" applyAlignment="1">
      <alignment vertical="top" wrapText="1"/>
    </xf>
    <xf numFmtId="0" fontId="59" fillId="17" borderId="134" xfId="0" applyFont="1" applyFill="1" applyBorder="1" applyAlignment="1">
      <alignment vertical="center" wrapText="1"/>
    </xf>
    <xf numFmtId="0" fontId="3" fillId="12" borderId="126" xfId="0" applyFont="1" applyFill="1" applyBorder="1" applyAlignment="1">
      <alignment vertical="top" wrapText="1"/>
    </xf>
    <xf numFmtId="49" fontId="3" fillId="12" borderId="59" xfId="0" applyNumberFormat="1" applyFont="1" applyFill="1" applyBorder="1" applyAlignment="1">
      <alignment vertical="top" wrapText="1"/>
    </xf>
    <xf numFmtId="0" fontId="4" fillId="12" borderId="1" xfId="0" applyFont="1" applyFill="1" applyBorder="1" applyAlignment="1">
      <alignment horizontal="center" vertical="center"/>
    </xf>
    <xf numFmtId="49" fontId="3" fillId="0" borderId="28" xfId="0" applyNumberFormat="1" applyFont="1" applyBorder="1" applyAlignment="1" applyProtection="1">
      <alignment horizontal="center" vertical="center" wrapText="1"/>
      <protection locked="0"/>
    </xf>
    <xf numFmtId="0" fontId="6" fillId="0" borderId="126" xfId="0" applyFont="1" applyBorder="1"/>
    <xf numFmtId="0" fontId="3" fillId="2" borderId="118" xfId="0" applyFont="1" applyFill="1" applyBorder="1"/>
    <xf numFmtId="0" fontId="16" fillId="0" borderId="126" xfId="0" applyFont="1" applyBorder="1" applyAlignment="1">
      <alignment vertical="center" wrapText="1"/>
    </xf>
    <xf numFmtId="0" fontId="4" fillId="47" borderId="134" xfId="0" applyFont="1" applyFill="1" applyBorder="1" applyAlignment="1">
      <alignment horizontal="center" vertical="center" wrapText="1"/>
    </xf>
    <xf numFmtId="0" fontId="4" fillId="48" borderId="134" xfId="0" applyFont="1" applyFill="1" applyBorder="1" applyAlignment="1">
      <alignment horizontal="center" vertical="center" wrapText="1"/>
    </xf>
    <xf numFmtId="0" fontId="2" fillId="0" borderId="134" xfId="0" applyFont="1" applyBorder="1" applyAlignment="1">
      <alignment vertical="center"/>
    </xf>
    <xf numFmtId="0" fontId="12" fillId="0" borderId="134" xfId="0" applyFont="1" applyBorder="1" applyAlignment="1">
      <alignment vertical="top" wrapText="1"/>
    </xf>
    <xf numFmtId="0" fontId="12" fillId="0" borderId="134" xfId="0" applyFont="1" applyBorder="1" applyAlignment="1">
      <alignment vertical="center" wrapText="1"/>
    </xf>
    <xf numFmtId="0" fontId="12" fillId="0" borderId="0" xfId="0" applyFont="1" applyAlignment="1">
      <alignment horizontal="center" vertical="center"/>
    </xf>
    <xf numFmtId="0" fontId="2" fillId="0" borderId="126" xfId="0" applyFont="1" applyBorder="1" applyAlignment="1">
      <alignment horizontal="center" vertical="center"/>
    </xf>
    <xf numFmtId="0" fontId="34" fillId="0" borderId="126" xfId="0" applyFont="1" applyBorder="1" applyAlignment="1">
      <alignment horizontal="center" vertical="center"/>
    </xf>
    <xf numFmtId="9" fontId="2" fillId="0" borderId="126" xfId="0" applyNumberFormat="1" applyFont="1" applyBorder="1" applyAlignment="1">
      <alignment horizontal="center" vertical="center"/>
    </xf>
    <xf numFmtId="0" fontId="3" fillId="0" borderId="126" xfId="0" applyFont="1" applyBorder="1" applyAlignment="1">
      <alignment vertical="center" wrapText="1"/>
    </xf>
    <xf numFmtId="0" fontId="104" fillId="0" borderId="127" xfId="0" applyFont="1" applyBorder="1" applyAlignment="1">
      <alignment horizontal="right" vertical="center" wrapText="1"/>
    </xf>
    <xf numFmtId="0" fontId="4" fillId="45" borderId="0" xfId="0" applyFont="1" applyFill="1" applyAlignment="1">
      <alignment horizontal="center" vertical="center"/>
    </xf>
    <xf numFmtId="0" fontId="4" fillId="0" borderId="134" xfId="0" applyFont="1" applyBorder="1" applyAlignment="1" applyProtection="1">
      <alignment horizontal="center" vertical="center" wrapText="1"/>
      <protection locked="0"/>
    </xf>
    <xf numFmtId="0" fontId="3" fillId="0" borderId="134" xfId="0" applyFont="1" applyBorder="1" applyAlignment="1" applyProtection="1">
      <alignment horizontal="center" vertical="center" wrapText="1"/>
      <protection locked="0"/>
    </xf>
    <xf numFmtId="0" fontId="3" fillId="0" borderId="134" xfId="0" applyFont="1" applyBorder="1" applyAlignment="1" applyProtection="1">
      <alignment horizontal="left" vertical="top" wrapText="1"/>
      <protection locked="0"/>
    </xf>
    <xf numFmtId="0" fontId="3" fillId="0" borderId="134" xfId="0" applyFont="1" applyBorder="1" applyAlignment="1" applyProtection="1">
      <alignment horizontal="center" vertical="top" wrapText="1"/>
      <protection locked="0"/>
    </xf>
    <xf numFmtId="9" fontId="3" fillId="0" borderId="134" xfId="0" applyNumberFormat="1" applyFont="1" applyBorder="1" applyAlignment="1" applyProtection="1">
      <alignment horizontal="center" vertical="center" wrapText="1"/>
      <protection locked="0"/>
    </xf>
    <xf numFmtId="9" fontId="3" fillId="0" borderId="134" xfId="0" applyNumberFormat="1" applyFont="1" applyBorder="1" applyAlignment="1" applyProtection="1">
      <alignment horizontal="left" vertical="top" wrapText="1"/>
      <protection locked="0"/>
    </xf>
    <xf numFmtId="0" fontId="23" fillId="2" borderId="134" xfId="0" applyFont="1" applyFill="1" applyBorder="1" applyAlignment="1" applyProtection="1">
      <alignment horizontal="center" vertical="top" wrapText="1"/>
      <protection locked="0"/>
    </xf>
    <xf numFmtId="0" fontId="3" fillId="2" borderId="134" xfId="0" applyFont="1" applyFill="1" applyBorder="1" applyAlignment="1" applyProtection="1">
      <alignment vertical="top" wrapText="1"/>
      <protection locked="0"/>
    </xf>
    <xf numFmtId="0" fontId="0" fillId="0" borderId="0" xfId="0" applyProtection="1">
      <protection locked="0"/>
    </xf>
    <xf numFmtId="0" fontId="3" fillId="0" borderId="0" xfId="0" applyFont="1" applyProtection="1">
      <protection locked="0"/>
    </xf>
    <xf numFmtId="0" fontId="11" fillId="0" borderId="0" xfId="0" applyFont="1" applyAlignment="1">
      <alignment horizontal="left" vertical="center"/>
    </xf>
    <xf numFmtId="0" fontId="12" fillId="2" borderId="126" xfId="0" applyFont="1" applyFill="1" applyBorder="1" applyAlignment="1">
      <alignment horizontal="center" vertical="center" wrapText="1"/>
    </xf>
    <xf numFmtId="0" fontId="40" fillId="2" borderId="126" xfId="0" applyFont="1" applyFill="1" applyBorder="1" applyAlignment="1">
      <alignment horizontal="center" vertical="center" wrapText="1"/>
    </xf>
    <xf numFmtId="0" fontId="5" fillId="2" borderId="126" xfId="0" applyFont="1" applyFill="1" applyBorder="1" applyAlignment="1">
      <alignment horizontal="right" vertical="center" wrapText="1"/>
    </xf>
    <xf numFmtId="166" fontId="5" fillId="2" borderId="126" xfId="0" applyNumberFormat="1" applyFont="1" applyFill="1" applyBorder="1" applyAlignment="1">
      <alignment horizontal="center" vertical="center" wrapText="1"/>
    </xf>
    <xf numFmtId="9" fontId="2" fillId="2" borderId="126" xfId="0" applyNumberFormat="1" applyFont="1" applyFill="1" applyBorder="1" applyAlignment="1">
      <alignment horizontal="left" vertical="center" wrapText="1"/>
    </xf>
    <xf numFmtId="49" fontId="3" fillId="2" borderId="134" xfId="0" applyNumberFormat="1" applyFont="1" applyFill="1" applyBorder="1" applyAlignment="1" applyProtection="1">
      <alignment vertical="top" wrapText="1"/>
      <protection locked="0"/>
    </xf>
    <xf numFmtId="0" fontId="26" fillId="0" borderId="154" xfId="0" applyFont="1" applyBorder="1" applyAlignment="1" applyProtection="1">
      <alignment horizontal="center" vertical="center" wrapText="1"/>
      <protection locked="0"/>
    </xf>
    <xf numFmtId="0" fontId="107" fillId="21" borderId="206" xfId="0" applyFont="1" applyFill="1" applyBorder="1" applyAlignment="1" applyProtection="1">
      <alignment horizontal="center" vertical="center" wrapText="1"/>
      <protection locked="0"/>
    </xf>
    <xf numFmtId="0" fontId="109" fillId="0" borderId="168" xfId="0" applyFont="1" applyBorder="1" applyAlignment="1" applyProtection="1">
      <alignment horizontal="center" vertical="center"/>
      <protection locked="0"/>
    </xf>
    <xf numFmtId="0" fontId="106" fillId="0" borderId="134" xfId="0" applyFont="1" applyBorder="1" applyAlignment="1" applyProtection="1">
      <alignment horizontal="center" vertical="center" wrapText="1"/>
      <protection locked="0"/>
    </xf>
    <xf numFmtId="0" fontId="0" fillId="0" borderId="0" xfId="0"/>
    <xf numFmtId="0" fontId="3" fillId="0" borderId="134" xfId="0" applyFont="1" applyBorder="1" applyAlignment="1" applyProtection="1">
      <alignment horizontal="center" vertical="center" wrapText="1"/>
      <protection locked="0"/>
    </xf>
    <xf numFmtId="0" fontId="4" fillId="0" borderId="134" xfId="0" applyFont="1" applyBorder="1" applyAlignment="1" applyProtection="1">
      <alignment horizontal="center" vertical="center" wrapText="1"/>
      <protection locked="0"/>
    </xf>
    <xf numFmtId="49" fontId="3" fillId="0" borderId="28" xfId="0" applyNumberFormat="1" applyFont="1" applyBorder="1" applyAlignment="1" applyProtection="1">
      <alignment vertical="center" wrapText="1"/>
      <protection locked="0"/>
    </xf>
    <xf numFmtId="0" fontId="0" fillId="0" borderId="134" xfId="0" applyBorder="1" applyProtection="1">
      <protection locked="0"/>
    </xf>
    <xf numFmtId="0" fontId="68" fillId="0" borderId="134" xfId="0" applyFont="1" applyBorder="1" applyAlignment="1" applyProtection="1">
      <alignment horizontal="center" vertical="top" wrapText="1"/>
      <protection locked="0"/>
    </xf>
    <xf numFmtId="0" fontId="4" fillId="0" borderId="134" xfId="0" applyFont="1" applyBorder="1" applyAlignment="1" applyProtection="1">
      <alignment horizontal="center" vertical="center" wrapText="1"/>
      <protection locked="0"/>
    </xf>
    <xf numFmtId="0" fontId="68" fillId="0" borderId="134" xfId="0" applyFont="1" applyBorder="1" applyAlignment="1" applyProtection="1">
      <alignment wrapText="1"/>
      <protection locked="0"/>
    </xf>
    <xf numFmtId="0" fontId="16" fillId="0" borderId="126" xfId="6" applyFont="1" applyBorder="1" applyAlignment="1">
      <alignment vertical="center" wrapText="1"/>
    </xf>
    <xf numFmtId="0" fontId="6" fillId="0" borderId="126" xfId="6" applyFont="1" applyBorder="1"/>
    <xf numFmtId="0" fontId="3" fillId="2" borderId="118" xfId="6" applyFont="1" applyFill="1" applyBorder="1"/>
    <xf numFmtId="0" fontId="3" fillId="2" borderId="126" xfId="6" applyFont="1" applyFill="1" applyBorder="1"/>
    <xf numFmtId="0" fontId="4" fillId="0" borderId="126" xfId="6" applyFont="1" applyAlignment="1">
      <alignment horizontal="center" vertical="center"/>
    </xf>
    <xf numFmtId="0" fontId="4" fillId="45" borderId="126" xfId="6" applyFont="1" applyFill="1" applyAlignment="1">
      <alignment horizontal="center" vertical="center"/>
    </xf>
    <xf numFmtId="0" fontId="110" fillId="45" borderId="126" xfId="6" applyFill="1" applyAlignment="1">
      <alignment horizontal="center" vertical="center"/>
    </xf>
    <xf numFmtId="0" fontId="3" fillId="12" borderId="126" xfId="6" applyFont="1" applyFill="1" applyBorder="1" applyAlignment="1">
      <alignment horizontal="center" vertical="center"/>
    </xf>
    <xf numFmtId="0" fontId="3" fillId="0" borderId="126" xfId="6" applyFont="1" applyAlignment="1">
      <alignment horizontal="center" vertical="center"/>
    </xf>
    <xf numFmtId="0" fontId="3" fillId="0" borderId="126" xfId="6" applyFont="1"/>
    <xf numFmtId="0" fontId="12" fillId="0" borderId="126" xfId="6" applyFont="1"/>
    <xf numFmtId="0" fontId="110" fillId="0" borderId="126" xfId="6"/>
    <xf numFmtId="0" fontId="110" fillId="0" borderId="126" xfId="6" applyBorder="1"/>
    <xf numFmtId="0" fontId="18" fillId="2" borderId="126" xfId="6" applyFont="1" applyFill="1" applyBorder="1" applyAlignment="1">
      <alignment vertical="center" wrapText="1"/>
    </xf>
    <xf numFmtId="0" fontId="18" fillId="2" borderId="126" xfId="6" applyFont="1" applyFill="1" applyBorder="1" applyAlignment="1">
      <alignment horizontal="center" vertical="center" wrapText="1"/>
    </xf>
    <xf numFmtId="0" fontId="110" fillId="45" borderId="126" xfId="6" applyFill="1"/>
    <xf numFmtId="0" fontId="14" fillId="0" borderId="126" xfId="6" applyFont="1"/>
    <xf numFmtId="0" fontId="110" fillId="0" borderId="126" xfId="6"/>
    <xf numFmtId="0" fontId="3" fillId="2" borderId="126" xfId="6" applyFont="1" applyFill="1" applyBorder="1" applyAlignment="1">
      <alignment horizontal="center" vertical="center"/>
    </xf>
    <xf numFmtId="0" fontId="6" fillId="0" borderId="126" xfId="6" applyFont="1" applyBorder="1"/>
    <xf numFmtId="0" fontId="19" fillId="7" borderId="49" xfId="6" applyFont="1" applyFill="1" applyBorder="1" applyAlignment="1">
      <alignment horizontal="center" vertical="center" wrapText="1"/>
    </xf>
    <xf numFmtId="0" fontId="19" fillId="0" borderId="126" xfId="6" applyFont="1" applyAlignment="1">
      <alignment horizontal="center" vertical="center"/>
    </xf>
    <xf numFmtId="0" fontId="107" fillId="21" borderId="206" xfId="6" applyFont="1" applyFill="1" applyBorder="1" applyAlignment="1" applyProtection="1">
      <alignment horizontal="center" vertical="center" wrapText="1"/>
      <protection locked="0"/>
    </xf>
    <xf numFmtId="0" fontId="17" fillId="2" borderId="53" xfId="6" applyFont="1" applyFill="1" applyBorder="1" applyAlignment="1" applyProtection="1">
      <alignment horizontal="center" vertical="center" wrapText="1"/>
      <protection locked="0"/>
    </xf>
    <xf numFmtId="0" fontId="3" fillId="0" borderId="126" xfId="6" applyFont="1" applyAlignment="1">
      <alignment horizontal="center" vertical="center" wrapText="1"/>
    </xf>
    <xf numFmtId="0" fontId="3" fillId="0" borderId="126" xfId="6" applyFont="1" applyAlignment="1">
      <alignment horizontal="left" vertical="center"/>
    </xf>
    <xf numFmtId="0" fontId="13" fillId="0" borderId="126" xfId="6" applyFont="1" applyAlignment="1">
      <alignment vertical="center" wrapText="1"/>
    </xf>
    <xf numFmtId="0" fontId="13" fillId="0" borderId="126" xfId="6" applyFont="1" applyAlignment="1">
      <alignment horizontal="center" vertical="center" wrapText="1"/>
    </xf>
    <xf numFmtId="0" fontId="3" fillId="2" borderId="126" xfId="6" applyFont="1" applyFill="1" applyBorder="1" applyAlignment="1">
      <alignment vertical="center" wrapText="1"/>
    </xf>
    <xf numFmtId="0" fontId="20" fillId="21" borderId="126" xfId="6" applyFont="1" applyFill="1" applyBorder="1" applyAlignment="1">
      <alignment horizontal="center" vertical="center" wrapText="1"/>
    </xf>
    <xf numFmtId="0" fontId="6" fillId="18" borderId="126" xfId="6" applyFont="1" applyFill="1" applyBorder="1"/>
    <xf numFmtId="0" fontId="3" fillId="0" borderId="126" xfId="6" applyFont="1" applyBorder="1" applyAlignment="1">
      <alignment horizontal="center" vertical="center" wrapText="1"/>
    </xf>
    <xf numFmtId="0" fontId="5" fillId="7" borderId="129" xfId="6" applyFont="1" applyFill="1" applyBorder="1" applyAlignment="1">
      <alignment horizontal="center" vertical="center" wrapText="1"/>
    </xf>
    <xf numFmtId="0" fontId="5" fillId="0" borderId="126" xfId="6" applyFont="1" applyAlignment="1">
      <alignment horizontal="center" vertical="center" wrapText="1"/>
    </xf>
    <xf numFmtId="0" fontId="3" fillId="12" borderId="126" xfId="6" applyFont="1" applyFill="1" applyBorder="1"/>
    <xf numFmtId="0" fontId="4" fillId="0" borderId="28" xfId="6" applyFont="1" applyBorder="1" applyAlignment="1">
      <alignment horizontal="center" vertical="center" wrapText="1"/>
    </xf>
    <xf numFmtId="0" fontId="3" fillId="2" borderId="28" xfId="6" applyFont="1" applyFill="1" applyBorder="1" applyAlignment="1" applyProtection="1">
      <alignment horizontal="center" vertical="center" wrapText="1"/>
      <protection locked="0"/>
    </xf>
    <xf numFmtId="0" fontId="3" fillId="12" borderId="126" xfId="6" applyFont="1" applyFill="1" applyBorder="1" applyAlignment="1">
      <alignment horizontal="left" vertical="top" wrapText="1"/>
    </xf>
    <xf numFmtId="0" fontId="3" fillId="12" borderId="126" xfId="6" applyFont="1" applyFill="1" applyBorder="1" applyAlignment="1">
      <alignment vertical="top" wrapText="1"/>
    </xf>
    <xf numFmtId="0" fontId="110" fillId="0" borderId="126" xfId="6" applyAlignment="1">
      <alignment horizontal="center" vertical="center"/>
    </xf>
    <xf numFmtId="0" fontId="5" fillId="26" borderId="28" xfId="6" applyFont="1" applyFill="1" applyBorder="1" applyAlignment="1">
      <alignment horizontal="center" vertical="center" wrapText="1"/>
    </xf>
    <xf numFmtId="0" fontId="4" fillId="0" borderId="126" xfId="6" applyFont="1" applyAlignment="1">
      <alignment horizontal="center" vertical="center" wrapText="1"/>
    </xf>
    <xf numFmtId="0" fontId="3" fillId="12" borderId="125" xfId="6" applyFont="1" applyFill="1" applyBorder="1" applyAlignment="1">
      <alignment vertical="top" wrapText="1"/>
    </xf>
    <xf numFmtId="0" fontId="2" fillId="20" borderId="28" xfId="6" applyFont="1" applyFill="1" applyBorder="1" applyAlignment="1" applyProtection="1">
      <alignment horizontal="left" vertical="center" wrapText="1"/>
      <protection locked="0"/>
    </xf>
    <xf numFmtId="0" fontId="3" fillId="0" borderId="126" xfId="6" applyFont="1" applyAlignment="1">
      <alignment horizontal="left" vertical="top" wrapText="1"/>
    </xf>
    <xf numFmtId="0" fontId="22" fillId="0" borderId="126" xfId="6" applyFont="1" applyAlignment="1">
      <alignment horizontal="left" vertical="top" wrapText="1"/>
    </xf>
    <xf numFmtId="0" fontId="23" fillId="0" borderId="126" xfId="6" applyFont="1" applyAlignment="1">
      <alignment horizontal="left" vertical="top" wrapText="1"/>
    </xf>
    <xf numFmtId="0" fontId="4" fillId="0" borderId="110" xfId="6" applyFont="1" applyBorder="1" applyAlignment="1">
      <alignment horizontal="center" vertical="center" wrapText="1"/>
    </xf>
    <xf numFmtId="0" fontId="3" fillId="2" borderId="110" xfId="6" applyFont="1" applyFill="1" applyBorder="1" applyAlignment="1">
      <alignment horizontal="left" vertical="center" wrapText="1"/>
    </xf>
    <xf numFmtId="0" fontId="3" fillId="2" borderId="110" xfId="6" applyFont="1" applyFill="1" applyBorder="1" applyAlignment="1">
      <alignment horizontal="left" vertical="top" wrapText="1"/>
    </xf>
    <xf numFmtId="0" fontId="4" fillId="0" borderId="114" xfId="6" applyFont="1" applyBorder="1" applyAlignment="1">
      <alignment vertical="center" wrapText="1"/>
    </xf>
    <xf numFmtId="0" fontId="4" fillId="0" borderId="126" xfId="6" applyFont="1" applyAlignment="1">
      <alignment vertical="center" wrapText="1"/>
    </xf>
    <xf numFmtId="0" fontId="25" fillId="0" borderId="126" xfId="6" applyFont="1" applyAlignment="1">
      <alignment horizontal="center" vertical="center" wrapText="1"/>
    </xf>
    <xf numFmtId="0" fontId="4" fillId="0" borderId="147" xfId="6" applyFont="1" applyBorder="1" applyAlignment="1">
      <alignment vertical="center" wrapText="1"/>
    </xf>
    <xf numFmtId="0" fontId="3" fillId="0" borderId="126" xfId="6" applyFont="1" applyBorder="1" applyAlignment="1">
      <alignment horizontal="center" vertical="center"/>
    </xf>
    <xf numFmtId="0" fontId="3" fillId="0" borderId="126" xfId="6" applyFont="1" applyBorder="1"/>
    <xf numFmtId="0" fontId="4" fillId="0" borderId="126" xfId="6" applyFont="1" applyBorder="1" applyAlignment="1">
      <alignment vertical="center" wrapText="1"/>
    </xf>
    <xf numFmtId="0" fontId="4" fillId="0" borderId="150" xfId="6" applyFont="1" applyBorder="1" applyAlignment="1">
      <alignment vertical="center" wrapText="1"/>
    </xf>
    <xf numFmtId="0" fontId="2" fillId="0" borderId="126" xfId="6" applyFont="1"/>
    <xf numFmtId="0" fontId="12" fillId="7" borderId="2" xfId="6" applyFont="1" applyFill="1" applyBorder="1" applyAlignment="1">
      <alignment horizontal="center" vertical="center" wrapText="1"/>
    </xf>
    <xf numFmtId="0" fontId="26" fillId="0" borderId="10" xfId="6" applyFont="1" applyBorder="1" applyAlignment="1" applyProtection="1">
      <alignment horizontal="center" vertical="center" wrapText="1"/>
      <protection locked="0"/>
    </xf>
    <xf numFmtId="0" fontId="26" fillId="2" borderId="10" xfId="6" applyFont="1" applyFill="1" applyBorder="1" applyAlignment="1" applyProtection="1">
      <alignment horizontal="center" vertical="center" wrapText="1"/>
      <protection locked="0"/>
    </xf>
    <xf numFmtId="0" fontId="4" fillId="0" borderId="153" xfId="6" applyFont="1" applyBorder="1" applyAlignment="1">
      <alignment vertical="center" wrapText="1"/>
    </xf>
    <xf numFmtId="0" fontId="26" fillId="0" borderId="154" xfId="6" applyFont="1" applyBorder="1" applyAlignment="1" applyProtection="1">
      <alignment horizontal="center" vertical="center" wrapText="1"/>
      <protection locked="0"/>
    </xf>
    <xf numFmtId="0" fontId="26" fillId="0" borderId="154" xfId="6" applyFont="1" applyBorder="1" applyAlignment="1" applyProtection="1">
      <alignment horizontal="center"/>
      <protection locked="0"/>
    </xf>
    <xf numFmtId="0" fontId="4" fillId="0" borderId="125" xfId="6" applyFont="1" applyBorder="1" applyAlignment="1">
      <alignment vertical="center" wrapText="1"/>
    </xf>
    <xf numFmtId="0" fontId="4" fillId="0" borderId="118" xfId="6" applyFont="1" applyBorder="1" applyAlignment="1">
      <alignment vertical="center" wrapText="1"/>
    </xf>
    <xf numFmtId="0" fontId="3" fillId="12" borderId="126" xfId="6" applyFont="1" applyFill="1" applyBorder="1" applyAlignment="1">
      <alignment horizontal="center" vertical="center" wrapText="1"/>
    </xf>
    <xf numFmtId="0" fontId="3" fillId="0" borderId="147" xfId="6" applyFont="1" applyBorder="1"/>
    <xf numFmtId="0" fontId="25" fillId="2" borderId="126" xfId="6" applyFont="1" applyFill="1" applyBorder="1" applyAlignment="1">
      <alignment vertical="center" wrapText="1"/>
    </xf>
    <xf numFmtId="0" fontId="12" fillId="2" borderId="126" xfId="6" applyFont="1" applyFill="1" applyBorder="1" applyAlignment="1">
      <alignment wrapText="1"/>
    </xf>
    <xf numFmtId="0" fontId="3" fillId="2" borderId="126" xfId="6" applyFont="1" applyFill="1" applyBorder="1" applyAlignment="1">
      <alignment horizontal="left" vertical="center" wrapText="1"/>
    </xf>
    <xf numFmtId="0" fontId="14" fillId="2" borderId="126" xfId="6" applyFont="1" applyFill="1" applyBorder="1" applyAlignment="1">
      <alignment horizontal="left" vertical="center" wrapText="1"/>
    </xf>
    <xf numFmtId="0" fontId="3" fillId="2" borderId="150" xfId="6" applyFont="1" applyFill="1" applyBorder="1" applyAlignment="1">
      <alignment horizontal="left" vertical="center" wrapText="1"/>
    </xf>
    <xf numFmtId="0" fontId="3" fillId="0" borderId="126" xfId="6" applyFont="1" applyAlignment="1">
      <alignment horizontal="left" vertical="center" wrapText="1"/>
    </xf>
    <xf numFmtId="0" fontId="3" fillId="2" borderId="126" xfId="6" applyFont="1" applyFill="1" applyBorder="1" applyAlignment="1">
      <alignment horizontal="right" vertical="center" wrapText="1"/>
    </xf>
    <xf numFmtId="0" fontId="26" fillId="2" borderId="193" xfId="6" applyFont="1" applyFill="1" applyBorder="1" applyAlignment="1" applyProtection="1">
      <alignment horizontal="center" vertical="center" wrapText="1"/>
      <protection locked="0"/>
    </xf>
    <xf numFmtId="0" fontId="27" fillId="0" borderId="126" xfId="6" applyFont="1" applyAlignment="1">
      <alignment horizontal="left" vertical="center" wrapText="1"/>
    </xf>
    <xf numFmtId="0" fontId="25" fillId="2" borderId="147" xfId="6" applyFont="1" applyFill="1" applyBorder="1" applyAlignment="1">
      <alignment vertical="top" wrapText="1"/>
    </xf>
    <xf numFmtId="0" fontId="26" fillId="2" borderId="195" xfId="6" applyFont="1" applyFill="1" applyBorder="1" applyAlignment="1" applyProtection="1">
      <alignment horizontal="center" vertical="center" wrapText="1"/>
      <protection locked="0"/>
    </xf>
    <xf numFmtId="0" fontId="3" fillId="2" borderId="126" xfId="6" applyFont="1" applyFill="1" applyBorder="1" applyAlignment="1">
      <alignment horizontal="left" vertical="top"/>
    </xf>
    <xf numFmtId="0" fontId="26" fillId="2" borderId="196" xfId="6" applyFont="1" applyFill="1" applyBorder="1" applyAlignment="1" applyProtection="1">
      <alignment horizontal="center" vertical="center" wrapText="1"/>
      <protection locked="0"/>
    </xf>
    <xf numFmtId="0" fontId="25" fillId="2" borderId="153" xfId="6" applyFont="1" applyFill="1" applyBorder="1" applyAlignment="1">
      <alignment vertical="top" wrapText="1"/>
    </xf>
    <xf numFmtId="0" fontId="3" fillId="2" borderId="149" xfId="6" applyFont="1" applyFill="1" applyBorder="1" applyAlignment="1">
      <alignment horizontal="right" vertical="center" wrapText="1"/>
    </xf>
    <xf numFmtId="0" fontId="26" fillId="2" borderId="192" xfId="6" applyFont="1" applyFill="1" applyBorder="1" applyAlignment="1" applyProtection="1">
      <alignment horizontal="center" vertical="center" wrapText="1"/>
      <protection locked="0"/>
    </xf>
    <xf numFmtId="0" fontId="28" fillId="2" borderId="126" xfId="6" applyFont="1" applyFill="1" applyBorder="1" applyAlignment="1">
      <alignment horizontal="center" vertical="center" wrapText="1"/>
    </xf>
    <xf numFmtId="0" fontId="3" fillId="2" borderId="129" xfId="6" applyFont="1" applyFill="1" applyBorder="1" applyAlignment="1">
      <alignment horizontal="center" vertical="center" wrapText="1"/>
    </xf>
    <xf numFmtId="0" fontId="3" fillId="2" borderId="28" xfId="6" applyFont="1" applyFill="1" applyBorder="1" applyAlignment="1">
      <alignment horizontal="center" vertical="center" wrapText="1"/>
    </xf>
    <xf numFmtId="0" fontId="23" fillId="2" borderId="126" xfId="6" applyFont="1" applyFill="1" applyBorder="1" applyAlignment="1">
      <alignment horizontal="center" vertical="center" wrapText="1"/>
    </xf>
    <xf numFmtId="0" fontId="29" fillId="2" borderId="126" xfId="6" applyFont="1" applyFill="1" applyBorder="1" applyAlignment="1">
      <alignment horizontal="center" vertical="center"/>
    </xf>
    <xf numFmtId="0" fontId="3" fillId="2" borderId="126" xfId="6" applyFont="1" applyFill="1" applyBorder="1" applyAlignment="1">
      <alignment horizontal="right" vertical="center"/>
    </xf>
    <xf numFmtId="0" fontId="3" fillId="2" borderId="126" xfId="6" applyFont="1" applyFill="1" applyBorder="1" applyAlignment="1">
      <alignment horizontal="center" vertical="center" wrapText="1"/>
    </xf>
    <xf numFmtId="0" fontId="3" fillId="2" borderId="126" xfId="6" applyFont="1" applyFill="1" applyBorder="1" applyAlignment="1">
      <alignment vertical="top" wrapText="1"/>
    </xf>
    <xf numFmtId="0" fontId="3" fillId="0" borderId="126" xfId="6" applyFont="1" applyAlignment="1">
      <alignment horizontal="center" vertical="center" wrapText="1"/>
    </xf>
    <xf numFmtId="0" fontId="17" fillId="0" borderId="28" xfId="6" applyFont="1" applyBorder="1" applyAlignment="1">
      <alignment horizontal="center" vertical="center"/>
    </xf>
    <xf numFmtId="0" fontId="19" fillId="14" borderId="28" xfId="6" applyFont="1" applyFill="1" applyBorder="1" applyAlignment="1">
      <alignment horizontal="center" vertical="center"/>
    </xf>
    <xf numFmtId="9" fontId="17" fillId="0" borderId="28" xfId="6" applyNumberFormat="1" applyFont="1" applyBorder="1" applyAlignment="1">
      <alignment horizontal="center" vertical="center"/>
    </xf>
    <xf numFmtId="0" fontId="19" fillId="11" borderId="28" xfId="6" applyFont="1" applyFill="1" applyBorder="1" applyAlignment="1">
      <alignment horizontal="center" vertical="center"/>
    </xf>
    <xf numFmtId="0" fontId="19" fillId="10" borderId="28" xfId="6" applyFont="1" applyFill="1" applyBorder="1" applyAlignment="1">
      <alignment horizontal="center" vertical="center"/>
    </xf>
    <xf numFmtId="0" fontId="19" fillId="8" borderId="28" xfId="6" applyFont="1" applyFill="1" applyBorder="1" applyAlignment="1">
      <alignment horizontal="center" vertical="center"/>
    </xf>
    <xf numFmtId="0" fontId="30" fillId="9" borderId="28" xfId="6" applyFont="1" applyFill="1" applyBorder="1" applyAlignment="1">
      <alignment horizontal="center" vertical="center"/>
    </xf>
    <xf numFmtId="0" fontId="31" fillId="0" borderId="126" xfId="6" applyFont="1" applyAlignment="1">
      <alignment horizontal="left" vertical="center"/>
    </xf>
    <xf numFmtId="0" fontId="32" fillId="0" borderId="126" xfId="6" applyFont="1" applyAlignment="1">
      <alignment horizontal="center" vertical="center"/>
    </xf>
    <xf numFmtId="0" fontId="3" fillId="0" borderId="126" xfId="6" applyFont="1" applyAlignment="1">
      <alignment vertical="center" wrapText="1"/>
    </xf>
    <xf numFmtId="0" fontId="17" fillId="0" borderId="8" xfId="6" applyFont="1" applyBorder="1" applyAlignment="1">
      <alignment vertical="center" wrapText="1"/>
    </xf>
    <xf numFmtId="0" fontId="17" fillId="0" borderId="124" xfId="6" applyFont="1" applyBorder="1" applyAlignment="1">
      <alignment vertical="center" wrapText="1"/>
    </xf>
    <xf numFmtId="0" fontId="3" fillId="0" borderId="124" xfId="6" applyFont="1" applyBorder="1" applyAlignment="1">
      <alignment horizontal="center" vertical="center"/>
    </xf>
    <xf numFmtId="0" fontId="3" fillId="0" borderId="70" xfId="6" applyFont="1" applyBorder="1" applyAlignment="1">
      <alignment horizontal="center" vertical="center"/>
    </xf>
    <xf numFmtId="0" fontId="4" fillId="7" borderId="3" xfId="6" applyFont="1" applyFill="1" applyBorder="1" applyAlignment="1">
      <alignment horizontal="center" vertical="center" wrapText="1"/>
    </xf>
    <xf numFmtId="0" fontId="4" fillId="7" borderId="3" xfId="6" applyFont="1" applyFill="1" applyBorder="1" applyAlignment="1">
      <alignment horizontal="center" vertical="center"/>
    </xf>
    <xf numFmtId="0" fontId="4" fillId="13" borderId="3" xfId="6" applyFont="1" applyFill="1" applyBorder="1" applyAlignment="1">
      <alignment horizontal="center" vertical="center"/>
    </xf>
    <xf numFmtId="0" fontId="34" fillId="14" borderId="114" xfId="6" applyFont="1" applyFill="1" applyBorder="1" applyAlignment="1">
      <alignment horizontal="center" vertical="center"/>
    </xf>
    <xf numFmtId="0" fontId="34" fillId="14" borderId="115" xfId="6" applyFont="1" applyFill="1" applyBorder="1" applyAlignment="1">
      <alignment vertical="center"/>
    </xf>
    <xf numFmtId="9" fontId="3" fillId="7" borderId="11" xfId="6" applyNumberFormat="1" applyFont="1" applyFill="1" applyBorder="1" applyAlignment="1">
      <alignment horizontal="center" vertical="center" wrapText="1"/>
    </xf>
    <xf numFmtId="0" fontId="109" fillId="0" borderId="168" xfId="6" applyFont="1" applyBorder="1" applyAlignment="1" applyProtection="1">
      <alignment horizontal="center" vertical="center"/>
      <protection locked="0"/>
    </xf>
    <xf numFmtId="0" fontId="3" fillId="0" borderId="11" xfId="6" applyFont="1" applyBorder="1" applyAlignment="1" applyProtection="1">
      <alignment horizontal="center" vertical="center"/>
      <protection locked="0"/>
    </xf>
    <xf numFmtId="0" fontId="1" fillId="7" borderId="11" xfId="6" applyFont="1" applyFill="1" applyBorder="1" applyAlignment="1">
      <alignment horizontal="center" vertical="center" wrapText="1"/>
    </xf>
    <xf numFmtId="0" fontId="34" fillId="11" borderId="125" xfId="6" applyFont="1" applyFill="1" applyBorder="1" applyAlignment="1">
      <alignment horizontal="center" vertical="center"/>
    </xf>
    <xf numFmtId="0" fontId="34" fillId="11" borderId="118" xfId="6" applyFont="1" applyFill="1" applyBorder="1" applyAlignment="1">
      <alignment vertical="center"/>
    </xf>
    <xf numFmtId="2" fontId="33" fillId="0" borderId="126" xfId="6" applyNumberFormat="1" applyFont="1" applyAlignment="1">
      <alignment horizontal="center" vertical="center" wrapText="1"/>
    </xf>
    <xf numFmtId="0" fontId="34" fillId="10" borderId="125" xfId="6" applyFont="1" applyFill="1" applyBorder="1" applyAlignment="1">
      <alignment horizontal="center" vertical="center"/>
    </xf>
    <xf numFmtId="0" fontId="34" fillId="10" borderId="118" xfId="6" applyFont="1" applyFill="1" applyBorder="1" applyAlignment="1">
      <alignment vertical="center"/>
    </xf>
    <xf numFmtId="0" fontId="34" fillId="8" borderId="125" xfId="6" applyFont="1" applyFill="1" applyBorder="1" applyAlignment="1">
      <alignment horizontal="center" vertical="center"/>
    </xf>
    <xf numFmtId="0" fontId="34" fillId="8" borderId="118" xfId="6" applyFont="1" applyFill="1" applyBorder="1" applyAlignment="1">
      <alignment vertical="center"/>
    </xf>
    <xf numFmtId="0" fontId="35" fillId="9" borderId="120" xfId="6" applyFont="1" applyFill="1" applyBorder="1" applyAlignment="1">
      <alignment horizontal="center" vertical="center"/>
    </xf>
    <xf numFmtId="0" fontId="35" fillId="9" borderId="121" xfId="6" applyFont="1" applyFill="1" applyBorder="1" applyAlignment="1">
      <alignment vertical="center"/>
    </xf>
    <xf numFmtId="9" fontId="3" fillId="7" borderId="21" xfId="6" applyNumberFormat="1" applyFont="1" applyFill="1" applyBorder="1" applyAlignment="1">
      <alignment horizontal="center" vertical="center" wrapText="1"/>
    </xf>
    <xf numFmtId="0" fontId="1" fillId="7" borderId="21" xfId="6" applyFont="1" applyFill="1" applyBorder="1" applyAlignment="1">
      <alignment horizontal="center" vertical="center" wrapText="1"/>
    </xf>
    <xf numFmtId="0" fontId="3" fillId="0" borderId="122" xfId="6" applyFont="1" applyBorder="1" applyAlignment="1">
      <alignment horizontal="center" vertical="center" wrapText="1"/>
    </xf>
    <xf numFmtId="0" fontId="3" fillId="12" borderId="122" xfId="6" applyFont="1" applyFill="1" applyBorder="1" applyAlignment="1">
      <alignment horizontal="center" vertical="center" wrapText="1"/>
    </xf>
    <xf numFmtId="0" fontId="3" fillId="12" borderId="122" xfId="6" applyFont="1" applyFill="1" applyBorder="1" applyAlignment="1">
      <alignment horizontal="left" vertical="center" wrapText="1"/>
    </xf>
    <xf numFmtId="0" fontId="3" fillId="12" borderId="122" xfId="6" applyFont="1" applyFill="1" applyBorder="1" applyAlignment="1">
      <alignment horizontal="center" vertical="center"/>
    </xf>
    <xf numFmtId="0" fontId="2" fillId="0" borderId="126" xfId="6" applyFont="1" applyBorder="1" applyAlignment="1">
      <alignment horizontal="center" vertical="center"/>
    </xf>
    <xf numFmtId="0" fontId="34" fillId="0" borderId="126" xfId="6" applyFont="1" applyBorder="1" applyAlignment="1">
      <alignment horizontal="center" vertical="center"/>
    </xf>
    <xf numFmtId="9" fontId="2" fillId="0" borderId="126" xfId="6" applyNumberFormat="1" applyFont="1" applyBorder="1" applyAlignment="1">
      <alignment horizontal="center" vertical="center"/>
    </xf>
    <xf numFmtId="0" fontId="3" fillId="0" borderId="126" xfId="6" applyFont="1" applyBorder="1" applyAlignment="1">
      <alignment vertical="center" wrapText="1"/>
    </xf>
    <xf numFmtId="0" fontId="4" fillId="2" borderId="126" xfId="6" applyFont="1" applyFill="1" applyBorder="1" applyAlignment="1">
      <alignment vertical="center" wrapText="1"/>
    </xf>
    <xf numFmtId="0" fontId="4" fillId="2" borderId="126" xfId="6" applyFont="1" applyFill="1" applyBorder="1" applyAlignment="1">
      <alignment vertical="center"/>
    </xf>
    <xf numFmtId="0" fontId="4" fillId="2" borderId="126" xfId="6" applyFont="1" applyFill="1" applyBorder="1" applyAlignment="1">
      <alignment horizontal="left"/>
    </xf>
    <xf numFmtId="167" fontId="3" fillId="0" borderId="126" xfId="6" applyNumberFormat="1" applyFont="1" applyAlignment="1">
      <alignment vertical="center"/>
    </xf>
    <xf numFmtId="9" fontId="3" fillId="2" borderId="32" xfId="6" applyNumberFormat="1" applyFont="1" applyFill="1" applyBorder="1" applyAlignment="1">
      <alignment horizontal="left" vertical="center"/>
    </xf>
    <xf numFmtId="9" fontId="4" fillId="2" borderId="34" xfId="6" applyNumberFormat="1" applyFont="1" applyFill="1" applyBorder="1" applyAlignment="1">
      <alignment horizontal="left" vertical="center"/>
    </xf>
    <xf numFmtId="9" fontId="4" fillId="2" borderId="32" xfId="6" applyNumberFormat="1" applyFont="1" applyFill="1" applyBorder="1" applyAlignment="1">
      <alignment horizontal="left" vertical="center"/>
    </xf>
    <xf numFmtId="0" fontId="3" fillId="2" borderId="122" xfId="6" applyFont="1" applyFill="1" applyBorder="1"/>
    <xf numFmtId="0" fontId="4" fillId="7" borderId="11" xfId="6" applyFont="1" applyFill="1" applyBorder="1" applyAlignment="1">
      <alignment horizontal="center" vertical="center"/>
    </xf>
    <xf numFmtId="0" fontId="4" fillId="7" borderId="85" xfId="6" applyFont="1" applyFill="1" applyBorder="1" applyAlignment="1">
      <alignment horizontal="center" vertical="center"/>
    </xf>
    <xf numFmtId="0" fontId="3" fillId="2" borderId="10" xfId="6" applyFont="1" applyFill="1" applyBorder="1" applyAlignment="1">
      <alignment horizontal="center" vertical="center"/>
    </xf>
    <xf numFmtId="0" fontId="3" fillId="2" borderId="11" xfId="6" applyFont="1" applyFill="1" applyBorder="1" applyAlignment="1" applyProtection="1">
      <alignment horizontal="center" vertical="center" wrapText="1"/>
      <protection locked="0"/>
    </xf>
    <xf numFmtId="0" fontId="3" fillId="2" borderId="85" xfId="6" applyFont="1" applyFill="1" applyBorder="1" applyAlignment="1" applyProtection="1">
      <alignment horizontal="center" vertical="center" wrapText="1"/>
      <protection locked="0"/>
    </xf>
    <xf numFmtId="0" fontId="3" fillId="0" borderId="10" xfId="6" applyFont="1" applyBorder="1" applyAlignment="1">
      <alignment horizontal="center" vertical="center"/>
    </xf>
    <xf numFmtId="0" fontId="3" fillId="0" borderId="85" xfId="6" applyFont="1" applyBorder="1" applyAlignment="1" applyProtection="1">
      <alignment horizontal="center" vertical="center"/>
      <protection locked="0"/>
    </xf>
    <xf numFmtId="164" fontId="2" fillId="0" borderId="126" xfId="6" applyNumberFormat="1" applyFont="1" applyAlignment="1">
      <alignment horizontal="center" vertical="center" wrapText="1"/>
    </xf>
    <xf numFmtId="166" fontId="3" fillId="12" borderId="126" xfId="6" applyNumberFormat="1" applyFont="1" applyFill="1" applyBorder="1" applyAlignment="1">
      <alignment horizontal="center"/>
    </xf>
    <xf numFmtId="0" fontId="3" fillId="2" borderId="11" xfId="6" applyFont="1" applyFill="1" applyBorder="1" applyAlignment="1" applyProtection="1">
      <alignment horizontal="center" vertical="center"/>
      <protection locked="0"/>
    </xf>
    <xf numFmtId="0" fontId="3" fillId="2" borderId="85" xfId="6" applyFont="1" applyFill="1" applyBorder="1" applyAlignment="1" applyProtection="1">
      <alignment horizontal="center" vertical="center"/>
      <protection locked="0"/>
    </xf>
    <xf numFmtId="0" fontId="5" fillId="0" borderId="126" xfId="6" applyFont="1" applyAlignment="1">
      <alignment horizontal="center" vertical="center"/>
    </xf>
    <xf numFmtId="0" fontId="3" fillId="0" borderId="126" xfId="6" applyFont="1" applyAlignment="1">
      <alignment horizontal="center"/>
    </xf>
    <xf numFmtId="0" fontId="33" fillId="0" borderId="126" xfId="6" applyFont="1" applyAlignment="1">
      <alignment horizontal="center" vertical="center"/>
    </xf>
    <xf numFmtId="0" fontId="4" fillId="2" borderId="126" xfId="6" applyFont="1" applyFill="1" applyBorder="1"/>
    <xf numFmtId="0" fontId="3" fillId="0" borderId="20" xfId="6" applyFont="1" applyBorder="1" applyAlignment="1">
      <alignment horizontal="center" vertical="center"/>
    </xf>
    <xf numFmtId="0" fontId="3" fillId="2" borderId="21" xfId="6" applyFont="1" applyFill="1" applyBorder="1" applyAlignment="1" applyProtection="1">
      <alignment horizontal="center" vertical="center"/>
      <protection locked="0"/>
    </xf>
    <xf numFmtId="0" fontId="3" fillId="2" borderId="93" xfId="6" applyFont="1" applyFill="1" applyBorder="1" applyAlignment="1" applyProtection="1">
      <alignment horizontal="center" vertical="center"/>
      <protection locked="0"/>
    </xf>
    <xf numFmtId="0" fontId="3" fillId="2" borderId="20" xfId="6" applyFont="1" applyFill="1" applyBorder="1" applyAlignment="1">
      <alignment horizontal="center" vertical="center"/>
    </xf>
    <xf numFmtId="0" fontId="3" fillId="2" borderId="21" xfId="6" applyFont="1" applyFill="1" applyBorder="1" applyAlignment="1" applyProtection="1">
      <alignment horizontal="center" vertical="center" wrapText="1"/>
      <protection locked="0"/>
    </xf>
    <xf numFmtId="0" fontId="3" fillId="2" borderId="93" xfId="6" applyFont="1" applyFill="1" applyBorder="1" applyAlignment="1" applyProtection="1">
      <alignment horizontal="center" vertical="center" wrapText="1"/>
      <protection locked="0"/>
    </xf>
    <xf numFmtId="0" fontId="12" fillId="0" borderId="126" xfId="6" applyFont="1" applyAlignment="1">
      <alignment horizontal="center" vertical="center" wrapText="1"/>
    </xf>
    <xf numFmtId="0" fontId="12" fillId="2" borderId="126" xfId="6" applyFont="1" applyFill="1" applyBorder="1" applyAlignment="1">
      <alignment horizontal="center" vertical="center" wrapText="1"/>
    </xf>
    <xf numFmtId="0" fontId="40" fillId="2" borderId="126" xfId="6" applyFont="1" applyFill="1" applyBorder="1" applyAlignment="1">
      <alignment horizontal="center" vertical="center" wrapText="1"/>
    </xf>
    <xf numFmtId="0" fontId="5" fillId="2" borderId="126" xfId="6" applyFont="1" applyFill="1" applyBorder="1" applyAlignment="1">
      <alignment horizontal="right" vertical="center" wrapText="1"/>
    </xf>
    <xf numFmtId="166" fontId="5" fillId="2" borderId="126" xfId="6" applyNumberFormat="1" applyFont="1" applyFill="1" applyBorder="1" applyAlignment="1">
      <alignment horizontal="center" vertical="center" wrapText="1"/>
    </xf>
    <xf numFmtId="9" fontId="2" fillId="2" borderId="126" xfId="6" applyNumberFormat="1" applyFont="1" applyFill="1" applyBorder="1" applyAlignment="1">
      <alignment horizontal="left" vertical="center" wrapText="1"/>
    </xf>
    <xf numFmtId="0" fontId="3" fillId="2" borderId="126" xfId="6" applyFont="1" applyFill="1" applyBorder="1" applyAlignment="1">
      <alignment vertical="top"/>
    </xf>
    <xf numFmtId="0" fontId="13" fillId="0" borderId="126" xfId="6" applyFont="1" applyAlignment="1">
      <alignment wrapText="1"/>
    </xf>
    <xf numFmtId="0" fontId="13" fillId="0" borderId="126" xfId="6" applyFont="1" applyAlignment="1">
      <alignment horizontal="center" wrapText="1"/>
    </xf>
    <xf numFmtId="0" fontId="4" fillId="0" borderId="126" xfId="6" applyFont="1" applyAlignment="1">
      <alignment vertical="center"/>
    </xf>
    <xf numFmtId="0" fontId="4" fillId="0" borderId="126" xfId="6" applyFont="1" applyBorder="1" applyAlignment="1">
      <alignment horizontal="center" vertical="center"/>
    </xf>
    <xf numFmtId="0" fontId="4" fillId="0" borderId="126" xfId="6" applyFont="1" applyAlignment="1">
      <alignment horizontal="center" vertical="center" textRotation="90"/>
    </xf>
    <xf numFmtId="0" fontId="4" fillId="0" borderId="126" xfId="6" applyFont="1" applyBorder="1" applyAlignment="1">
      <alignment horizontal="center" vertical="center" wrapText="1"/>
    </xf>
    <xf numFmtId="0" fontId="14" fillId="12" borderId="28" xfId="6" applyFont="1" applyFill="1" applyBorder="1" applyAlignment="1">
      <alignment horizontal="center" vertical="center"/>
    </xf>
    <xf numFmtId="0" fontId="3" fillId="2" borderId="126" xfId="6" applyFont="1" applyFill="1" applyBorder="1" applyAlignment="1">
      <alignment horizontal="center"/>
    </xf>
    <xf numFmtId="0" fontId="68" fillId="0" borderId="126" xfId="6" applyFont="1" applyAlignment="1">
      <alignment horizontal="center"/>
    </xf>
    <xf numFmtId="0" fontId="21" fillId="0" borderId="126" xfId="6" applyFont="1" applyAlignment="1">
      <alignment horizontal="left" vertical="center"/>
    </xf>
    <xf numFmtId="0" fontId="5" fillId="0" borderId="32" xfId="6" applyFont="1" applyBorder="1" applyAlignment="1">
      <alignment horizontal="center" vertical="center" wrapText="1"/>
    </xf>
    <xf numFmtId="9" fontId="48" fillId="0" borderId="110" xfId="6" applyNumberFormat="1" applyFont="1" applyBorder="1" applyAlignment="1">
      <alignment horizontal="center" vertical="center" wrapText="1"/>
    </xf>
    <xf numFmtId="0" fontId="3" fillId="0" borderId="126" xfId="6" applyFont="1" applyBorder="1" applyAlignment="1" applyProtection="1">
      <alignment horizontal="center" vertical="center" wrapText="1"/>
      <protection locked="0"/>
    </xf>
    <xf numFmtId="2" fontId="3" fillId="12" borderId="129" xfId="6" applyNumberFormat="1" applyFont="1" applyFill="1" applyBorder="1" applyAlignment="1">
      <alignment horizontal="center" vertical="center" wrapText="1"/>
    </xf>
    <xf numFmtId="0" fontId="21" fillId="0" borderId="126" xfId="6" applyFont="1" applyAlignment="1">
      <alignment horizontal="center" vertical="center"/>
    </xf>
    <xf numFmtId="2" fontId="3" fillId="12" borderId="28" xfId="6" applyNumberFormat="1" applyFont="1" applyFill="1" applyBorder="1" applyAlignment="1">
      <alignment horizontal="center" vertical="center" wrapText="1"/>
    </xf>
    <xf numFmtId="0" fontId="3" fillId="2" borderId="126" xfId="6" applyFont="1" applyFill="1" applyBorder="1" applyAlignment="1">
      <alignment horizontal="left" vertical="top" wrapText="1"/>
    </xf>
    <xf numFmtId="0" fontId="4" fillId="18" borderId="125" xfId="6" applyFont="1" applyFill="1" applyBorder="1" applyAlignment="1">
      <alignment horizontal="center" vertical="center"/>
    </xf>
    <xf numFmtId="0" fontId="4" fillId="18" borderId="126" xfId="6" applyFont="1" applyFill="1" applyAlignment="1">
      <alignment horizontal="center" vertical="center"/>
    </xf>
    <xf numFmtId="0" fontId="5" fillId="0" borderId="81" xfId="6" applyFont="1" applyBorder="1" applyAlignment="1">
      <alignment horizontal="center" vertical="center" wrapText="1"/>
    </xf>
    <xf numFmtId="0" fontId="104" fillId="0" borderId="127" xfId="6" applyFont="1" applyBorder="1" applyAlignment="1">
      <alignment horizontal="right" vertical="center" wrapText="1"/>
    </xf>
    <xf numFmtId="0" fontId="11" fillId="0" borderId="126" xfId="6" applyFont="1" applyAlignment="1">
      <alignment horizontal="center" vertical="center"/>
    </xf>
    <xf numFmtId="168" fontId="3" fillId="27" borderId="126" xfId="6" applyNumberFormat="1" applyFont="1" applyFill="1" applyAlignment="1">
      <alignment horizontal="center" vertical="top" wrapText="1"/>
    </xf>
    <xf numFmtId="0" fontId="41" fillId="2" borderId="126" xfId="6" applyFont="1" applyFill="1" applyBorder="1" applyAlignment="1">
      <alignment horizontal="center" vertical="center" wrapText="1"/>
    </xf>
    <xf numFmtId="0" fontId="42" fillId="2" borderId="126" xfId="6" applyFont="1" applyFill="1" applyBorder="1" applyAlignment="1">
      <alignment horizontal="center" vertical="center" wrapText="1"/>
    </xf>
    <xf numFmtId="9" fontId="11" fillId="2" borderId="126" xfId="6" applyNumberFormat="1" applyFont="1" applyFill="1" applyBorder="1" applyAlignment="1">
      <alignment horizontal="center" vertical="center" wrapText="1"/>
    </xf>
    <xf numFmtId="0" fontId="11" fillId="0" borderId="126" xfId="6" applyFont="1" applyAlignment="1">
      <alignment horizontal="left" vertical="center"/>
    </xf>
    <xf numFmtId="0" fontId="69" fillId="0" borderId="126" xfId="6" applyFont="1" applyBorder="1" applyAlignment="1">
      <alignment horizontal="center" vertical="center" wrapText="1"/>
    </xf>
    <xf numFmtId="49" fontId="4" fillId="0" borderId="126" xfId="6" applyNumberFormat="1" applyFont="1" applyAlignment="1">
      <alignment horizontal="center" vertical="center" wrapText="1"/>
    </xf>
    <xf numFmtId="0" fontId="3" fillId="12" borderId="126" xfId="6" applyFont="1" applyFill="1" applyBorder="1" applyAlignment="1">
      <alignment horizontal="center"/>
    </xf>
    <xf numFmtId="0" fontId="3" fillId="0" borderId="134" xfId="6" applyFont="1" applyBorder="1" applyAlignment="1" applyProtection="1">
      <alignment horizontal="center" vertical="center" wrapText="1"/>
      <protection locked="0"/>
    </xf>
    <xf numFmtId="0" fontId="5" fillId="0" borderId="137" xfId="6" applyFont="1" applyBorder="1" applyAlignment="1">
      <alignment horizontal="center" vertical="center" wrapText="1"/>
    </xf>
    <xf numFmtId="0" fontId="4" fillId="0" borderId="32" xfId="6" applyFont="1" applyBorder="1" applyAlignment="1">
      <alignment horizontal="center" vertical="center" wrapText="1"/>
    </xf>
    <xf numFmtId="0" fontId="3" fillId="12" borderId="126" xfId="6" applyFont="1" applyFill="1" applyBorder="1" applyAlignment="1">
      <alignment horizontal="center" vertical="top" wrapText="1"/>
    </xf>
    <xf numFmtId="0" fontId="3" fillId="12" borderId="125" xfId="6" applyFont="1" applyFill="1" applyBorder="1" applyAlignment="1">
      <alignment horizontal="center" vertical="top" wrapText="1"/>
    </xf>
    <xf numFmtId="0" fontId="3" fillId="0" borderId="126" xfId="6" applyFont="1" applyAlignment="1">
      <alignment vertical="top" wrapText="1"/>
    </xf>
    <xf numFmtId="0" fontId="41" fillId="2" borderId="126" xfId="6" applyFont="1" applyFill="1" applyBorder="1" applyAlignment="1">
      <alignment vertical="center" wrapText="1"/>
    </xf>
    <xf numFmtId="9" fontId="49" fillId="0" borderId="127" xfId="6" applyNumberFormat="1" applyFont="1" applyBorder="1" applyAlignment="1">
      <alignment horizontal="center" vertical="center" wrapText="1"/>
    </xf>
    <xf numFmtId="0" fontId="6" fillId="0" borderId="128" xfId="6" applyFont="1" applyBorder="1"/>
    <xf numFmtId="0" fontId="64" fillId="0" borderId="126" xfId="6" applyFont="1" applyBorder="1" applyAlignment="1">
      <alignment horizontal="center" vertical="center"/>
    </xf>
    <xf numFmtId="0" fontId="3" fillId="12" borderId="126" xfId="6" applyFont="1" applyFill="1" applyBorder="1" applyAlignment="1">
      <alignment horizontal="center" wrapText="1"/>
    </xf>
    <xf numFmtId="0" fontId="69" fillId="19" borderId="134" xfId="6" applyFont="1" applyFill="1" applyBorder="1" applyAlignment="1">
      <alignment horizontal="center" vertical="top" wrapText="1"/>
    </xf>
    <xf numFmtId="0" fontId="4" fillId="0" borderId="126" xfId="6" applyFont="1" applyBorder="1" applyAlignment="1">
      <alignment horizontal="center" vertical="center" wrapText="1"/>
    </xf>
    <xf numFmtId="0" fontId="2" fillId="2" borderId="134" xfId="6" applyFont="1" applyFill="1" applyBorder="1" applyAlignment="1" applyProtection="1">
      <alignment horizontal="center" vertical="center" wrapText="1"/>
      <protection locked="0"/>
    </xf>
    <xf numFmtId="0" fontId="2" fillId="2" borderId="134" xfId="6" applyFont="1" applyFill="1" applyBorder="1" applyAlignment="1" applyProtection="1">
      <alignment horizontal="center" vertical="center" wrapText="1"/>
      <protection locked="0"/>
    </xf>
    <xf numFmtId="0" fontId="110" fillId="0" borderId="126" xfId="6" applyBorder="1" applyAlignment="1" applyProtection="1">
      <alignment horizontal="left" vertical="center" wrapText="1"/>
      <protection locked="0"/>
    </xf>
    <xf numFmtId="0" fontId="11" fillId="0" borderId="126" xfId="6" applyFont="1" applyBorder="1" applyAlignment="1">
      <alignment horizontal="center" vertical="center"/>
    </xf>
    <xf numFmtId="0" fontId="3" fillId="0" borderId="126" xfId="6" applyFont="1" applyBorder="1" applyAlignment="1" applyProtection="1">
      <alignment horizontal="left" vertical="center" wrapText="1"/>
      <protection locked="0"/>
    </xf>
    <xf numFmtId="0" fontId="5" fillId="0" borderId="126" xfId="6" applyFont="1" applyBorder="1" applyAlignment="1">
      <alignment horizontal="center" vertical="center" wrapText="1"/>
    </xf>
    <xf numFmtId="0" fontId="4" fillId="17" borderId="134" xfId="6" applyFont="1" applyFill="1" applyBorder="1" applyAlignment="1">
      <alignment vertical="center" wrapText="1"/>
    </xf>
    <xf numFmtId="0" fontId="4" fillId="17" borderId="137" xfId="6" applyFont="1" applyFill="1" applyBorder="1" applyAlignment="1">
      <alignment vertical="center" wrapText="1"/>
    </xf>
    <xf numFmtId="0" fontId="4" fillId="17" borderId="134" xfId="6" applyFont="1" applyFill="1" applyBorder="1" applyAlignment="1">
      <alignment vertical="top" wrapText="1"/>
    </xf>
    <xf numFmtId="0" fontId="4" fillId="0" borderId="134" xfId="6" applyFont="1" applyBorder="1" applyAlignment="1">
      <alignment horizontal="center" vertical="center" wrapText="1"/>
    </xf>
    <xf numFmtId="49" fontId="3" fillId="12" borderId="125" xfId="6" applyNumberFormat="1" applyFont="1" applyFill="1" applyBorder="1" applyAlignment="1">
      <alignment vertical="top" wrapText="1"/>
    </xf>
    <xf numFmtId="0" fontId="11" fillId="0" borderId="126" xfId="6" applyFont="1" applyBorder="1" applyAlignment="1">
      <alignment horizontal="center" vertical="center" wrapText="1"/>
    </xf>
    <xf numFmtId="0" fontId="6" fillId="0" borderId="126" xfId="6" applyFont="1" applyBorder="1" applyAlignment="1" applyProtection="1">
      <alignment horizontal="left" vertical="center" wrapText="1"/>
      <protection locked="0"/>
    </xf>
    <xf numFmtId="0" fontId="81" fillId="0" borderId="126" xfId="6" applyFont="1" applyBorder="1" applyAlignment="1">
      <alignment horizontal="center" vertical="center"/>
    </xf>
    <xf numFmtId="0" fontId="5" fillId="17" borderId="129" xfId="6" applyFont="1" applyFill="1" applyBorder="1" applyAlignment="1">
      <alignment horizontal="center" vertical="center"/>
    </xf>
    <xf numFmtId="0" fontId="5" fillId="17" borderId="129" xfId="6" applyFont="1" applyFill="1" applyBorder="1" applyAlignment="1">
      <alignment horizontal="center" vertical="center" wrapText="1"/>
    </xf>
    <xf numFmtId="0" fontId="4" fillId="12" borderId="126" xfId="6" applyFont="1" applyFill="1" applyBorder="1" applyAlignment="1">
      <alignment horizontal="center" vertical="center"/>
    </xf>
    <xf numFmtId="49" fontId="3" fillId="0" borderId="28" xfId="6" applyNumberFormat="1" applyFont="1" applyBorder="1" applyAlignment="1" applyProtection="1">
      <alignment horizontal="center" vertical="center" wrapText="1"/>
      <protection locked="0"/>
    </xf>
    <xf numFmtId="49" fontId="3" fillId="0" borderId="28" xfId="6" applyNumberFormat="1" applyFont="1" applyBorder="1" applyAlignment="1" applyProtection="1">
      <alignment vertical="center" wrapText="1"/>
      <protection locked="0"/>
    </xf>
    <xf numFmtId="0" fontId="11" fillId="0" borderId="126" xfId="6" applyFont="1"/>
    <xf numFmtId="0" fontId="5" fillId="17" borderId="134" xfId="6" applyFont="1" applyFill="1" applyBorder="1" applyAlignment="1">
      <alignment horizontal="center" vertical="center"/>
    </xf>
    <xf numFmtId="0" fontId="5" fillId="7" borderId="134" xfId="6" applyFont="1" applyFill="1" applyBorder="1" applyAlignment="1">
      <alignment horizontal="center" vertical="center"/>
    </xf>
    <xf numFmtId="0" fontId="5" fillId="7" borderId="134" xfId="6" applyFont="1" applyFill="1" applyBorder="1" applyAlignment="1">
      <alignment horizontal="center" vertical="center"/>
    </xf>
    <xf numFmtId="0" fontId="68" fillId="0" borderId="126" xfId="6" applyFont="1"/>
    <xf numFmtId="0" fontId="3" fillId="0" borderId="134" xfId="6" applyFont="1" applyBorder="1" applyAlignment="1" applyProtection="1">
      <alignment horizontal="center" vertical="center"/>
      <protection locked="0"/>
    </xf>
    <xf numFmtId="0" fontId="106" fillId="0" borderId="134" xfId="6" applyFont="1" applyBorder="1" applyAlignment="1" applyProtection="1">
      <alignment horizontal="center" vertical="center" wrapText="1"/>
      <protection locked="0"/>
    </xf>
    <xf numFmtId="0" fontId="106" fillId="0" borderId="134" xfId="6" applyFont="1" applyBorder="1" applyAlignment="1" applyProtection="1">
      <alignment horizontal="center" vertical="center" wrapText="1"/>
      <protection locked="0"/>
    </xf>
    <xf numFmtId="0" fontId="14" fillId="0" borderId="126" xfId="6" applyFont="1" applyAlignment="1">
      <alignment horizontal="center" vertical="center"/>
    </xf>
    <xf numFmtId="0" fontId="14" fillId="2" borderId="126" xfId="6" applyFont="1" applyFill="1" applyBorder="1"/>
    <xf numFmtId="0" fontId="14" fillId="2" borderId="126" xfId="6" applyFont="1" applyFill="1" applyBorder="1" applyAlignment="1">
      <alignment horizontal="center" vertical="center"/>
    </xf>
    <xf numFmtId="0" fontId="12" fillId="0" borderId="126" xfId="6" applyFont="1" applyAlignment="1">
      <alignment horizontal="center" vertical="center"/>
    </xf>
    <xf numFmtId="0" fontId="2" fillId="0" borderId="134" xfId="6" applyFont="1" applyBorder="1" applyAlignment="1">
      <alignment vertical="center"/>
    </xf>
    <xf numFmtId="0" fontId="12" fillId="0" borderId="134" xfId="6" applyFont="1" applyBorder="1" applyAlignment="1">
      <alignment vertical="top" wrapText="1"/>
    </xf>
    <xf numFmtId="0" fontId="12" fillId="0" borderId="134" xfId="6" applyFont="1" applyBorder="1" applyAlignment="1">
      <alignment vertical="center" wrapText="1"/>
    </xf>
    <xf numFmtId="0" fontId="2" fillId="0" borderId="32" xfId="6" applyFont="1" applyBorder="1" applyAlignment="1">
      <alignment vertical="center"/>
    </xf>
    <xf numFmtId="0" fontId="12" fillId="0" borderId="34" xfId="6" applyFont="1" applyBorder="1" applyAlignment="1">
      <alignment vertical="center" wrapText="1"/>
    </xf>
    <xf numFmtId="0" fontId="5" fillId="0" borderId="126" xfId="6" applyFont="1"/>
    <xf numFmtId="0" fontId="2" fillId="0" borderId="126" xfId="6" applyFont="1" applyAlignment="1">
      <alignment horizontal="left" vertical="center" wrapText="1"/>
    </xf>
    <xf numFmtId="0" fontId="2" fillId="0" borderId="126" xfId="6" applyFont="1" applyAlignment="1">
      <alignment horizontal="left" vertical="center"/>
    </xf>
    <xf numFmtId="0" fontId="3" fillId="0" borderId="28" xfId="6" applyFont="1" applyBorder="1" applyAlignment="1">
      <alignment horizontal="center" vertical="center" wrapText="1"/>
    </xf>
    <xf numFmtId="0" fontId="2" fillId="0" borderId="28" xfId="6" applyFont="1" applyBorder="1" applyAlignment="1">
      <alignment horizontal="center" vertical="center"/>
    </xf>
    <xf numFmtId="9" fontId="2" fillId="0" borderId="126" xfId="6" applyNumberFormat="1" applyFont="1" applyAlignment="1">
      <alignment horizontal="center" vertical="center"/>
    </xf>
    <xf numFmtId="0" fontId="2" fillId="0" borderId="126" xfId="6" applyFont="1" applyAlignment="1">
      <alignment horizontal="center" vertical="center"/>
    </xf>
    <xf numFmtId="165" fontId="2" fillId="0" borderId="126" xfId="6" applyNumberFormat="1" applyFont="1" applyAlignment="1">
      <alignment horizontal="center" vertical="center"/>
    </xf>
    <xf numFmtId="0" fontId="56" fillId="0" borderId="126" xfId="6" applyFont="1"/>
    <xf numFmtId="0" fontId="2" fillId="2" borderId="126" xfId="6" applyFont="1" applyFill="1" applyBorder="1"/>
    <xf numFmtId="0" fontId="16" fillId="0" borderId="126" xfId="9" applyFont="1" applyBorder="1" applyAlignment="1">
      <alignment vertical="center" wrapText="1"/>
    </xf>
    <xf numFmtId="0" fontId="6" fillId="0" borderId="126" xfId="9" applyFont="1" applyBorder="1"/>
    <xf numFmtId="0" fontId="3" fillId="2" borderId="118" xfId="9" applyFont="1" applyFill="1" applyBorder="1"/>
    <xf numFmtId="0" fontId="3" fillId="2" borderId="126" xfId="9" applyFont="1" applyFill="1" applyBorder="1"/>
    <xf numFmtId="0" fontId="4" fillId="0" borderId="126" xfId="9" applyFont="1" applyAlignment="1">
      <alignment horizontal="center" vertical="center"/>
    </xf>
    <xf numFmtId="0" fontId="4" fillId="45" borderId="126" xfId="9" applyFont="1" applyFill="1" applyAlignment="1">
      <alignment horizontal="center" vertical="center"/>
    </xf>
    <xf numFmtId="0" fontId="110" fillId="45" borderId="126" xfId="9" applyFill="1" applyAlignment="1">
      <alignment horizontal="center" vertical="center"/>
    </xf>
    <xf numFmtId="0" fontId="3" fillId="12" borderId="126" xfId="9" applyFont="1" applyFill="1" applyBorder="1" applyAlignment="1">
      <alignment horizontal="center" vertical="center"/>
    </xf>
    <xf numFmtId="0" fontId="3" fillId="0" borderId="126" xfId="9" applyFont="1" applyAlignment="1">
      <alignment horizontal="center" vertical="center"/>
    </xf>
    <xf numFmtId="0" fontId="3" fillId="0" borderId="126" xfId="9" applyFont="1"/>
    <xf numFmtId="0" fontId="12" fillId="0" borderId="126" xfId="9" applyFont="1"/>
    <xf numFmtId="0" fontId="110" fillId="0" borderId="126" xfId="9"/>
    <xf numFmtId="0" fontId="110" fillId="0" borderId="126" xfId="9" applyBorder="1"/>
    <xf numFmtId="0" fontId="18" fillId="2" borderId="126" xfId="9" applyFont="1" applyFill="1" applyBorder="1" applyAlignment="1">
      <alignment vertical="center" wrapText="1"/>
    </xf>
    <xf numFmtId="0" fontId="18" fillId="2" borderId="126" xfId="9" applyFont="1" applyFill="1" applyBorder="1" applyAlignment="1">
      <alignment horizontal="center" vertical="center" wrapText="1"/>
    </xf>
    <xf numFmtId="0" fontId="110" fillId="45" borderId="126" xfId="9" applyFill="1"/>
    <xf numFmtId="0" fontId="14" fillId="0" borderId="126" xfId="9" applyFont="1"/>
    <xf numFmtId="0" fontId="3" fillId="2" borderId="126" xfId="9" applyFont="1" applyFill="1" applyBorder="1" applyAlignment="1">
      <alignment horizontal="center" vertical="center"/>
    </xf>
    <xf numFmtId="0" fontId="19" fillId="7" borderId="49" xfId="9" applyFont="1" applyFill="1" applyBorder="1" applyAlignment="1">
      <alignment horizontal="center" vertical="center" wrapText="1"/>
    </xf>
    <xf numFmtId="0" fontId="19" fillId="0" borderId="126" xfId="9" applyFont="1" applyAlignment="1">
      <alignment horizontal="center" vertical="center"/>
    </xf>
    <xf numFmtId="0" fontId="107" fillId="21" borderId="206" xfId="9" applyFont="1" applyFill="1" applyBorder="1" applyAlignment="1" applyProtection="1">
      <alignment horizontal="center" vertical="center" wrapText="1"/>
      <protection locked="0"/>
    </xf>
    <xf numFmtId="0" fontId="17" fillId="2" borderId="53" xfId="9" applyFont="1" applyFill="1" applyBorder="1" applyAlignment="1" applyProtection="1">
      <alignment horizontal="center" vertical="center" wrapText="1"/>
      <protection locked="0"/>
    </xf>
    <xf numFmtId="0" fontId="3" fillId="0" borderId="126" xfId="9" applyFont="1" applyAlignment="1">
      <alignment horizontal="center" vertical="center" wrapText="1"/>
    </xf>
    <xf numFmtId="0" fontId="3" fillId="0" borderId="126" xfId="9" applyFont="1" applyAlignment="1">
      <alignment horizontal="left" vertical="center"/>
    </xf>
    <xf numFmtId="0" fontId="13" fillId="0" borderId="126" xfId="9" applyFont="1" applyAlignment="1">
      <alignment vertical="center" wrapText="1"/>
    </xf>
    <xf numFmtId="0" fontId="13" fillId="0" borderId="126" xfId="9" applyFont="1" applyAlignment="1">
      <alignment horizontal="center" vertical="center" wrapText="1"/>
    </xf>
    <xf numFmtId="0" fontId="3" fillId="2" borderId="126" xfId="9" applyFont="1" applyFill="1" applyBorder="1" applyAlignment="1">
      <alignment vertical="center" wrapText="1"/>
    </xf>
    <xf numFmtId="0" fontId="20" fillId="21" borderId="126" xfId="9" applyFont="1" applyFill="1" applyBorder="1" applyAlignment="1">
      <alignment horizontal="center" vertical="center" wrapText="1"/>
    </xf>
    <xf numFmtId="0" fontId="6" fillId="18" borderId="126" xfId="9" applyFont="1" applyFill="1" applyBorder="1"/>
    <xf numFmtId="0" fontId="3" fillId="0" borderId="126" xfId="9" applyFont="1" applyBorder="1" applyAlignment="1">
      <alignment horizontal="center" vertical="center" wrapText="1"/>
    </xf>
    <xf numFmtId="0" fontId="5" fillId="7" borderId="129" xfId="9" applyFont="1" applyFill="1" applyBorder="1" applyAlignment="1">
      <alignment horizontal="center" vertical="center" wrapText="1"/>
    </xf>
    <xf numFmtId="0" fontId="5" fillId="0" borderId="126" xfId="9" applyFont="1" applyAlignment="1">
      <alignment horizontal="center" vertical="center" wrapText="1"/>
    </xf>
    <xf numFmtId="0" fontId="3" fillId="12" borderId="126" xfId="9" applyFont="1" applyFill="1" applyBorder="1"/>
    <xf numFmtId="0" fontId="4" fillId="0" borderId="28" xfId="9" applyFont="1" applyBorder="1" applyAlignment="1">
      <alignment horizontal="center" vertical="center" wrapText="1"/>
    </xf>
    <xf numFmtId="0" fontId="3" fillId="2" borderId="28" xfId="9" applyFont="1" applyFill="1" applyBorder="1" applyAlignment="1" applyProtection="1">
      <alignment horizontal="center" vertical="center" wrapText="1"/>
      <protection locked="0"/>
    </xf>
    <xf numFmtId="0" fontId="3" fillId="12" borderId="126" xfId="9" applyFont="1" applyFill="1" applyBorder="1" applyAlignment="1">
      <alignment horizontal="left" vertical="top" wrapText="1"/>
    </xf>
    <xf numFmtId="0" fontId="3" fillId="12" borderId="126" xfId="9" applyFont="1" applyFill="1" applyBorder="1" applyAlignment="1">
      <alignment vertical="top" wrapText="1"/>
    </xf>
    <xf numFmtId="0" fontId="110" fillId="0" borderId="126" xfId="9" applyAlignment="1">
      <alignment horizontal="center" vertical="center"/>
    </xf>
    <xf numFmtId="0" fontId="5" fillId="26" borderId="28" xfId="9" applyFont="1" applyFill="1" applyBorder="1" applyAlignment="1">
      <alignment horizontal="center" vertical="center" wrapText="1"/>
    </xf>
    <xf numFmtId="0" fontId="4" fillId="0" borderId="126" xfId="9" applyFont="1" applyAlignment="1">
      <alignment horizontal="center" vertical="center" wrapText="1"/>
    </xf>
    <xf numFmtId="0" fontId="3" fillId="12" borderId="125" xfId="9" applyFont="1" applyFill="1" applyBorder="1" applyAlignment="1">
      <alignment vertical="top" wrapText="1"/>
    </xf>
    <xf numFmtId="0" fontId="2" fillId="20" borderId="28" xfId="9" applyFont="1" applyFill="1" applyBorder="1" applyAlignment="1" applyProtection="1">
      <alignment horizontal="left" vertical="center" wrapText="1"/>
      <protection locked="0"/>
    </xf>
    <xf numFmtId="0" fontId="3" fillId="0" borderId="126" xfId="9" applyFont="1" applyAlignment="1">
      <alignment horizontal="left" vertical="top" wrapText="1"/>
    </xf>
    <xf numFmtId="0" fontId="22" fillId="0" borderId="126" xfId="9" applyFont="1" applyAlignment="1">
      <alignment horizontal="left" vertical="top" wrapText="1"/>
    </xf>
    <xf numFmtId="0" fontId="23" fillId="0" borderId="126" xfId="9" applyFont="1" applyAlignment="1">
      <alignment horizontal="left" vertical="top" wrapText="1"/>
    </xf>
    <xf numFmtId="0" fontId="4" fillId="0" borderId="110" xfId="9" applyFont="1" applyBorder="1" applyAlignment="1">
      <alignment horizontal="center" vertical="center" wrapText="1"/>
    </xf>
    <xf numFmtId="0" fontId="3" fillId="2" borderId="110" xfId="9" applyFont="1" applyFill="1" applyBorder="1" applyAlignment="1">
      <alignment horizontal="left" vertical="center" wrapText="1"/>
    </xf>
    <xf numFmtId="0" fontId="3" fillId="2" borderId="110" xfId="9" applyFont="1" applyFill="1" applyBorder="1" applyAlignment="1">
      <alignment horizontal="left" vertical="top" wrapText="1"/>
    </xf>
    <xf numFmtId="0" fontId="4" fillId="0" borderId="114" xfId="9" applyFont="1" applyBorder="1" applyAlignment="1">
      <alignment vertical="center" wrapText="1"/>
    </xf>
    <xf numFmtId="0" fontId="4" fillId="0" borderId="126" xfId="9" applyFont="1" applyAlignment="1">
      <alignment vertical="center" wrapText="1"/>
    </xf>
    <xf numFmtId="0" fontId="25" fillId="0" borderId="126" xfId="9" applyFont="1" applyAlignment="1">
      <alignment horizontal="center" vertical="center" wrapText="1"/>
    </xf>
    <xf numFmtId="0" fontId="4" fillId="0" borderId="147" xfId="9" applyFont="1" applyBorder="1" applyAlignment="1">
      <alignment vertical="center" wrapText="1"/>
    </xf>
    <xf numFmtId="0" fontId="3" fillId="0" borderId="126" xfId="9" applyFont="1" applyBorder="1" applyAlignment="1">
      <alignment horizontal="center" vertical="center"/>
    </xf>
    <xf numFmtId="0" fontId="3" fillId="0" borderId="126" xfId="9" applyFont="1" applyBorder="1"/>
    <xf numFmtId="0" fontId="4" fillId="0" borderId="126" xfId="9" applyFont="1" applyBorder="1" applyAlignment="1">
      <alignment vertical="center" wrapText="1"/>
    </xf>
    <xf numFmtId="0" fontId="4" fillId="0" borderId="150" xfId="9" applyFont="1" applyBorder="1" applyAlignment="1">
      <alignment vertical="center" wrapText="1"/>
    </xf>
    <xf numFmtId="0" fontId="2" fillId="0" borderId="126" xfId="9" applyFont="1"/>
    <xf numFmtId="0" fontId="12" fillId="7" borderId="2" xfId="9" applyFont="1" applyFill="1" applyBorder="1" applyAlignment="1">
      <alignment horizontal="center" vertical="center" wrapText="1"/>
    </xf>
    <xf numFmtId="0" fontId="26" fillId="0" borderId="10" xfId="9" applyFont="1" applyBorder="1" applyAlignment="1" applyProtection="1">
      <alignment horizontal="center" vertical="center" wrapText="1"/>
      <protection locked="0"/>
    </xf>
    <xf numFmtId="0" fontId="26" fillId="2" borderId="10" xfId="9" applyFont="1" applyFill="1" applyBorder="1" applyAlignment="1" applyProtection="1">
      <alignment horizontal="center" vertical="center" wrapText="1"/>
      <protection locked="0"/>
    </xf>
    <xf numFmtId="0" fontId="4" fillId="0" borderId="153" xfId="9" applyFont="1" applyBorder="1" applyAlignment="1">
      <alignment vertical="center" wrapText="1"/>
    </xf>
    <xf numFmtId="0" fontId="26" fillId="0" borderId="154" xfId="9" applyFont="1" applyBorder="1" applyAlignment="1" applyProtection="1">
      <alignment horizontal="center" vertical="center" wrapText="1"/>
      <protection locked="0"/>
    </xf>
    <xf numFmtId="0" fontId="26" fillId="0" borderId="154" xfId="9" applyFont="1" applyBorder="1" applyAlignment="1" applyProtection="1">
      <alignment horizontal="center"/>
      <protection locked="0"/>
    </xf>
    <xf numFmtId="0" fontId="4" fillId="0" borderId="125" xfId="9" applyFont="1" applyBorder="1" applyAlignment="1">
      <alignment vertical="center" wrapText="1"/>
    </xf>
    <xf numFmtId="0" fontId="4" fillId="0" borderId="118" xfId="9" applyFont="1" applyBorder="1" applyAlignment="1">
      <alignment vertical="center" wrapText="1"/>
    </xf>
    <xf numFmtId="0" fontId="3" fillId="12" borderId="126" xfId="9" applyFont="1" applyFill="1" applyBorder="1" applyAlignment="1">
      <alignment horizontal="center" vertical="center" wrapText="1"/>
    </xf>
    <xf numFmtId="0" fontId="3" fillId="0" borderId="147" xfId="9" applyFont="1" applyBorder="1"/>
    <xf numFmtId="0" fontId="25" fillId="2" borderId="126" xfId="9" applyFont="1" applyFill="1" applyBorder="1" applyAlignment="1">
      <alignment vertical="center" wrapText="1"/>
    </xf>
    <xf numFmtId="0" fontId="12" fillId="2" borderId="126" xfId="9" applyFont="1" applyFill="1" applyBorder="1" applyAlignment="1">
      <alignment wrapText="1"/>
    </xf>
    <xf numFmtId="0" fontId="3" fillId="2" borderId="126" xfId="9" applyFont="1" applyFill="1" applyBorder="1" applyAlignment="1">
      <alignment horizontal="left" vertical="center" wrapText="1"/>
    </xf>
    <xf numFmtId="0" fontId="14" fillId="2" borderId="126" xfId="9" applyFont="1" applyFill="1" applyBorder="1" applyAlignment="1">
      <alignment horizontal="left" vertical="center" wrapText="1"/>
    </xf>
    <xf numFmtId="0" fontId="3" fillId="2" borderId="150" xfId="9" applyFont="1" applyFill="1" applyBorder="1" applyAlignment="1">
      <alignment horizontal="left" vertical="center" wrapText="1"/>
    </xf>
    <xf numFmtId="0" fontId="3" fillId="0" borderId="126" xfId="9" applyFont="1" applyAlignment="1">
      <alignment horizontal="left" vertical="center" wrapText="1"/>
    </xf>
    <xf numFmtId="0" fontId="3" fillId="2" borderId="126" xfId="9" applyFont="1" applyFill="1" applyBorder="1" applyAlignment="1">
      <alignment horizontal="right" vertical="center" wrapText="1"/>
    </xf>
    <xf numFmtId="0" fontId="26" fillId="2" borderId="193" xfId="9" applyFont="1" applyFill="1" applyBorder="1" applyAlignment="1" applyProtection="1">
      <alignment horizontal="center" vertical="center" wrapText="1"/>
      <protection locked="0"/>
    </xf>
    <xf numFmtId="0" fontId="27" fillId="0" borderId="126" xfId="9" applyFont="1" applyAlignment="1">
      <alignment horizontal="left" vertical="center" wrapText="1"/>
    </xf>
    <xf numFmtId="0" fontId="25" fillId="2" borderId="147" xfId="9" applyFont="1" applyFill="1" applyBorder="1" applyAlignment="1">
      <alignment vertical="top" wrapText="1"/>
    </xf>
    <xf numFmtId="0" fontId="26" fillId="2" borderId="195" xfId="9" applyFont="1" applyFill="1" applyBorder="1" applyAlignment="1" applyProtection="1">
      <alignment horizontal="center" vertical="center" wrapText="1"/>
      <protection locked="0"/>
    </xf>
    <xf numFmtId="0" fontId="3" fillId="2" borderId="126" xfId="9" applyFont="1" applyFill="1" applyBorder="1" applyAlignment="1">
      <alignment horizontal="left" vertical="top"/>
    </xf>
    <xf numFmtId="0" fontId="26" fillId="2" borderId="196" xfId="9" applyFont="1" applyFill="1" applyBorder="1" applyAlignment="1" applyProtection="1">
      <alignment horizontal="center" vertical="center" wrapText="1"/>
      <protection locked="0"/>
    </xf>
    <xf numFmtId="0" fontId="25" fillId="2" borderId="153" xfId="9" applyFont="1" applyFill="1" applyBorder="1" applyAlignment="1">
      <alignment vertical="top" wrapText="1"/>
    </xf>
    <xf numFmtId="0" fontId="3" fillId="2" borderId="149" xfId="9" applyFont="1" applyFill="1" applyBorder="1" applyAlignment="1">
      <alignment horizontal="right" vertical="center" wrapText="1"/>
    </xf>
    <xf numFmtId="0" fontId="26" fillId="2" borderId="192" xfId="9" applyFont="1" applyFill="1" applyBorder="1" applyAlignment="1" applyProtection="1">
      <alignment horizontal="center" vertical="center" wrapText="1"/>
      <protection locked="0"/>
    </xf>
    <xf numFmtId="0" fontId="28" fillId="2" borderId="126" xfId="9" applyFont="1" applyFill="1" applyBorder="1" applyAlignment="1">
      <alignment horizontal="center" vertical="center" wrapText="1"/>
    </xf>
    <xf numFmtId="0" fontId="3" fillId="2" borderId="129" xfId="9" applyFont="1" applyFill="1" applyBorder="1" applyAlignment="1">
      <alignment horizontal="center" vertical="center" wrapText="1"/>
    </xf>
    <xf numFmtId="0" fontId="3" fillId="2" borderId="28" xfId="9" applyFont="1" applyFill="1" applyBorder="1" applyAlignment="1">
      <alignment horizontal="center" vertical="center" wrapText="1"/>
    </xf>
    <xf numFmtId="0" fontId="23" fillId="2" borderId="126" xfId="9" applyFont="1" applyFill="1" applyBorder="1" applyAlignment="1">
      <alignment horizontal="center" vertical="center" wrapText="1"/>
    </xf>
    <xf numFmtId="0" fontId="29" fillId="2" borderId="126" xfId="9" applyFont="1" applyFill="1" applyBorder="1" applyAlignment="1">
      <alignment horizontal="center" vertical="center"/>
    </xf>
    <xf numFmtId="0" fontId="3" fillId="2" borderId="126" xfId="9" applyFont="1" applyFill="1" applyBorder="1" applyAlignment="1">
      <alignment horizontal="right" vertical="center"/>
    </xf>
    <xf numFmtId="0" fontId="3" fillId="2" borderId="126" xfId="9" applyFont="1" applyFill="1" applyBorder="1" applyAlignment="1">
      <alignment horizontal="center" vertical="center" wrapText="1"/>
    </xf>
    <xf numFmtId="0" fontId="3" fillId="2" borderId="126" xfId="9" applyFont="1" applyFill="1" applyBorder="1" applyAlignment="1">
      <alignment vertical="top" wrapText="1"/>
    </xf>
    <xf numFmtId="0" fontId="17" fillId="0" borderId="28" xfId="9" applyFont="1" applyBorder="1" applyAlignment="1">
      <alignment horizontal="center" vertical="center"/>
    </xf>
    <xf numFmtId="0" fontId="19" fillId="14" borderId="28" xfId="9" applyFont="1" applyFill="1" applyBorder="1" applyAlignment="1">
      <alignment horizontal="center" vertical="center"/>
    </xf>
    <xf numFmtId="9" fontId="17" fillId="0" borderId="28" xfId="9" applyNumberFormat="1" applyFont="1" applyBorder="1" applyAlignment="1">
      <alignment horizontal="center" vertical="center"/>
    </xf>
    <xf numFmtId="0" fontId="19" fillId="11" borderId="28" xfId="9" applyFont="1" applyFill="1" applyBorder="1" applyAlignment="1">
      <alignment horizontal="center" vertical="center"/>
    </xf>
    <xf numFmtId="0" fontId="19" fillId="10" borderId="28" xfId="9" applyFont="1" applyFill="1" applyBorder="1" applyAlignment="1">
      <alignment horizontal="center" vertical="center"/>
    </xf>
    <xf numFmtId="0" fontId="19" fillId="8" borderId="28" xfId="9" applyFont="1" applyFill="1" applyBorder="1" applyAlignment="1">
      <alignment horizontal="center" vertical="center"/>
    </xf>
    <xf numFmtId="0" fontId="30" fillId="9" borderId="28" xfId="9" applyFont="1" applyFill="1" applyBorder="1" applyAlignment="1">
      <alignment horizontal="center" vertical="center"/>
    </xf>
    <xf numFmtId="0" fontId="31" fillId="0" borderId="126" xfId="9" applyFont="1" applyAlignment="1">
      <alignment horizontal="left" vertical="center"/>
    </xf>
    <xf numFmtId="0" fontId="32" fillId="0" borderId="126" xfId="9" applyFont="1" applyAlignment="1">
      <alignment horizontal="center" vertical="center"/>
    </xf>
    <xf numFmtId="0" fontId="3" fillId="0" borderId="126" xfId="9" applyFont="1" applyAlignment="1">
      <alignment vertical="center" wrapText="1"/>
    </xf>
    <xf numFmtId="0" fontId="17" fillId="0" borderId="8" xfId="9" applyFont="1" applyBorder="1" applyAlignment="1">
      <alignment vertical="center" wrapText="1"/>
    </xf>
    <xf numFmtId="0" fontId="17" fillId="0" borderId="124" xfId="9" applyFont="1" applyBorder="1" applyAlignment="1">
      <alignment vertical="center" wrapText="1"/>
    </xf>
    <xf numFmtId="0" fontId="3" fillId="0" borderId="124" xfId="9" applyFont="1" applyBorder="1" applyAlignment="1">
      <alignment horizontal="center" vertical="center"/>
    </xf>
    <xf numFmtId="0" fontId="3" fillId="0" borderId="70" xfId="9" applyFont="1" applyBorder="1" applyAlignment="1">
      <alignment horizontal="center" vertical="center"/>
    </xf>
    <xf numFmtId="0" fontId="4" fillId="7" borderId="3" xfId="9" applyFont="1" applyFill="1" applyBorder="1" applyAlignment="1">
      <alignment horizontal="center" vertical="center" wrapText="1"/>
    </xf>
    <xf numFmtId="0" fontId="4" fillId="7" borderId="3" xfId="9" applyFont="1" applyFill="1" applyBorder="1" applyAlignment="1">
      <alignment horizontal="center" vertical="center"/>
    </xf>
    <xf numFmtId="0" fontId="4" fillId="13" borderId="3" xfId="9" applyFont="1" applyFill="1" applyBorder="1" applyAlignment="1">
      <alignment horizontal="center" vertical="center"/>
    </xf>
    <xf numFmtId="0" fontId="34" fillId="14" borderId="114" xfId="9" applyFont="1" applyFill="1" applyBorder="1" applyAlignment="1">
      <alignment horizontal="center" vertical="center"/>
    </xf>
    <xf numFmtId="0" fontId="34" fillId="14" borderId="115" xfId="9" applyFont="1" applyFill="1" applyBorder="1" applyAlignment="1">
      <alignment vertical="center"/>
    </xf>
    <xf numFmtId="9" fontId="3" fillId="7" borderId="11" xfId="9" applyNumberFormat="1" applyFont="1" applyFill="1" applyBorder="1" applyAlignment="1">
      <alignment horizontal="center" vertical="center" wrapText="1"/>
    </xf>
    <xf numFmtId="0" fontId="109" fillId="0" borderId="168" xfId="9" applyFont="1" applyBorder="1" applyAlignment="1" applyProtection="1">
      <alignment horizontal="center" vertical="center"/>
      <protection locked="0"/>
    </xf>
    <xf numFmtId="0" fontId="3" fillId="0" borderId="11" xfId="9" applyFont="1" applyBorder="1" applyAlignment="1" applyProtection="1">
      <alignment horizontal="center" vertical="center"/>
      <protection locked="0"/>
    </xf>
    <xf numFmtId="0" fontId="1" fillId="7" borderId="11" xfId="9" applyFont="1" applyFill="1" applyBorder="1" applyAlignment="1">
      <alignment horizontal="center" vertical="center" wrapText="1"/>
    </xf>
    <xf numFmtId="0" fontId="34" fillId="11" borderId="125" xfId="9" applyFont="1" applyFill="1" applyBorder="1" applyAlignment="1">
      <alignment horizontal="center" vertical="center"/>
    </xf>
    <xf numFmtId="0" fontId="34" fillId="11" borderId="118" xfId="9" applyFont="1" applyFill="1" applyBorder="1" applyAlignment="1">
      <alignment vertical="center"/>
    </xf>
    <xf numFmtId="2" fontId="33" fillId="0" borderId="126" xfId="9" applyNumberFormat="1" applyFont="1" applyAlignment="1">
      <alignment horizontal="center" vertical="center" wrapText="1"/>
    </xf>
    <xf numFmtId="0" fontId="34" fillId="10" borderId="125" xfId="9" applyFont="1" applyFill="1" applyBorder="1" applyAlignment="1">
      <alignment horizontal="center" vertical="center"/>
    </xf>
    <xf numFmtId="0" fontId="34" fillId="10" borderId="118" xfId="9" applyFont="1" applyFill="1" applyBorder="1" applyAlignment="1">
      <alignment vertical="center"/>
    </xf>
    <xf numFmtId="0" fontId="34" fillId="8" borderId="125" xfId="9" applyFont="1" applyFill="1" applyBorder="1" applyAlignment="1">
      <alignment horizontal="center" vertical="center"/>
    </xf>
    <xf numFmtId="0" fontId="34" fillId="8" borderId="118" xfId="9" applyFont="1" applyFill="1" applyBorder="1" applyAlignment="1">
      <alignment vertical="center"/>
    </xf>
    <xf numFmtId="0" fontId="35" fillId="9" borderId="120" xfId="9" applyFont="1" applyFill="1" applyBorder="1" applyAlignment="1">
      <alignment horizontal="center" vertical="center"/>
    </xf>
    <xf numFmtId="0" fontId="35" fillId="9" borderId="121" xfId="9" applyFont="1" applyFill="1" applyBorder="1" applyAlignment="1">
      <alignment vertical="center"/>
    </xf>
    <xf numFmtId="9" fontId="3" fillId="7" borderId="21" xfId="9" applyNumberFormat="1" applyFont="1" applyFill="1" applyBorder="1" applyAlignment="1">
      <alignment horizontal="center" vertical="center" wrapText="1"/>
    </xf>
    <xf numFmtId="0" fontId="1" fillId="7" borderId="21" xfId="9" applyFont="1" applyFill="1" applyBorder="1" applyAlignment="1">
      <alignment horizontal="center" vertical="center" wrapText="1"/>
    </xf>
    <xf numFmtId="0" fontId="3" fillId="0" borderId="122" xfId="9" applyFont="1" applyBorder="1" applyAlignment="1">
      <alignment horizontal="center" vertical="center" wrapText="1"/>
    </xf>
    <xf numFmtId="0" fontId="3" fillId="12" borderId="122" xfId="9" applyFont="1" applyFill="1" applyBorder="1" applyAlignment="1">
      <alignment horizontal="center" vertical="center" wrapText="1"/>
    </xf>
    <xf numFmtId="0" fontId="3" fillId="12" borderId="122" xfId="9" applyFont="1" applyFill="1" applyBorder="1" applyAlignment="1">
      <alignment horizontal="left" vertical="center" wrapText="1"/>
    </xf>
    <xf numFmtId="0" fontId="3" fillId="12" borderId="122" xfId="9" applyFont="1" applyFill="1" applyBorder="1" applyAlignment="1">
      <alignment horizontal="center" vertical="center"/>
    </xf>
    <xf numFmtId="0" fontId="2" fillId="0" borderId="126" xfId="9" applyFont="1" applyBorder="1" applyAlignment="1">
      <alignment horizontal="center" vertical="center"/>
    </xf>
    <xf numFmtId="0" fontId="34" fillId="0" borderId="126" xfId="9" applyFont="1" applyBorder="1" applyAlignment="1">
      <alignment horizontal="center" vertical="center"/>
    </xf>
    <xf numFmtId="9" fontId="2" fillId="0" borderId="126" xfId="9" applyNumberFormat="1" applyFont="1" applyBorder="1" applyAlignment="1">
      <alignment horizontal="center" vertical="center"/>
    </xf>
    <xf numFmtId="0" fontId="3" fillId="0" borderId="126" xfId="9" applyFont="1" applyBorder="1" applyAlignment="1">
      <alignment vertical="center" wrapText="1"/>
    </xf>
    <xf numFmtId="0" fontId="4" fillId="2" borderId="126" xfId="9" applyFont="1" applyFill="1" applyBorder="1" applyAlignment="1">
      <alignment vertical="center" wrapText="1"/>
    </xf>
    <xf numFmtId="0" fontId="4" fillId="2" borderId="126" xfId="9" applyFont="1" applyFill="1" applyBorder="1" applyAlignment="1">
      <alignment vertical="center"/>
    </xf>
    <xf numFmtId="0" fontId="4" fillId="2" borderId="126" xfId="9" applyFont="1" applyFill="1" applyBorder="1" applyAlignment="1">
      <alignment horizontal="left"/>
    </xf>
    <xf numFmtId="167" fontId="3" fillId="0" borderId="126" xfId="9" applyNumberFormat="1" applyFont="1" applyAlignment="1">
      <alignment vertical="center"/>
    </xf>
    <xf numFmtId="9" fontId="3" fillId="2" borderId="32" xfId="9" applyNumberFormat="1" applyFont="1" applyFill="1" applyBorder="1" applyAlignment="1">
      <alignment horizontal="left" vertical="center"/>
    </xf>
    <xf numFmtId="9" fontId="4" fillId="2" borderId="34" xfId="9" applyNumberFormat="1" applyFont="1" applyFill="1" applyBorder="1" applyAlignment="1">
      <alignment horizontal="left" vertical="center"/>
    </xf>
    <xf numFmtId="9" fontId="4" fillId="2" borderId="32" xfId="9" applyNumberFormat="1" applyFont="1" applyFill="1" applyBorder="1" applyAlignment="1">
      <alignment horizontal="left" vertical="center"/>
    </xf>
    <xf numFmtId="0" fontId="3" fillId="2" borderId="122" xfId="9" applyFont="1" applyFill="1" applyBorder="1"/>
    <xf numFmtId="0" fontId="4" fillId="7" borderId="11" xfId="9" applyFont="1" applyFill="1" applyBorder="1" applyAlignment="1">
      <alignment horizontal="center" vertical="center"/>
    </xf>
    <xf numFmtId="0" fontId="4" fillId="7" borderId="85" xfId="9" applyFont="1" applyFill="1" applyBorder="1" applyAlignment="1">
      <alignment horizontal="center" vertical="center"/>
    </xf>
    <xf numFmtId="0" fontId="3" fillId="2" borderId="10" xfId="9" applyFont="1" applyFill="1" applyBorder="1" applyAlignment="1">
      <alignment horizontal="center" vertical="center"/>
    </xf>
    <xf numFmtId="0" fontId="3" fillId="2" borderId="11" xfId="9" applyFont="1" applyFill="1" applyBorder="1" applyAlignment="1" applyProtection="1">
      <alignment horizontal="center" vertical="center" wrapText="1"/>
      <protection locked="0"/>
    </xf>
    <xf numFmtId="0" fontId="3" fillId="2" borderId="85" xfId="9" applyFont="1" applyFill="1" applyBorder="1" applyAlignment="1" applyProtection="1">
      <alignment horizontal="center" vertical="center" wrapText="1"/>
      <protection locked="0"/>
    </xf>
    <xf numFmtId="0" fontId="3" fillId="0" borderId="10" xfId="9" applyFont="1" applyBorder="1" applyAlignment="1">
      <alignment horizontal="center" vertical="center"/>
    </xf>
    <xf numFmtId="0" fontId="3" fillId="0" borderId="85" xfId="9" applyFont="1" applyBorder="1" applyAlignment="1" applyProtection="1">
      <alignment horizontal="center" vertical="center"/>
      <protection locked="0"/>
    </xf>
    <xf numFmtId="164" fontId="2" fillId="0" borderId="126" xfId="9" applyNumberFormat="1" applyFont="1" applyAlignment="1">
      <alignment horizontal="center" vertical="center" wrapText="1"/>
    </xf>
    <xf numFmtId="166" fontId="3" fillId="12" borderId="126" xfId="9" applyNumberFormat="1" applyFont="1" applyFill="1" applyBorder="1" applyAlignment="1">
      <alignment horizontal="center"/>
    </xf>
    <xf numFmtId="0" fontId="3" fillId="2" borderId="11" xfId="9" applyFont="1" applyFill="1" applyBorder="1" applyAlignment="1" applyProtection="1">
      <alignment horizontal="center" vertical="center"/>
      <protection locked="0"/>
    </xf>
    <xf numFmtId="0" fontId="3" fillId="2" borderId="85" xfId="9" applyFont="1" applyFill="1" applyBorder="1" applyAlignment="1" applyProtection="1">
      <alignment horizontal="center" vertical="center"/>
      <protection locked="0"/>
    </xf>
    <xf numFmtId="0" fontId="5" fillId="0" borderId="126" xfId="9" applyFont="1" applyAlignment="1">
      <alignment horizontal="center" vertical="center"/>
    </xf>
    <xf numFmtId="0" fontId="3" fillId="0" borderId="126" xfId="9" applyFont="1" applyAlignment="1">
      <alignment horizontal="center"/>
    </xf>
    <xf numFmtId="0" fontId="33" fillId="0" borderId="126" xfId="9" applyFont="1" applyAlignment="1">
      <alignment horizontal="center" vertical="center"/>
    </xf>
    <xf numFmtId="0" fontId="4" fillId="2" borderId="126" xfId="9" applyFont="1" applyFill="1" applyBorder="1"/>
    <xf numFmtId="0" fontId="3" fillId="0" borderId="20" xfId="9" applyFont="1" applyBorder="1" applyAlignment="1">
      <alignment horizontal="center" vertical="center"/>
    </xf>
    <xf numFmtId="0" fontId="3" fillId="2" borderId="21" xfId="9" applyFont="1" applyFill="1" applyBorder="1" applyAlignment="1" applyProtection="1">
      <alignment horizontal="center" vertical="center"/>
      <protection locked="0"/>
    </xf>
    <xf numFmtId="0" fontId="3" fillId="2" borderId="93" xfId="9" applyFont="1" applyFill="1" applyBorder="1" applyAlignment="1" applyProtection="1">
      <alignment horizontal="center" vertical="center"/>
      <protection locked="0"/>
    </xf>
    <xf numFmtId="0" fontId="3" fillId="2" borderId="20" xfId="9" applyFont="1" applyFill="1" applyBorder="1" applyAlignment="1">
      <alignment horizontal="center" vertical="center"/>
    </xf>
    <xf numFmtId="0" fontId="3" fillId="2" borderId="21" xfId="9" applyFont="1" applyFill="1" applyBorder="1" applyAlignment="1" applyProtection="1">
      <alignment horizontal="center" vertical="center" wrapText="1"/>
      <protection locked="0"/>
    </xf>
    <xf numFmtId="0" fontId="3" fillId="2" borderId="93" xfId="9" applyFont="1" applyFill="1" applyBorder="1" applyAlignment="1" applyProtection="1">
      <alignment horizontal="center" vertical="center" wrapText="1"/>
      <protection locked="0"/>
    </xf>
    <xf numFmtId="0" fontId="12" fillId="0" borderId="126" xfId="9" applyFont="1" applyAlignment="1">
      <alignment horizontal="center" vertical="center" wrapText="1"/>
    </xf>
    <xf numFmtId="0" fontId="12" fillId="2" borderId="126" xfId="9" applyFont="1" applyFill="1" applyBorder="1" applyAlignment="1">
      <alignment horizontal="center" vertical="center" wrapText="1"/>
    </xf>
    <xf numFmtId="0" fontId="40" fillId="2" borderId="126" xfId="9" applyFont="1" applyFill="1" applyBorder="1" applyAlignment="1">
      <alignment horizontal="center" vertical="center" wrapText="1"/>
    </xf>
    <xf numFmtId="0" fontId="5" fillId="2" borderId="126" xfId="9" applyFont="1" applyFill="1" applyBorder="1" applyAlignment="1">
      <alignment horizontal="right" vertical="center" wrapText="1"/>
    </xf>
    <xf numFmtId="166" fontId="5" fillId="2" borderId="126" xfId="9" applyNumberFormat="1" applyFont="1" applyFill="1" applyBorder="1" applyAlignment="1">
      <alignment horizontal="center" vertical="center" wrapText="1"/>
    </xf>
    <xf numFmtId="9" fontId="2" fillId="2" borderId="126" xfId="9" applyNumberFormat="1" applyFont="1" applyFill="1" applyBorder="1" applyAlignment="1">
      <alignment horizontal="left" vertical="center" wrapText="1"/>
    </xf>
    <xf numFmtId="0" fontId="3" fillId="2" borderId="126" xfId="9" applyFont="1" applyFill="1" applyBorder="1" applyAlignment="1">
      <alignment vertical="top"/>
    </xf>
    <xf numFmtId="0" fontId="13" fillId="0" borderId="126" xfId="9" applyFont="1" applyAlignment="1">
      <alignment wrapText="1"/>
    </xf>
    <xf numFmtId="0" fontId="13" fillId="0" borderId="126" xfId="9" applyFont="1" applyAlignment="1">
      <alignment horizontal="center" wrapText="1"/>
    </xf>
    <xf numFmtId="0" fontId="4" fillId="0" borderId="126" xfId="9" applyFont="1" applyAlignment="1">
      <alignment vertical="center"/>
    </xf>
    <xf numFmtId="0" fontId="4" fillId="0" borderId="126" xfId="9" applyFont="1" applyBorder="1" applyAlignment="1">
      <alignment horizontal="center" vertical="center"/>
    </xf>
    <xf numFmtId="0" fontId="4" fillId="0" borderId="126" xfId="9" applyFont="1" applyAlignment="1">
      <alignment horizontal="center" vertical="center" textRotation="90"/>
    </xf>
    <xf numFmtId="0" fontId="4" fillId="0" borderId="126" xfId="9" applyFont="1" applyBorder="1" applyAlignment="1">
      <alignment horizontal="center" vertical="center" wrapText="1"/>
    </xf>
    <xf numFmtId="0" fontId="14" fillId="12" borderId="28" xfId="9" applyFont="1" applyFill="1" applyBorder="1" applyAlignment="1">
      <alignment horizontal="center" vertical="center"/>
    </xf>
    <xf numFmtId="0" fontId="3" fillId="2" borderId="126" xfId="9" applyFont="1" applyFill="1" applyBorder="1" applyAlignment="1">
      <alignment horizontal="center"/>
    </xf>
    <xf numFmtId="0" fontId="68" fillId="0" borderId="126" xfId="9" applyFont="1" applyAlignment="1">
      <alignment horizontal="center"/>
    </xf>
    <xf numFmtId="0" fontId="21" fillId="0" borderId="126" xfId="9" applyFont="1" applyAlignment="1">
      <alignment horizontal="left" vertical="center"/>
    </xf>
    <xf numFmtId="0" fontId="5" fillId="0" borderId="32" xfId="9" applyFont="1" applyBorder="1" applyAlignment="1">
      <alignment horizontal="center" vertical="center" wrapText="1"/>
    </xf>
    <xf numFmtId="9" fontId="48" fillId="0" borderId="110" xfId="9" applyNumberFormat="1" applyFont="1" applyBorder="1" applyAlignment="1">
      <alignment horizontal="center" vertical="center" wrapText="1"/>
    </xf>
    <xf numFmtId="0" fontId="3" fillId="0" borderId="126" xfId="9" applyFont="1" applyBorder="1" applyAlignment="1" applyProtection="1">
      <alignment horizontal="center" vertical="center" wrapText="1"/>
      <protection locked="0"/>
    </xf>
    <xf numFmtId="2" fontId="3" fillId="12" borderId="129" xfId="9" applyNumberFormat="1" applyFont="1" applyFill="1" applyBorder="1" applyAlignment="1">
      <alignment horizontal="center" vertical="center" wrapText="1"/>
    </xf>
    <xf numFmtId="0" fontId="21" fillId="0" borderId="126" xfId="9" applyFont="1" applyAlignment="1">
      <alignment horizontal="center" vertical="center"/>
    </xf>
    <xf numFmtId="2" fontId="3" fillId="12" borderId="28" xfId="9" applyNumberFormat="1" applyFont="1" applyFill="1" applyBorder="1" applyAlignment="1">
      <alignment horizontal="center" vertical="center" wrapText="1"/>
    </xf>
    <xf numFmtId="0" fontId="3" fillId="2" borderId="126" xfId="9" applyFont="1" applyFill="1" applyBorder="1" applyAlignment="1">
      <alignment horizontal="left" vertical="top" wrapText="1"/>
    </xf>
    <xf numFmtId="0" fontId="4" fillId="18" borderId="125" xfId="9" applyFont="1" applyFill="1" applyBorder="1" applyAlignment="1">
      <alignment horizontal="center" vertical="center"/>
    </xf>
    <xf numFmtId="0" fontId="4" fillId="18" borderId="126" xfId="9" applyFont="1" applyFill="1" applyAlignment="1">
      <alignment horizontal="center" vertical="center"/>
    </xf>
    <xf numFmtId="0" fontId="5" fillId="0" borderId="81" xfId="9" applyFont="1" applyBorder="1" applyAlignment="1">
      <alignment horizontal="center" vertical="center" wrapText="1"/>
    </xf>
    <xf numFmtId="0" fontId="104" fillId="0" borderId="127" xfId="9" applyFont="1" applyBorder="1" applyAlignment="1">
      <alignment horizontal="right" vertical="center" wrapText="1"/>
    </xf>
    <xf numFmtId="0" fontId="11" fillId="0" borderId="126" xfId="9" applyFont="1" applyAlignment="1">
      <alignment horizontal="center" vertical="center"/>
    </xf>
    <xf numFmtId="168" fontId="3" fillId="27" borderId="126" xfId="9" applyNumberFormat="1" applyFont="1" applyFill="1" applyAlignment="1">
      <alignment horizontal="center" vertical="top" wrapText="1"/>
    </xf>
    <xf numFmtId="0" fontId="41" fillId="2" borderId="126" xfId="9" applyFont="1" applyFill="1" applyBorder="1" applyAlignment="1">
      <alignment horizontal="center" vertical="center" wrapText="1"/>
    </xf>
    <xf numFmtId="0" fontId="42" fillId="2" borderId="126" xfId="9" applyFont="1" applyFill="1" applyBorder="1" applyAlignment="1">
      <alignment horizontal="center" vertical="center" wrapText="1"/>
    </xf>
    <xf numFmtId="9" fontId="11" fillId="2" borderId="126" xfId="9" applyNumberFormat="1" applyFont="1" applyFill="1" applyBorder="1" applyAlignment="1">
      <alignment horizontal="center" vertical="center" wrapText="1"/>
    </xf>
    <xf numFmtId="0" fontId="11" fillId="0" borderId="126" xfId="9" applyFont="1" applyAlignment="1">
      <alignment horizontal="left" vertical="center"/>
    </xf>
    <xf numFmtId="0" fontId="69" fillId="0" borderId="126" xfId="9" applyFont="1" applyBorder="1" applyAlignment="1">
      <alignment horizontal="center" vertical="center" wrapText="1"/>
    </xf>
    <xf numFmtId="49" fontId="4" fillId="0" borderId="126" xfId="9" applyNumberFormat="1" applyFont="1" applyAlignment="1">
      <alignment horizontal="center" vertical="center" wrapText="1"/>
    </xf>
    <xf numFmtId="0" fontId="3" fillId="12" borderId="126" xfId="9" applyFont="1" applyFill="1" applyBorder="1" applyAlignment="1">
      <alignment horizontal="center"/>
    </xf>
    <xf numFmtId="0" fontId="5" fillId="0" borderId="137" xfId="9" applyFont="1" applyBorder="1" applyAlignment="1">
      <alignment horizontal="center" vertical="center" wrapText="1"/>
    </xf>
    <xf numFmtId="0" fontId="4" fillId="0" borderId="32" xfId="9" applyFont="1" applyBorder="1" applyAlignment="1">
      <alignment horizontal="center" vertical="center" wrapText="1"/>
    </xf>
    <xf numFmtId="0" fontId="3" fillId="12" borderId="126" xfId="9" applyFont="1" applyFill="1" applyBorder="1" applyAlignment="1">
      <alignment horizontal="center" vertical="top" wrapText="1"/>
    </xf>
    <xf numFmtId="0" fontId="3" fillId="12" borderId="125" xfId="9" applyFont="1" applyFill="1" applyBorder="1" applyAlignment="1">
      <alignment horizontal="center" vertical="top" wrapText="1"/>
    </xf>
    <xf numFmtId="0" fontId="3" fillId="0" borderId="126" xfId="9" applyFont="1" applyAlignment="1">
      <alignment vertical="top" wrapText="1"/>
    </xf>
    <xf numFmtId="0" fontId="41" fillId="2" borderId="126" xfId="9" applyFont="1" applyFill="1" applyBorder="1" applyAlignment="1">
      <alignment vertical="center" wrapText="1"/>
    </xf>
    <xf numFmtId="9" fontId="49" fillId="0" borderId="127" xfId="9" applyNumberFormat="1" applyFont="1" applyBorder="1" applyAlignment="1">
      <alignment horizontal="center" vertical="center" wrapText="1"/>
    </xf>
    <xf numFmtId="0" fontId="6" fillId="0" borderId="128" xfId="9" applyFont="1" applyBorder="1"/>
    <xf numFmtId="0" fontId="64" fillId="0" borderId="126" xfId="9" applyFont="1" applyBorder="1" applyAlignment="1">
      <alignment horizontal="center" vertical="center"/>
    </xf>
    <xf numFmtId="0" fontId="3" fillId="12" borderId="126" xfId="9" applyFont="1" applyFill="1" applyBorder="1" applyAlignment="1">
      <alignment horizontal="center" wrapText="1"/>
    </xf>
    <xf numFmtId="0" fontId="69" fillId="19" borderId="134" xfId="9" applyFont="1" applyFill="1" applyBorder="1" applyAlignment="1">
      <alignment horizontal="center" vertical="top" wrapText="1"/>
    </xf>
    <xf numFmtId="0" fontId="2" fillId="2" borderId="134" xfId="9" applyFont="1" applyFill="1" applyBorder="1" applyAlignment="1" applyProtection="1">
      <alignment horizontal="center" vertical="center" wrapText="1"/>
      <protection locked="0"/>
    </xf>
    <xf numFmtId="0" fontId="110" fillId="0" borderId="126" xfId="9" applyBorder="1" applyAlignment="1" applyProtection="1">
      <alignment horizontal="left" vertical="center" wrapText="1"/>
      <protection locked="0"/>
    </xf>
    <xf numFmtId="0" fontId="11" fillId="0" borderId="126" xfId="9" applyFont="1" applyBorder="1" applyAlignment="1">
      <alignment horizontal="center" vertical="center"/>
    </xf>
    <xf numFmtId="0" fontId="3" fillId="0" borderId="126" xfId="9" applyFont="1" applyBorder="1" applyAlignment="1" applyProtection="1">
      <alignment horizontal="left" vertical="center" wrapText="1"/>
      <protection locked="0"/>
    </xf>
    <xf numFmtId="0" fontId="5" fillId="0" borderId="126" xfId="9" applyFont="1" applyBorder="1" applyAlignment="1">
      <alignment horizontal="center" vertical="center" wrapText="1"/>
    </xf>
    <xf numFmtId="0" fontId="4" fillId="17" borderId="134" xfId="9" applyFont="1" applyFill="1" applyBorder="1" applyAlignment="1">
      <alignment vertical="center" wrapText="1"/>
    </xf>
    <xf numFmtId="0" fontId="4" fillId="17" borderId="137" xfId="9" applyFont="1" applyFill="1" applyBorder="1" applyAlignment="1">
      <alignment vertical="center" wrapText="1"/>
    </xf>
    <xf numFmtId="0" fontId="4" fillId="17" borderId="134" xfId="9" applyFont="1" applyFill="1" applyBorder="1" applyAlignment="1">
      <alignment vertical="top" wrapText="1"/>
    </xf>
    <xf numFmtId="0" fontId="4" fillId="0" borderId="134" xfId="9" applyFont="1" applyBorder="1" applyAlignment="1">
      <alignment horizontal="center" vertical="center" wrapText="1"/>
    </xf>
    <xf numFmtId="49" fontId="3" fillId="12" borderId="125" xfId="9" applyNumberFormat="1" applyFont="1" applyFill="1" applyBorder="1" applyAlignment="1">
      <alignment vertical="top" wrapText="1"/>
    </xf>
    <xf numFmtId="0" fontId="11" fillId="0" borderId="126" xfId="9" applyFont="1" applyBorder="1" applyAlignment="1">
      <alignment horizontal="center" vertical="center" wrapText="1"/>
    </xf>
    <xf numFmtId="0" fontId="6" fillId="0" borderId="126" xfId="9" applyFont="1" applyBorder="1" applyAlignment="1" applyProtection="1">
      <alignment horizontal="left" vertical="center" wrapText="1"/>
      <protection locked="0"/>
    </xf>
    <xf numFmtId="0" fontId="81" fillId="0" borderId="126" xfId="9" applyFont="1" applyBorder="1" applyAlignment="1">
      <alignment horizontal="center" vertical="center"/>
    </xf>
    <xf numFmtId="0" fontId="5" fillId="17" borderId="129" xfId="9" applyFont="1" applyFill="1" applyBorder="1" applyAlignment="1">
      <alignment horizontal="center" vertical="center"/>
    </xf>
    <xf numFmtId="0" fontId="5" fillId="17" borderId="129" xfId="9" applyFont="1" applyFill="1" applyBorder="1" applyAlignment="1">
      <alignment horizontal="center" vertical="center" wrapText="1"/>
    </xf>
    <xf numFmtId="0" fontId="4" fillId="12" borderId="126" xfId="9" applyFont="1" applyFill="1" applyBorder="1" applyAlignment="1">
      <alignment horizontal="center" vertical="center"/>
    </xf>
    <xf numFmtId="49" fontId="3" fillId="0" borderId="28" xfId="9" applyNumberFormat="1" applyFont="1" applyBorder="1" applyAlignment="1" applyProtection="1">
      <alignment horizontal="center" vertical="center" wrapText="1"/>
      <protection locked="0"/>
    </xf>
    <xf numFmtId="49" fontId="3" fillId="0" borderId="28" xfId="9" applyNumberFormat="1" applyFont="1" applyBorder="1" applyAlignment="1" applyProtection="1">
      <alignment vertical="center" wrapText="1"/>
      <protection locked="0"/>
    </xf>
    <xf numFmtId="0" fontId="11" fillId="0" borderId="126" xfId="9" applyFont="1"/>
    <xf numFmtId="0" fontId="5" fillId="17" borderId="134" xfId="9" applyFont="1" applyFill="1" applyBorder="1" applyAlignment="1">
      <alignment horizontal="center" vertical="center"/>
    </xf>
    <xf numFmtId="0" fontId="5" fillId="7" borderId="134" xfId="9" applyFont="1" applyFill="1" applyBorder="1" applyAlignment="1">
      <alignment horizontal="center" vertical="center"/>
    </xf>
    <xf numFmtId="0" fontId="68" fillId="0" borderId="126" xfId="9" applyFont="1"/>
    <xf numFmtId="0" fontId="3" fillId="0" borderId="134" xfId="9" applyFont="1" applyBorder="1" applyAlignment="1" applyProtection="1">
      <alignment horizontal="center" vertical="center"/>
      <protection locked="0"/>
    </xf>
    <xf numFmtId="0" fontId="106" fillId="0" borderId="134" xfId="9" applyFont="1" applyBorder="1" applyAlignment="1" applyProtection="1">
      <alignment horizontal="center" vertical="center" wrapText="1"/>
      <protection locked="0"/>
    </xf>
    <xf numFmtId="0" fontId="3" fillId="0" borderId="134" xfId="9" applyFont="1" applyBorder="1" applyAlignment="1" applyProtection="1">
      <alignment horizontal="center" vertical="center" wrapText="1"/>
      <protection locked="0"/>
    </xf>
    <xf numFmtId="0" fontId="14" fillId="0" borderId="126" xfId="9" applyFont="1" applyAlignment="1">
      <alignment horizontal="center" vertical="center"/>
    </xf>
    <xf numFmtId="0" fontId="14" fillId="2" borderId="126" xfId="9" applyFont="1" applyFill="1" applyBorder="1"/>
    <xf numFmtId="0" fontId="14" fillId="2" borderId="126" xfId="9" applyFont="1" applyFill="1" applyBorder="1" applyAlignment="1">
      <alignment horizontal="center" vertical="center"/>
    </xf>
    <xf numFmtId="0" fontId="12" fillId="0" borderId="126" xfId="9" applyFont="1" applyAlignment="1">
      <alignment horizontal="center" vertical="center"/>
    </xf>
    <xf numFmtId="0" fontId="2" fillId="0" borderId="134" xfId="9" applyFont="1" applyBorder="1" applyAlignment="1">
      <alignment vertical="center"/>
    </xf>
    <xf numFmtId="0" fontId="12" fillId="0" borderId="134" xfId="9" applyFont="1" applyBorder="1" applyAlignment="1">
      <alignment vertical="top" wrapText="1"/>
    </xf>
    <xf numFmtId="0" fontId="12" fillId="0" borderId="134" xfId="9" applyFont="1" applyBorder="1" applyAlignment="1">
      <alignment vertical="center" wrapText="1"/>
    </xf>
    <xf numFmtId="0" fontId="2" fillId="0" borderId="32" xfId="9" applyFont="1" applyBorder="1" applyAlignment="1">
      <alignment vertical="center"/>
    </xf>
    <xf numFmtId="0" fontId="12" fillId="0" borderId="34" xfId="9" applyFont="1" applyBorder="1" applyAlignment="1">
      <alignment vertical="center" wrapText="1"/>
    </xf>
    <xf numFmtId="0" fontId="5" fillId="0" borderId="126" xfId="9" applyFont="1"/>
    <xf numFmtId="0" fontId="2" fillId="0" borderId="126" xfId="9" applyFont="1" applyAlignment="1">
      <alignment horizontal="left" vertical="center" wrapText="1"/>
    </xf>
    <xf numFmtId="0" fontId="2" fillId="0" borderId="126" xfId="9" applyFont="1" applyAlignment="1">
      <alignment horizontal="left" vertical="center"/>
    </xf>
    <xf numFmtId="0" fontId="3" fillId="0" borderId="28" xfId="9" applyFont="1" applyBorder="1" applyAlignment="1">
      <alignment horizontal="center" vertical="center" wrapText="1"/>
    </xf>
    <xf numFmtId="0" fontId="2" fillId="0" borderId="28" xfId="9" applyFont="1" applyBorder="1" applyAlignment="1">
      <alignment horizontal="center" vertical="center"/>
    </xf>
    <xf numFmtId="9" fontId="2" fillId="0" borderId="126" xfId="9" applyNumberFormat="1" applyFont="1" applyAlignment="1">
      <alignment horizontal="center" vertical="center"/>
    </xf>
    <xf numFmtId="0" fontId="2" fillId="0" borderId="126" xfId="9" applyFont="1" applyAlignment="1">
      <alignment horizontal="center" vertical="center"/>
    </xf>
    <xf numFmtId="165" fontId="2" fillId="0" borderId="126" xfId="9" applyNumberFormat="1" applyFont="1" applyAlignment="1">
      <alignment horizontal="center" vertical="center"/>
    </xf>
    <xf numFmtId="0" fontId="56" fillId="0" borderId="126" xfId="9" applyFont="1"/>
    <xf numFmtId="0" fontId="2" fillId="2" borderId="126" xfId="9" applyFont="1" applyFill="1" applyBorder="1"/>
    <xf numFmtId="0" fontId="3" fillId="0" borderId="198" xfId="0" applyFont="1" applyBorder="1" applyAlignment="1" applyProtection="1">
      <alignment horizontal="center" vertical="center"/>
      <protection locked="0"/>
    </xf>
    <xf numFmtId="0" fontId="3" fillId="0" borderId="198" xfId="0" applyFont="1" applyBorder="1" applyAlignment="1" applyProtection="1">
      <alignment horizontal="center" vertical="center" wrapText="1"/>
      <protection locked="0"/>
    </xf>
    <xf numFmtId="0" fontId="4" fillId="0" borderId="198" xfId="0" applyFont="1" applyBorder="1" applyAlignment="1" applyProtection="1">
      <alignment horizontal="center" vertical="center" wrapText="1"/>
      <protection locked="0"/>
    </xf>
    <xf numFmtId="0" fontId="3" fillId="0" borderId="198" xfId="0" applyFont="1" applyBorder="1" applyAlignment="1" applyProtection="1">
      <alignment horizontal="left" vertical="top" wrapText="1"/>
      <protection locked="0"/>
    </xf>
    <xf numFmtId="9" fontId="3" fillId="0" borderId="198" xfId="0" applyNumberFormat="1" applyFont="1" applyBorder="1" applyAlignment="1" applyProtection="1">
      <alignment horizontal="center" vertical="center" wrapText="1"/>
      <protection locked="0"/>
    </xf>
    <xf numFmtId="0" fontId="3" fillId="0" borderId="198" xfId="0" applyFont="1" applyBorder="1" applyAlignment="1" applyProtection="1">
      <alignment horizontal="center" vertical="top" wrapText="1"/>
      <protection locked="0"/>
    </xf>
    <xf numFmtId="9" fontId="3" fillId="0" borderId="198" xfId="0" applyNumberFormat="1" applyFont="1" applyBorder="1" applyAlignment="1" applyProtection="1">
      <alignment horizontal="left" vertical="top" wrapText="1"/>
      <protection locked="0"/>
    </xf>
    <xf numFmtId="0" fontId="23" fillId="2" borderId="198" xfId="0" applyFont="1" applyFill="1" applyBorder="1" applyAlignment="1" applyProtection="1">
      <alignment horizontal="center" vertical="top" wrapText="1"/>
      <protection locked="0"/>
    </xf>
    <xf numFmtId="0" fontId="3" fillId="2" borderId="198" xfId="0" applyFont="1" applyFill="1" applyBorder="1" applyAlignment="1" applyProtection="1">
      <alignment vertical="top" wrapText="1"/>
      <protection locked="0"/>
    </xf>
    <xf numFmtId="49" fontId="3" fillId="2" borderId="198" xfId="0" applyNumberFormat="1" applyFont="1" applyFill="1" applyBorder="1" applyAlignment="1" applyProtection="1">
      <alignment vertical="top" wrapText="1"/>
      <protection locked="0"/>
    </xf>
    <xf numFmtId="0" fontId="0" fillId="0" borderId="126" xfId="0" applyBorder="1" applyProtection="1">
      <protection locked="0"/>
    </xf>
    <xf numFmtId="0" fontId="0" fillId="0" borderId="134" xfId="0" applyBorder="1" applyAlignment="1" applyProtection="1">
      <alignment wrapText="1"/>
      <protection locked="0"/>
    </xf>
    <xf numFmtId="0" fontId="4" fillId="0" borderId="134" xfId="0" applyFont="1" applyBorder="1" applyAlignment="1" applyProtection="1">
      <alignment horizontal="center" vertical="center" wrapText="1"/>
      <protection locked="0"/>
    </xf>
    <xf numFmtId="0" fontId="3" fillId="0" borderId="134" xfId="0" applyFont="1" applyBorder="1" applyAlignment="1" applyProtection="1">
      <alignment horizontal="center" vertical="center" wrapText="1"/>
      <protection locked="0"/>
    </xf>
    <xf numFmtId="0" fontId="110" fillId="0" borderId="126" xfId="6"/>
    <xf numFmtId="0" fontId="6" fillId="0" borderId="126" xfId="6" applyFont="1" applyBorder="1"/>
    <xf numFmtId="0" fontId="3" fillId="0" borderId="126" xfId="6" applyFont="1" applyAlignment="1">
      <alignment horizontal="center" vertical="center" wrapText="1"/>
    </xf>
    <xf numFmtId="0" fontId="4" fillId="0" borderId="126" xfId="6" applyFont="1" applyBorder="1" applyAlignment="1">
      <alignment horizontal="center" vertical="center"/>
    </xf>
    <xf numFmtId="0" fontId="12" fillId="0" borderId="126" xfId="6" applyFont="1" applyAlignment="1">
      <alignment horizontal="center" vertical="center" wrapText="1"/>
    </xf>
    <xf numFmtId="0" fontId="13" fillId="0" borderId="126" xfId="6" applyFont="1" applyAlignment="1">
      <alignment horizontal="center" wrapText="1"/>
    </xf>
    <xf numFmtId="0" fontId="6" fillId="0" borderId="128" xfId="6" applyFont="1" applyBorder="1"/>
    <xf numFmtId="0" fontId="3" fillId="0" borderId="134" xfId="6" applyFont="1" applyBorder="1" applyAlignment="1" applyProtection="1">
      <alignment horizontal="center" vertical="center" wrapText="1"/>
      <protection locked="0"/>
    </xf>
    <xf numFmtId="0" fontId="2" fillId="2" borderId="134" xfId="6" applyFont="1" applyFill="1" applyBorder="1" applyAlignment="1" applyProtection="1">
      <alignment horizontal="center" vertical="center" wrapText="1"/>
      <protection locked="0"/>
    </xf>
    <xf numFmtId="0" fontId="4" fillId="0" borderId="126" xfId="6" applyFont="1" applyBorder="1" applyAlignment="1">
      <alignment horizontal="center" vertical="center" wrapText="1"/>
    </xf>
    <xf numFmtId="0" fontId="106" fillId="0" borderId="134" xfId="6" applyFont="1" applyBorder="1" applyAlignment="1" applyProtection="1">
      <alignment horizontal="center" vertical="center" wrapText="1"/>
      <protection locked="0"/>
    </xf>
    <xf numFmtId="0" fontId="5" fillId="7" borderId="134" xfId="6" applyFont="1" applyFill="1" applyBorder="1" applyAlignment="1">
      <alignment horizontal="center" vertical="center"/>
    </xf>
    <xf numFmtId="0" fontId="110" fillId="0" borderId="126" xfId="10"/>
    <xf numFmtId="0" fontId="110" fillId="0" borderId="126" xfId="10" applyAlignment="1">
      <alignment horizontal="center" vertical="center"/>
    </xf>
    <xf numFmtId="0" fontId="3" fillId="0" borderId="126" xfId="10" applyFont="1"/>
    <xf numFmtId="0" fontId="2" fillId="2" borderId="126" xfId="10" applyFont="1" applyFill="1" applyBorder="1"/>
    <xf numFmtId="0" fontId="56" fillId="0" borderId="126" xfId="10" applyFont="1"/>
    <xf numFmtId="0" fontId="3" fillId="0" borderId="28" xfId="10" applyFont="1" applyBorder="1" applyAlignment="1">
      <alignment horizontal="center" vertical="center" wrapText="1"/>
    </xf>
    <xf numFmtId="165" fontId="2" fillId="0" borderId="126" xfId="10" applyNumberFormat="1" applyFont="1" applyAlignment="1">
      <alignment horizontal="center" vertical="center"/>
    </xf>
    <xf numFmtId="0" fontId="2" fillId="0" borderId="126" xfId="10" applyFont="1"/>
    <xf numFmtId="9" fontId="2" fillId="0" borderId="126" xfId="10" applyNumberFormat="1" applyFont="1" applyAlignment="1">
      <alignment horizontal="center" vertical="center"/>
    </xf>
    <xf numFmtId="0" fontId="2" fillId="0" borderId="126" xfId="10" applyFont="1" applyAlignment="1">
      <alignment horizontal="left" vertical="center"/>
    </xf>
    <xf numFmtId="0" fontId="2" fillId="0" borderId="126" xfId="10" applyFont="1" applyAlignment="1">
      <alignment horizontal="center" vertical="center"/>
    </xf>
    <xf numFmtId="0" fontId="2" fillId="0" borderId="28" xfId="10" applyFont="1" applyBorder="1" applyAlignment="1">
      <alignment horizontal="center" vertical="center"/>
    </xf>
    <xf numFmtId="0" fontId="3" fillId="0" borderId="126" xfId="10" applyFont="1" applyAlignment="1">
      <alignment horizontal="center" vertical="center"/>
    </xf>
    <xf numFmtId="0" fontId="12" fillId="0" borderId="126" xfId="10" applyFont="1"/>
    <xf numFmtId="0" fontId="2" fillId="0" borderId="126" xfId="10" applyFont="1" applyAlignment="1">
      <alignment horizontal="left" vertical="center" wrapText="1"/>
    </xf>
    <xf numFmtId="0" fontId="5" fillId="0" borderId="126" xfId="10" applyFont="1"/>
    <xf numFmtId="0" fontId="12" fillId="0" borderId="34" xfId="10" applyFont="1" applyBorder="1" applyAlignment="1">
      <alignment vertical="center" wrapText="1"/>
    </xf>
    <xf numFmtId="0" fontId="2" fillId="0" borderId="32" xfId="10" applyFont="1" applyBorder="1" applyAlignment="1">
      <alignment vertical="center"/>
    </xf>
    <xf numFmtId="0" fontId="12" fillId="0" borderId="134" xfId="10" applyFont="1" applyBorder="1" applyAlignment="1">
      <alignment vertical="center" wrapText="1"/>
    </xf>
    <xf numFmtId="0" fontId="2" fillId="0" borderId="134" xfId="10" applyFont="1" applyBorder="1" applyAlignment="1">
      <alignment vertical="center"/>
    </xf>
    <xf numFmtId="0" fontId="14" fillId="0" borderId="126" xfId="10" applyFont="1"/>
    <xf numFmtId="0" fontId="14" fillId="0" borderId="126" xfId="10" applyFont="1" applyAlignment="1">
      <alignment horizontal="center" vertical="center"/>
    </xf>
    <xf numFmtId="0" fontId="14" fillId="2" borderId="126" xfId="10" applyFont="1" applyFill="1" applyBorder="1"/>
    <xf numFmtId="0" fontId="14" fillId="2" borderId="126" xfId="10" applyFont="1" applyFill="1" applyBorder="1" applyAlignment="1">
      <alignment horizontal="center" vertical="center"/>
    </xf>
    <xf numFmtId="0" fontId="12" fillId="0" borderId="134" xfId="10" applyFont="1" applyBorder="1" applyAlignment="1">
      <alignment vertical="top" wrapText="1"/>
    </xf>
    <xf numFmtId="0" fontId="12" fillId="0" borderId="126" xfId="10" applyFont="1" applyAlignment="1">
      <alignment horizontal="center" vertical="center"/>
    </xf>
    <xf numFmtId="0" fontId="110" fillId="45" borderId="126" xfId="10" applyFill="1" applyAlignment="1">
      <alignment horizontal="center" vertical="center"/>
    </xf>
    <xf numFmtId="0" fontId="110" fillId="45" borderId="126" xfId="10" applyFill="1"/>
    <xf numFmtId="0" fontId="3" fillId="0" borderId="134" xfId="10" applyFont="1" applyBorder="1" applyAlignment="1" applyProtection="1">
      <alignment horizontal="center" vertical="center"/>
      <protection locked="0"/>
    </xf>
    <xf numFmtId="0" fontId="3" fillId="0" borderId="134" xfId="10" applyFont="1" applyBorder="1" applyAlignment="1" applyProtection="1">
      <alignment horizontal="center" vertical="center" wrapText="1"/>
      <protection locked="0"/>
    </xf>
    <xf numFmtId="0" fontId="106" fillId="0" borderId="134" xfId="10" applyFont="1" applyBorder="1" applyAlignment="1" applyProtection="1">
      <alignment horizontal="center" vertical="center" wrapText="1"/>
      <protection locked="0"/>
    </xf>
    <xf numFmtId="0" fontId="68" fillId="0" borderId="126" xfId="10" applyFont="1"/>
    <xf numFmtId="0" fontId="5" fillId="0" borderId="126" xfId="10" applyFont="1" applyAlignment="1">
      <alignment horizontal="center" vertical="center"/>
    </xf>
    <xf numFmtId="0" fontId="5" fillId="7" borderId="134" xfId="10" applyFont="1" applyFill="1" applyBorder="1" applyAlignment="1">
      <alignment horizontal="center" vertical="center"/>
    </xf>
    <xf numFmtId="0" fontId="5" fillId="17" borderId="134" xfId="10" applyFont="1" applyFill="1" applyBorder="1" applyAlignment="1">
      <alignment horizontal="center" vertical="center"/>
    </xf>
    <xf numFmtId="0" fontId="4" fillId="0" borderId="126" xfId="10" applyFont="1" applyAlignment="1">
      <alignment vertical="center"/>
    </xf>
    <xf numFmtId="0" fontId="4" fillId="2" borderId="126" xfId="10" applyFont="1" applyFill="1" applyBorder="1" applyAlignment="1">
      <alignment vertical="center"/>
    </xf>
    <xf numFmtId="0" fontId="4" fillId="2" borderId="126" xfId="10" applyFont="1" applyFill="1" applyBorder="1"/>
    <xf numFmtId="0" fontId="11" fillId="0" borderId="126" xfId="10" applyFont="1"/>
    <xf numFmtId="0" fontId="3" fillId="0" borderId="126" xfId="10" applyFont="1" applyBorder="1" applyAlignment="1" applyProtection="1">
      <alignment horizontal="left" vertical="center" wrapText="1"/>
      <protection locked="0"/>
    </xf>
    <xf numFmtId="49" fontId="3" fillId="0" borderId="28" xfId="10" applyNumberFormat="1" applyFont="1" applyBorder="1" applyAlignment="1" applyProtection="1">
      <alignment vertical="center" wrapText="1"/>
      <protection locked="0"/>
    </xf>
    <xf numFmtId="49" fontId="3" fillId="0" borderId="28" xfId="10" applyNumberFormat="1" applyFont="1" applyBorder="1" applyAlignment="1" applyProtection="1">
      <alignment horizontal="center" vertical="center" wrapText="1"/>
      <protection locked="0"/>
    </xf>
    <xf numFmtId="0" fontId="4" fillId="0" borderId="32" xfId="10" applyFont="1" applyBorder="1" applyAlignment="1">
      <alignment horizontal="center" vertical="center" wrapText="1"/>
    </xf>
    <xf numFmtId="0" fontId="3" fillId="2" borderId="126" xfId="10" applyFont="1" applyFill="1" applyBorder="1"/>
    <xf numFmtId="0" fontId="3" fillId="12" borderId="125" xfId="10" applyFont="1" applyFill="1" applyBorder="1" applyAlignment="1">
      <alignment vertical="top" wrapText="1"/>
    </xf>
    <xf numFmtId="0" fontId="3" fillId="12" borderId="126" xfId="10" applyFont="1" applyFill="1" applyBorder="1" applyAlignment="1">
      <alignment vertical="top" wrapText="1"/>
    </xf>
    <xf numFmtId="0" fontId="4" fillId="0" borderId="126" xfId="10" applyFont="1" applyAlignment="1">
      <alignment horizontal="center" vertical="center" wrapText="1"/>
    </xf>
    <xf numFmtId="0" fontId="4" fillId="12" borderId="126" xfId="10" applyFont="1" applyFill="1" applyBorder="1" applyAlignment="1">
      <alignment horizontal="center" vertical="center"/>
    </xf>
    <xf numFmtId="0" fontId="5" fillId="0" borderId="126" xfId="10" applyFont="1" applyBorder="1" applyAlignment="1">
      <alignment horizontal="center" vertical="center" wrapText="1"/>
    </xf>
    <xf numFmtId="0" fontId="5" fillId="17" borderId="129" xfId="10" applyFont="1" applyFill="1" applyBorder="1" applyAlignment="1">
      <alignment horizontal="center" vertical="center" wrapText="1"/>
    </xf>
    <xf numFmtId="0" fontId="5" fillId="17" borderId="129" xfId="10" applyFont="1" applyFill="1" applyBorder="1" applyAlignment="1">
      <alignment horizontal="center" vertical="center"/>
    </xf>
    <xf numFmtId="0" fontId="4" fillId="0" borderId="126" xfId="10" applyFont="1" applyAlignment="1">
      <alignment horizontal="center" vertical="center"/>
    </xf>
    <xf numFmtId="0" fontId="81" fillId="0" borderId="126" xfId="10" applyFont="1" applyBorder="1" applyAlignment="1">
      <alignment horizontal="center" vertical="center"/>
    </xf>
    <xf numFmtId="0" fontId="11" fillId="0" borderId="126" xfId="10" applyFont="1" applyBorder="1" applyAlignment="1">
      <alignment horizontal="center" vertical="center"/>
    </xf>
    <xf numFmtId="9" fontId="11" fillId="2" borderId="126" xfId="10" applyNumberFormat="1" applyFont="1" applyFill="1" applyBorder="1" applyAlignment="1">
      <alignment horizontal="center" vertical="center" wrapText="1"/>
    </xf>
    <xf numFmtId="0" fontId="42" fillId="2" borderId="126" xfId="10" applyFont="1" applyFill="1" applyBorder="1" applyAlignment="1">
      <alignment horizontal="center" vertical="center" wrapText="1"/>
    </xf>
    <xf numFmtId="0" fontId="41" fillId="2" borderId="126" xfId="10" applyFont="1" applyFill="1" applyBorder="1" applyAlignment="1">
      <alignment horizontal="center" vertical="center" wrapText="1"/>
    </xf>
    <xf numFmtId="0" fontId="6" fillId="0" borderId="126" xfId="10" applyFont="1" applyBorder="1" applyAlignment="1" applyProtection="1">
      <alignment horizontal="left" vertical="center" wrapText="1"/>
      <protection locked="0"/>
    </xf>
    <xf numFmtId="0" fontId="4" fillId="0" borderId="126" xfId="10" applyFont="1" applyBorder="1" applyAlignment="1">
      <alignment horizontal="center" vertical="center" wrapText="1"/>
    </xf>
    <xf numFmtId="0" fontId="11" fillId="0" borderId="126" xfId="10" applyFont="1" applyBorder="1" applyAlignment="1">
      <alignment horizontal="center" vertical="center" wrapText="1"/>
    </xf>
    <xf numFmtId="49" fontId="3" fillId="12" borderId="125" xfId="10" applyNumberFormat="1" applyFont="1" applyFill="1" applyBorder="1" applyAlignment="1">
      <alignment vertical="top" wrapText="1"/>
    </xf>
    <xf numFmtId="0" fontId="4" fillId="0" borderId="134" xfId="10" applyFont="1" applyBorder="1" applyAlignment="1">
      <alignment horizontal="center" vertical="center" wrapText="1"/>
    </xf>
    <xf numFmtId="0" fontId="4" fillId="17" borderId="134" xfId="10" applyFont="1" applyFill="1" applyBorder="1" applyAlignment="1">
      <alignment vertical="center" wrapText="1"/>
    </xf>
    <xf numFmtId="0" fontId="4" fillId="17" borderId="134" xfId="10" applyFont="1" applyFill="1" applyBorder="1" applyAlignment="1">
      <alignment vertical="top" wrapText="1"/>
    </xf>
    <xf numFmtId="0" fontId="4" fillId="17" borderId="137" xfId="10" applyFont="1" applyFill="1" applyBorder="1" applyAlignment="1">
      <alignment vertical="center" wrapText="1"/>
    </xf>
    <xf numFmtId="0" fontId="4" fillId="0" borderId="126" xfId="10" applyFont="1" applyBorder="1" applyAlignment="1">
      <alignment horizontal="center" vertical="center"/>
    </xf>
    <xf numFmtId="0" fontId="3" fillId="0" borderId="126" xfId="10" applyFont="1" applyAlignment="1">
      <alignment vertical="top" wrapText="1"/>
    </xf>
    <xf numFmtId="0" fontId="3" fillId="2" borderId="126" xfId="10" applyFont="1" applyFill="1" applyBorder="1" applyAlignment="1">
      <alignment horizontal="center" vertical="center"/>
    </xf>
    <xf numFmtId="0" fontId="110" fillId="0" borderId="126" xfId="10" applyBorder="1" applyAlignment="1" applyProtection="1">
      <alignment horizontal="left" vertical="center" wrapText="1"/>
      <protection locked="0"/>
    </xf>
    <xf numFmtId="0" fontId="2" fillId="2" borderId="134" xfId="10" applyFont="1" applyFill="1" applyBorder="1" applyAlignment="1" applyProtection="1">
      <alignment horizontal="center" vertical="center" wrapText="1"/>
      <protection locked="0"/>
    </xf>
    <xf numFmtId="0" fontId="69" fillId="0" borderId="126" xfId="10" applyFont="1" applyBorder="1" applyAlignment="1">
      <alignment horizontal="center" vertical="center" wrapText="1"/>
    </xf>
    <xf numFmtId="0" fontId="69" fillId="19" borderId="134" xfId="10" applyFont="1" applyFill="1" applyBorder="1" applyAlignment="1">
      <alignment horizontal="center" vertical="top" wrapText="1"/>
    </xf>
    <xf numFmtId="0" fontId="3" fillId="12" borderId="126" xfId="10" applyFont="1" applyFill="1" applyBorder="1" applyAlignment="1">
      <alignment horizontal="center"/>
    </xf>
    <xf numFmtId="0" fontId="3" fillId="12" borderId="126" xfId="10" applyFont="1" applyFill="1" applyBorder="1" applyAlignment="1">
      <alignment horizontal="center" wrapText="1"/>
    </xf>
    <xf numFmtId="0" fontId="64" fillId="0" borderId="126" xfId="10" applyFont="1" applyBorder="1" applyAlignment="1">
      <alignment horizontal="center" vertical="center"/>
    </xf>
    <xf numFmtId="0" fontId="41" fillId="2" borderId="126" xfId="10" applyFont="1" applyFill="1" applyBorder="1" applyAlignment="1">
      <alignment vertical="center" wrapText="1"/>
    </xf>
    <xf numFmtId="168" fontId="3" fillId="27" borderId="126" xfId="10" applyNumberFormat="1" applyFont="1" applyFill="1" applyAlignment="1">
      <alignment horizontal="center" vertical="top" wrapText="1"/>
    </xf>
    <xf numFmtId="0" fontId="3" fillId="12" borderId="126" xfId="10" applyFont="1" applyFill="1" applyBorder="1" applyAlignment="1">
      <alignment horizontal="left" vertical="top" wrapText="1"/>
    </xf>
    <xf numFmtId="0" fontId="6" fillId="0" borderId="128" xfId="10" applyFont="1" applyBorder="1"/>
    <xf numFmtId="9" fontId="49" fillId="0" borderId="127" xfId="10" applyNumberFormat="1" applyFont="1" applyBorder="1" applyAlignment="1">
      <alignment horizontal="center" vertical="center" wrapText="1"/>
    </xf>
    <xf numFmtId="0" fontId="104" fillId="0" borderId="127" xfId="10" applyFont="1" applyBorder="1" applyAlignment="1">
      <alignment horizontal="right" vertical="center" wrapText="1"/>
    </xf>
    <xf numFmtId="0" fontId="5" fillId="0" borderId="81" xfId="10" applyFont="1" applyBorder="1" applyAlignment="1">
      <alignment horizontal="center" vertical="center" wrapText="1"/>
    </xf>
    <xf numFmtId="0" fontId="3" fillId="2" borderId="126" xfId="10" applyFont="1" applyFill="1" applyBorder="1" applyAlignment="1">
      <alignment horizontal="center"/>
    </xf>
    <xf numFmtId="0" fontId="3" fillId="12" borderId="126" xfId="10" applyFont="1" applyFill="1" applyBorder="1" applyAlignment="1">
      <alignment horizontal="center" vertical="center" wrapText="1"/>
    </xf>
    <xf numFmtId="0" fontId="3" fillId="12" borderId="125" xfId="10" applyFont="1" applyFill="1" applyBorder="1" applyAlignment="1">
      <alignment horizontal="center" vertical="top" wrapText="1"/>
    </xf>
    <xf numFmtId="0" fontId="3" fillId="12" borderId="126" xfId="10" applyFont="1" applyFill="1" applyBorder="1" applyAlignment="1">
      <alignment horizontal="center" vertical="top" wrapText="1"/>
    </xf>
    <xf numFmtId="2" fontId="3" fillId="12" borderId="129" xfId="10" applyNumberFormat="1" applyFont="1" applyFill="1" applyBorder="1" applyAlignment="1">
      <alignment horizontal="center" vertical="center" wrapText="1"/>
    </xf>
    <xf numFmtId="0" fontId="3" fillId="0" borderId="126" xfId="10" applyFont="1" applyBorder="1" applyAlignment="1" applyProtection="1">
      <alignment horizontal="center" vertical="center" wrapText="1"/>
      <protection locked="0"/>
    </xf>
    <xf numFmtId="9" fontId="48" fillId="0" borderId="110" xfId="10" applyNumberFormat="1" applyFont="1" applyBorder="1" applyAlignment="1">
      <alignment horizontal="center" vertical="center" wrapText="1"/>
    </xf>
    <xf numFmtId="0" fontId="5" fillId="0" borderId="137" xfId="10" applyFont="1" applyBorder="1" applyAlignment="1">
      <alignment horizontal="center" vertical="center" wrapText="1"/>
    </xf>
    <xf numFmtId="0" fontId="3" fillId="0" borderId="126" xfId="10" applyFont="1" applyAlignment="1">
      <alignment horizontal="center"/>
    </xf>
    <xf numFmtId="0" fontId="68" fillId="0" borderId="126" xfId="10" applyFont="1" applyAlignment="1">
      <alignment horizontal="center"/>
    </xf>
    <xf numFmtId="0" fontId="14" fillId="12" borderId="28" xfId="10" applyFont="1" applyFill="1" applyBorder="1" applyAlignment="1">
      <alignment horizontal="center" vertical="center"/>
    </xf>
    <xf numFmtId="49" fontId="4" fillId="0" borderId="126" xfId="10" applyNumberFormat="1" applyFont="1" applyAlignment="1">
      <alignment horizontal="center" vertical="center" wrapText="1"/>
    </xf>
    <xf numFmtId="0" fontId="11" fillId="0" borderId="126" xfId="10" applyFont="1" applyAlignment="1">
      <alignment horizontal="center" vertical="center"/>
    </xf>
    <xf numFmtId="0" fontId="11" fillId="0" borderId="126" xfId="10" applyFont="1" applyAlignment="1">
      <alignment horizontal="left" vertical="center"/>
    </xf>
    <xf numFmtId="0" fontId="4" fillId="18" borderId="126" xfId="10" applyFont="1" applyFill="1" applyAlignment="1">
      <alignment horizontal="center" vertical="center"/>
    </xf>
    <xf numFmtId="0" fontId="3" fillId="12" borderId="126" xfId="10" applyFont="1" applyFill="1" applyBorder="1" applyAlignment="1">
      <alignment horizontal="center" vertical="center"/>
    </xf>
    <xf numFmtId="0" fontId="3" fillId="0" borderId="126" xfId="10" applyFont="1" applyBorder="1"/>
    <xf numFmtId="0" fontId="3" fillId="2" borderId="126" xfId="10" applyFont="1" applyFill="1" applyBorder="1" applyAlignment="1">
      <alignment vertical="center" wrapText="1"/>
    </xf>
    <xf numFmtId="0" fontId="4" fillId="18" borderId="125" xfId="10" applyFont="1" applyFill="1" applyBorder="1" applyAlignment="1">
      <alignment horizontal="center" vertical="center"/>
    </xf>
    <xf numFmtId="0" fontId="21" fillId="0" borderId="126" xfId="10" applyFont="1" applyAlignment="1">
      <alignment horizontal="left" vertical="center"/>
    </xf>
    <xf numFmtId="0" fontId="21" fillId="0" borderId="126" xfId="10" applyFont="1" applyAlignment="1">
      <alignment horizontal="center" vertical="center"/>
    </xf>
    <xf numFmtId="0" fontId="3" fillId="2" borderId="126" xfId="10" applyFont="1" applyFill="1" applyBorder="1" applyAlignment="1">
      <alignment horizontal="left" vertical="top" wrapText="1"/>
    </xf>
    <xf numFmtId="2" fontId="3" fillId="12" borderId="28" xfId="10" applyNumberFormat="1" applyFont="1" applyFill="1" applyBorder="1" applyAlignment="1">
      <alignment horizontal="center" vertical="center" wrapText="1"/>
    </xf>
    <xf numFmtId="0" fontId="5" fillId="0" borderId="32" xfId="10" applyFont="1" applyBorder="1" applyAlignment="1">
      <alignment horizontal="center" vertical="center" wrapText="1"/>
    </xf>
    <xf numFmtId="0" fontId="3" fillId="12" borderId="126" xfId="10" applyFont="1" applyFill="1" applyBorder="1"/>
    <xf numFmtId="0" fontId="3" fillId="0" borderId="126" xfId="10" applyFont="1" applyAlignment="1">
      <alignment horizontal="left" vertical="center"/>
    </xf>
    <xf numFmtId="0" fontId="4" fillId="0" borderId="126" xfId="10" applyFont="1" applyAlignment="1">
      <alignment horizontal="center" vertical="center" textRotation="90"/>
    </xf>
    <xf numFmtId="0" fontId="13" fillId="0" borderId="126" xfId="10" applyFont="1" applyAlignment="1">
      <alignment horizontal="center" wrapText="1"/>
    </xf>
    <xf numFmtId="0" fontId="13" fillId="0" borderId="126" xfId="10" applyFont="1" applyAlignment="1">
      <alignment wrapText="1"/>
    </xf>
    <xf numFmtId="9" fontId="2" fillId="2" borderId="126" xfId="10" applyNumberFormat="1" applyFont="1" applyFill="1" applyBorder="1" applyAlignment="1">
      <alignment horizontal="left" vertical="center" wrapText="1"/>
    </xf>
    <xf numFmtId="166" fontId="5" fillId="2" borderId="126" xfId="10" applyNumberFormat="1" applyFont="1" applyFill="1" applyBorder="1" applyAlignment="1">
      <alignment horizontal="center" vertical="center" wrapText="1"/>
    </xf>
    <xf numFmtId="0" fontId="5" fillId="2" borderId="126" xfId="10" applyFont="1" applyFill="1" applyBorder="1" applyAlignment="1">
      <alignment horizontal="right" vertical="center" wrapText="1"/>
    </xf>
    <xf numFmtId="0" fontId="40" fillId="2" borderId="126" xfId="10" applyFont="1" applyFill="1" applyBorder="1" applyAlignment="1">
      <alignment horizontal="center" vertical="center" wrapText="1"/>
    </xf>
    <xf numFmtId="0" fontId="12" fillId="2" borderId="126" xfId="10" applyFont="1" applyFill="1" applyBorder="1" applyAlignment="1">
      <alignment horizontal="center" vertical="center" wrapText="1"/>
    </xf>
    <xf numFmtId="0" fontId="12" fillId="0" borderId="126" xfId="10" applyFont="1" applyAlignment="1">
      <alignment horizontal="center" vertical="center" wrapText="1"/>
    </xf>
    <xf numFmtId="0" fontId="3" fillId="2" borderId="126" xfId="10" applyFont="1" applyFill="1" applyBorder="1" applyAlignment="1">
      <alignment vertical="top"/>
    </xf>
    <xf numFmtId="0" fontId="3" fillId="2" borderId="93" xfId="10" applyFont="1" applyFill="1" applyBorder="1" applyAlignment="1" applyProtection="1">
      <alignment horizontal="center" vertical="center" wrapText="1"/>
      <protection locked="0"/>
    </xf>
    <xf numFmtId="0" fontId="3" fillId="2" borderId="21" xfId="10" applyFont="1" applyFill="1" applyBorder="1" applyAlignment="1" applyProtection="1">
      <alignment horizontal="center" vertical="center" wrapText="1"/>
      <protection locked="0"/>
    </xf>
    <xf numFmtId="0" fontId="3" fillId="2" borderId="20" xfId="10" applyFont="1" applyFill="1" applyBorder="1" applyAlignment="1">
      <alignment horizontal="center" vertical="center"/>
    </xf>
    <xf numFmtId="2" fontId="33" fillId="0" borderId="126" xfId="10" applyNumberFormat="1" applyFont="1" applyAlignment="1">
      <alignment horizontal="center" vertical="center" wrapText="1"/>
    </xf>
    <xf numFmtId="0" fontId="3" fillId="2" borderId="85" xfId="10" applyFont="1" applyFill="1" applyBorder="1" applyAlignment="1" applyProtection="1">
      <alignment horizontal="center" vertical="center" wrapText="1"/>
      <protection locked="0"/>
    </xf>
    <xf numFmtId="0" fontId="3" fillId="2" borderId="11" xfId="10" applyFont="1" applyFill="1" applyBorder="1" applyAlignment="1" applyProtection="1">
      <alignment horizontal="center" vertical="center" wrapText="1"/>
      <protection locked="0"/>
    </xf>
    <xf numFmtId="0" fontId="3" fillId="2" borderId="10" xfId="10" applyFont="1" applyFill="1" applyBorder="1" applyAlignment="1">
      <alignment horizontal="center" vertical="center"/>
    </xf>
    <xf numFmtId="0" fontId="3" fillId="2" borderId="93" xfId="10" applyFont="1" applyFill="1" applyBorder="1" applyAlignment="1" applyProtection="1">
      <alignment horizontal="center" vertical="center"/>
      <protection locked="0"/>
    </xf>
    <xf numFmtId="0" fontId="3" fillId="2" borderId="21" xfId="10" applyFont="1" applyFill="1" applyBorder="1" applyAlignment="1" applyProtection="1">
      <alignment horizontal="center" vertical="center"/>
      <protection locked="0"/>
    </xf>
    <xf numFmtId="0" fontId="3" fillId="0" borderId="20" xfId="10" applyFont="1" applyBorder="1" applyAlignment="1">
      <alignment horizontal="center" vertical="center"/>
    </xf>
    <xf numFmtId="0" fontId="3" fillId="2" borderId="85" xfId="10" applyFont="1" applyFill="1" applyBorder="1" applyAlignment="1" applyProtection="1">
      <alignment horizontal="center" vertical="center"/>
      <protection locked="0"/>
    </xf>
    <xf numFmtId="0" fontId="3" fillId="2" borderId="11" xfId="10" applyFont="1" applyFill="1" applyBorder="1" applyAlignment="1" applyProtection="1">
      <alignment horizontal="center" vertical="center"/>
      <protection locked="0"/>
    </xf>
    <xf numFmtId="0" fontId="3" fillId="0" borderId="10" xfId="10" applyFont="1" applyBorder="1" applyAlignment="1">
      <alignment horizontal="center" vertical="center"/>
    </xf>
    <xf numFmtId="0" fontId="33" fillId="0" borderId="126" xfId="10" applyFont="1" applyAlignment="1">
      <alignment horizontal="center" vertical="center"/>
    </xf>
    <xf numFmtId="166" fontId="3" fillId="12" borderId="126" xfId="10" applyNumberFormat="1" applyFont="1" applyFill="1" applyBorder="1" applyAlignment="1">
      <alignment horizontal="center"/>
    </xf>
    <xf numFmtId="164" fontId="2" fillId="0" borderId="126" xfId="10" applyNumberFormat="1" applyFont="1" applyAlignment="1">
      <alignment horizontal="center" vertical="center" wrapText="1"/>
    </xf>
    <xf numFmtId="0" fontId="3" fillId="0" borderId="85" xfId="10" applyFont="1" applyBorder="1" applyAlignment="1" applyProtection="1">
      <alignment horizontal="center" vertical="center"/>
      <protection locked="0"/>
    </xf>
    <xf numFmtId="0" fontId="3" fillId="0" borderId="11" xfId="10" applyFont="1" applyBorder="1" applyAlignment="1" applyProtection="1">
      <alignment horizontal="center" vertical="center"/>
      <protection locked="0"/>
    </xf>
    <xf numFmtId="0" fontId="3" fillId="0" borderId="126" xfId="10" applyFont="1" applyAlignment="1">
      <alignment horizontal="center" vertical="center" wrapText="1"/>
    </xf>
    <xf numFmtId="0" fontId="4" fillId="7" borderId="85" xfId="10" applyFont="1" applyFill="1" applyBorder="1" applyAlignment="1">
      <alignment horizontal="center" vertical="center"/>
    </xf>
    <xf numFmtId="0" fontId="4" fillId="7" borderId="11" xfId="10" applyFont="1" applyFill="1" applyBorder="1" applyAlignment="1">
      <alignment horizontal="center" vertical="center"/>
    </xf>
    <xf numFmtId="0" fontId="3" fillId="2" borderId="122" xfId="10" applyFont="1" applyFill="1" applyBorder="1"/>
    <xf numFmtId="9" fontId="4" fillId="2" borderId="34" xfId="10" applyNumberFormat="1" applyFont="1" applyFill="1" applyBorder="1" applyAlignment="1">
      <alignment horizontal="left" vertical="center"/>
    </xf>
    <xf numFmtId="9" fontId="4" fillId="2" borderId="32" xfId="10" applyNumberFormat="1" applyFont="1" applyFill="1" applyBorder="1" applyAlignment="1">
      <alignment horizontal="left" vertical="center"/>
    </xf>
    <xf numFmtId="9" fontId="3" fillId="2" borderId="32" xfId="10" applyNumberFormat="1" applyFont="1" applyFill="1" applyBorder="1" applyAlignment="1">
      <alignment horizontal="left" vertical="center"/>
    </xf>
    <xf numFmtId="167" fontId="3" fillId="0" borderId="126" xfId="10" applyNumberFormat="1" applyFont="1" applyAlignment="1">
      <alignment vertical="center"/>
    </xf>
    <xf numFmtId="0" fontId="4" fillId="2" borderId="126" xfId="10" applyFont="1" applyFill="1" applyBorder="1" applyAlignment="1">
      <alignment horizontal="left"/>
    </xf>
    <xf numFmtId="0" fontId="3" fillId="0" borderId="126" xfId="10" applyFont="1" applyAlignment="1">
      <alignment horizontal="left" vertical="center" wrapText="1"/>
    </xf>
    <xf numFmtId="0" fontId="4" fillId="2" borderId="126" xfId="10" applyFont="1" applyFill="1" applyBorder="1" applyAlignment="1">
      <alignment vertical="center" wrapText="1"/>
    </xf>
    <xf numFmtId="0" fontId="6" fillId="0" borderId="126" xfId="10" applyFont="1" applyBorder="1"/>
    <xf numFmtId="0" fontId="3" fillId="0" borderId="126" xfId="10" applyFont="1" applyBorder="1" applyAlignment="1">
      <alignment vertical="center" wrapText="1"/>
    </xf>
    <xf numFmtId="9" fontId="2" fillId="0" borderId="126" xfId="10" applyNumberFormat="1" applyFont="1" applyBorder="1" applyAlignment="1">
      <alignment horizontal="center" vertical="center"/>
    </xf>
    <xf numFmtId="0" fontId="34" fillId="0" borderId="126" xfId="10" applyFont="1" applyBorder="1" applyAlignment="1">
      <alignment horizontal="center" vertical="center"/>
    </xf>
    <xf numFmtId="0" fontId="2" fillId="0" borderId="126" xfId="10" applyFont="1" applyBorder="1" applyAlignment="1">
      <alignment horizontal="center" vertical="center"/>
    </xf>
    <xf numFmtId="0" fontId="3" fillId="12" borderId="122" xfId="10" applyFont="1" applyFill="1" applyBorder="1" applyAlignment="1">
      <alignment horizontal="center" vertical="center"/>
    </xf>
    <xf numFmtId="0" fontId="3" fillId="12" borderId="122" xfId="10" applyFont="1" applyFill="1" applyBorder="1" applyAlignment="1">
      <alignment horizontal="center" vertical="center" wrapText="1"/>
    </xf>
    <xf numFmtId="0" fontId="3" fillId="12" borderId="122" xfId="10" applyFont="1" applyFill="1" applyBorder="1" applyAlignment="1">
      <alignment horizontal="left" vertical="center" wrapText="1"/>
    </xf>
    <xf numFmtId="0" fontId="3" fillId="0" borderId="122" xfId="10" applyFont="1" applyBorder="1" applyAlignment="1">
      <alignment horizontal="center" vertical="center" wrapText="1"/>
    </xf>
    <xf numFmtId="0" fontId="3" fillId="2" borderId="126" xfId="10" applyFont="1" applyFill="1" applyBorder="1" applyAlignment="1">
      <alignment vertical="top" wrapText="1"/>
    </xf>
    <xf numFmtId="0" fontId="1" fillId="7" borderId="21" xfId="10" applyFont="1" applyFill="1" applyBorder="1" applyAlignment="1">
      <alignment horizontal="center" vertical="center" wrapText="1"/>
    </xf>
    <xf numFmtId="9" fontId="3" fillId="7" borderId="21" xfId="10" applyNumberFormat="1" applyFont="1" applyFill="1" applyBorder="1" applyAlignment="1">
      <alignment horizontal="center" vertical="center" wrapText="1"/>
    </xf>
    <xf numFmtId="0" fontId="35" fillId="9" borderId="121" xfId="10" applyFont="1" applyFill="1" applyBorder="1" applyAlignment="1">
      <alignment vertical="center"/>
    </xf>
    <xf numFmtId="0" fontId="35" fillId="9" borderId="120" xfId="10" applyFont="1" applyFill="1" applyBorder="1" applyAlignment="1">
      <alignment horizontal="center" vertical="center"/>
    </xf>
    <xf numFmtId="0" fontId="1" fillId="7" borderId="11" xfId="10" applyFont="1" applyFill="1" applyBorder="1" applyAlignment="1">
      <alignment horizontal="center" vertical="center" wrapText="1"/>
    </xf>
    <xf numFmtId="0" fontId="109" fillId="0" borderId="168" xfId="10" applyFont="1" applyBorder="1" applyAlignment="1" applyProtection="1">
      <alignment horizontal="center" vertical="center"/>
      <protection locked="0"/>
    </xf>
    <xf numFmtId="9" fontId="3" fillId="7" borderId="11" xfId="10" applyNumberFormat="1" applyFont="1" applyFill="1" applyBorder="1" applyAlignment="1">
      <alignment horizontal="center" vertical="center" wrapText="1"/>
    </xf>
    <xf numFmtId="0" fontId="34" fillId="8" borderId="118" xfId="10" applyFont="1" applyFill="1" applyBorder="1" applyAlignment="1">
      <alignment vertical="center"/>
    </xf>
    <xf numFmtId="0" fontId="34" fillId="8" borderId="125" xfId="10" applyFont="1" applyFill="1" applyBorder="1" applyAlignment="1">
      <alignment horizontal="center" vertical="center"/>
    </xf>
    <xf numFmtId="0" fontId="34" fillId="10" borderId="118" xfId="10" applyFont="1" applyFill="1" applyBorder="1" applyAlignment="1">
      <alignment vertical="center"/>
    </xf>
    <xf numFmtId="0" fontId="34" fillId="10" borderId="125" xfId="10" applyFont="1" applyFill="1" applyBorder="1" applyAlignment="1">
      <alignment horizontal="center" vertical="center"/>
    </xf>
    <xf numFmtId="0" fontId="34" fillId="11" borderId="118" xfId="10" applyFont="1" applyFill="1" applyBorder="1" applyAlignment="1">
      <alignment vertical="center"/>
    </xf>
    <xf numFmtId="0" fontId="34" fillId="11" borderId="125" xfId="10" applyFont="1" applyFill="1" applyBorder="1" applyAlignment="1">
      <alignment horizontal="center" vertical="center"/>
    </xf>
    <xf numFmtId="0" fontId="34" fillId="14" borderId="115" xfId="10" applyFont="1" applyFill="1" applyBorder="1" applyAlignment="1">
      <alignment vertical="center"/>
    </xf>
    <xf numFmtId="0" fontId="34" fillId="14" borderId="114" xfId="10" applyFont="1" applyFill="1" applyBorder="1" applyAlignment="1">
      <alignment horizontal="center" vertical="center"/>
    </xf>
    <xf numFmtId="0" fontId="4" fillId="13" borderId="3" xfId="10" applyFont="1" applyFill="1" applyBorder="1" applyAlignment="1">
      <alignment horizontal="center" vertical="center"/>
    </xf>
    <xf numFmtId="0" fontId="4" fillId="7" borderId="3" xfId="10" applyFont="1" applyFill="1" applyBorder="1" applyAlignment="1">
      <alignment horizontal="center" vertical="center"/>
    </xf>
    <xf numFmtId="0" fontId="4" fillId="7" borderId="3" xfId="10" applyFont="1" applyFill="1" applyBorder="1" applyAlignment="1">
      <alignment horizontal="center" vertical="center" wrapText="1"/>
    </xf>
    <xf numFmtId="0" fontId="3" fillId="0" borderId="70" xfId="10" applyFont="1" applyBorder="1" applyAlignment="1">
      <alignment horizontal="center" vertical="center"/>
    </xf>
    <xf numFmtId="0" fontId="3" fillId="0" borderId="124" xfId="10" applyFont="1" applyBorder="1" applyAlignment="1">
      <alignment horizontal="center" vertical="center"/>
    </xf>
    <xf numFmtId="0" fontId="17" fillId="0" borderId="124" xfId="10" applyFont="1" applyBorder="1" applyAlignment="1">
      <alignment vertical="center" wrapText="1"/>
    </xf>
    <xf numFmtId="0" fontId="17" fillId="0" borderId="8" xfId="10" applyFont="1" applyBorder="1" applyAlignment="1">
      <alignment vertical="center" wrapText="1"/>
    </xf>
    <xf numFmtId="0" fontId="3" fillId="0" borderId="126" xfId="10" applyFont="1" applyAlignment="1">
      <alignment vertical="center" wrapText="1"/>
    </xf>
    <xf numFmtId="0" fontId="3" fillId="2" borderId="126" xfId="10" applyFont="1" applyFill="1" applyBorder="1" applyAlignment="1">
      <alignment horizontal="center" vertical="center" wrapText="1"/>
    </xf>
    <xf numFmtId="0" fontId="3" fillId="2" borderId="126" xfId="10" applyFont="1" applyFill="1" applyBorder="1" applyAlignment="1">
      <alignment horizontal="left" vertical="center" wrapText="1"/>
    </xf>
    <xf numFmtId="0" fontId="32" fillId="0" borderId="126" xfId="10" applyFont="1" applyAlignment="1">
      <alignment horizontal="center" vertical="center"/>
    </xf>
    <xf numFmtId="0" fontId="31" fillId="0" borderId="126" xfId="10" applyFont="1" applyAlignment="1">
      <alignment horizontal="left" vertical="center"/>
    </xf>
    <xf numFmtId="9" fontId="17" fillId="0" borderId="28" xfId="10" applyNumberFormat="1" applyFont="1" applyBorder="1" applyAlignment="1">
      <alignment horizontal="center" vertical="center"/>
    </xf>
    <xf numFmtId="0" fontId="30" fillId="9" borderId="28" xfId="10" applyFont="1" applyFill="1" applyBorder="1" applyAlignment="1">
      <alignment horizontal="center" vertical="center"/>
    </xf>
    <xf numFmtId="0" fontId="17" fillId="0" borderId="28" xfId="10" applyFont="1" applyBorder="1" applyAlignment="1">
      <alignment horizontal="center" vertical="center"/>
    </xf>
    <xf numFmtId="0" fontId="19" fillId="8" borderId="28" xfId="10" applyFont="1" applyFill="1" applyBorder="1" applyAlignment="1">
      <alignment horizontal="center" vertical="center"/>
    </xf>
    <xf numFmtId="0" fontId="19" fillId="10" borderId="28" xfId="10" applyFont="1" applyFill="1" applyBorder="1" applyAlignment="1">
      <alignment horizontal="center" vertical="center"/>
    </xf>
    <xf numFmtId="0" fontId="19" fillId="11" borderId="28" xfId="10" applyFont="1" applyFill="1" applyBorder="1" applyAlignment="1">
      <alignment horizontal="center" vertical="center"/>
    </xf>
    <xf numFmtId="0" fontId="19" fillId="14" borderId="28" xfId="10" applyFont="1" applyFill="1" applyBorder="1" applyAlignment="1">
      <alignment horizontal="center" vertical="center"/>
    </xf>
    <xf numFmtId="0" fontId="5" fillId="0" borderId="126" xfId="10" applyFont="1" applyAlignment="1">
      <alignment horizontal="center" vertical="center" wrapText="1"/>
    </xf>
    <xf numFmtId="0" fontId="3" fillId="2" borderId="126" xfId="10" applyFont="1" applyFill="1" applyBorder="1" applyAlignment="1">
      <alignment horizontal="right" vertical="center" wrapText="1"/>
    </xf>
    <xf numFmtId="0" fontId="3" fillId="2" borderId="126" xfId="10" applyFont="1" applyFill="1" applyBorder="1" applyAlignment="1">
      <alignment horizontal="right" vertical="center"/>
    </xf>
    <xf numFmtId="0" fontId="29" fillId="2" borderId="126" xfId="10" applyFont="1" applyFill="1" applyBorder="1" applyAlignment="1">
      <alignment horizontal="center" vertical="center"/>
    </xf>
    <xf numFmtId="0" fontId="23" fillId="2" borderId="126" xfId="10" applyFont="1" applyFill="1" applyBorder="1" applyAlignment="1">
      <alignment horizontal="center" vertical="center" wrapText="1"/>
    </xf>
    <xf numFmtId="0" fontId="28" fillId="2" borderId="126" xfId="10" applyFont="1" applyFill="1" applyBorder="1" applyAlignment="1">
      <alignment horizontal="center" vertical="center" wrapText="1"/>
    </xf>
    <xf numFmtId="0" fontId="27" fillId="0" borderId="126" xfId="10" applyFont="1" applyAlignment="1">
      <alignment horizontal="left" vertical="center" wrapText="1"/>
    </xf>
    <xf numFmtId="0" fontId="3" fillId="2" borderId="28" xfId="10" applyFont="1" applyFill="1" applyBorder="1" applyAlignment="1">
      <alignment horizontal="center" vertical="center" wrapText="1"/>
    </xf>
    <xf numFmtId="0" fontId="3" fillId="2" borderId="129" xfId="10" applyFont="1" applyFill="1" applyBorder="1" applyAlignment="1">
      <alignment horizontal="center" vertical="center" wrapText="1"/>
    </xf>
    <xf numFmtId="0" fontId="3" fillId="2" borderId="126" xfId="10" applyFont="1" applyFill="1" applyBorder="1" applyAlignment="1">
      <alignment horizontal="left" vertical="top"/>
    </xf>
    <xf numFmtId="0" fontId="26" fillId="2" borderId="192" xfId="10" applyFont="1" applyFill="1" applyBorder="1" applyAlignment="1" applyProtection="1">
      <alignment horizontal="center" vertical="center" wrapText="1"/>
      <protection locked="0"/>
    </xf>
    <xf numFmtId="0" fontId="3" fillId="2" borderId="149" xfId="10" applyFont="1" applyFill="1" applyBorder="1" applyAlignment="1">
      <alignment horizontal="right" vertical="center" wrapText="1"/>
    </xf>
    <xf numFmtId="0" fontId="25" fillId="2" borderId="153" xfId="10" applyFont="1" applyFill="1" applyBorder="1" applyAlignment="1">
      <alignment vertical="top" wrapText="1"/>
    </xf>
    <xf numFmtId="0" fontId="26" fillId="2" borderId="196" xfId="10" applyFont="1" applyFill="1" applyBorder="1" applyAlignment="1" applyProtection="1">
      <alignment horizontal="center" vertical="center" wrapText="1"/>
      <protection locked="0"/>
    </xf>
    <xf numFmtId="0" fontId="25" fillId="2" borderId="147" xfId="10" applyFont="1" applyFill="1" applyBorder="1" applyAlignment="1">
      <alignment vertical="top" wrapText="1"/>
    </xf>
    <xf numFmtId="0" fontId="26" fillId="2" borderId="195" xfId="10" applyFont="1" applyFill="1" applyBorder="1" applyAlignment="1" applyProtection="1">
      <alignment horizontal="center" vertical="center" wrapText="1"/>
      <protection locked="0"/>
    </xf>
    <xf numFmtId="0" fontId="26" fillId="2" borderId="193" xfId="10" applyFont="1" applyFill="1" applyBorder="1" applyAlignment="1" applyProtection="1">
      <alignment horizontal="center" vertical="center" wrapText="1"/>
      <protection locked="0"/>
    </xf>
    <xf numFmtId="0" fontId="3" fillId="0" borderId="147" xfId="10" applyFont="1" applyBorder="1"/>
    <xf numFmtId="0" fontId="3" fillId="2" borderId="150" xfId="10" applyFont="1" applyFill="1" applyBorder="1" applyAlignment="1">
      <alignment horizontal="left" vertical="center" wrapText="1"/>
    </xf>
    <xf numFmtId="0" fontId="14" fillId="2" borderId="126" xfId="10" applyFont="1" applyFill="1" applyBorder="1" applyAlignment="1">
      <alignment horizontal="left" vertical="center" wrapText="1"/>
    </xf>
    <xf numFmtId="0" fontId="12" fillId="2" borderId="126" xfId="10" applyFont="1" applyFill="1" applyBorder="1" applyAlignment="1">
      <alignment wrapText="1"/>
    </xf>
    <xf numFmtId="0" fontId="25" fillId="2" borderId="126" xfId="10" applyFont="1" applyFill="1" applyBorder="1" applyAlignment="1">
      <alignment vertical="center" wrapText="1"/>
    </xf>
    <xf numFmtId="0" fontId="25" fillId="0" borderId="126" xfId="10" applyFont="1" applyAlignment="1">
      <alignment horizontal="center" vertical="center" wrapText="1"/>
    </xf>
    <xf numFmtId="0" fontId="4" fillId="0" borderId="126" xfId="10" applyFont="1" applyAlignment="1">
      <alignment vertical="center" wrapText="1"/>
    </xf>
    <xf numFmtId="0" fontId="26" fillId="0" borderId="154" xfId="10" applyFont="1" applyBorder="1" applyAlignment="1" applyProtection="1">
      <alignment horizontal="center" vertical="center" wrapText="1"/>
      <protection locked="0"/>
    </xf>
    <xf numFmtId="0" fontId="4" fillId="0" borderId="153" xfId="10" applyFont="1" applyBorder="1" applyAlignment="1">
      <alignment vertical="center" wrapText="1"/>
    </xf>
    <xf numFmtId="0" fontId="26" fillId="0" borderId="10" xfId="10" applyFont="1" applyBorder="1" applyAlignment="1" applyProtection="1">
      <alignment horizontal="center" vertical="center" wrapText="1"/>
      <protection locked="0"/>
    </xf>
    <xf numFmtId="0" fontId="4" fillId="0" borderId="147" xfId="10" applyFont="1" applyBorder="1" applyAlignment="1">
      <alignment vertical="center" wrapText="1"/>
    </xf>
    <xf numFmtId="0" fontId="12" fillId="7" borderId="2" xfId="10" applyFont="1" applyFill="1" applyBorder="1" applyAlignment="1">
      <alignment horizontal="center" vertical="center" wrapText="1"/>
    </xf>
    <xf numFmtId="0" fontId="4" fillId="0" borderId="126" xfId="10" applyFont="1" applyBorder="1" applyAlignment="1">
      <alignment vertical="center" wrapText="1"/>
    </xf>
    <xf numFmtId="0" fontId="4" fillId="0" borderId="118" xfId="10" applyFont="1" applyBorder="1" applyAlignment="1">
      <alignment vertical="center" wrapText="1"/>
    </xf>
    <xf numFmtId="0" fontId="4" fillId="0" borderId="125" xfId="10" applyFont="1" applyBorder="1" applyAlignment="1">
      <alignment vertical="center" wrapText="1"/>
    </xf>
    <xf numFmtId="0" fontId="26" fillId="0" borderId="154" xfId="10" applyFont="1" applyBorder="1" applyAlignment="1" applyProtection="1">
      <alignment horizontal="center"/>
      <protection locked="0"/>
    </xf>
    <xf numFmtId="0" fontId="26" fillId="2" borderId="10" xfId="10" applyFont="1" applyFill="1" applyBorder="1" applyAlignment="1" applyProtection="1">
      <alignment horizontal="center" vertical="center" wrapText="1"/>
      <protection locked="0"/>
    </xf>
    <xf numFmtId="0" fontId="4" fillId="0" borderId="150" xfId="10" applyFont="1" applyBorder="1" applyAlignment="1">
      <alignment vertical="center" wrapText="1"/>
    </xf>
    <xf numFmtId="0" fontId="3" fillId="0" borderId="126" xfId="10" applyFont="1" applyBorder="1" applyAlignment="1">
      <alignment horizontal="center" vertical="center"/>
    </xf>
    <xf numFmtId="0" fontId="4" fillId="0" borderId="114" xfId="10" applyFont="1" applyBorder="1" applyAlignment="1">
      <alignment vertical="center" wrapText="1"/>
    </xf>
    <xf numFmtId="0" fontId="3" fillId="0" borderId="126" xfId="10" applyFont="1" applyAlignment="1">
      <alignment horizontal="left" vertical="top" wrapText="1"/>
    </xf>
    <xf numFmtId="0" fontId="3" fillId="2" borderId="110" xfId="10" applyFont="1" applyFill="1" applyBorder="1" applyAlignment="1">
      <alignment horizontal="left" vertical="top" wrapText="1"/>
    </xf>
    <xf numFmtId="0" fontId="3" fillId="2" borderId="110" xfId="10" applyFont="1" applyFill="1" applyBorder="1" applyAlignment="1">
      <alignment horizontal="left" vertical="center" wrapText="1"/>
    </xf>
    <xf numFmtId="0" fontId="4" fillId="0" borderId="110" xfId="10" applyFont="1" applyBorder="1" applyAlignment="1">
      <alignment horizontal="center" vertical="center" wrapText="1"/>
    </xf>
    <xf numFmtId="0" fontId="2" fillId="20" borderId="28" xfId="10" applyFont="1" applyFill="1" applyBorder="1" applyAlignment="1" applyProtection="1">
      <alignment horizontal="left" vertical="center" wrapText="1"/>
      <protection locked="0"/>
    </xf>
    <xf numFmtId="0" fontId="4" fillId="0" borderId="28" xfId="10" applyFont="1" applyBorder="1" applyAlignment="1">
      <alignment horizontal="center" vertical="center" wrapText="1"/>
    </xf>
    <xf numFmtId="0" fontId="23" fillId="0" borderId="126" xfId="10" applyFont="1" applyAlignment="1">
      <alignment horizontal="left" vertical="top" wrapText="1"/>
    </xf>
    <xf numFmtId="0" fontId="22" fillId="0" borderId="126" xfId="10" applyFont="1" applyAlignment="1">
      <alignment horizontal="left" vertical="top" wrapText="1"/>
    </xf>
    <xf numFmtId="0" fontId="5" fillId="26" borderId="28" xfId="10" applyFont="1" applyFill="1" applyBorder="1" applyAlignment="1">
      <alignment horizontal="center" vertical="center" wrapText="1"/>
    </xf>
    <xf numFmtId="0" fontId="3" fillId="2" borderId="28" xfId="10" applyFont="1" applyFill="1" applyBorder="1" applyAlignment="1" applyProtection="1">
      <alignment horizontal="center" vertical="center" wrapText="1"/>
      <protection locked="0"/>
    </xf>
    <xf numFmtId="0" fontId="5" fillId="7" borderId="129" xfId="10" applyFont="1" applyFill="1" applyBorder="1" applyAlignment="1">
      <alignment horizontal="center" vertical="center" wrapText="1"/>
    </xf>
    <xf numFmtId="0" fontId="3" fillId="0" borderId="126" xfId="10" applyFont="1" applyBorder="1" applyAlignment="1">
      <alignment horizontal="center" vertical="center" wrapText="1"/>
    </xf>
    <xf numFmtId="0" fontId="6" fillId="18" borderId="126" xfId="10" applyFont="1" applyFill="1" applyBorder="1"/>
    <xf numFmtId="0" fontId="20" fillId="21" borderId="126" xfId="10" applyFont="1" applyFill="1" applyBorder="1" applyAlignment="1">
      <alignment horizontal="center" vertical="center" wrapText="1"/>
    </xf>
    <xf numFmtId="0" fontId="13" fillId="0" borderId="126" xfId="10" applyFont="1" applyAlignment="1">
      <alignment vertical="center" wrapText="1"/>
    </xf>
    <xf numFmtId="0" fontId="13" fillId="0" borderId="126" xfId="10" applyFont="1" applyAlignment="1">
      <alignment horizontal="center" vertical="center" wrapText="1"/>
    </xf>
    <xf numFmtId="0" fontId="17" fillId="2" borderId="53" xfId="10" applyFont="1" applyFill="1" applyBorder="1" applyAlignment="1" applyProtection="1">
      <alignment horizontal="center" vertical="center" wrapText="1"/>
      <protection locked="0"/>
    </xf>
    <xf numFmtId="0" fontId="107" fillId="21" borderId="206" xfId="10" applyFont="1" applyFill="1" applyBorder="1" applyAlignment="1" applyProtection="1">
      <alignment horizontal="center" vertical="center" wrapText="1"/>
      <protection locked="0"/>
    </xf>
    <xf numFmtId="0" fontId="19" fillId="0" borderId="126" xfId="10" applyFont="1" applyAlignment="1">
      <alignment horizontal="center" vertical="center"/>
    </xf>
    <xf numFmtId="0" fontId="19" fillId="7" borderId="49" xfId="10" applyFont="1" applyFill="1" applyBorder="1" applyAlignment="1">
      <alignment horizontal="center" vertical="center" wrapText="1"/>
    </xf>
    <xf numFmtId="0" fontId="3" fillId="2" borderId="118" xfId="10" applyFont="1" applyFill="1" applyBorder="1"/>
    <xf numFmtId="0" fontId="110" fillId="0" borderId="126" xfId="10" applyBorder="1"/>
    <xf numFmtId="0" fontId="18" fillId="2" borderId="126" xfId="10" applyFont="1" applyFill="1" applyBorder="1" applyAlignment="1">
      <alignment vertical="center" wrapText="1"/>
    </xf>
    <xf numFmtId="0" fontId="18" fillId="2" borderId="126" xfId="10" applyFont="1" applyFill="1" applyBorder="1" applyAlignment="1">
      <alignment horizontal="center" vertical="center" wrapText="1"/>
    </xf>
    <xf numFmtId="0" fontId="4" fillId="45" borderId="126" xfId="10" applyFont="1" applyFill="1" applyAlignment="1">
      <alignment horizontal="center" vertical="center"/>
    </xf>
    <xf numFmtId="0" fontId="16" fillId="0" borderId="126" xfId="10" applyFont="1" applyBorder="1" applyAlignment="1">
      <alignment vertical="center" wrapText="1"/>
    </xf>
    <xf numFmtId="0" fontId="65" fillId="0" borderId="134" xfId="0" applyFont="1" applyBorder="1" applyAlignment="1">
      <alignment wrapText="1"/>
    </xf>
    <xf numFmtId="0" fontId="4" fillId="40" borderId="137" xfId="0" applyFont="1" applyFill="1" applyBorder="1" applyAlignment="1">
      <alignment horizontal="center" vertical="center" wrapText="1"/>
    </xf>
    <xf numFmtId="0" fontId="4" fillId="40" borderId="138" xfId="0" applyFont="1" applyFill="1" applyBorder="1" applyAlignment="1">
      <alignment horizontal="center" vertical="center" wrapText="1"/>
    </xf>
    <xf numFmtId="0" fontId="4" fillId="40" borderId="139" xfId="0" applyFont="1" applyFill="1" applyBorder="1" applyAlignment="1">
      <alignment horizontal="center" vertical="center" wrapText="1"/>
    </xf>
    <xf numFmtId="0" fontId="4" fillId="6" borderId="137" xfId="0" applyFont="1" applyFill="1" applyBorder="1" applyAlignment="1">
      <alignment horizontal="center" vertical="center" wrapText="1"/>
    </xf>
    <xf numFmtId="0" fontId="4" fillId="6" borderId="138" xfId="0" applyFont="1" applyFill="1" applyBorder="1" applyAlignment="1">
      <alignment horizontal="center" vertical="center" wrapText="1"/>
    </xf>
    <xf numFmtId="0" fontId="4" fillId="6" borderId="139" xfId="0" applyFont="1" applyFill="1" applyBorder="1" applyAlignment="1">
      <alignment horizontal="center" vertical="center" wrapText="1"/>
    </xf>
    <xf numFmtId="49" fontId="4" fillId="36" borderId="137" xfId="0" applyNumberFormat="1" applyFont="1" applyFill="1" applyBorder="1" applyAlignment="1">
      <alignment horizontal="center" vertical="center" wrapText="1"/>
    </xf>
    <xf numFmtId="49" fontId="4" fillId="36" borderId="138" xfId="0" applyNumberFormat="1" applyFont="1" applyFill="1" applyBorder="1" applyAlignment="1">
      <alignment horizontal="center" vertical="center" wrapText="1"/>
    </xf>
    <xf numFmtId="49" fontId="4" fillId="36" borderId="139" xfId="0" applyNumberFormat="1" applyFont="1" applyFill="1" applyBorder="1" applyAlignment="1">
      <alignment horizontal="center" vertical="center" wrapText="1"/>
    </xf>
    <xf numFmtId="0" fontId="4" fillId="3" borderId="10" xfId="0" applyFont="1" applyFill="1" applyBorder="1" applyAlignment="1">
      <alignment horizontal="center" vertical="center"/>
    </xf>
    <xf numFmtId="0" fontId="6" fillId="0" borderId="11" xfId="0" applyFont="1" applyBorder="1"/>
    <xf numFmtId="0" fontId="3" fillId="0" borderId="11" xfId="0" applyFont="1" applyBorder="1" applyAlignment="1" applyProtection="1">
      <alignment horizontal="center" vertical="center"/>
      <protection locked="0"/>
    </xf>
    <xf numFmtId="0" fontId="6" fillId="0" borderId="85" xfId="0" applyFont="1" applyBorder="1" applyProtection="1">
      <protection locked="0"/>
    </xf>
    <xf numFmtId="0" fontId="10" fillId="5" borderId="11" xfId="0" applyFont="1" applyFill="1" applyBorder="1" applyAlignment="1">
      <alignment horizontal="center" vertical="center"/>
    </xf>
    <xf numFmtId="0" fontId="6" fillId="0" borderId="85" xfId="0" applyFont="1" applyBorder="1"/>
    <xf numFmtId="0" fontId="2" fillId="0" borderId="21" xfId="0" applyFont="1" applyBorder="1" applyAlignment="1" applyProtection="1">
      <alignment horizontal="center" vertical="center"/>
      <protection locked="0"/>
    </xf>
    <xf numFmtId="0" fontId="6" fillId="0" borderId="93" xfId="0" applyFont="1" applyBorder="1" applyProtection="1">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97" fillId="42" borderId="134" xfId="0" applyFont="1" applyFill="1" applyBorder="1" applyAlignment="1">
      <alignment horizontal="center" vertical="center" wrapText="1"/>
    </xf>
    <xf numFmtId="0" fontId="5" fillId="0" borderId="3" xfId="0" applyFont="1" applyBorder="1" applyAlignment="1" applyProtection="1">
      <alignment horizontal="center" vertical="center"/>
      <protection locked="0"/>
    </xf>
    <xf numFmtId="0" fontId="6" fillId="0" borderId="191" xfId="0" applyFont="1" applyBorder="1" applyProtection="1">
      <protection locked="0"/>
    </xf>
    <xf numFmtId="49" fontId="4" fillId="17" borderId="134" xfId="0" applyNumberFormat="1" applyFont="1" applyFill="1" applyBorder="1" applyAlignment="1">
      <alignment horizontal="center" vertical="center" wrapText="1"/>
    </xf>
    <xf numFmtId="0" fontId="64" fillId="17" borderId="134" xfId="0" applyFont="1" applyFill="1" applyBorder="1"/>
    <xf numFmtId="0" fontId="64" fillId="33" borderId="134" xfId="0" applyFont="1" applyFill="1" applyBorder="1" applyAlignment="1">
      <alignment horizontal="center" vertical="center"/>
    </xf>
    <xf numFmtId="0" fontId="4" fillId="43" borderId="134" xfId="0" applyFont="1" applyFill="1" applyBorder="1" applyAlignment="1">
      <alignment horizontal="center" vertical="center"/>
    </xf>
    <xf numFmtId="0" fontId="47" fillId="28" borderId="198" xfId="0" applyFont="1" applyFill="1" applyBorder="1" applyAlignment="1">
      <alignment horizontal="center" vertical="center" wrapText="1"/>
    </xf>
    <xf numFmtId="0" fontId="47" fillId="28" borderId="197" xfId="0" applyFont="1" applyFill="1" applyBorder="1" applyAlignment="1">
      <alignment horizontal="center" vertical="center" wrapText="1"/>
    </xf>
    <xf numFmtId="0" fontId="70" fillId="0" borderId="40" xfId="0" applyFont="1" applyBorder="1" applyAlignment="1">
      <alignment horizontal="center" vertical="center"/>
    </xf>
    <xf numFmtId="0" fontId="70" fillId="0" borderId="65" xfId="0" applyFont="1" applyBorder="1" applyAlignment="1">
      <alignment horizontal="center" vertical="center"/>
    </xf>
    <xf numFmtId="0" fontId="70" fillId="0" borderId="23" xfId="0" applyFont="1" applyBorder="1" applyAlignment="1">
      <alignment horizontal="center" vertical="center"/>
    </xf>
    <xf numFmtId="0" fontId="7" fillId="29" borderId="198" xfId="0" applyFont="1" applyFill="1" applyBorder="1" applyAlignment="1">
      <alignment horizontal="center" vertical="center" wrapText="1"/>
    </xf>
    <xf numFmtId="0" fontId="7" fillId="29" borderId="199" xfId="0" applyFont="1" applyFill="1" applyBorder="1" applyAlignment="1">
      <alignment horizontal="center" vertical="center" wrapText="1"/>
    </xf>
    <xf numFmtId="0" fontId="7" fillId="29" borderId="197" xfId="0" applyFont="1" applyFill="1" applyBorder="1" applyAlignment="1">
      <alignment horizontal="center" vertical="center" wrapText="1"/>
    </xf>
    <xf numFmtId="0" fontId="98" fillId="4" borderId="61" xfId="0" applyFont="1" applyFill="1" applyBorder="1" applyAlignment="1">
      <alignment horizontal="center" vertical="center" wrapText="1"/>
    </xf>
    <xf numFmtId="0" fontId="98" fillId="4" borderId="60" xfId="0" applyFont="1" applyFill="1" applyBorder="1" applyAlignment="1">
      <alignment horizontal="center" vertical="center" wrapText="1"/>
    </xf>
    <xf numFmtId="0" fontId="103" fillId="0" borderId="64" xfId="0" applyFont="1" applyBorder="1" applyAlignment="1">
      <alignment horizontal="center" vertical="center"/>
    </xf>
    <xf numFmtId="0" fontId="103" fillId="0" borderId="63" xfId="0" applyFont="1" applyBorder="1" applyAlignment="1">
      <alignment horizontal="center" vertical="center"/>
    </xf>
    <xf numFmtId="49" fontId="4" fillId="32" borderId="134" xfId="0" applyNumberFormat="1" applyFont="1" applyFill="1" applyBorder="1" applyAlignment="1">
      <alignment horizontal="center" vertical="center" wrapText="1"/>
    </xf>
    <xf numFmtId="0" fontId="64" fillId="32" borderId="134" xfId="0" applyFont="1" applyFill="1" applyBorder="1"/>
    <xf numFmtId="0" fontId="97" fillId="31" borderId="134" xfId="0" applyFont="1" applyFill="1" applyBorder="1" applyAlignment="1">
      <alignment horizontal="center" vertical="center"/>
    </xf>
    <xf numFmtId="0" fontId="98" fillId="4" borderId="39" xfId="0" applyFont="1" applyFill="1" applyBorder="1" applyAlignment="1">
      <alignment horizontal="center" vertical="center" wrapText="1"/>
    </xf>
    <xf numFmtId="0" fontId="98" fillId="4" borderId="63" xfId="0" applyFont="1" applyFill="1" applyBorder="1" applyAlignment="1">
      <alignment horizontal="center" vertical="center" wrapText="1"/>
    </xf>
    <xf numFmtId="0" fontId="98" fillId="4" borderId="19" xfId="0" applyFont="1" applyFill="1" applyBorder="1" applyAlignment="1">
      <alignment horizontal="center" vertical="center" wrapText="1"/>
    </xf>
    <xf numFmtId="0" fontId="4" fillId="46" borderId="137" xfId="0" applyFont="1" applyFill="1" applyBorder="1" applyAlignment="1">
      <alignment horizontal="center" vertical="center" wrapText="1"/>
    </xf>
    <xf numFmtId="0" fontId="4" fillId="46" borderId="138" xfId="0" applyFont="1" applyFill="1" applyBorder="1" applyAlignment="1">
      <alignment horizontal="center" vertical="center" wrapText="1"/>
    </xf>
    <xf numFmtId="0" fontId="4" fillId="46" borderId="139" xfId="0" applyFont="1" applyFill="1" applyBorder="1" applyAlignment="1">
      <alignment horizontal="center" vertical="center" wrapText="1"/>
    </xf>
    <xf numFmtId="0" fontId="4" fillId="44" borderId="134" xfId="0" applyFont="1" applyFill="1" applyBorder="1" applyAlignment="1">
      <alignment horizontal="center" vertical="center"/>
    </xf>
    <xf numFmtId="0" fontId="4" fillId="41" borderId="137" xfId="0" applyFont="1" applyFill="1" applyBorder="1" applyAlignment="1">
      <alignment horizontal="center" vertical="center"/>
    </xf>
    <xf numFmtId="0" fontId="4" fillId="41" borderId="138" xfId="0" applyFont="1" applyFill="1" applyBorder="1" applyAlignment="1">
      <alignment horizontal="center" vertical="center"/>
    </xf>
    <xf numFmtId="0" fontId="4" fillId="41" borderId="139" xfId="0" applyFont="1" applyFill="1" applyBorder="1" applyAlignment="1">
      <alignment horizontal="center" vertical="center"/>
    </xf>
    <xf numFmtId="0" fontId="59" fillId="17" borderId="134" xfId="0" applyFont="1" applyFill="1" applyBorder="1" applyAlignment="1">
      <alignment horizontal="center" vertical="top" wrapText="1"/>
    </xf>
    <xf numFmtId="0" fontId="4" fillId="17" borderId="134" xfId="0" applyFont="1" applyFill="1" applyBorder="1" applyAlignment="1">
      <alignment horizontal="center" vertical="center" wrapText="1"/>
    </xf>
    <xf numFmtId="0" fontId="59" fillId="17" borderId="134" xfId="0" applyFont="1" applyFill="1" applyBorder="1" applyAlignment="1">
      <alignment horizontal="center" vertical="center" wrapText="1"/>
    </xf>
    <xf numFmtId="0" fontId="69" fillId="19" borderId="134" xfId="0" applyFont="1" applyFill="1" applyBorder="1" applyAlignment="1">
      <alignment horizontal="center" vertical="center" wrapText="1"/>
    </xf>
    <xf numFmtId="0" fontId="58" fillId="0" borderId="134" xfId="0" applyFont="1" applyBorder="1" applyAlignment="1" applyProtection="1">
      <alignment horizontal="left" vertical="center" wrapText="1"/>
      <protection locked="0"/>
    </xf>
    <xf numFmtId="15" fontId="58" fillId="0" borderId="134" xfId="0" applyNumberFormat="1" applyFont="1" applyBorder="1" applyAlignment="1" applyProtection="1">
      <alignment horizontal="center" vertical="center" wrapText="1"/>
      <protection locked="0"/>
    </xf>
    <xf numFmtId="0" fontId="68" fillId="0" borderId="134" xfId="0" applyFont="1" applyBorder="1" applyAlignment="1" applyProtection="1">
      <alignment horizontal="center" vertical="center"/>
      <protection locked="0"/>
    </xf>
    <xf numFmtId="0" fontId="58" fillId="0" borderId="134" xfId="0" applyFont="1" applyBorder="1" applyAlignment="1" applyProtection="1">
      <alignment horizontal="center" vertical="center" wrapText="1"/>
      <protection locked="0"/>
    </xf>
    <xf numFmtId="49" fontId="3" fillId="0" borderId="134" xfId="0" applyNumberFormat="1" applyFont="1" applyBorder="1" applyAlignment="1" applyProtection="1">
      <alignment horizontal="center" vertical="center" wrapText="1"/>
      <protection locked="0"/>
    </xf>
    <xf numFmtId="0" fontId="62" fillId="0" borderId="134" xfId="0" applyFont="1" applyBorder="1" applyAlignment="1" applyProtection="1">
      <alignment horizontal="left" vertical="center" wrapText="1"/>
      <protection locked="0"/>
    </xf>
    <xf numFmtId="0" fontId="11" fillId="49" borderId="135" xfId="0" applyFont="1" applyFill="1" applyBorder="1" applyAlignment="1">
      <alignment horizontal="center" vertical="center"/>
    </xf>
    <xf numFmtId="0" fontId="11" fillId="49" borderId="136" xfId="0" applyFont="1" applyFill="1" applyBorder="1" applyAlignment="1">
      <alignment horizontal="center" vertical="center"/>
    </xf>
    <xf numFmtId="0" fontId="64" fillId="23" borderId="134" xfId="0" applyFont="1" applyFill="1" applyBorder="1" applyAlignment="1">
      <alignment horizontal="center" vertical="center"/>
    </xf>
    <xf numFmtId="0" fontId="59" fillId="23" borderId="137" xfId="0" applyFont="1" applyFill="1" applyBorder="1" applyAlignment="1">
      <alignment horizontal="center" vertical="center"/>
    </xf>
    <xf numFmtId="0" fontId="59" fillId="23" borderId="138" xfId="0" applyFont="1" applyFill="1" applyBorder="1" applyAlignment="1">
      <alignment horizontal="center" vertical="center"/>
    </xf>
    <xf numFmtId="0" fontId="59" fillId="23" borderId="139" xfId="0" applyFont="1" applyFill="1" applyBorder="1" applyAlignment="1">
      <alignment horizontal="center" vertical="center"/>
    </xf>
    <xf numFmtId="0" fontId="3" fillId="0" borderId="137" xfId="0" applyFont="1" applyBorder="1" applyAlignment="1" applyProtection="1">
      <alignment horizontal="justify" vertical="center" wrapText="1"/>
      <protection locked="0"/>
    </xf>
    <xf numFmtId="0" fontId="3" fillId="0" borderId="138" xfId="0" applyFont="1" applyBorder="1" applyAlignment="1" applyProtection="1">
      <alignment horizontal="justify" vertical="center" wrapText="1"/>
      <protection locked="0"/>
    </xf>
    <xf numFmtId="0" fontId="3" fillId="0" borderId="139" xfId="0" applyFont="1" applyBorder="1" applyAlignment="1" applyProtection="1">
      <alignment horizontal="justify" vertical="center" wrapText="1"/>
      <protection locked="0"/>
    </xf>
    <xf numFmtId="0" fontId="4" fillId="17" borderId="137" xfId="0" applyFont="1" applyFill="1" applyBorder="1" applyAlignment="1">
      <alignment horizontal="center" vertical="center" wrapText="1"/>
    </xf>
    <xf numFmtId="0" fontId="4" fillId="17" borderId="138" xfId="0" applyFont="1" applyFill="1" applyBorder="1" applyAlignment="1">
      <alignment horizontal="center" vertical="center" wrapText="1"/>
    </xf>
    <xf numFmtId="0" fontId="4" fillId="17" borderId="139" xfId="0" applyFont="1" applyFill="1" applyBorder="1" applyAlignment="1">
      <alignment horizontal="center" vertical="center" wrapText="1"/>
    </xf>
    <xf numFmtId="0" fontId="4" fillId="0" borderId="134" xfId="0" applyFont="1" applyBorder="1" applyAlignment="1" applyProtection="1">
      <alignment horizontal="center" vertical="center" wrapText="1"/>
      <protection locked="0"/>
    </xf>
    <xf numFmtId="0" fontId="2" fillId="2" borderId="134" xfId="0" applyFont="1" applyFill="1" applyBorder="1" applyAlignment="1" applyProtection="1">
      <alignment horizontal="center" vertical="center" wrapText="1"/>
      <protection locked="0"/>
    </xf>
    <xf numFmtId="0" fontId="6" fillId="0" borderId="134" xfId="0" applyFont="1" applyBorder="1" applyProtection="1">
      <protection locked="0"/>
    </xf>
    <xf numFmtId="9" fontId="3" fillId="2" borderId="134" xfId="0" applyNumberFormat="1" applyFont="1" applyFill="1" applyBorder="1" applyAlignment="1" applyProtection="1">
      <alignment horizontal="center" vertical="center" wrapText="1"/>
      <protection locked="0"/>
    </xf>
    <xf numFmtId="0" fontId="68" fillId="0" borderId="134" xfId="0" applyFont="1" applyBorder="1" applyAlignment="1" applyProtection="1">
      <alignment horizontal="left" vertical="center" wrapText="1"/>
      <protection locked="0"/>
    </xf>
    <xf numFmtId="0" fontId="0" fillId="0" borderId="134" xfId="0" applyBorder="1" applyAlignment="1" applyProtection="1">
      <alignment horizontal="left" vertical="center" wrapText="1"/>
      <protection locked="0"/>
    </xf>
    <xf numFmtId="0" fontId="58" fillId="0" borderId="137" xfId="0" applyFont="1" applyBorder="1" applyAlignment="1" applyProtection="1">
      <alignment horizontal="center" vertical="center" wrapText="1"/>
      <protection locked="0"/>
    </xf>
    <xf numFmtId="0" fontId="58" fillId="0" borderId="138" xfId="0" applyFont="1" applyBorder="1" applyAlignment="1" applyProtection="1">
      <alignment horizontal="center" vertical="center" wrapText="1"/>
      <protection locked="0"/>
    </xf>
    <xf numFmtId="0" fontId="58" fillId="0" borderId="139" xfId="0" applyFont="1" applyBorder="1" applyAlignment="1" applyProtection="1">
      <alignment horizontal="center" vertical="center" wrapText="1"/>
      <protection locked="0"/>
    </xf>
    <xf numFmtId="0" fontId="68" fillId="0" borderId="134" xfId="0" applyFont="1" applyBorder="1" applyAlignment="1" applyProtection="1">
      <alignment horizontal="justify" vertical="center" wrapText="1"/>
      <protection locked="0"/>
    </xf>
    <xf numFmtId="0" fontId="0" fillId="0" borderId="134" xfId="0" applyBorder="1" applyAlignment="1" applyProtection="1">
      <alignment horizontal="justify" vertical="center" wrapText="1"/>
      <protection locked="0"/>
    </xf>
    <xf numFmtId="0" fontId="105" fillId="18" borderId="147" xfId="4" applyFont="1" applyFill="1" applyBorder="1" applyAlignment="1">
      <alignment horizontal="center" vertical="center" wrapText="1"/>
    </xf>
    <xf numFmtId="0" fontId="105" fillId="18" borderId="126" xfId="4" applyFont="1" applyFill="1" applyAlignment="1">
      <alignment horizontal="center" vertical="center" wrapText="1"/>
    </xf>
    <xf numFmtId="0" fontId="69" fillId="17" borderId="137" xfId="0" applyFont="1" applyFill="1" applyBorder="1" applyAlignment="1">
      <alignment horizontal="center" vertical="center" wrapText="1"/>
    </xf>
    <xf numFmtId="0" fontId="69" fillId="17" borderId="138" xfId="0" applyFont="1" applyFill="1" applyBorder="1" applyAlignment="1">
      <alignment horizontal="center" vertical="center" wrapText="1"/>
    </xf>
    <xf numFmtId="0" fontId="69" fillId="17" borderId="139" xfId="0" applyFont="1" applyFill="1" applyBorder="1" applyAlignment="1">
      <alignment horizontal="center" vertical="center" wrapText="1"/>
    </xf>
    <xf numFmtId="0" fontId="3" fillId="0" borderId="134" xfId="0" applyFont="1" applyBorder="1" applyAlignment="1" applyProtection="1">
      <alignment horizontal="center" vertical="center" wrapText="1"/>
      <protection locked="0"/>
    </xf>
    <xf numFmtId="0" fontId="66" fillId="0" borderId="32" xfId="0" applyFont="1" applyBorder="1" applyAlignment="1" applyProtection="1">
      <alignment horizontal="center" vertical="center" wrapText="1"/>
      <protection locked="0"/>
    </xf>
    <xf numFmtId="0" fontId="60" fillId="0" borderId="34" xfId="0" applyFont="1" applyBorder="1" applyProtection="1">
      <protection locked="0"/>
    </xf>
    <xf numFmtId="49" fontId="59" fillId="17" borderId="134" xfId="0" applyNumberFormat="1" applyFont="1" applyFill="1" applyBorder="1" applyAlignment="1">
      <alignment horizontal="center" vertical="center" wrapText="1"/>
    </xf>
    <xf numFmtId="0" fontId="3" fillId="0" borderId="134" xfId="0" applyFont="1" applyBorder="1" applyAlignment="1" applyProtection="1">
      <alignment horizontal="left" vertical="center" wrapText="1"/>
      <protection locked="0"/>
    </xf>
    <xf numFmtId="49" fontId="58" fillId="0" borderId="134" xfId="0" applyNumberFormat="1" applyFont="1" applyBorder="1" applyAlignment="1" applyProtection="1">
      <alignment horizontal="left" vertical="center" wrapText="1"/>
      <protection locked="0"/>
    </xf>
    <xf numFmtId="0" fontId="6" fillId="0" borderId="134" xfId="0" applyFont="1" applyBorder="1" applyAlignment="1" applyProtection="1">
      <alignment horizontal="left"/>
      <protection locked="0"/>
    </xf>
    <xf numFmtId="9" fontId="58" fillId="0" borderId="134" xfId="0" applyNumberFormat="1" applyFont="1" applyBorder="1" applyAlignment="1" applyProtection="1">
      <alignment horizontal="center" vertical="center" wrapText="1"/>
      <protection locked="0"/>
    </xf>
    <xf numFmtId="0" fontId="4" fillId="7" borderId="134" xfId="0" applyFont="1" applyFill="1" applyBorder="1" applyAlignment="1">
      <alignment horizontal="center" vertical="center" wrapText="1"/>
    </xf>
    <xf numFmtId="0" fontId="6" fillId="0" borderId="134" xfId="0" applyFont="1" applyBorder="1" applyAlignment="1">
      <alignment wrapText="1"/>
    </xf>
    <xf numFmtId="0" fontId="6" fillId="0" borderId="134" xfId="0" applyFont="1" applyBorder="1"/>
    <xf numFmtId="9" fontId="49" fillId="0" borderId="79" xfId="1" applyFont="1" applyBorder="1" applyAlignment="1">
      <alignment horizontal="left" vertical="center" wrapText="1"/>
    </xf>
    <xf numFmtId="9" fontId="6" fillId="0" borderId="130" xfId="1" applyFont="1" applyBorder="1"/>
    <xf numFmtId="0" fontId="58" fillId="0" borderId="32" xfId="0" applyFont="1" applyBorder="1" applyAlignment="1" applyProtection="1">
      <alignment horizontal="left" vertical="center"/>
      <protection locked="0"/>
    </xf>
    <xf numFmtId="0" fontId="58" fillId="0" borderId="34" xfId="0" applyFont="1" applyBorder="1" applyAlignment="1" applyProtection="1">
      <alignment horizontal="left" vertical="center"/>
      <protection locked="0"/>
    </xf>
    <xf numFmtId="0" fontId="58" fillId="0" borderId="32" xfId="0" applyFont="1" applyBorder="1" applyAlignment="1" applyProtection="1">
      <alignment horizontal="left" vertical="center" wrapText="1"/>
      <protection locked="0"/>
    </xf>
    <xf numFmtId="0" fontId="58" fillId="0" borderId="110" xfId="0" applyFont="1" applyBorder="1" applyAlignment="1" applyProtection="1">
      <alignment horizontal="left" vertical="center" wrapText="1"/>
      <protection locked="0"/>
    </xf>
    <xf numFmtId="0" fontId="58" fillId="0" borderId="34" xfId="0" applyFont="1" applyBorder="1" applyAlignment="1" applyProtection="1">
      <alignment horizontal="left" vertical="center" wrapText="1"/>
      <protection locked="0"/>
    </xf>
    <xf numFmtId="0" fontId="58" fillId="0" borderId="114" xfId="0" applyFont="1" applyBorder="1" applyAlignment="1" applyProtection="1">
      <alignment horizontal="left" vertical="center" wrapText="1"/>
      <protection locked="0"/>
    </xf>
    <xf numFmtId="0" fontId="58" fillId="0" borderId="124" xfId="0" applyFont="1" applyBorder="1" applyAlignment="1" applyProtection="1">
      <alignment horizontal="left" vertical="center" wrapText="1"/>
      <protection locked="0"/>
    </xf>
    <xf numFmtId="0" fontId="58" fillId="0" borderId="115" xfId="0" applyFont="1" applyBorder="1" applyAlignment="1" applyProtection="1">
      <alignment horizontal="left" vertical="center" wrapText="1"/>
      <protection locked="0"/>
    </xf>
    <xf numFmtId="0" fontId="58" fillId="0" borderId="137" xfId="0" applyFont="1" applyBorder="1" applyAlignment="1" applyProtection="1">
      <alignment horizontal="left" vertical="center" wrapText="1"/>
      <protection locked="0"/>
    </xf>
    <xf numFmtId="0" fontId="58" fillId="0" borderId="138" xfId="0" applyFont="1" applyBorder="1" applyAlignment="1" applyProtection="1">
      <alignment horizontal="left" vertical="center" wrapText="1"/>
      <protection locked="0"/>
    </xf>
    <xf numFmtId="0" fontId="58" fillId="0" borderId="139" xfId="0" applyFont="1" applyBorder="1" applyAlignment="1" applyProtection="1">
      <alignment horizontal="left" vertical="center" wrapText="1"/>
      <protection locked="0"/>
    </xf>
    <xf numFmtId="0" fontId="3" fillId="0" borderId="32" xfId="0" applyFont="1" applyBorder="1" applyAlignment="1" applyProtection="1">
      <alignment horizontal="left" vertical="center" wrapText="1"/>
      <protection locked="0"/>
    </xf>
    <xf numFmtId="0" fontId="62" fillId="0" borderId="33" xfId="0" applyFont="1" applyBorder="1" applyAlignment="1" applyProtection="1">
      <alignment horizontal="left"/>
      <protection locked="0"/>
    </xf>
    <xf numFmtId="0" fontId="62" fillId="0" borderId="34" xfId="0" applyFont="1" applyBorder="1" applyAlignment="1" applyProtection="1">
      <alignment horizontal="left"/>
      <protection locked="0"/>
    </xf>
    <xf numFmtId="0" fontId="53" fillId="2" borderId="110" xfId="0" applyFont="1" applyFill="1" applyBorder="1" applyAlignment="1" applyProtection="1">
      <alignment horizontal="center" vertical="center"/>
      <protection locked="0"/>
    </xf>
    <xf numFmtId="0" fontId="6" fillId="0" borderId="33" xfId="0" applyFont="1" applyBorder="1" applyProtection="1">
      <protection locked="0"/>
    </xf>
    <xf numFmtId="0" fontId="6" fillId="0" borderId="34" xfId="0" applyFont="1" applyBorder="1" applyProtection="1">
      <protection locked="0"/>
    </xf>
    <xf numFmtId="49" fontId="52" fillId="7" borderId="32" xfId="0" applyNumberFormat="1" applyFont="1" applyFill="1" applyBorder="1" applyAlignment="1">
      <alignment horizontal="right" vertical="center" wrapText="1"/>
    </xf>
    <xf numFmtId="0" fontId="6" fillId="0" borderId="33" xfId="0" applyFont="1" applyBorder="1"/>
    <xf numFmtId="0" fontId="6" fillId="0" borderId="77" xfId="0" applyFont="1" applyBorder="1"/>
    <xf numFmtId="0" fontId="39" fillId="0" borderId="131" xfId="0" applyFont="1" applyBorder="1" applyAlignment="1">
      <alignment horizontal="center" vertical="center" wrapText="1"/>
    </xf>
    <xf numFmtId="0" fontId="6" fillId="0" borderId="127" xfId="0" applyFont="1" applyBorder="1"/>
    <xf numFmtId="0" fontId="6" fillId="0" borderId="132" xfId="0" applyFont="1" applyBorder="1"/>
    <xf numFmtId="166" fontId="5" fillId="0" borderId="127" xfId="0" applyNumberFormat="1" applyFont="1" applyBorder="1" applyAlignment="1">
      <alignment horizontal="center" vertical="center" wrapText="1"/>
    </xf>
    <xf numFmtId="9" fontId="50" fillId="0" borderId="127" xfId="0" applyNumberFormat="1" applyFont="1" applyBorder="1" applyAlignment="1">
      <alignment horizontal="left" vertical="center" wrapText="1"/>
    </xf>
    <xf numFmtId="0" fontId="6" fillId="0" borderId="128" xfId="0" applyFont="1" applyBorder="1"/>
    <xf numFmtId="0" fontId="41" fillId="2" borderId="99" xfId="0" applyFont="1" applyFill="1" applyBorder="1" applyAlignment="1">
      <alignment horizontal="center" vertical="center" wrapText="1"/>
    </xf>
    <xf numFmtId="0" fontId="6" fillId="0" borderId="100" xfId="0" applyFont="1" applyBorder="1"/>
    <xf numFmtId="0" fontId="6" fillId="0" borderId="101" xfId="0" applyFont="1" applyBorder="1"/>
    <xf numFmtId="0" fontId="42" fillId="0" borderId="100" xfId="0" applyFont="1" applyBorder="1" applyAlignment="1">
      <alignment horizontal="center" vertical="center" wrapText="1"/>
    </xf>
    <xf numFmtId="165" fontId="0" fillId="0" borderId="102" xfId="1" applyNumberFormat="1" applyFont="1" applyBorder="1" applyAlignment="1">
      <alignment horizontal="center" vertical="center"/>
    </xf>
    <xf numFmtId="165" fontId="0" fillId="0" borderId="103" xfId="1" applyNumberFormat="1" applyFont="1" applyBorder="1" applyAlignment="1">
      <alignment horizontal="center" vertical="center"/>
    </xf>
    <xf numFmtId="166" fontId="5" fillId="0" borderId="79" xfId="0" applyNumberFormat="1" applyFont="1" applyBorder="1" applyAlignment="1">
      <alignment horizontal="left" vertical="center" wrapText="1"/>
    </xf>
    <xf numFmtId="0" fontId="6" fillId="0" borderId="79" xfId="0" applyFont="1" applyBorder="1"/>
    <xf numFmtId="0" fontId="36" fillId="0" borderId="78" xfId="0" applyFont="1" applyBorder="1" applyAlignment="1">
      <alignment horizontal="right" vertical="center" wrapText="1"/>
    </xf>
    <xf numFmtId="9" fontId="11" fillId="2" borderId="102" xfId="0" applyNumberFormat="1" applyFont="1" applyFill="1" applyBorder="1" applyAlignment="1">
      <alignment horizontal="center" vertical="center" wrapText="1"/>
    </xf>
    <xf numFmtId="0" fontId="6" fillId="0" borderId="103" xfId="0" applyFont="1" applyBorder="1"/>
    <xf numFmtId="0" fontId="13" fillId="0" borderId="0" xfId="0" applyFont="1" applyAlignment="1">
      <alignment horizontal="center" wrapText="1"/>
    </xf>
    <xf numFmtId="0" fontId="0" fillId="0" borderId="0" xfId="0"/>
    <xf numFmtId="0" fontId="6" fillId="0" borderId="25" xfId="0" applyFont="1" applyBorder="1"/>
    <xf numFmtId="0" fontId="4" fillId="17" borderId="32" xfId="0" applyFont="1" applyFill="1" applyBorder="1" applyAlignment="1">
      <alignment horizontal="center" vertical="center" wrapText="1"/>
    </xf>
    <xf numFmtId="0" fontId="6" fillId="17" borderId="33" xfId="0" applyFont="1" applyFill="1" applyBorder="1"/>
    <xf numFmtId="0" fontId="6" fillId="17" borderId="34" xfId="0" applyFont="1" applyFill="1" applyBorder="1"/>
    <xf numFmtId="0" fontId="106" fillId="0" borderId="134" xfId="0" applyFont="1" applyBorder="1" applyAlignment="1" applyProtection="1">
      <alignment horizontal="left" vertical="center" wrapText="1"/>
      <protection locked="0"/>
    </xf>
    <xf numFmtId="0" fontId="37" fillId="17" borderId="32" xfId="0" applyFont="1" applyFill="1" applyBorder="1" applyAlignment="1">
      <alignment horizontal="center" vertical="center" wrapText="1"/>
    </xf>
    <xf numFmtId="0" fontId="59" fillId="17" borderId="32" xfId="0" applyFont="1" applyFill="1" applyBorder="1" applyAlignment="1">
      <alignment horizontal="center" vertical="center" wrapText="1"/>
    </xf>
    <xf numFmtId="0" fontId="59" fillId="17" borderId="34" xfId="0" applyFont="1" applyFill="1" applyBorder="1" applyAlignment="1">
      <alignment horizontal="center" vertical="center" wrapText="1"/>
    </xf>
    <xf numFmtId="0" fontId="4" fillId="17" borderId="114" xfId="0" applyFont="1" applyFill="1" applyBorder="1" applyAlignment="1">
      <alignment horizontal="center" vertical="center" wrapText="1"/>
    </xf>
    <xf numFmtId="0" fontId="4" fillId="17" borderId="124" xfId="0" applyFont="1" applyFill="1" applyBorder="1" applyAlignment="1">
      <alignment horizontal="center" vertical="center" wrapText="1"/>
    </xf>
    <xf numFmtId="0" fontId="4" fillId="17" borderId="115" xfId="0" applyFont="1" applyFill="1" applyBorder="1" applyAlignment="1">
      <alignment horizontal="center" vertical="center" wrapText="1"/>
    </xf>
    <xf numFmtId="0" fontId="4" fillId="17" borderId="110" xfId="0" applyFont="1" applyFill="1" applyBorder="1" applyAlignment="1">
      <alignment horizontal="center" vertical="center" wrapText="1"/>
    </xf>
    <xf numFmtId="0" fontId="4" fillId="17" borderId="34" xfId="0" applyFont="1" applyFill="1" applyBorder="1" applyAlignment="1">
      <alignment horizontal="center" vertical="center" wrapText="1"/>
    </xf>
    <xf numFmtId="0" fontId="4" fillId="17" borderId="32" xfId="0" applyFont="1" applyFill="1" applyBorder="1" applyAlignment="1">
      <alignment horizontal="center" vertical="center"/>
    </xf>
    <xf numFmtId="0" fontId="4" fillId="17" borderId="34" xfId="0" applyFont="1" applyFill="1" applyBorder="1" applyAlignment="1">
      <alignment horizontal="center" vertical="center"/>
    </xf>
    <xf numFmtId="0" fontId="106" fillId="0" borderId="134" xfId="0" applyFont="1" applyBorder="1" applyAlignment="1" applyProtection="1">
      <alignment horizontal="left" vertical="center"/>
      <protection locked="0"/>
    </xf>
    <xf numFmtId="0" fontId="106" fillId="0" borderId="198" xfId="0" applyFont="1" applyBorder="1" applyAlignment="1" applyProtection="1">
      <alignment horizontal="left" vertical="center" wrapText="1"/>
      <protection locked="0"/>
    </xf>
    <xf numFmtId="0" fontId="59" fillId="49" borderId="32" xfId="0" applyFont="1" applyFill="1" applyBorder="1" applyAlignment="1">
      <alignment horizontal="center" vertical="center"/>
    </xf>
    <xf numFmtId="0" fontId="4" fillId="49" borderId="110" xfId="0" applyFont="1" applyFill="1" applyBorder="1" applyAlignment="1">
      <alignment horizontal="center" vertical="center"/>
    </xf>
    <xf numFmtId="0" fontId="4" fillId="49" borderId="124" xfId="0" applyFont="1" applyFill="1" applyBorder="1" applyAlignment="1">
      <alignment horizontal="center" vertical="center"/>
    </xf>
    <xf numFmtId="0" fontId="59" fillId="17" borderId="110" xfId="0" applyFont="1" applyFill="1" applyBorder="1" applyAlignment="1">
      <alignment horizontal="center" vertical="center" wrapText="1"/>
    </xf>
    <xf numFmtId="9" fontId="19" fillId="8" borderId="114" xfId="0" applyNumberFormat="1" applyFont="1" applyFill="1" applyBorder="1" applyAlignment="1">
      <alignment horizontal="left" vertical="center"/>
    </xf>
    <xf numFmtId="0" fontId="6" fillId="0" borderId="120" xfId="0" applyFont="1" applyBorder="1"/>
    <xf numFmtId="9" fontId="19" fillId="8" borderId="115" xfId="0" applyNumberFormat="1" applyFont="1" applyFill="1" applyBorder="1" applyAlignment="1">
      <alignment horizontal="left" vertical="center"/>
    </xf>
    <xf numFmtId="0" fontId="6" fillId="0" borderId="121" xfId="0" applyFont="1" applyBorder="1"/>
    <xf numFmtId="9" fontId="4" fillId="2" borderId="113" xfId="0" applyNumberFormat="1" applyFont="1" applyFill="1" applyBorder="1" applyAlignment="1">
      <alignment horizontal="center" vertical="center"/>
    </xf>
    <xf numFmtId="0" fontId="6" fillId="0" borderId="119" xfId="0" applyFont="1" applyBorder="1"/>
    <xf numFmtId="0" fontId="5" fillId="2" borderId="112" xfId="0" applyFont="1" applyFill="1" applyBorder="1" applyAlignment="1">
      <alignment horizontal="center" vertical="center"/>
    </xf>
    <xf numFmtId="0" fontId="6" fillId="0" borderId="118" xfId="0" applyFont="1" applyBorder="1"/>
    <xf numFmtId="0" fontId="17" fillId="16" borderId="114" xfId="0" applyFont="1" applyFill="1" applyBorder="1" applyAlignment="1">
      <alignment horizontal="left"/>
    </xf>
    <xf numFmtId="9" fontId="19" fillId="16" borderId="115" xfId="0" applyNumberFormat="1" applyFont="1" applyFill="1" applyBorder="1" applyAlignment="1">
      <alignment horizontal="left" vertical="center"/>
    </xf>
    <xf numFmtId="9" fontId="19" fillId="10" borderId="114" xfId="0" applyNumberFormat="1" applyFont="1" applyFill="1" applyBorder="1" applyAlignment="1">
      <alignment horizontal="left" vertical="center"/>
    </xf>
    <xf numFmtId="9" fontId="19" fillId="10" borderId="115" xfId="0" applyNumberFormat="1" applyFont="1" applyFill="1" applyBorder="1" applyAlignment="1">
      <alignment horizontal="left" vertical="center"/>
    </xf>
    <xf numFmtId="9" fontId="19" fillId="10" borderId="116" xfId="0" applyNumberFormat="1" applyFont="1" applyFill="1" applyBorder="1" applyAlignment="1">
      <alignment horizontal="left" vertical="center"/>
    </xf>
    <xf numFmtId="0" fontId="6" fillId="0" borderId="122" xfId="0" applyFont="1" applyBorder="1"/>
    <xf numFmtId="0" fontId="47" fillId="16" borderId="32" xfId="0" applyFont="1" applyFill="1" applyBorder="1" applyAlignment="1">
      <alignment horizontal="center" vertical="center" wrapText="1"/>
    </xf>
    <xf numFmtId="0" fontId="6" fillId="0" borderId="34" xfId="0" applyFont="1" applyBorder="1"/>
    <xf numFmtId="0" fontId="3" fillId="10" borderId="32"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14" fillId="9" borderId="32" xfId="0" applyFont="1" applyFill="1" applyBorder="1" applyAlignment="1">
      <alignment horizontal="center" vertical="center" wrapText="1"/>
    </xf>
    <xf numFmtId="0" fontId="3" fillId="2" borderId="6" xfId="0" applyFont="1" applyFill="1" applyBorder="1" applyAlignment="1">
      <alignment horizontal="center" vertical="top"/>
    </xf>
    <xf numFmtId="0" fontId="6" fillId="0" borderId="7" xfId="0" applyFont="1" applyBorder="1"/>
    <xf numFmtId="0" fontId="6" fillId="0" borderId="124" xfId="0" applyFont="1" applyBorder="1"/>
    <xf numFmtId="0" fontId="44" fillId="2" borderId="113" xfId="0" applyFont="1" applyFill="1" applyBorder="1" applyAlignment="1">
      <alignment horizontal="center" vertical="center"/>
    </xf>
    <xf numFmtId="0" fontId="17" fillId="10" borderId="114" xfId="0" applyFont="1" applyFill="1" applyBorder="1" applyAlignment="1">
      <alignment horizontal="left"/>
    </xf>
    <xf numFmtId="0" fontId="59" fillId="17" borderId="137" xfId="0" applyFont="1" applyFill="1" applyBorder="1" applyAlignment="1">
      <alignment horizontal="center" vertical="center" wrapText="1"/>
    </xf>
    <xf numFmtId="0" fontId="59" fillId="17" borderId="138" xfId="0" applyFont="1" applyFill="1" applyBorder="1" applyAlignment="1">
      <alignment horizontal="center" vertical="center" wrapText="1"/>
    </xf>
    <xf numFmtId="0" fontId="59" fillId="17" borderId="139" xfId="0" applyFont="1" applyFill="1" applyBorder="1" applyAlignment="1">
      <alignment horizontal="center" vertical="center" wrapText="1"/>
    </xf>
    <xf numFmtId="0" fontId="4" fillId="23" borderId="137" xfId="0" applyFont="1" applyFill="1" applyBorder="1" applyAlignment="1">
      <alignment horizontal="center" vertical="center"/>
    </xf>
    <xf numFmtId="9" fontId="19" fillId="9" borderId="123" xfId="0" applyNumberFormat="1" applyFont="1" applyFill="1" applyBorder="1" applyAlignment="1">
      <alignment horizontal="left" vertical="center"/>
    </xf>
    <xf numFmtId="0" fontId="6" fillId="0" borderId="125" xfId="0" applyFont="1" applyBorder="1"/>
    <xf numFmtId="9" fontId="19" fillId="9" borderId="112" xfId="0" applyNumberFormat="1" applyFont="1" applyFill="1" applyBorder="1" applyAlignment="1">
      <alignment horizontal="left" vertical="center"/>
    </xf>
    <xf numFmtId="9" fontId="19" fillId="8" borderId="116" xfId="0" applyNumberFormat="1" applyFont="1" applyFill="1" applyBorder="1" applyAlignment="1">
      <alignment horizontal="left" vertical="center"/>
    </xf>
    <xf numFmtId="0" fontId="45" fillId="2" borderId="113" xfId="0" applyFont="1" applyFill="1" applyBorder="1" applyAlignment="1">
      <alignment horizontal="center" vertical="center"/>
    </xf>
    <xf numFmtId="0" fontId="24" fillId="10" borderId="32" xfId="0" applyFont="1" applyFill="1" applyBorder="1" applyAlignment="1">
      <alignment horizontal="center" vertical="center" wrapText="1"/>
    </xf>
    <xf numFmtId="0" fontId="3" fillId="2" borderId="41" xfId="0" applyFont="1" applyFill="1" applyBorder="1" applyAlignment="1">
      <alignment horizontal="center" vertical="center"/>
    </xf>
    <xf numFmtId="0" fontId="6" fillId="0" borderId="9" xfId="0" applyFont="1" applyBorder="1"/>
    <xf numFmtId="0" fontId="6" fillId="0" borderId="37" xfId="0" applyFont="1" applyBorder="1"/>
    <xf numFmtId="0" fontId="6" fillId="0" borderId="27" xfId="0" applyFont="1" applyBorder="1"/>
    <xf numFmtId="0" fontId="46" fillId="2" borderId="111" xfId="0" applyFont="1" applyFill="1" applyBorder="1" applyAlignment="1">
      <alignment horizontal="center" vertical="center" textRotation="90"/>
    </xf>
    <xf numFmtId="0" fontId="6" fillId="0" borderId="117" xfId="0" applyFont="1" applyBorder="1"/>
    <xf numFmtId="0" fontId="6" fillId="0" borderId="126" xfId="0" applyFont="1" applyBorder="1"/>
    <xf numFmtId="0" fontId="17" fillId="10" borderId="123" xfId="0" applyFont="1" applyFill="1" applyBorder="1" applyAlignment="1">
      <alignment horizontal="left"/>
    </xf>
    <xf numFmtId="9" fontId="19" fillId="9" borderId="116" xfId="0" applyNumberFormat="1" applyFont="1" applyFill="1" applyBorder="1" applyAlignment="1">
      <alignment horizontal="left" vertical="center"/>
    </xf>
    <xf numFmtId="9" fontId="19" fillId="9" borderId="114" xfId="0" applyNumberFormat="1" applyFont="1" applyFill="1" applyBorder="1" applyAlignment="1">
      <alignment horizontal="left" vertical="center"/>
    </xf>
    <xf numFmtId="9" fontId="19" fillId="9" borderId="115" xfId="0" applyNumberFormat="1" applyFont="1" applyFill="1" applyBorder="1" applyAlignment="1">
      <alignment horizontal="left" vertical="center"/>
    </xf>
    <xf numFmtId="9" fontId="19" fillId="10" borderId="112" xfId="0" applyNumberFormat="1" applyFont="1" applyFill="1" applyBorder="1" applyAlignment="1">
      <alignment horizontal="left" vertical="center"/>
    </xf>
    <xf numFmtId="9" fontId="19" fillId="10" borderId="111" xfId="0" applyNumberFormat="1" applyFont="1" applyFill="1" applyBorder="1" applyAlignment="1">
      <alignment horizontal="left" vertical="center"/>
    </xf>
    <xf numFmtId="9" fontId="19" fillId="8" borderId="123" xfId="0" applyNumberFormat="1" applyFont="1" applyFill="1" applyBorder="1" applyAlignment="1">
      <alignment horizontal="left" vertical="center"/>
    </xf>
    <xf numFmtId="9" fontId="19" fillId="8" borderId="112" xfId="0" applyNumberFormat="1" applyFont="1" applyFill="1" applyBorder="1" applyAlignment="1">
      <alignment horizontal="left" vertical="center"/>
    </xf>
    <xf numFmtId="9" fontId="19" fillId="9" borderId="111" xfId="0" applyNumberFormat="1" applyFont="1" applyFill="1" applyBorder="1" applyAlignment="1">
      <alignment horizontal="left" vertical="center"/>
    </xf>
    <xf numFmtId="9" fontId="19" fillId="16" borderId="116" xfId="0" applyNumberFormat="1" applyFont="1" applyFill="1" applyBorder="1" applyAlignment="1">
      <alignment horizontal="left" vertical="center"/>
    </xf>
    <xf numFmtId="0" fontId="3" fillId="2" borderId="110" xfId="0" applyFont="1" applyFill="1" applyBorder="1" applyAlignment="1">
      <alignment horizontal="center"/>
    </xf>
    <xf numFmtId="0" fontId="4" fillId="2" borderId="104" xfId="0" applyFont="1" applyFill="1" applyBorder="1" applyAlignment="1">
      <alignment horizontal="center" vertical="center" wrapText="1"/>
    </xf>
    <xf numFmtId="0" fontId="6" fillId="0" borderId="106" xfId="0" applyFont="1" applyBorder="1"/>
    <xf numFmtId="0" fontId="6" fillId="0" borderId="107" xfId="0" applyFont="1" applyBorder="1"/>
    <xf numFmtId="0" fontId="6" fillId="0" borderId="109" xfId="0" applyFont="1" applyBorder="1"/>
    <xf numFmtId="0" fontId="5" fillId="2" borderId="66" xfId="0" applyFont="1" applyFill="1" applyBorder="1" applyAlignment="1">
      <alignment horizontal="center" vertical="center"/>
    </xf>
    <xf numFmtId="0" fontId="6" fillId="0" borderId="67" xfId="0" applyFont="1" applyBorder="1"/>
    <xf numFmtId="0" fontId="4" fillId="2" borderId="111" xfId="0" applyFont="1" applyFill="1" applyBorder="1" applyAlignment="1">
      <alignment horizontal="center" vertical="center" textRotation="89"/>
    </xf>
    <xf numFmtId="0" fontId="3" fillId="0" borderId="24" xfId="0" applyFont="1" applyBorder="1" applyAlignment="1">
      <alignment horizontal="left" wrapText="1"/>
    </xf>
    <xf numFmtId="0" fontId="6" fillId="0" borderId="26" xfId="0" applyFont="1" applyBorder="1"/>
    <xf numFmtId="0" fontId="38" fillId="0" borderId="41" xfId="0" applyFont="1" applyBorder="1" applyAlignment="1">
      <alignment horizontal="center" vertical="center" wrapText="1"/>
    </xf>
    <xf numFmtId="0" fontId="6" fillId="0" borderId="42" xfId="0" applyFont="1" applyBorder="1"/>
    <xf numFmtId="0" fontId="4" fillId="0" borderId="42" xfId="0" applyFont="1" applyBorder="1" applyAlignment="1">
      <alignment horizontal="center"/>
    </xf>
    <xf numFmtId="0" fontId="4" fillId="7" borderId="57" xfId="0" applyFont="1" applyFill="1" applyBorder="1" applyAlignment="1">
      <alignment horizontal="center" vertical="center"/>
    </xf>
    <xf numFmtId="0" fontId="6" fillId="0" borderId="58" xfId="0" applyFont="1" applyBorder="1"/>
    <xf numFmtId="0" fontId="24" fillId="0" borderId="32" xfId="0" applyFont="1" applyBorder="1" applyAlignment="1">
      <alignment horizontal="center"/>
    </xf>
    <xf numFmtId="0" fontId="3" fillId="0" borderId="17" xfId="0" applyFont="1" applyBorder="1" applyAlignment="1">
      <alignment horizontal="left" wrapText="1"/>
    </xf>
    <xf numFmtId="0" fontId="6" fillId="0" borderId="71" xfId="0" applyFont="1" applyBorder="1"/>
    <xf numFmtId="0" fontId="3" fillId="2" borderId="12" xfId="0" applyFont="1" applyFill="1" applyBorder="1" applyAlignment="1">
      <alignment horizontal="left" wrapText="1"/>
    </xf>
    <xf numFmtId="0" fontId="6" fillId="0" borderId="63" xfId="0" applyFont="1" applyBorder="1"/>
    <xf numFmtId="0" fontId="6" fillId="0" borderId="13" xfId="0" applyFont="1" applyBorder="1"/>
    <xf numFmtId="0" fontId="3" fillId="2" borderId="86" xfId="0" applyFont="1" applyFill="1" applyBorder="1" applyAlignment="1">
      <alignment horizontal="center" vertical="center"/>
    </xf>
    <xf numFmtId="0" fontId="6" fillId="0" borderId="83" xfId="0" applyFont="1" applyBorder="1"/>
    <xf numFmtId="0" fontId="3" fillId="2" borderId="87" xfId="0" applyFont="1" applyFill="1" applyBorder="1" applyAlignment="1">
      <alignment horizontal="left" wrapText="1"/>
    </xf>
    <xf numFmtId="0" fontId="6" fillId="0" borderId="88" xfId="0" applyFont="1" applyBorder="1"/>
    <xf numFmtId="0" fontId="6" fillId="0" borderId="89" xfId="0" applyFont="1" applyBorder="1"/>
    <xf numFmtId="0" fontId="6" fillId="0" borderId="84" xfId="0" applyFont="1" applyBorder="1"/>
    <xf numFmtId="0" fontId="6" fillId="0" borderId="15" xfId="0" applyFont="1" applyBorder="1"/>
    <xf numFmtId="0" fontId="6" fillId="0" borderId="16" xfId="0" applyFont="1" applyBorder="1"/>
    <xf numFmtId="0" fontId="44" fillId="2" borderId="32" xfId="0" applyFont="1" applyFill="1" applyBorder="1" applyAlignment="1">
      <alignment horizontal="center" vertical="center"/>
    </xf>
    <xf numFmtId="0" fontId="3" fillId="2" borderId="90" xfId="0" applyFont="1" applyFill="1" applyBorder="1" applyAlignment="1" applyProtection="1">
      <alignment horizontal="center" vertical="center"/>
      <protection locked="0"/>
    </xf>
    <xf numFmtId="0" fontId="6" fillId="0" borderId="91" xfId="0" applyFont="1" applyBorder="1" applyProtection="1">
      <protection locked="0"/>
    </xf>
    <xf numFmtId="0" fontId="3" fillId="2" borderId="72" xfId="0" applyFont="1" applyFill="1" applyBorder="1" applyAlignment="1" applyProtection="1">
      <alignment horizontal="center" vertical="center"/>
      <protection locked="0"/>
    </xf>
    <xf numFmtId="0" fontId="6" fillId="0" borderId="92" xfId="0" applyFont="1" applyBorder="1" applyProtection="1">
      <protection locked="0"/>
    </xf>
    <xf numFmtId="0" fontId="3" fillId="2" borderId="22" xfId="0" applyFont="1" applyFill="1" applyBorder="1" applyAlignment="1">
      <alignment horizontal="left" wrapText="1"/>
    </xf>
    <xf numFmtId="0" fontId="6" fillId="0" borderId="65" xfId="0" applyFont="1" applyBorder="1"/>
    <xf numFmtId="0" fontId="6" fillId="0" borderId="23" xfId="0" applyFont="1" applyBorder="1"/>
    <xf numFmtId="0" fontId="6" fillId="0" borderId="105" xfId="0" applyFont="1" applyBorder="1"/>
    <xf numFmtId="0" fontId="6" fillId="0" borderId="108" xfId="0" applyFont="1" applyBorder="1"/>
    <xf numFmtId="0" fontId="45" fillId="2" borderId="32" xfId="0" applyFont="1" applyFill="1" applyBorder="1" applyAlignment="1">
      <alignment horizontal="center" vertical="center"/>
    </xf>
    <xf numFmtId="0" fontId="42" fillId="7" borderId="104" xfId="0" applyFont="1" applyFill="1" applyBorder="1" applyAlignment="1">
      <alignment horizontal="center" vertical="center"/>
    </xf>
    <xf numFmtId="0" fontId="42" fillId="7" borderId="104" xfId="0" applyFont="1" applyFill="1" applyBorder="1" applyAlignment="1">
      <alignment horizontal="center" vertical="center" wrapText="1"/>
    </xf>
    <xf numFmtId="0" fontId="43" fillId="2" borderId="54" xfId="0" applyFont="1" applyFill="1" applyBorder="1" applyAlignment="1">
      <alignment horizontal="center"/>
    </xf>
    <xf numFmtId="0" fontId="6" fillId="0" borderId="55" xfId="0" applyFont="1" applyBorder="1"/>
    <xf numFmtId="0" fontId="6" fillId="0" borderId="56" xfId="0" applyFont="1" applyBorder="1"/>
    <xf numFmtId="0" fontId="77" fillId="7" borderId="66" xfId="0" applyFont="1" applyFill="1" applyBorder="1" applyAlignment="1">
      <alignment horizontal="center" vertical="center"/>
    </xf>
    <xf numFmtId="0" fontId="6" fillId="0" borderId="44" xfId="0" applyFont="1" applyBorder="1"/>
    <xf numFmtId="0" fontId="33" fillId="7" borderId="4" xfId="0" applyFont="1" applyFill="1" applyBorder="1" applyAlignment="1">
      <alignment horizontal="center" vertical="center"/>
    </xf>
    <xf numFmtId="0" fontId="6" fillId="0" borderId="5" xfId="0" applyFont="1" applyBorder="1"/>
    <xf numFmtId="2" fontId="33" fillId="7" borderId="72" xfId="0" applyNumberFormat="1" applyFont="1" applyFill="1" applyBorder="1" applyAlignment="1">
      <alignment horizontal="center" vertical="center" wrapText="1"/>
    </xf>
    <xf numFmtId="0" fontId="6" fillId="0" borderId="73" xfId="0" applyFont="1" applyBorder="1"/>
    <xf numFmtId="0" fontId="6" fillId="0" borderId="76" xfId="0" applyFont="1" applyBorder="1"/>
    <xf numFmtId="0" fontId="59" fillId="0" borderId="126" xfId="0" applyFont="1" applyBorder="1" applyAlignment="1">
      <alignment horizontal="center" vertical="center"/>
    </xf>
    <xf numFmtId="0" fontId="13" fillId="7" borderId="134" xfId="0" applyFont="1" applyFill="1" applyBorder="1" applyAlignment="1">
      <alignment horizontal="center" vertical="center" wrapText="1"/>
    </xf>
    <xf numFmtId="0" fontId="4" fillId="7" borderId="204" xfId="0" applyFont="1" applyFill="1" applyBorder="1" applyAlignment="1">
      <alignment horizontal="center" vertical="center"/>
    </xf>
    <xf numFmtId="0" fontId="37" fillId="7" borderId="84" xfId="0" applyFont="1" applyFill="1" applyBorder="1" applyAlignment="1">
      <alignment horizontal="left" vertical="center"/>
    </xf>
    <xf numFmtId="0" fontId="6" fillId="0" borderId="201" xfId="0" applyFont="1" applyBorder="1"/>
    <xf numFmtId="0" fontId="4" fillId="7" borderId="17" xfId="0" applyFont="1" applyFill="1" applyBorder="1" applyAlignment="1">
      <alignment horizontal="center" vertical="center"/>
    </xf>
    <xf numFmtId="0" fontId="12" fillId="18" borderId="42" xfId="0" applyFont="1" applyFill="1" applyBorder="1" applyAlignment="1">
      <alignment horizontal="center" vertical="center" wrapText="1"/>
    </xf>
    <xf numFmtId="0" fontId="6" fillId="18" borderId="42" xfId="0" applyFont="1" applyFill="1" applyBorder="1"/>
    <xf numFmtId="0" fontId="6" fillId="18" borderId="9" xfId="0" applyFont="1" applyFill="1" applyBorder="1"/>
    <xf numFmtId="0" fontId="36" fillId="3" borderId="32" xfId="0" applyFont="1" applyFill="1" applyBorder="1" applyAlignment="1">
      <alignment horizontal="center" vertical="center" wrapText="1"/>
    </xf>
    <xf numFmtId="0" fontId="5" fillId="3" borderId="78" xfId="0" applyFont="1" applyFill="1" applyBorder="1" applyAlignment="1">
      <alignment horizontal="right" vertical="center" wrapText="1"/>
    </xf>
    <xf numFmtId="0" fontId="6" fillId="0" borderId="80" xfId="0" applyFont="1" applyBorder="1"/>
    <xf numFmtId="166" fontId="5" fillId="3" borderId="81" xfId="0" applyNumberFormat="1" applyFont="1" applyFill="1" applyBorder="1" applyAlignment="1">
      <alignment horizontal="center" vertical="center" wrapText="1"/>
    </xf>
    <xf numFmtId="9" fontId="2" fillId="3" borderId="81" xfId="0" applyNumberFormat="1" applyFont="1" applyFill="1" applyBorder="1" applyAlignment="1">
      <alignment horizontal="left" vertical="center" wrapText="1"/>
    </xf>
    <xf numFmtId="0" fontId="6" fillId="0" borderId="82" xfId="0" applyFont="1" applyBorder="1"/>
    <xf numFmtId="0" fontId="78" fillId="49" borderId="54" xfId="0" applyFont="1" applyFill="1" applyBorder="1" applyAlignment="1">
      <alignment horizontal="center" vertical="center" wrapText="1"/>
    </xf>
    <xf numFmtId="0" fontId="79" fillId="47" borderId="55" xfId="0" applyFont="1" applyFill="1" applyBorder="1"/>
    <xf numFmtId="0" fontId="79" fillId="47" borderId="56" xfId="0" applyFont="1" applyFill="1" applyBorder="1"/>
    <xf numFmtId="0" fontId="12" fillId="0" borderId="0" xfId="0" applyFont="1" applyAlignment="1">
      <alignment horizontal="center" vertical="center" wrapText="1"/>
    </xf>
    <xf numFmtId="0" fontId="39" fillId="7" borderId="32" xfId="0" applyFont="1" applyFill="1" applyBorder="1" applyAlignment="1">
      <alignment horizontal="center" vertical="center" wrapText="1"/>
    </xf>
    <xf numFmtId="1" fontId="11" fillId="7" borderId="94" xfId="0" applyNumberFormat="1" applyFont="1" applyFill="1" applyBorder="1" applyAlignment="1">
      <alignment horizontal="right" vertical="center" wrapText="1"/>
    </xf>
    <xf numFmtId="0" fontId="6" fillId="0" borderId="95" xfId="0" applyFont="1" applyBorder="1"/>
    <xf numFmtId="166" fontId="11" fillId="7" borderId="96" xfId="0" applyNumberFormat="1" applyFont="1" applyFill="1" applyBorder="1" applyAlignment="1">
      <alignment horizontal="center" vertical="center" wrapText="1"/>
    </xf>
    <xf numFmtId="0" fontId="6" fillId="0" borderId="97" xfId="0" applyFont="1" applyBorder="1"/>
    <xf numFmtId="9" fontId="2" fillId="7" borderId="96" xfId="0" applyNumberFormat="1" applyFont="1" applyFill="1" applyBorder="1" applyAlignment="1">
      <alignment horizontal="center" vertical="center" wrapText="1"/>
    </xf>
    <xf numFmtId="0" fontId="6" fillId="0" borderId="98" xfId="0" applyFont="1" applyBorder="1"/>
    <xf numFmtId="0" fontId="17" fillId="2" borderId="39" xfId="0" applyFont="1" applyFill="1" applyBorder="1" applyAlignment="1">
      <alignment horizontal="left" vertical="center" wrapText="1"/>
    </xf>
    <xf numFmtId="0" fontId="6" fillId="0" borderId="14" xfId="0" applyFont="1" applyBorder="1"/>
    <xf numFmtId="0" fontId="71" fillId="0" borderId="64" xfId="0" applyFont="1" applyBorder="1" applyAlignment="1" applyProtection="1">
      <alignment horizontal="center" vertical="center" wrapText="1"/>
      <protection locked="0"/>
    </xf>
    <xf numFmtId="0" fontId="6" fillId="0" borderId="19" xfId="0" applyFont="1" applyBorder="1" applyProtection="1">
      <protection locked="0"/>
    </xf>
    <xf numFmtId="0" fontId="17" fillId="2" borderId="39" xfId="0" applyFont="1" applyFill="1" applyBorder="1" applyAlignment="1" applyProtection="1">
      <alignment horizontal="left" vertical="center" wrapText="1"/>
      <protection locked="0"/>
    </xf>
    <xf numFmtId="0" fontId="6" fillId="0" borderId="63" xfId="0" applyFont="1" applyBorder="1" applyProtection="1">
      <protection locked="0"/>
    </xf>
    <xf numFmtId="0" fontId="6" fillId="0" borderId="14" xfId="0" applyFont="1" applyBorder="1" applyProtection="1">
      <protection locked="0"/>
    </xf>
    <xf numFmtId="0" fontId="17" fillId="2" borderId="155" xfId="0" applyFont="1" applyFill="1" applyBorder="1" applyAlignment="1">
      <alignment horizontal="left" vertical="center" wrapText="1"/>
    </xf>
    <xf numFmtId="0" fontId="6" fillId="0" borderId="156" xfId="0" applyFont="1" applyBorder="1"/>
    <xf numFmtId="0" fontId="6" fillId="0" borderId="157" xfId="0" applyFont="1" applyBorder="1"/>
    <xf numFmtId="0" fontId="3" fillId="2" borderId="155" xfId="0" applyFont="1" applyFill="1" applyBorder="1" applyAlignment="1" applyProtection="1">
      <alignment horizontal="left" vertical="center" wrapText="1"/>
      <protection locked="0"/>
    </xf>
    <xf numFmtId="0" fontId="6" fillId="0" borderId="157" xfId="0" applyFont="1" applyBorder="1" applyProtection="1">
      <protection locked="0"/>
    </xf>
    <xf numFmtId="0" fontId="6" fillId="0" borderId="156" xfId="0" applyFont="1" applyBorder="1" applyProtection="1">
      <protection locked="0"/>
    </xf>
    <xf numFmtId="0" fontId="4" fillId="0" borderId="158" xfId="0" applyFont="1" applyBorder="1" applyAlignment="1">
      <alignment horizontal="center" vertical="center" wrapText="1"/>
    </xf>
    <xf numFmtId="0" fontId="6" fillId="0" borderId="159" xfId="0" applyFont="1" applyBorder="1"/>
    <xf numFmtId="0" fontId="58" fillId="2" borderId="155" xfId="0" applyFont="1" applyFill="1" applyBorder="1" applyAlignment="1" applyProtection="1">
      <alignment horizontal="left" vertical="center" wrapText="1"/>
      <protection locked="0"/>
    </xf>
    <xf numFmtId="0" fontId="71" fillId="0" borderId="158" xfId="0" applyFont="1" applyBorder="1" applyAlignment="1" applyProtection="1">
      <alignment horizontal="center" vertical="center" wrapText="1"/>
      <protection locked="0"/>
    </xf>
    <xf numFmtId="0" fontId="6" fillId="0" borderId="159" xfId="0" applyFont="1" applyBorder="1" applyProtection="1">
      <protection locked="0"/>
    </xf>
    <xf numFmtId="0" fontId="80" fillId="7" borderId="140" xfId="0" applyFont="1" applyFill="1" applyBorder="1" applyAlignment="1">
      <alignment horizontal="center" vertical="center" wrapText="1"/>
    </xf>
    <xf numFmtId="0" fontId="62" fillId="0" borderId="141" xfId="0" applyFont="1" applyBorder="1"/>
    <xf numFmtId="0" fontId="62" fillId="0" borderId="142" xfId="0" applyFont="1" applyBorder="1"/>
    <xf numFmtId="0" fontId="19" fillId="7" borderId="54" xfId="0" applyFont="1" applyFill="1" applyBorder="1" applyAlignment="1">
      <alignment horizontal="center" vertical="center"/>
    </xf>
    <xf numFmtId="0" fontId="19" fillId="7" borderId="32" xfId="0" applyFont="1" applyFill="1" applyBorder="1" applyAlignment="1">
      <alignment horizontal="center" vertical="center"/>
    </xf>
    <xf numFmtId="0" fontId="19" fillId="7" borderId="32" xfId="0" applyFont="1" applyFill="1" applyBorder="1" applyAlignment="1">
      <alignment horizontal="center" vertical="center" wrapText="1"/>
    </xf>
    <xf numFmtId="0" fontId="3" fillId="2" borderId="39" xfId="0" applyFont="1" applyFill="1" applyBorder="1" applyAlignment="1">
      <alignment horizontal="left" vertical="top" wrapText="1"/>
    </xf>
    <xf numFmtId="0" fontId="3" fillId="2" borderId="39" xfId="0" applyFont="1" applyFill="1" applyBorder="1" applyAlignment="1">
      <alignment horizontal="left" vertical="center" wrapText="1"/>
    </xf>
    <xf numFmtId="0" fontId="3" fillId="2" borderId="39" xfId="0" applyFont="1" applyFill="1" applyBorder="1" applyAlignment="1" applyProtection="1">
      <alignment horizontal="left" vertical="center" wrapText="1"/>
      <protection locked="0"/>
    </xf>
    <xf numFmtId="0" fontId="6" fillId="0" borderId="152" xfId="0" applyFont="1" applyBorder="1" applyProtection="1">
      <protection locked="0"/>
    </xf>
    <xf numFmtId="0" fontId="17" fillId="2" borderId="39" xfId="0" applyFont="1" applyFill="1" applyBorder="1" applyAlignment="1" applyProtection="1">
      <alignment horizontal="center" vertical="center" wrapText="1"/>
      <protection locked="0"/>
    </xf>
    <xf numFmtId="0" fontId="6" fillId="0" borderId="160" xfId="0" applyFont="1" applyBorder="1" applyProtection="1">
      <protection locked="0"/>
    </xf>
    <xf numFmtId="0" fontId="58" fillId="2" borderId="32" xfId="0" applyFont="1" applyFill="1" applyBorder="1" applyAlignment="1" applyProtection="1">
      <alignment horizontal="left" vertical="top" wrapText="1"/>
      <protection locked="0"/>
    </xf>
    <xf numFmtId="0" fontId="6" fillId="0" borderId="33" xfId="0" applyFont="1" applyBorder="1" applyAlignment="1" applyProtection="1">
      <alignment vertical="top"/>
      <protection locked="0"/>
    </xf>
    <xf numFmtId="0" fontId="6" fillId="0" borderId="34" xfId="0" applyFont="1" applyBorder="1" applyAlignment="1" applyProtection="1">
      <alignment vertical="top"/>
      <protection locked="0"/>
    </xf>
    <xf numFmtId="0" fontId="78" fillId="47" borderId="124" xfId="0" applyFont="1" applyFill="1" applyBorder="1" applyAlignment="1">
      <alignment horizontal="center" vertical="center" wrapText="1"/>
    </xf>
    <xf numFmtId="0" fontId="79" fillId="47" borderId="124" xfId="0" applyFont="1" applyFill="1" applyBorder="1"/>
    <xf numFmtId="0" fontId="79" fillId="47" borderId="115" xfId="0" applyFont="1" applyFill="1" applyBorder="1"/>
    <xf numFmtId="0" fontId="12" fillId="0" borderId="122" xfId="0" applyFont="1" applyBorder="1" applyAlignment="1">
      <alignment horizontal="left" wrapText="1"/>
    </xf>
    <xf numFmtId="0" fontId="59" fillId="7" borderId="4" xfId="0" applyFont="1" applyFill="1" applyBorder="1" applyAlignment="1">
      <alignment horizontal="center" vertical="center" wrapText="1"/>
    </xf>
    <xf numFmtId="0" fontId="6" fillId="0" borderId="60" xfId="0" applyFont="1" applyBorder="1"/>
    <xf numFmtId="0" fontId="6" fillId="0" borderId="151" xfId="0" applyFont="1" applyBorder="1"/>
    <xf numFmtId="0" fontId="17" fillId="2" borderId="155" xfId="0" applyFont="1" applyFill="1" applyBorder="1" applyAlignment="1" applyProtection="1">
      <alignment horizontal="center" vertical="center" wrapText="1"/>
      <protection locked="0"/>
    </xf>
    <xf numFmtId="0" fontId="12" fillId="7" borderId="61" xfId="0" applyFont="1" applyFill="1" applyBorder="1" applyAlignment="1">
      <alignment horizontal="center" vertical="center" wrapText="1"/>
    </xf>
    <xf numFmtId="0" fontId="6" fillId="0" borderId="62" xfId="0" applyFont="1" applyBorder="1"/>
    <xf numFmtId="0" fontId="4" fillId="7" borderId="4" xfId="0" applyFont="1" applyFill="1" applyBorder="1" applyAlignment="1">
      <alignment horizontal="center" vertical="center" wrapText="1"/>
    </xf>
    <xf numFmtId="0" fontId="6" fillId="0" borderId="161" xfId="0" applyFont="1" applyBorder="1"/>
    <xf numFmtId="0" fontId="17" fillId="2" borderId="155" xfId="0" applyFont="1" applyFill="1" applyBorder="1" applyAlignment="1" applyProtection="1">
      <alignment horizontal="left" vertical="center" wrapText="1"/>
      <protection locked="0"/>
    </xf>
    <xf numFmtId="0" fontId="17" fillId="0" borderId="32" xfId="0" applyFont="1" applyBorder="1" applyAlignment="1">
      <alignment horizontal="left" vertical="center" wrapText="1"/>
    </xf>
    <xf numFmtId="0" fontId="82" fillId="7" borderId="32" xfId="0" applyFont="1" applyFill="1" applyBorder="1" applyAlignment="1">
      <alignment horizontal="center" vertical="center"/>
    </xf>
    <xf numFmtId="0" fontId="60" fillId="0" borderId="33" xfId="0" applyFont="1" applyBorder="1"/>
    <xf numFmtId="0" fontId="60" fillId="0" borderId="34" xfId="0" applyFont="1" applyBorder="1"/>
    <xf numFmtId="0" fontId="63" fillId="7" borderId="61" xfId="0" applyFont="1" applyFill="1" applyBorder="1" applyAlignment="1">
      <alignment horizontal="center" vertical="center" wrapText="1"/>
    </xf>
    <xf numFmtId="0" fontId="66" fillId="2" borderId="39" xfId="0" applyFont="1" applyFill="1" applyBorder="1" applyAlignment="1" applyProtection="1">
      <alignment horizontal="left" vertical="center" wrapText="1"/>
      <protection locked="0"/>
    </xf>
    <xf numFmtId="0" fontId="58" fillId="0" borderId="32" xfId="0" applyFont="1" applyBorder="1" applyAlignment="1" applyProtection="1">
      <alignment horizontal="center" vertical="center" wrapText="1"/>
      <protection locked="0"/>
    </xf>
    <xf numFmtId="0" fontId="6" fillId="0" borderId="33" xfId="0" applyFont="1" applyBorder="1" applyAlignment="1" applyProtection="1">
      <alignment wrapText="1"/>
      <protection locked="0"/>
    </xf>
    <xf numFmtId="0" fontId="6" fillId="0" borderId="34" xfId="0" applyFont="1" applyBorder="1" applyAlignment="1" applyProtection="1">
      <alignment wrapText="1"/>
      <protection locked="0"/>
    </xf>
    <xf numFmtId="0" fontId="4" fillId="7" borderId="32" xfId="0" applyFont="1" applyFill="1" applyBorder="1" applyAlignment="1">
      <alignment horizontal="center" vertical="center" wrapText="1"/>
    </xf>
    <xf numFmtId="0" fontId="6" fillId="0" borderId="69" xfId="0" applyFont="1" applyBorder="1"/>
    <xf numFmtId="0" fontId="60" fillId="0" borderId="0" xfId="0" applyFont="1" applyAlignment="1">
      <alignment horizontal="center" vertical="center" wrapText="1"/>
    </xf>
    <xf numFmtId="0" fontId="61" fillId="0" borderId="0" xfId="0" applyFont="1"/>
    <xf numFmtId="0" fontId="62" fillId="0" borderId="71" xfId="0" applyFont="1" applyBorder="1"/>
    <xf numFmtId="0" fontId="82" fillId="7" borderId="32" xfId="0" applyFont="1" applyFill="1" applyBorder="1" applyAlignment="1">
      <alignment horizontal="center" vertical="center" wrapText="1"/>
    </xf>
    <xf numFmtId="164" fontId="2" fillId="0" borderId="32" xfId="0" applyNumberFormat="1" applyFont="1" applyBorder="1" applyAlignment="1" applyProtection="1">
      <alignment horizontal="center" vertical="center" wrapText="1"/>
      <protection locked="0"/>
    </xf>
    <xf numFmtId="0" fontId="77" fillId="7" borderId="32" xfId="0" applyFont="1" applyFill="1" applyBorder="1" applyAlignment="1">
      <alignment horizontal="center" vertical="center" wrapText="1"/>
    </xf>
    <xf numFmtId="0" fontId="62" fillId="0" borderId="33" xfId="0" applyFont="1" applyBorder="1"/>
    <xf numFmtId="0" fontId="62" fillId="0" borderId="34" xfId="0" applyFont="1" applyBorder="1"/>
    <xf numFmtId="0" fontId="4" fillId="0" borderId="37" xfId="0" applyFont="1" applyBorder="1" applyAlignment="1">
      <alignment horizontal="center" vertical="center"/>
    </xf>
    <xf numFmtId="0" fontId="5" fillId="0" borderId="37" xfId="0" applyFont="1" applyBorder="1" applyAlignment="1">
      <alignment horizontal="center" vertical="center"/>
    </xf>
    <xf numFmtId="0" fontId="17" fillId="2" borderId="114" xfId="0" applyFont="1" applyFill="1" applyBorder="1" applyAlignment="1" applyProtection="1">
      <alignment horizontal="left" vertical="center" wrapText="1"/>
      <protection locked="0"/>
    </xf>
    <xf numFmtId="0" fontId="6" fillId="0" borderId="124" xfId="0" applyFont="1" applyBorder="1" applyProtection="1">
      <protection locked="0"/>
    </xf>
    <xf numFmtId="0" fontId="6" fillId="0" borderId="144" xfId="0" applyFont="1" applyBorder="1" applyProtection="1">
      <protection locked="0"/>
    </xf>
    <xf numFmtId="0" fontId="17" fillId="2" borderId="135" xfId="0" applyFont="1" applyFill="1" applyBorder="1" applyAlignment="1" applyProtection="1">
      <alignment horizontal="left" vertical="center" wrapText="1"/>
      <protection locked="0"/>
    </xf>
    <xf numFmtId="0" fontId="6" fillId="0" borderId="136" xfId="0" applyFont="1" applyBorder="1" applyProtection="1">
      <protection locked="0"/>
    </xf>
    <xf numFmtId="0" fontId="6" fillId="0" borderId="146" xfId="0" applyFont="1" applyBorder="1" applyProtection="1">
      <protection locked="0"/>
    </xf>
    <xf numFmtId="0" fontId="17" fillId="2" borderId="148" xfId="0" applyFont="1" applyFill="1" applyBorder="1" applyAlignment="1" applyProtection="1">
      <alignment horizontal="left" vertical="center" wrapText="1"/>
      <protection locked="0"/>
    </xf>
    <xf numFmtId="0" fontId="6" fillId="0" borderId="149" xfId="0" applyFont="1" applyBorder="1" applyProtection="1">
      <protection locked="0"/>
    </xf>
    <xf numFmtId="0" fontId="6" fillId="0" borderId="190" xfId="0" applyFont="1" applyBorder="1" applyProtection="1">
      <protection locked="0"/>
    </xf>
    <xf numFmtId="0" fontId="27" fillId="2" borderId="120" xfId="0" applyFont="1" applyFill="1" applyBorder="1" applyAlignment="1">
      <alignment horizontal="left" vertical="center" wrapText="1"/>
    </xf>
    <xf numFmtId="0" fontId="27" fillId="2" borderId="32" xfId="0" applyFont="1" applyFill="1" applyBorder="1" applyAlignment="1">
      <alignment horizontal="left" vertical="center" wrapText="1"/>
    </xf>
    <xf numFmtId="0" fontId="78" fillId="51" borderId="54" xfId="0" applyFont="1" applyFill="1" applyBorder="1" applyAlignment="1">
      <alignment horizontal="center" vertical="center" wrapText="1"/>
    </xf>
    <xf numFmtId="0" fontId="3" fillId="0" borderId="0" xfId="0" applyFont="1" applyAlignment="1">
      <alignment horizontal="center" vertical="center" wrapText="1"/>
    </xf>
    <xf numFmtId="0" fontId="82" fillId="15" borderId="32" xfId="0" applyFont="1" applyFill="1" applyBorder="1" applyAlignment="1">
      <alignment horizontal="center" vertical="center" wrapText="1"/>
    </xf>
    <xf numFmtId="0" fontId="12" fillId="0" borderId="122" xfId="0" applyFont="1" applyBorder="1" applyAlignment="1">
      <alignment horizontal="left" vertical="center" wrapText="1"/>
    </xf>
    <xf numFmtId="0" fontId="4" fillId="7" borderId="114" xfId="0" applyFont="1" applyFill="1" applyBorder="1" applyAlignment="1">
      <alignment horizontal="center" vertical="center" wrapText="1"/>
    </xf>
    <xf numFmtId="0" fontId="5" fillId="7" borderId="120" xfId="0" applyFont="1" applyFill="1" applyBorder="1" applyAlignment="1">
      <alignment horizontal="center" vertical="center" wrapText="1"/>
    </xf>
    <xf numFmtId="0" fontId="106" fillId="21" borderId="134" xfId="0" applyFont="1" applyFill="1" applyBorder="1" applyAlignment="1" applyProtection="1">
      <alignment horizontal="left" vertical="center" wrapText="1"/>
      <protection locked="0"/>
    </xf>
    <xf numFmtId="49" fontId="106" fillId="21" borderId="134" xfId="0" applyNumberFormat="1" applyFont="1" applyFill="1" applyBorder="1" applyAlignment="1" applyProtection="1">
      <alignment horizontal="left" vertical="center" wrapText="1"/>
      <protection locked="0"/>
    </xf>
    <xf numFmtId="0" fontId="8" fillId="4" borderId="202" xfId="0" applyFont="1" applyFill="1" applyBorder="1" applyAlignment="1">
      <alignment horizontal="center" vertical="center" wrapText="1"/>
    </xf>
    <xf numFmtId="0" fontId="8" fillId="4" borderId="88" xfId="0" applyFont="1" applyFill="1" applyBorder="1" applyAlignment="1">
      <alignment horizontal="center" vertical="center" wrapText="1"/>
    </xf>
    <xf numFmtId="0" fontId="106" fillId="0" borderId="205" xfId="0" applyFont="1" applyBorder="1" applyAlignment="1" applyProtection="1">
      <alignment horizontal="center" vertical="center" wrapText="1"/>
      <protection locked="0"/>
    </xf>
    <xf numFmtId="0" fontId="77" fillId="19" borderId="120" xfId="0" applyFont="1" applyFill="1" applyBorder="1" applyAlignment="1">
      <alignment horizontal="center" vertical="center" wrapText="1"/>
    </xf>
    <xf numFmtId="0" fontId="6" fillId="17" borderId="122" xfId="0" applyFont="1" applyFill="1" applyBorder="1"/>
    <xf numFmtId="0" fontId="6" fillId="17" borderId="121" xfId="0" applyFont="1" applyFill="1" applyBorder="1"/>
    <xf numFmtId="0" fontId="58" fillId="2" borderId="32" xfId="0" applyFont="1" applyFill="1" applyBorder="1" applyAlignment="1" applyProtection="1">
      <alignment horizontal="left" vertical="center" wrapText="1"/>
      <protection locked="0"/>
    </xf>
    <xf numFmtId="0" fontId="6" fillId="0" borderId="33" xfId="0" applyFont="1" applyBorder="1" applyAlignment="1" applyProtection="1">
      <alignment horizontal="left" vertical="center"/>
      <protection locked="0"/>
    </xf>
    <xf numFmtId="0" fontId="6" fillId="0" borderId="34" xfId="0" applyFont="1" applyBorder="1" applyAlignment="1" applyProtection="1">
      <alignment horizontal="left" vertical="center"/>
      <protection locked="0"/>
    </xf>
    <xf numFmtId="0" fontId="78" fillId="52" borderId="32" xfId="0" applyFont="1" applyFill="1" applyBorder="1" applyAlignment="1">
      <alignment horizontal="center" vertical="center" wrapText="1"/>
    </xf>
    <xf numFmtId="0" fontId="79" fillId="47" borderId="33" xfId="0" applyFont="1" applyFill="1" applyBorder="1"/>
    <xf numFmtId="0" fontId="79" fillId="47" borderId="34" xfId="0" applyFont="1" applyFill="1" applyBorder="1"/>
    <xf numFmtId="0" fontId="77" fillId="19" borderId="32" xfId="0" applyFont="1" applyFill="1" applyBorder="1" applyAlignment="1">
      <alignment horizontal="center" vertical="center" wrapText="1"/>
    </xf>
    <xf numFmtId="0" fontId="62" fillId="17" borderId="33" xfId="0" applyFont="1" applyFill="1" applyBorder="1"/>
    <xf numFmtId="0" fontId="62" fillId="17" borderId="34" xfId="0" applyFont="1" applyFill="1" applyBorder="1"/>
    <xf numFmtId="0" fontId="106" fillId="21" borderId="134" xfId="0" applyFont="1" applyFill="1" applyBorder="1" applyAlignment="1" applyProtection="1">
      <alignment horizontal="left" vertical="top" wrapText="1"/>
      <protection locked="0"/>
    </xf>
    <xf numFmtId="0" fontId="20" fillId="7" borderId="54" xfId="0" applyFont="1" applyFill="1" applyBorder="1" applyAlignment="1">
      <alignment horizontal="center" vertical="center" wrapText="1"/>
    </xf>
    <xf numFmtId="0" fontId="3" fillId="2" borderId="43" xfId="0" applyFont="1" applyFill="1" applyBorder="1" applyAlignment="1" applyProtection="1">
      <alignment horizontal="center"/>
      <protection locked="0"/>
    </xf>
    <xf numFmtId="0" fontId="6" fillId="0" borderId="44" xfId="0" applyFont="1" applyBorder="1" applyProtection="1">
      <protection locked="0"/>
    </xf>
    <xf numFmtId="0" fontId="6" fillId="0" borderId="45" xfId="0" applyFont="1" applyBorder="1" applyProtection="1">
      <protection locked="0"/>
    </xf>
    <xf numFmtId="0" fontId="4" fillId="0" borderId="46" xfId="0" applyFont="1" applyBorder="1" applyAlignment="1">
      <alignment horizontal="center"/>
    </xf>
    <xf numFmtId="0" fontId="6" fillId="0" borderId="18" xfId="0" applyFont="1" applyBorder="1"/>
    <xf numFmtId="0" fontId="4" fillId="0" borderId="41" xfId="0" applyFont="1" applyBorder="1" applyAlignment="1">
      <alignment horizontal="center" vertical="center"/>
    </xf>
    <xf numFmtId="15" fontId="3" fillId="0" borderId="37" xfId="0" applyNumberFormat="1" applyFont="1" applyBorder="1" applyAlignment="1" applyProtection="1">
      <alignment horizontal="center" vertical="center"/>
      <protection locked="0"/>
    </xf>
    <xf numFmtId="0" fontId="6" fillId="0" borderId="25" xfId="0" applyFont="1" applyBorder="1" applyProtection="1">
      <protection locked="0"/>
    </xf>
    <xf numFmtId="0" fontId="6" fillId="0" borderId="27" xfId="0" applyFont="1" applyBorder="1" applyProtection="1">
      <protection locked="0"/>
    </xf>
    <xf numFmtId="0" fontId="19" fillId="7" borderId="50" xfId="0" applyFont="1" applyFill="1" applyBorder="1" applyAlignment="1">
      <alignment horizontal="center" vertical="center"/>
    </xf>
    <xf numFmtId="0" fontId="6" fillId="0" borderId="51" xfId="0" applyFont="1" applyBorder="1"/>
    <xf numFmtId="0" fontId="6" fillId="0" borderId="52" xfId="0" applyFont="1" applyBorder="1"/>
    <xf numFmtId="0" fontId="106" fillId="0" borderId="207" xfId="0" applyFont="1" applyBorder="1" applyAlignment="1" applyProtection="1">
      <alignment horizontal="center" vertical="center" wrapText="1"/>
      <protection locked="0"/>
    </xf>
    <xf numFmtId="0" fontId="15" fillId="4" borderId="114" xfId="0" applyFont="1" applyFill="1" applyBorder="1" applyAlignment="1">
      <alignment horizontal="center" vertical="center" wrapText="1"/>
    </xf>
    <xf numFmtId="0" fontId="6" fillId="0" borderId="115" xfId="0" applyFont="1" applyBorder="1"/>
    <xf numFmtId="0" fontId="4" fillId="0" borderId="41" xfId="0" applyFont="1" applyBorder="1" applyAlignment="1">
      <alignment horizontal="center"/>
    </xf>
    <xf numFmtId="0" fontId="17" fillId="0" borderId="200" xfId="0" applyFont="1" applyBorder="1" applyAlignment="1">
      <alignment horizontal="center" vertical="center" wrapText="1"/>
    </xf>
    <xf numFmtId="0" fontId="97" fillId="45" borderId="37" xfId="0" applyFont="1" applyFill="1" applyBorder="1" applyAlignment="1" applyProtection="1">
      <alignment horizontal="center" vertical="center"/>
      <protection locked="0"/>
    </xf>
    <xf numFmtId="0" fontId="100" fillId="45" borderId="25" xfId="0" applyFont="1" applyFill="1" applyBorder="1" applyProtection="1">
      <protection locked="0"/>
    </xf>
    <xf numFmtId="0" fontId="100" fillId="45" borderId="27" xfId="0" applyFont="1" applyFill="1" applyBorder="1" applyProtection="1">
      <protection locked="0"/>
    </xf>
    <xf numFmtId="0" fontId="8" fillId="4" borderId="87" xfId="0" applyFont="1" applyFill="1" applyBorder="1" applyAlignment="1">
      <alignment horizontal="center" vertical="center" wrapText="1"/>
    </xf>
    <xf numFmtId="0" fontId="6" fillId="0" borderId="203" xfId="0" applyFont="1" applyBorder="1"/>
    <xf numFmtId="0" fontId="17" fillId="0" borderId="120" xfId="0" applyFont="1" applyBorder="1" applyAlignment="1">
      <alignment horizontal="center" vertical="center" wrapText="1"/>
    </xf>
    <xf numFmtId="0" fontId="17" fillId="0" borderId="122" xfId="0" applyFont="1" applyBorder="1" applyAlignment="1">
      <alignment horizontal="center" vertical="center" wrapText="1"/>
    </xf>
    <xf numFmtId="0" fontId="17" fillId="0" borderId="24" xfId="0" applyFont="1" applyBorder="1" applyAlignment="1">
      <alignment horizontal="center" vertical="center" wrapText="1"/>
    </xf>
    <xf numFmtId="0" fontId="3" fillId="0" borderId="126" xfId="0" applyFont="1" applyBorder="1" applyAlignment="1">
      <alignment horizontal="center"/>
    </xf>
    <xf numFmtId="0" fontId="19" fillId="7" borderId="47" xfId="0" applyFont="1" applyFill="1" applyBorder="1" applyAlignment="1">
      <alignment horizontal="center" vertical="center" wrapText="1"/>
    </xf>
    <xf numFmtId="0" fontId="6" fillId="0" borderId="48" xfId="0" applyFont="1" applyBorder="1"/>
    <xf numFmtId="0" fontId="74" fillId="49" borderId="50" xfId="0" applyFont="1" applyFill="1" applyBorder="1" applyAlignment="1">
      <alignment horizontal="center" vertical="center" wrapText="1"/>
    </xf>
    <xf numFmtId="0" fontId="62" fillId="47" borderId="51" xfId="0" applyFont="1" applyFill="1" applyBorder="1"/>
    <xf numFmtId="0" fontId="62" fillId="47" borderId="48" xfId="0" applyFont="1" applyFill="1" applyBorder="1"/>
    <xf numFmtId="0" fontId="108" fillId="21" borderId="206" xfId="0" applyFont="1" applyFill="1" applyBorder="1" applyAlignment="1" applyProtection="1">
      <alignment horizontal="center" vertical="center" wrapText="1"/>
      <protection locked="0"/>
    </xf>
    <xf numFmtId="0" fontId="3" fillId="2" borderId="155" xfId="0" applyFont="1" applyFill="1" applyBorder="1" applyAlignment="1">
      <alignment horizontal="left" vertical="center" wrapText="1"/>
    </xf>
    <xf numFmtId="0" fontId="12" fillId="2" borderId="126" xfId="0" applyFont="1" applyFill="1" applyBorder="1" applyAlignment="1">
      <alignment horizontal="left" vertical="center" wrapText="1"/>
    </xf>
    <xf numFmtId="0" fontId="17" fillId="2" borderId="194" xfId="0" applyFont="1" applyFill="1" applyBorder="1" applyAlignment="1" applyProtection="1">
      <alignment horizontal="left" vertical="center" wrapText="1"/>
      <protection locked="0"/>
    </xf>
    <xf numFmtId="0" fontId="6" fillId="0" borderId="141" xfId="0" applyFont="1" applyBorder="1" applyProtection="1">
      <protection locked="0"/>
    </xf>
    <xf numFmtId="0" fontId="6" fillId="0" borderId="142" xfId="0" applyFont="1" applyBorder="1" applyProtection="1">
      <protection locked="0"/>
    </xf>
    <xf numFmtId="0" fontId="4" fillId="0" borderId="126" xfId="0" applyFont="1" applyBorder="1" applyAlignment="1">
      <alignment horizontal="center" vertical="center" wrapText="1"/>
    </xf>
    <xf numFmtId="0" fontId="6" fillId="0" borderId="126" xfId="0" applyFont="1" applyBorder="1" applyAlignment="1">
      <alignment wrapText="1"/>
    </xf>
    <xf numFmtId="0" fontId="59" fillId="0" borderId="134" xfId="0" applyFont="1" applyBorder="1" applyAlignment="1" applyProtection="1">
      <alignment horizontal="center" vertical="center" wrapText="1"/>
      <protection locked="0"/>
    </xf>
    <xf numFmtId="0" fontId="11" fillId="49" borderId="114" xfId="0" applyFont="1" applyFill="1" applyBorder="1" applyAlignment="1">
      <alignment horizontal="center" vertical="center"/>
    </xf>
    <xf numFmtId="0" fontId="6" fillId="47" borderId="124" xfId="0" applyFont="1" applyFill="1" applyBorder="1"/>
    <xf numFmtId="0" fontId="6" fillId="17" borderId="134" xfId="0" applyFont="1" applyFill="1" applyBorder="1"/>
    <xf numFmtId="0" fontId="67" fillId="2" borderId="99" xfId="0" applyFont="1" applyFill="1" applyBorder="1" applyAlignment="1">
      <alignment horizontal="center" vertical="center" wrapText="1"/>
    </xf>
    <xf numFmtId="0" fontId="65" fillId="17" borderId="134" xfId="0" applyFont="1" applyFill="1" applyBorder="1" applyAlignment="1">
      <alignment horizontal="center" vertical="center" wrapText="1"/>
    </xf>
    <xf numFmtId="0" fontId="4" fillId="21" borderId="120" xfId="0" applyFont="1" applyFill="1" applyBorder="1" applyAlignment="1">
      <alignment horizontal="center" vertical="center"/>
    </xf>
    <xf numFmtId="0" fontId="6" fillId="18" borderId="121" xfId="0" applyFont="1" applyFill="1" applyBorder="1"/>
    <xf numFmtId="0" fontId="59" fillId="20" borderId="32" xfId="0" applyFont="1" applyFill="1" applyBorder="1" applyAlignment="1">
      <alignment horizontal="left" vertical="center"/>
    </xf>
    <xf numFmtId="0" fontId="6" fillId="17" borderId="110" xfId="0" applyFont="1" applyFill="1" applyBorder="1" applyAlignment="1">
      <alignment horizontal="left"/>
    </xf>
    <xf numFmtId="0" fontId="4" fillId="7" borderId="134" xfId="0" applyFont="1" applyFill="1" applyBorder="1" applyAlignment="1">
      <alignment horizontal="center" vertical="center"/>
    </xf>
    <xf numFmtId="0" fontId="4" fillId="20" borderId="32" xfId="0" applyFont="1" applyFill="1" applyBorder="1" applyAlignment="1">
      <alignment horizontal="left" vertical="center"/>
    </xf>
    <xf numFmtId="0" fontId="78" fillId="49" borderId="137" xfId="0" applyFont="1" applyFill="1" applyBorder="1" applyAlignment="1">
      <alignment horizontal="center" vertical="center"/>
    </xf>
    <xf numFmtId="0" fontId="78" fillId="49" borderId="138" xfId="0" applyFont="1" applyFill="1" applyBorder="1" applyAlignment="1">
      <alignment horizontal="center" vertical="center"/>
    </xf>
    <xf numFmtId="0" fontId="78" fillId="49" borderId="139" xfId="0" applyFont="1" applyFill="1" applyBorder="1" applyAlignment="1">
      <alignment horizontal="center" vertical="center"/>
    </xf>
    <xf numFmtId="0" fontId="75" fillId="2" borderId="137" xfId="0" applyFont="1" applyFill="1" applyBorder="1" applyAlignment="1" applyProtection="1">
      <alignment horizontal="center" vertical="center" wrapText="1"/>
      <protection locked="0"/>
    </xf>
    <xf numFmtId="0" fontId="75" fillId="2" borderId="138" xfId="0" applyFont="1" applyFill="1" applyBorder="1" applyAlignment="1" applyProtection="1">
      <alignment horizontal="center" vertical="center" wrapText="1"/>
      <protection locked="0"/>
    </xf>
    <xf numFmtId="0" fontId="75" fillId="2" borderId="139" xfId="0" applyFont="1" applyFill="1" applyBorder="1" applyAlignment="1" applyProtection="1">
      <alignment horizontal="center" vertical="center" wrapText="1"/>
      <protection locked="0"/>
    </xf>
    <xf numFmtId="0" fontId="76" fillId="2" borderId="1" xfId="0" applyFont="1" applyFill="1" applyBorder="1" applyAlignment="1">
      <alignment horizontal="left" vertical="center"/>
    </xf>
    <xf numFmtId="0" fontId="59" fillId="17" borderId="140" xfId="0" applyFont="1" applyFill="1" applyBorder="1" applyAlignment="1">
      <alignment horizontal="left" vertical="center"/>
    </xf>
    <xf numFmtId="0" fontId="59" fillId="17" borderId="141" xfId="0" applyFont="1" applyFill="1" applyBorder="1" applyAlignment="1">
      <alignment horizontal="left" vertical="center"/>
    </xf>
    <xf numFmtId="0" fontId="59" fillId="17" borderId="142" xfId="0" applyFont="1" applyFill="1" applyBorder="1" applyAlignment="1">
      <alignment horizontal="left" vertical="center"/>
    </xf>
    <xf numFmtId="0" fontId="59" fillId="17" borderId="143" xfId="0" applyFont="1" applyFill="1" applyBorder="1" applyAlignment="1">
      <alignment horizontal="left" vertical="center"/>
    </xf>
    <xf numFmtId="0" fontId="59" fillId="17" borderId="124" xfId="0" applyFont="1" applyFill="1" applyBorder="1" applyAlignment="1">
      <alignment horizontal="left" vertical="center"/>
    </xf>
    <xf numFmtId="0" fontId="59" fillId="17" borderId="144" xfId="0" applyFont="1" applyFill="1" applyBorder="1" applyAlignment="1">
      <alignment horizontal="left" vertical="center"/>
    </xf>
    <xf numFmtId="0" fontId="59" fillId="17" borderId="145" xfId="0" applyFont="1" applyFill="1" applyBorder="1" applyAlignment="1">
      <alignment horizontal="left" vertical="center"/>
    </xf>
    <xf numFmtId="0" fontId="59" fillId="17" borderId="136" xfId="0" applyFont="1" applyFill="1" applyBorder="1" applyAlignment="1">
      <alignment horizontal="left" vertical="center"/>
    </xf>
    <xf numFmtId="0" fontId="59" fillId="17" borderId="146" xfId="0" applyFont="1" applyFill="1" applyBorder="1" applyAlignment="1">
      <alignment horizontal="left" vertical="center"/>
    </xf>
    <xf numFmtId="0" fontId="72" fillId="2" borderId="126" xfId="0" applyFont="1" applyFill="1" applyBorder="1" applyAlignment="1">
      <alignment horizontal="right" vertical="center" wrapText="1"/>
    </xf>
    <xf numFmtId="0" fontId="71" fillId="0" borderId="126" xfId="0" applyFont="1" applyBorder="1" applyAlignment="1">
      <alignment horizontal="right"/>
    </xf>
    <xf numFmtId="0" fontId="6" fillId="0" borderId="134" xfId="0" applyFont="1" applyBorder="1" applyAlignment="1" applyProtection="1">
      <alignment wrapText="1"/>
      <protection locked="0"/>
    </xf>
    <xf numFmtId="0" fontId="77" fillId="7" borderId="134" xfId="0" applyFont="1" applyFill="1" applyBorder="1" applyAlignment="1">
      <alignment horizontal="center" vertical="center"/>
    </xf>
    <xf numFmtId="0" fontId="62" fillId="0" borderId="134" xfId="0" applyFont="1" applyBorder="1"/>
    <xf numFmtId="0" fontId="106" fillId="0" borderId="134" xfId="0" applyFont="1" applyBorder="1" applyAlignment="1" applyProtection="1">
      <alignment horizontal="center" vertical="center" wrapText="1"/>
      <protection locked="0"/>
    </xf>
    <xf numFmtId="0" fontId="3" fillId="0" borderId="32" xfId="0" applyFont="1" applyBorder="1" applyAlignment="1">
      <alignment horizontal="center" vertical="center"/>
    </xf>
    <xf numFmtId="0" fontId="55" fillId="0" borderId="0" xfId="0" applyFont="1" applyAlignment="1">
      <alignment horizontal="center"/>
    </xf>
    <xf numFmtId="0" fontId="2" fillId="0" borderId="0" xfId="0" applyFont="1" applyAlignment="1">
      <alignment horizontal="center" vertical="center" textRotation="90"/>
    </xf>
    <xf numFmtId="49" fontId="58" fillId="0" borderId="32" xfId="0" applyNumberFormat="1" applyFont="1" applyBorder="1" applyAlignment="1" applyProtection="1">
      <alignment horizontal="center" vertical="center" wrapText="1"/>
      <protection locked="0"/>
    </xf>
    <xf numFmtId="49" fontId="3" fillId="0" borderId="110" xfId="0" applyNumberFormat="1" applyFont="1" applyBorder="1" applyAlignment="1" applyProtection="1">
      <alignment horizontal="center" vertical="center" wrapText="1"/>
      <protection locked="0"/>
    </xf>
    <xf numFmtId="0" fontId="58" fillId="2" borderId="134" xfId="0" applyFont="1" applyFill="1" applyBorder="1" applyAlignment="1" applyProtection="1">
      <alignment horizontal="left" vertical="center" wrapText="1"/>
      <protection locked="0"/>
    </xf>
    <xf numFmtId="0" fontId="78" fillId="49" borderId="134" xfId="0" applyFont="1" applyFill="1" applyBorder="1" applyAlignment="1">
      <alignment horizontal="center" vertical="center" wrapText="1"/>
    </xf>
    <xf numFmtId="0" fontId="5" fillId="0" borderId="134" xfId="0" applyFont="1" applyBorder="1" applyAlignment="1">
      <alignment horizontal="left" vertical="center" wrapText="1" indent="1"/>
    </xf>
    <xf numFmtId="0" fontId="58" fillId="2" borderId="137" xfId="0" applyFont="1" applyFill="1" applyBorder="1" applyAlignment="1" applyProtection="1">
      <alignment horizontal="left" vertical="center" wrapText="1"/>
      <protection locked="0"/>
    </xf>
    <xf numFmtId="0" fontId="3" fillId="2" borderId="138" xfId="0" applyFont="1" applyFill="1" applyBorder="1" applyAlignment="1" applyProtection="1">
      <alignment horizontal="left" vertical="center" wrapText="1"/>
      <protection locked="0"/>
    </xf>
    <xf numFmtId="0" fontId="3" fillId="2" borderId="139" xfId="0" applyFont="1" applyFill="1" applyBorder="1" applyAlignment="1" applyProtection="1">
      <alignment horizontal="left" vertical="center" wrapText="1"/>
      <protection locked="0"/>
    </xf>
    <xf numFmtId="0" fontId="77" fillId="17" borderId="125" xfId="0" applyFont="1" applyFill="1" applyBorder="1" applyAlignment="1">
      <alignment horizontal="center" vertical="center"/>
    </xf>
    <xf numFmtId="0" fontId="77" fillId="17" borderId="126" xfId="0" applyFont="1" applyFill="1" applyBorder="1" applyAlignment="1">
      <alignment horizontal="center" vertical="center"/>
    </xf>
    <xf numFmtId="0" fontId="77" fillId="17" borderId="118" xfId="0" applyFont="1" applyFill="1" applyBorder="1" applyAlignment="1">
      <alignment horizontal="center" vertical="center"/>
    </xf>
    <xf numFmtId="0" fontId="77" fillId="17" borderId="120" xfId="0" applyFont="1" applyFill="1" applyBorder="1" applyAlignment="1">
      <alignment horizontal="center" vertical="center"/>
    </xf>
    <xf numFmtId="0" fontId="77" fillId="17" borderId="121" xfId="0" applyFont="1" applyFill="1" applyBorder="1" applyAlignment="1">
      <alignment horizontal="center" vertical="center"/>
    </xf>
    <xf numFmtId="0" fontId="77" fillId="17" borderId="122" xfId="0" applyFont="1" applyFill="1" applyBorder="1" applyAlignment="1">
      <alignment horizontal="center" vertical="center"/>
    </xf>
    <xf numFmtId="0" fontId="77" fillId="17" borderId="120" xfId="0" applyFont="1" applyFill="1" applyBorder="1" applyAlignment="1">
      <alignment horizontal="center" vertical="center" wrapText="1"/>
    </xf>
    <xf numFmtId="0" fontId="77" fillId="17" borderId="122" xfId="0" applyFont="1" applyFill="1" applyBorder="1" applyAlignment="1">
      <alignment horizontal="center" vertical="center" wrapText="1"/>
    </xf>
    <xf numFmtId="0" fontId="77" fillId="17" borderId="121" xfId="0" applyFont="1" applyFill="1" applyBorder="1" applyAlignment="1">
      <alignment horizontal="center" vertical="center" wrapText="1"/>
    </xf>
    <xf numFmtId="0" fontId="77" fillId="17" borderId="125" xfId="0" applyFont="1" applyFill="1" applyBorder="1" applyAlignment="1">
      <alignment horizontal="center" vertical="center" wrapText="1"/>
    </xf>
    <xf numFmtId="0" fontId="77" fillId="17" borderId="126" xfId="0" applyFont="1" applyFill="1" applyBorder="1" applyAlignment="1">
      <alignment horizontal="center" vertical="center" wrapText="1"/>
    </xf>
    <xf numFmtId="0" fontId="77" fillId="17" borderId="118" xfId="0" applyFont="1" applyFill="1" applyBorder="1" applyAlignment="1">
      <alignment horizontal="center" vertical="center" wrapText="1"/>
    </xf>
    <xf numFmtId="0" fontId="11" fillId="25" borderId="134" xfId="0" applyFont="1" applyFill="1" applyBorder="1" applyAlignment="1">
      <alignment horizontal="center" vertical="center"/>
    </xf>
    <xf numFmtId="0" fontId="81" fillId="23" borderId="134" xfId="0" applyFont="1" applyFill="1" applyBorder="1" applyAlignment="1">
      <alignment horizontal="center" vertical="center"/>
    </xf>
    <xf numFmtId="0" fontId="11" fillId="50" borderId="137" xfId="0" applyFont="1" applyFill="1" applyBorder="1" applyAlignment="1">
      <alignment horizontal="center" vertical="center"/>
    </xf>
    <xf numFmtId="0" fontId="11" fillId="50" borderId="138" xfId="0" applyFont="1" applyFill="1" applyBorder="1" applyAlignment="1">
      <alignment horizontal="center" vertical="center"/>
    </xf>
    <xf numFmtId="0" fontId="11" fillId="50" borderId="139" xfId="0" applyFont="1" applyFill="1" applyBorder="1" applyAlignment="1">
      <alignment horizontal="center" vertical="center"/>
    </xf>
    <xf numFmtId="0" fontId="3" fillId="2" borderId="32" xfId="0" applyFont="1" applyFill="1" applyBorder="1" applyAlignment="1" applyProtection="1">
      <alignment horizontal="left" vertical="center" wrapText="1"/>
      <protection locked="0"/>
    </xf>
    <xf numFmtId="0" fontId="3" fillId="2" borderId="110" xfId="0" applyFont="1" applyFill="1" applyBorder="1" applyAlignment="1" applyProtection="1">
      <alignment horizontal="left" vertical="center" wrapText="1"/>
      <protection locked="0"/>
    </xf>
    <xf numFmtId="49" fontId="58" fillId="0" borderId="110" xfId="0" applyNumberFormat="1" applyFont="1" applyBorder="1" applyAlignment="1" applyProtection="1">
      <alignment horizontal="center" vertical="center" wrapText="1"/>
      <protection locked="0"/>
    </xf>
    <xf numFmtId="0" fontId="4" fillId="21" borderId="148" xfId="0" applyFont="1" applyFill="1" applyBorder="1" applyAlignment="1">
      <alignment horizontal="center" vertical="center"/>
    </xf>
    <xf numFmtId="0" fontId="4" fillId="21" borderId="149" xfId="0" applyFont="1" applyFill="1" applyBorder="1" applyAlignment="1">
      <alignment horizontal="center" vertical="center"/>
    </xf>
    <xf numFmtId="0" fontId="59" fillId="7" borderId="137" xfId="0" applyFont="1" applyFill="1" applyBorder="1" applyAlignment="1">
      <alignment horizontal="center" vertical="center" wrapText="1"/>
    </xf>
    <xf numFmtId="0" fontId="59" fillId="7" borderId="138" xfId="0" applyFont="1" applyFill="1" applyBorder="1" applyAlignment="1">
      <alignment horizontal="center" vertical="center" wrapText="1"/>
    </xf>
    <xf numFmtId="0" fontId="59" fillId="7" borderId="139" xfId="0" applyFont="1" applyFill="1" applyBorder="1" applyAlignment="1">
      <alignment horizontal="center" vertical="center" wrapText="1"/>
    </xf>
    <xf numFmtId="0" fontId="59" fillId="7" borderId="125" xfId="0" applyFont="1" applyFill="1" applyBorder="1" applyAlignment="1">
      <alignment horizontal="center" vertical="center" wrapText="1"/>
    </xf>
    <xf numFmtId="0" fontId="59" fillId="7" borderId="126" xfId="0" applyFont="1" applyFill="1" applyBorder="1" applyAlignment="1">
      <alignment horizontal="center" vertical="center" wrapText="1"/>
    </xf>
    <xf numFmtId="0" fontId="59" fillId="7" borderId="118" xfId="0" applyFont="1" applyFill="1" applyBorder="1" applyAlignment="1">
      <alignment horizontal="center" vertical="center" wrapText="1"/>
    </xf>
    <xf numFmtId="0" fontId="62" fillId="18" borderId="137" xfId="0" applyFont="1" applyFill="1" applyBorder="1" applyAlignment="1" applyProtection="1">
      <alignment horizontal="left" vertical="center" wrapText="1"/>
      <protection locked="0"/>
    </xf>
    <xf numFmtId="0" fontId="6" fillId="18" borderId="138" xfId="0" applyFont="1" applyFill="1" applyBorder="1" applyAlignment="1" applyProtection="1">
      <alignment horizontal="left" vertical="center" wrapText="1"/>
      <protection locked="0"/>
    </xf>
    <xf numFmtId="0" fontId="6" fillId="18" borderId="139" xfId="0" applyFont="1" applyFill="1" applyBorder="1" applyAlignment="1" applyProtection="1">
      <alignment horizontal="left" vertical="center" wrapText="1"/>
      <protection locked="0"/>
    </xf>
    <xf numFmtId="0" fontId="58" fillId="2" borderId="110" xfId="0" applyFont="1" applyFill="1" applyBorder="1" applyAlignment="1" applyProtection="1">
      <alignment horizontal="left" vertical="center" wrapText="1"/>
      <protection locked="0"/>
    </xf>
    <xf numFmtId="0" fontId="78" fillId="47" borderId="134" xfId="0" applyFont="1" applyFill="1" applyBorder="1" applyAlignment="1">
      <alignment horizontal="center" vertical="center" wrapText="1"/>
    </xf>
    <xf numFmtId="0" fontId="63" fillId="2" borderId="137" xfId="0" applyFont="1" applyFill="1" applyBorder="1" applyAlignment="1" applyProtection="1">
      <alignment horizontal="center" vertical="center" wrapText="1"/>
      <protection locked="0"/>
    </xf>
    <xf numFmtId="0" fontId="12" fillId="2" borderId="138" xfId="0" applyFont="1" applyFill="1" applyBorder="1" applyAlignment="1" applyProtection="1">
      <alignment horizontal="center" vertical="center" wrapText="1"/>
      <protection locked="0"/>
    </xf>
    <xf numFmtId="0" fontId="12" fillId="2" borderId="139" xfId="0" applyFont="1" applyFill="1" applyBorder="1" applyAlignment="1" applyProtection="1">
      <alignment horizontal="center" vertical="center" wrapText="1"/>
      <protection locked="0"/>
    </xf>
    <xf numFmtId="0" fontId="5" fillId="22" borderId="137" xfId="0" applyFont="1" applyFill="1" applyBorder="1" applyAlignment="1">
      <alignment horizontal="center" vertical="center"/>
    </xf>
    <xf numFmtId="0" fontId="5" fillId="22" borderId="138" xfId="0" applyFont="1" applyFill="1" applyBorder="1" applyAlignment="1">
      <alignment horizontal="center" vertical="center"/>
    </xf>
    <xf numFmtId="0" fontId="5" fillId="22" borderId="139" xfId="0" applyFont="1" applyFill="1" applyBorder="1" applyAlignment="1">
      <alignment horizontal="center" vertical="center"/>
    </xf>
    <xf numFmtId="0" fontId="5" fillId="22" borderId="137" xfId="0" applyFont="1" applyFill="1" applyBorder="1" applyAlignment="1">
      <alignment horizontal="center" vertical="center" wrapText="1"/>
    </xf>
    <xf numFmtId="0" fontId="5" fillId="22" borderId="138" xfId="0" applyFont="1" applyFill="1" applyBorder="1" applyAlignment="1">
      <alignment horizontal="center" vertical="center" wrapText="1"/>
    </xf>
    <xf numFmtId="0" fontId="5" fillId="22" borderId="139" xfId="0" applyFont="1" applyFill="1" applyBorder="1" applyAlignment="1">
      <alignment horizontal="center" vertical="center" wrapText="1"/>
    </xf>
    <xf numFmtId="0" fontId="99" fillId="0" borderId="126" xfId="5" applyBorder="1" applyAlignment="1">
      <alignment horizontal="center" vertical="center"/>
    </xf>
    <xf numFmtId="0" fontId="99" fillId="0" borderId="0" xfId="5" applyAlignment="1">
      <alignment horizontal="center" vertical="center"/>
    </xf>
    <xf numFmtId="0" fontId="21" fillId="0" borderId="125" xfId="0" applyFont="1" applyBorder="1" applyAlignment="1">
      <alignment horizontal="center" vertical="top"/>
    </xf>
    <xf numFmtId="0" fontId="21" fillId="0" borderId="126" xfId="0" applyFont="1" applyBorder="1" applyAlignment="1">
      <alignment horizontal="center" vertical="top"/>
    </xf>
    <xf numFmtId="0" fontId="21" fillId="0" borderId="0" xfId="0" applyFont="1" applyAlignment="1">
      <alignment horizontal="left" vertical="top" wrapText="1"/>
    </xf>
    <xf numFmtId="0" fontId="21" fillId="0" borderId="125" xfId="0" applyFont="1" applyBorder="1" applyAlignment="1">
      <alignment horizontal="center" vertical="center"/>
    </xf>
    <xf numFmtId="0" fontId="21" fillId="0" borderId="126" xfId="0" applyFont="1" applyBorder="1" applyAlignment="1">
      <alignment horizontal="center" vertical="center"/>
    </xf>
    <xf numFmtId="0" fontId="8" fillId="4" borderId="202" xfId="6" applyFont="1" applyFill="1" applyBorder="1" applyAlignment="1">
      <alignment horizontal="center" vertical="center" wrapText="1"/>
    </xf>
    <xf numFmtId="0" fontId="6" fillId="0" borderId="89" xfId="6" applyFont="1" applyBorder="1"/>
    <xf numFmtId="0" fontId="8" fillId="4" borderId="88" xfId="6" applyFont="1" applyFill="1" applyBorder="1" applyAlignment="1">
      <alignment horizontal="center" vertical="center" wrapText="1"/>
    </xf>
    <xf numFmtId="0" fontId="6" fillId="0" borderId="88" xfId="6" applyFont="1" applyBorder="1"/>
    <xf numFmtId="0" fontId="8" fillId="4" borderId="87" xfId="6" applyFont="1" applyFill="1" applyBorder="1" applyAlignment="1">
      <alignment horizontal="center" vertical="center" wrapText="1"/>
    </xf>
    <xf numFmtId="0" fontId="6" fillId="0" borderId="203" xfId="6" applyFont="1" applyBorder="1"/>
    <xf numFmtId="0" fontId="4" fillId="0" borderId="125" xfId="6" applyFont="1" applyBorder="1" applyAlignment="1">
      <alignment horizontal="center"/>
    </xf>
    <xf numFmtId="0" fontId="110" fillId="0" borderId="126" xfId="6"/>
    <xf numFmtId="0" fontId="6" fillId="0" borderId="118" xfId="6" applyFont="1" applyBorder="1"/>
    <xf numFmtId="0" fontId="4" fillId="0" borderId="114" xfId="6" applyFont="1" applyBorder="1" applyAlignment="1">
      <alignment horizontal="center" vertical="center"/>
    </xf>
    <xf numFmtId="0" fontId="6" fillId="0" borderId="124" xfId="6" applyFont="1" applyBorder="1"/>
    <xf numFmtId="0" fontId="6" fillId="0" borderId="115" xfId="6" applyFont="1" applyBorder="1"/>
    <xf numFmtId="0" fontId="17" fillId="0" borderId="120" xfId="6" applyFont="1" applyBorder="1" applyAlignment="1">
      <alignment horizontal="center" vertical="center" wrapText="1"/>
    </xf>
    <xf numFmtId="0" fontId="6" fillId="0" borderId="26" xfId="6" applyFont="1" applyBorder="1"/>
    <xf numFmtId="0" fontId="17" fillId="0" borderId="122" xfId="6" applyFont="1" applyBorder="1" applyAlignment="1">
      <alignment horizontal="center" vertical="center" wrapText="1"/>
    </xf>
    <xf numFmtId="0" fontId="6" fillId="0" borderId="122" xfId="6" applyFont="1" applyBorder="1"/>
    <xf numFmtId="0" fontId="17" fillId="0" borderId="24" xfId="6" applyFont="1" applyBorder="1" applyAlignment="1">
      <alignment horizontal="center" vertical="center" wrapText="1"/>
    </xf>
    <xf numFmtId="0" fontId="6" fillId="0" borderId="121" xfId="6" applyFont="1" applyBorder="1"/>
    <xf numFmtId="0" fontId="3" fillId="2" borderId="120" xfId="6" applyFont="1" applyFill="1" applyBorder="1" applyAlignment="1" applyProtection="1">
      <alignment horizontal="center"/>
      <protection locked="0"/>
    </xf>
    <xf numFmtId="0" fontId="6" fillId="0" borderId="122" xfId="6" applyFont="1" applyBorder="1" applyProtection="1">
      <protection locked="0"/>
    </xf>
    <xf numFmtId="0" fontId="6" fillId="0" borderId="121" xfId="6" applyFont="1" applyBorder="1" applyProtection="1">
      <protection locked="0"/>
    </xf>
    <xf numFmtId="15" fontId="3" fillId="0" borderId="120" xfId="6" applyNumberFormat="1" applyFont="1" applyBorder="1" applyAlignment="1" applyProtection="1">
      <alignment horizontal="center" vertical="center"/>
      <protection locked="0"/>
    </xf>
    <xf numFmtId="0" fontId="15" fillId="4" borderId="114" xfId="6" applyFont="1" applyFill="1" applyBorder="1" applyAlignment="1">
      <alignment horizontal="center" vertical="center" wrapText="1"/>
    </xf>
    <xf numFmtId="0" fontId="4" fillId="0" borderId="114" xfId="6" applyFont="1" applyBorder="1" applyAlignment="1">
      <alignment horizontal="center"/>
    </xf>
    <xf numFmtId="0" fontId="17" fillId="0" borderId="200" xfId="6" applyFont="1" applyBorder="1" applyAlignment="1">
      <alignment horizontal="center" vertical="center" wrapText="1"/>
    </xf>
    <xf numFmtId="0" fontId="6" fillId="0" borderId="15" xfId="6" applyFont="1" applyBorder="1"/>
    <xf numFmtId="0" fontId="6" fillId="0" borderId="201" xfId="6" applyFont="1" applyBorder="1"/>
    <xf numFmtId="0" fontId="97" fillId="45" borderId="120" xfId="6" applyFont="1" applyFill="1" applyBorder="1" applyAlignment="1" applyProtection="1">
      <alignment horizontal="center" vertical="center"/>
      <protection locked="0"/>
    </xf>
    <xf numFmtId="0" fontId="100" fillId="45" borderId="122" xfId="6" applyFont="1" applyFill="1" applyBorder="1" applyProtection="1">
      <protection locked="0"/>
    </xf>
    <xf numFmtId="0" fontId="100" fillId="45" borderId="121" xfId="6" applyFont="1" applyFill="1" applyBorder="1" applyProtection="1">
      <protection locked="0"/>
    </xf>
    <xf numFmtId="0" fontId="106" fillId="21" borderId="134" xfId="6" applyFont="1" applyFill="1" applyBorder="1" applyAlignment="1" applyProtection="1">
      <alignment horizontal="left" vertical="center" wrapText="1"/>
      <protection locked="0"/>
    </xf>
    <xf numFmtId="49" fontId="106" fillId="21" borderId="134" xfId="6" applyNumberFormat="1" applyFont="1" applyFill="1" applyBorder="1" applyAlignment="1" applyProtection="1">
      <alignment horizontal="left" vertical="center" wrapText="1"/>
      <protection locked="0"/>
    </xf>
    <xf numFmtId="0" fontId="21" fillId="0" borderId="125" xfId="6" applyFont="1" applyBorder="1" applyAlignment="1">
      <alignment horizontal="center" vertical="top"/>
    </xf>
    <xf numFmtId="0" fontId="21" fillId="0" borderId="126" xfId="6" applyFont="1" applyBorder="1" applyAlignment="1">
      <alignment horizontal="center" vertical="top"/>
    </xf>
    <xf numFmtId="0" fontId="21" fillId="0" borderId="126" xfId="6" applyFont="1" applyAlignment="1">
      <alignment horizontal="left" vertical="top" wrapText="1"/>
    </xf>
    <xf numFmtId="0" fontId="20" fillId="7" borderId="126" xfId="6" applyFont="1" applyFill="1" applyBorder="1" applyAlignment="1">
      <alignment horizontal="center" vertical="center" wrapText="1"/>
    </xf>
    <xf numFmtId="0" fontId="6" fillId="0" borderId="126" xfId="6" applyFont="1" applyBorder="1"/>
    <xf numFmtId="0" fontId="11" fillId="47" borderId="134" xfId="6" applyFont="1" applyFill="1" applyBorder="1" applyAlignment="1">
      <alignment horizontal="center" vertical="center" wrapText="1"/>
    </xf>
    <xf numFmtId="0" fontId="5" fillId="19" borderId="120" xfId="6" applyFont="1" applyFill="1" applyBorder="1" applyAlignment="1">
      <alignment horizontal="center" vertical="center" wrapText="1"/>
    </xf>
    <xf numFmtId="0" fontId="6" fillId="17" borderId="122" xfId="6" applyFont="1" applyFill="1" applyBorder="1"/>
    <xf numFmtId="0" fontId="6" fillId="17" borderId="121" xfId="6" applyFont="1" applyFill="1" applyBorder="1"/>
    <xf numFmtId="0" fontId="5" fillId="7" borderId="120" xfId="6" applyFont="1" applyFill="1" applyBorder="1" applyAlignment="1">
      <alignment horizontal="center" vertical="center" wrapText="1"/>
    </xf>
    <xf numFmtId="0" fontId="21" fillId="0" borderId="125" xfId="6" applyFont="1" applyBorder="1" applyAlignment="1">
      <alignment horizontal="center" vertical="center"/>
    </xf>
    <xf numFmtId="0" fontId="21" fillId="0" borderId="126" xfId="6" applyFont="1" applyBorder="1" applyAlignment="1">
      <alignment horizontal="center" vertical="center"/>
    </xf>
    <xf numFmtId="0" fontId="3" fillId="0" borderId="126" xfId="6" applyFont="1" applyBorder="1" applyAlignment="1">
      <alignment horizontal="center"/>
    </xf>
    <xf numFmtId="0" fontId="19" fillId="7" borderId="47" xfId="6" applyFont="1" applyFill="1" applyBorder="1" applyAlignment="1">
      <alignment horizontal="center" vertical="center" wrapText="1"/>
    </xf>
    <xf numFmtId="0" fontId="6" fillId="0" borderId="48" xfId="6" applyFont="1" applyBorder="1"/>
    <xf numFmtId="0" fontId="2" fillId="49" borderId="50" xfId="6" applyFont="1" applyFill="1" applyBorder="1" applyAlignment="1">
      <alignment horizontal="center" vertical="center" wrapText="1"/>
    </xf>
    <xf numFmtId="0" fontId="6" fillId="47" borderId="51" xfId="6" applyFont="1" applyFill="1" applyBorder="1"/>
    <xf numFmtId="0" fontId="6" fillId="47" borderId="48" xfId="6" applyFont="1" applyFill="1" applyBorder="1"/>
    <xf numFmtId="0" fontId="19" fillId="7" borderId="50" xfId="6" applyFont="1" applyFill="1" applyBorder="1" applyAlignment="1">
      <alignment horizontal="center" vertical="center"/>
    </xf>
    <xf numFmtId="0" fontId="6" fillId="0" borderId="51" xfId="6" applyFont="1" applyBorder="1"/>
    <xf numFmtId="0" fontId="6" fillId="0" borderId="52" xfId="6" applyFont="1" applyBorder="1"/>
    <xf numFmtId="0" fontId="106" fillId="0" borderId="205" xfId="6" applyFont="1" applyBorder="1" applyAlignment="1" applyProtection="1">
      <alignment horizontal="center" vertical="center" wrapText="1"/>
      <protection locked="0"/>
    </xf>
    <xf numFmtId="0" fontId="108" fillId="21" borderId="206" xfId="6" applyFont="1" applyFill="1" applyBorder="1" applyAlignment="1" applyProtection="1">
      <alignment horizontal="center" vertical="center" wrapText="1"/>
      <protection locked="0"/>
    </xf>
    <xf numFmtId="0" fontId="106" fillId="0" borderId="207" xfId="6" applyFont="1" applyBorder="1" applyAlignment="1" applyProtection="1">
      <alignment horizontal="center" vertical="center" wrapText="1"/>
      <protection locked="0"/>
    </xf>
    <xf numFmtId="0" fontId="3" fillId="2" borderId="32" xfId="6" applyFont="1" applyFill="1" applyBorder="1" applyAlignment="1" applyProtection="1">
      <alignment horizontal="left" vertical="center" wrapText="1"/>
      <protection locked="0"/>
    </xf>
    <xf numFmtId="0" fontId="6" fillId="0" borderId="110" xfId="6" applyFont="1" applyBorder="1" applyAlignment="1" applyProtection="1">
      <alignment horizontal="left" vertical="center"/>
      <protection locked="0"/>
    </xf>
    <xf numFmtId="0" fontId="6" fillId="0" borderId="34" xfId="6" applyFont="1" applyBorder="1" applyAlignment="1" applyProtection="1">
      <alignment horizontal="left" vertical="center"/>
      <protection locked="0"/>
    </xf>
    <xf numFmtId="0" fontId="3" fillId="2" borderId="32" xfId="6" applyFont="1" applyFill="1" applyBorder="1" applyAlignment="1" applyProtection="1">
      <alignment horizontal="left" vertical="top" wrapText="1"/>
      <protection locked="0"/>
    </xf>
    <xf numFmtId="0" fontId="6" fillId="0" borderId="110" xfId="6" applyFont="1" applyBorder="1" applyAlignment="1" applyProtection="1">
      <alignment vertical="top"/>
      <protection locked="0"/>
    </xf>
    <xf numFmtId="0" fontId="6" fillId="0" borderId="34" xfId="6" applyFont="1" applyBorder="1" applyAlignment="1" applyProtection="1">
      <alignment vertical="top"/>
      <protection locked="0"/>
    </xf>
    <xf numFmtId="0" fontId="11" fillId="47" borderId="124" xfId="6" applyFont="1" applyFill="1" applyBorder="1" applyAlignment="1">
      <alignment horizontal="center" vertical="center" wrapText="1"/>
    </xf>
    <xf numFmtId="0" fontId="79" fillId="47" borderId="124" xfId="6" applyFont="1" applyFill="1" applyBorder="1"/>
    <xf numFmtId="0" fontId="79" fillId="47" borderId="115" xfId="6" applyFont="1" applyFill="1" applyBorder="1"/>
    <xf numFmtId="0" fontId="80" fillId="7" borderId="140" xfId="6" applyFont="1" applyFill="1" applyBorder="1" applyAlignment="1">
      <alignment horizontal="center" vertical="center" wrapText="1"/>
    </xf>
    <xf numFmtId="0" fontId="6" fillId="0" borderId="141" xfId="6" applyFont="1" applyBorder="1"/>
    <xf numFmtId="0" fontId="6" fillId="0" borderId="142" xfId="6" applyFont="1" applyBorder="1"/>
    <xf numFmtId="0" fontId="12" fillId="0" borderId="122" xfId="6" applyFont="1" applyBorder="1" applyAlignment="1">
      <alignment horizontal="left" wrapText="1"/>
    </xf>
    <xf numFmtId="0" fontId="11" fillId="52" borderId="32" xfId="6" applyFont="1" applyFill="1" applyBorder="1" applyAlignment="1">
      <alignment horizontal="center" vertical="center" wrapText="1"/>
    </xf>
    <xf numFmtId="0" fontId="79" fillId="47" borderId="110" xfId="6" applyFont="1" applyFill="1" applyBorder="1"/>
    <xf numFmtId="0" fontId="79" fillId="47" borderId="34" xfId="6" applyFont="1" applyFill="1" applyBorder="1"/>
    <xf numFmtId="0" fontId="5" fillId="19" borderId="32" xfId="6" applyFont="1" applyFill="1" applyBorder="1" applyAlignment="1">
      <alignment horizontal="center" vertical="center" wrapText="1"/>
    </xf>
    <xf numFmtId="0" fontId="6" fillId="17" borderId="110" xfId="6" applyFont="1" applyFill="1" applyBorder="1"/>
    <xf numFmtId="0" fontId="6" fillId="17" borderId="34" xfId="6" applyFont="1" applyFill="1" applyBorder="1"/>
    <xf numFmtId="0" fontId="106" fillId="21" borderId="134" xfId="6" applyFont="1" applyFill="1" applyBorder="1" applyAlignment="1" applyProtection="1">
      <alignment horizontal="left" vertical="top" wrapText="1"/>
      <protection locked="0"/>
    </xf>
    <xf numFmtId="0" fontId="17" fillId="2" borderId="39" xfId="6" applyFont="1" applyFill="1" applyBorder="1" applyAlignment="1" applyProtection="1">
      <alignment horizontal="center" vertical="center" wrapText="1"/>
      <protection locked="0"/>
    </xf>
    <xf numFmtId="0" fontId="6" fillId="0" borderId="63" xfId="6" applyFont="1" applyBorder="1" applyProtection="1">
      <protection locked="0"/>
    </xf>
    <xf numFmtId="0" fontId="6" fillId="0" borderId="152" xfId="6" applyFont="1" applyBorder="1" applyProtection="1">
      <protection locked="0"/>
    </xf>
    <xf numFmtId="0" fontId="17" fillId="2" borderId="39" xfId="6" applyFont="1" applyFill="1" applyBorder="1" applyAlignment="1">
      <alignment horizontal="left" vertical="center" wrapText="1"/>
    </xf>
    <xf numFmtId="0" fontId="6" fillId="0" borderId="14" xfId="6" applyFont="1" applyBorder="1"/>
    <xf numFmtId="0" fontId="6" fillId="0" borderId="63" xfId="6" applyFont="1" applyBorder="1"/>
    <xf numFmtId="0" fontId="26" fillId="0" borderId="64" xfId="6" applyFont="1" applyBorder="1" applyAlignment="1" applyProtection="1">
      <alignment horizontal="center" vertical="center" wrapText="1"/>
      <protection locked="0"/>
    </xf>
    <xf numFmtId="0" fontId="6" fillId="0" borderId="19" xfId="6" applyFont="1" applyBorder="1" applyProtection="1">
      <protection locked="0"/>
    </xf>
    <xf numFmtId="0" fontId="17" fillId="2" borderId="39" xfId="6" applyFont="1" applyFill="1" applyBorder="1" applyAlignment="1" applyProtection="1">
      <alignment horizontal="left" vertical="center" wrapText="1"/>
      <protection locked="0"/>
    </xf>
    <xf numFmtId="0" fontId="6" fillId="0" borderId="14" xfId="6" applyFont="1" applyBorder="1" applyProtection="1">
      <protection locked="0"/>
    </xf>
    <xf numFmtId="0" fontId="4" fillId="7" borderId="4" xfId="6" applyFont="1" applyFill="1" applyBorder="1" applyAlignment="1">
      <alignment horizontal="center" vertical="center" wrapText="1"/>
    </xf>
    <xf numFmtId="0" fontId="6" fillId="0" borderId="60" xfId="6" applyFont="1" applyBorder="1"/>
    <xf numFmtId="0" fontId="6" fillId="0" borderId="151" xfId="6" applyFont="1" applyBorder="1"/>
    <xf numFmtId="0" fontId="6" fillId="0" borderId="5" xfId="6" applyFont="1" applyBorder="1"/>
    <xf numFmtId="0" fontId="12" fillId="7" borderId="61" xfId="6" applyFont="1" applyFill="1" applyBorder="1" applyAlignment="1">
      <alignment horizontal="center" vertical="center" wrapText="1"/>
    </xf>
    <xf numFmtId="0" fontId="6" fillId="0" borderId="62" xfId="6" applyFont="1" applyBorder="1"/>
    <xf numFmtId="0" fontId="17" fillId="2" borderId="155" xfId="6" applyFont="1" applyFill="1" applyBorder="1" applyAlignment="1" applyProtection="1">
      <alignment horizontal="center" vertical="center" wrapText="1"/>
      <protection locked="0"/>
    </xf>
    <xf numFmtId="0" fontId="6" fillId="0" borderId="157" xfId="6" applyFont="1" applyBorder="1" applyProtection="1">
      <protection locked="0"/>
    </xf>
    <xf numFmtId="0" fontId="6" fillId="0" borderId="160" xfId="6" applyFont="1" applyBorder="1" applyProtection="1">
      <protection locked="0"/>
    </xf>
    <xf numFmtId="0" fontId="12" fillId="0" borderId="122" xfId="6" applyFont="1" applyBorder="1" applyAlignment="1">
      <alignment horizontal="left" vertical="center" wrapText="1"/>
    </xf>
    <xf numFmtId="0" fontId="4" fillId="7" borderId="114" xfId="6" applyFont="1" applyFill="1" applyBorder="1" applyAlignment="1">
      <alignment horizontal="center" vertical="center" wrapText="1"/>
    </xf>
    <xf numFmtId="0" fontId="12" fillId="2" borderId="137" xfId="6" applyFont="1" applyFill="1" applyBorder="1" applyAlignment="1" applyProtection="1">
      <alignment horizontal="center" vertical="center" wrapText="1"/>
      <protection locked="0"/>
    </xf>
    <xf numFmtId="0" fontId="12" fillId="2" borderId="138" xfId="6" applyFont="1" applyFill="1" applyBorder="1" applyAlignment="1" applyProtection="1">
      <alignment horizontal="center" vertical="center" wrapText="1"/>
      <protection locked="0"/>
    </xf>
    <xf numFmtId="0" fontId="12" fillId="2" borderId="139" xfId="6" applyFont="1" applyFill="1" applyBorder="1" applyAlignment="1" applyProtection="1">
      <alignment horizontal="center" vertical="center" wrapText="1"/>
      <protection locked="0"/>
    </xf>
    <xf numFmtId="0" fontId="17" fillId="2" borderId="155" xfId="6" applyFont="1" applyFill="1" applyBorder="1" applyAlignment="1">
      <alignment horizontal="left" vertical="center" wrapText="1"/>
    </xf>
    <xf numFmtId="0" fontId="6" fillId="0" borderId="156" xfId="6" applyFont="1" applyBorder="1"/>
    <xf numFmtId="0" fontId="6" fillId="0" borderId="157" xfId="6" applyFont="1" applyBorder="1"/>
    <xf numFmtId="0" fontId="26" fillId="0" borderId="158" xfId="6" applyFont="1" applyBorder="1" applyAlignment="1" applyProtection="1">
      <alignment horizontal="center" vertical="center" wrapText="1"/>
      <protection locked="0"/>
    </xf>
    <xf numFmtId="0" fontId="6" fillId="0" borderId="159" xfId="6" applyFont="1" applyBorder="1" applyProtection="1">
      <protection locked="0"/>
    </xf>
    <xf numFmtId="0" fontId="17" fillId="2" borderId="155" xfId="6" applyFont="1" applyFill="1" applyBorder="1" applyAlignment="1" applyProtection="1">
      <alignment horizontal="left" vertical="center" wrapText="1"/>
      <protection locked="0"/>
    </xf>
    <xf numFmtId="0" fontId="6" fillId="0" borderId="156" xfId="6" applyFont="1" applyBorder="1" applyProtection="1">
      <protection locked="0"/>
    </xf>
    <xf numFmtId="0" fontId="3" fillId="2" borderId="39" xfId="6" applyFont="1" applyFill="1" applyBorder="1" applyAlignment="1">
      <alignment horizontal="left" vertical="center" wrapText="1"/>
    </xf>
    <xf numFmtId="0" fontId="3" fillId="2" borderId="39" xfId="6" applyFont="1" applyFill="1" applyBorder="1" applyAlignment="1" applyProtection="1">
      <alignment horizontal="left" vertical="center" wrapText="1"/>
      <protection locked="0"/>
    </xf>
    <xf numFmtId="0" fontId="6" fillId="0" borderId="161" xfId="6" applyFont="1" applyBorder="1"/>
    <xf numFmtId="0" fontId="3" fillId="2" borderId="155" xfId="6" applyFont="1" applyFill="1" applyBorder="1" applyAlignment="1">
      <alignment horizontal="left" vertical="center" wrapText="1"/>
    </xf>
    <xf numFmtId="0" fontId="3" fillId="2" borderId="155" xfId="6" applyFont="1" applyFill="1" applyBorder="1" applyAlignment="1" applyProtection="1">
      <alignment horizontal="left" vertical="center" wrapText="1"/>
      <protection locked="0"/>
    </xf>
    <xf numFmtId="0" fontId="4" fillId="0" borderId="158" xfId="6" applyFont="1" applyBorder="1" applyAlignment="1">
      <alignment horizontal="center" vertical="center" wrapText="1"/>
    </xf>
    <xf numFmtId="0" fontId="6" fillId="0" borderId="159" xfId="6" applyFont="1" applyBorder="1"/>
    <xf numFmtId="0" fontId="3" fillId="2" borderId="39" xfId="6" applyFont="1" applyFill="1" applyBorder="1" applyAlignment="1">
      <alignment horizontal="left" vertical="top" wrapText="1"/>
    </xf>
    <xf numFmtId="0" fontId="11" fillId="51" borderId="126" xfId="6" applyFont="1" applyFill="1" applyBorder="1" applyAlignment="1">
      <alignment horizontal="center" vertical="center" wrapText="1"/>
    </xf>
    <xf numFmtId="0" fontId="79" fillId="47" borderId="126" xfId="6" applyFont="1" applyFill="1" applyBorder="1"/>
    <xf numFmtId="0" fontId="3" fillId="0" borderId="126" xfId="6" applyFont="1" applyAlignment="1">
      <alignment horizontal="center" vertical="center" wrapText="1"/>
    </xf>
    <xf numFmtId="0" fontId="19" fillId="7" borderId="126" xfId="6" applyFont="1" applyFill="1" applyBorder="1" applyAlignment="1">
      <alignment horizontal="center" vertical="center"/>
    </xf>
    <xf numFmtId="0" fontId="19" fillId="7" borderId="32" xfId="6" applyFont="1" applyFill="1" applyBorder="1" applyAlignment="1">
      <alignment horizontal="center" vertical="center"/>
    </xf>
    <xf numFmtId="0" fontId="6" fillId="0" borderId="110" xfId="6" applyFont="1" applyBorder="1"/>
    <xf numFmtId="0" fontId="6" fillId="0" borderId="34" xfId="6" applyFont="1" applyBorder="1"/>
    <xf numFmtId="0" fontId="19" fillId="7" borderId="32" xfId="6" applyFont="1" applyFill="1" applyBorder="1" applyAlignment="1">
      <alignment horizontal="center" vertical="center" wrapText="1"/>
    </xf>
    <xf numFmtId="0" fontId="17" fillId="2" borderId="135" xfId="6" applyFont="1" applyFill="1" applyBorder="1" applyAlignment="1" applyProtection="1">
      <alignment horizontal="left" vertical="center" wrapText="1"/>
      <protection locked="0"/>
    </xf>
    <xf numFmtId="0" fontId="6" fillId="0" borderId="136" xfId="6" applyFont="1" applyBorder="1" applyProtection="1">
      <protection locked="0"/>
    </xf>
    <xf numFmtId="0" fontId="6" fillId="0" borderId="146" xfId="6" applyFont="1" applyBorder="1" applyProtection="1">
      <protection locked="0"/>
    </xf>
    <xf numFmtId="0" fontId="17" fillId="2" borderId="148" xfId="6" applyFont="1" applyFill="1" applyBorder="1" applyAlignment="1" applyProtection="1">
      <alignment horizontal="left" vertical="center" wrapText="1"/>
      <protection locked="0"/>
    </xf>
    <xf numFmtId="0" fontId="6" fillId="0" borderId="149" xfId="6" applyFont="1" applyBorder="1" applyProtection="1">
      <protection locked="0"/>
    </xf>
    <xf numFmtId="0" fontId="6" fillId="0" borderId="190" xfId="6" applyFont="1" applyBorder="1" applyProtection="1">
      <protection locked="0"/>
    </xf>
    <xf numFmtId="0" fontId="27" fillId="2" borderId="120" xfId="6" applyFont="1" applyFill="1" applyBorder="1" applyAlignment="1">
      <alignment horizontal="left" vertical="center" wrapText="1"/>
    </xf>
    <xf numFmtId="0" fontId="27" fillId="2" borderId="32" xfId="6" applyFont="1" applyFill="1" applyBorder="1" applyAlignment="1">
      <alignment horizontal="left" vertical="center" wrapText="1"/>
    </xf>
    <xf numFmtId="0" fontId="12" fillId="2" borderId="126" xfId="6" applyFont="1" applyFill="1" applyBorder="1" applyAlignment="1">
      <alignment horizontal="left" vertical="center" wrapText="1"/>
    </xf>
    <xf numFmtId="0" fontId="17" fillId="2" borderId="194" xfId="6" applyFont="1" applyFill="1" applyBorder="1" applyAlignment="1" applyProtection="1">
      <alignment horizontal="left" vertical="center" wrapText="1"/>
      <protection locked="0"/>
    </xf>
    <xf numFmtId="0" fontId="6" fillId="0" borderId="141" xfId="6" applyFont="1" applyBorder="1" applyProtection="1">
      <protection locked="0"/>
    </xf>
    <xf numFmtId="0" fontId="6" fillId="0" borderId="142" xfId="6" applyFont="1" applyBorder="1" applyProtection="1">
      <protection locked="0"/>
    </xf>
    <xf numFmtId="0" fontId="17" fillId="2" borderId="114" xfId="6" applyFont="1" applyFill="1" applyBorder="1" applyAlignment="1" applyProtection="1">
      <alignment horizontal="left" vertical="center" wrapText="1"/>
      <protection locked="0"/>
    </xf>
    <xf numFmtId="0" fontId="6" fillId="0" borderId="124" xfId="6" applyFont="1" applyBorder="1" applyProtection="1">
      <protection locked="0"/>
    </xf>
    <xf numFmtId="0" fontId="6" fillId="0" borderId="144" xfId="6" applyFont="1" applyBorder="1" applyProtection="1">
      <protection locked="0"/>
    </xf>
    <xf numFmtId="0" fontId="17" fillId="0" borderId="32" xfId="6" applyFont="1" applyBorder="1" applyAlignment="1">
      <alignment horizontal="left" vertical="center" wrapText="1"/>
    </xf>
    <xf numFmtId="0" fontId="60" fillId="0" borderId="110" xfId="6" applyFont="1" applyBorder="1"/>
    <xf numFmtId="0" fontId="60" fillId="0" borderId="34" xfId="6" applyFont="1" applyBorder="1"/>
    <xf numFmtId="0" fontId="19" fillId="15" borderId="32" xfId="6" applyFont="1" applyFill="1" applyBorder="1" applyAlignment="1">
      <alignment horizontal="center" vertical="center" wrapText="1"/>
    </xf>
    <xf numFmtId="0" fontId="42" fillId="7" borderId="126" xfId="6" applyFont="1" applyFill="1" applyBorder="1" applyAlignment="1">
      <alignment horizontal="center" vertical="center" wrapText="1"/>
    </xf>
    <xf numFmtId="0" fontId="12" fillId="18" borderId="124" xfId="6" applyFont="1" applyFill="1" applyBorder="1" applyAlignment="1">
      <alignment horizontal="center" vertical="center" wrapText="1"/>
    </xf>
    <xf numFmtId="0" fontId="6" fillId="18" borderId="124" xfId="6" applyFont="1" applyFill="1" applyBorder="1"/>
    <xf numFmtId="0" fontId="6" fillId="18" borderId="115" xfId="6" applyFont="1" applyFill="1" applyBorder="1"/>
    <xf numFmtId="0" fontId="36" fillId="3" borderId="32" xfId="6" applyFont="1" applyFill="1" applyBorder="1" applyAlignment="1">
      <alignment horizontal="center" vertical="center" wrapText="1"/>
    </xf>
    <xf numFmtId="0" fontId="5" fillId="3" borderId="78" xfId="6" applyFont="1" applyFill="1" applyBorder="1" applyAlignment="1">
      <alignment horizontal="right" vertical="center" wrapText="1"/>
    </xf>
    <xf numFmtId="0" fontId="6" fillId="0" borderId="81" xfId="6" applyFont="1" applyBorder="1"/>
    <xf numFmtId="166" fontId="5" fillId="3" borderId="81" xfId="6" applyNumberFormat="1" applyFont="1" applyFill="1" applyBorder="1" applyAlignment="1">
      <alignment horizontal="center" vertical="center" wrapText="1"/>
    </xf>
    <xf numFmtId="9" fontId="2" fillId="3" borderId="81" xfId="6" applyNumberFormat="1" applyFont="1" applyFill="1" applyBorder="1" applyAlignment="1">
      <alignment horizontal="left" vertical="center" wrapText="1"/>
    </xf>
    <xf numFmtId="0" fontId="6" fillId="0" borderId="82" xfId="6" applyFont="1" applyBorder="1"/>
    <xf numFmtId="0" fontId="43" fillId="2" borderId="126" xfId="6" applyFont="1" applyFill="1" applyBorder="1" applyAlignment="1">
      <alignment horizontal="center"/>
    </xf>
    <xf numFmtId="0" fontId="5" fillId="7" borderId="122" xfId="6" applyFont="1" applyFill="1" applyBorder="1" applyAlignment="1">
      <alignment horizontal="center" vertical="center"/>
    </xf>
    <xf numFmtId="0" fontId="4" fillId="7" borderId="32" xfId="6" applyFont="1" applyFill="1" applyBorder="1" applyAlignment="1">
      <alignment horizontal="center" vertical="center" wrapText="1"/>
    </xf>
    <xf numFmtId="0" fontId="6" fillId="0" borderId="69" xfId="6" applyFont="1" applyBorder="1"/>
    <xf numFmtId="0" fontId="33" fillId="7" borderId="4" xfId="6" applyFont="1" applyFill="1" applyBorder="1" applyAlignment="1">
      <alignment horizontal="center" vertical="center"/>
    </xf>
    <xf numFmtId="0" fontId="60" fillId="0" borderId="126" xfId="6" applyFont="1" applyAlignment="1">
      <alignment horizontal="center" vertical="center" wrapText="1"/>
    </xf>
    <xf numFmtId="0" fontId="61" fillId="0" borderId="126" xfId="6" applyFont="1"/>
    <xf numFmtId="0" fontId="6" fillId="0" borderId="71" xfId="6" applyFont="1" applyBorder="1"/>
    <xf numFmtId="2" fontId="33" fillId="7" borderId="72" xfId="6" applyNumberFormat="1" applyFont="1" applyFill="1" applyBorder="1" applyAlignment="1">
      <alignment horizontal="center" vertical="center" wrapText="1"/>
    </xf>
    <xf numFmtId="0" fontId="6" fillId="0" borderId="73" xfId="6" applyFont="1" applyBorder="1"/>
    <xf numFmtId="0" fontId="6" fillId="0" borderId="76" xfId="6" applyFont="1" applyBorder="1"/>
    <xf numFmtId="0" fontId="42" fillId="7" borderId="126" xfId="6" applyFont="1" applyFill="1" applyBorder="1" applyAlignment="1">
      <alignment horizontal="center" vertical="center"/>
    </xf>
    <xf numFmtId="0" fontId="3" fillId="0" borderId="32" xfId="6" applyFont="1" applyBorder="1" applyAlignment="1" applyProtection="1">
      <alignment horizontal="center" vertical="center" wrapText="1"/>
      <protection locked="0"/>
    </xf>
    <xf numFmtId="0" fontId="6" fillId="0" borderId="110" xfId="6" applyFont="1" applyBorder="1" applyAlignment="1" applyProtection="1">
      <alignment wrapText="1"/>
      <protection locked="0"/>
    </xf>
    <xf numFmtId="0" fontId="6" fillId="0" borderId="34" xfId="6" applyFont="1" applyBorder="1" applyAlignment="1" applyProtection="1">
      <alignment wrapText="1"/>
      <protection locked="0"/>
    </xf>
    <xf numFmtId="164" fontId="2" fillId="0" borderId="32" xfId="6" applyNumberFormat="1" applyFont="1" applyBorder="1" applyAlignment="1" applyProtection="1">
      <alignment horizontal="center" vertical="center" wrapText="1"/>
      <protection locked="0"/>
    </xf>
    <xf numFmtId="0" fontId="6" fillId="0" borderId="110" xfId="6" applyFont="1" applyBorder="1" applyProtection="1">
      <protection locked="0"/>
    </xf>
    <xf numFmtId="0" fontId="6" fillId="0" borderId="34" xfId="6" applyFont="1" applyBorder="1" applyProtection="1">
      <protection locked="0"/>
    </xf>
    <xf numFmtId="0" fontId="5" fillId="7" borderId="32" xfId="6" applyFont="1" applyFill="1" applyBorder="1" applyAlignment="1">
      <alignment horizontal="center" vertical="center" wrapText="1"/>
    </xf>
    <xf numFmtId="0" fontId="4" fillId="0" borderId="120" xfId="6" applyFont="1" applyBorder="1" applyAlignment="1">
      <alignment horizontal="center" vertical="center"/>
    </xf>
    <xf numFmtId="0" fontId="5" fillId="0" borderId="120" xfId="6" applyFont="1" applyBorder="1" applyAlignment="1">
      <alignment horizontal="center" vertical="center"/>
    </xf>
    <xf numFmtId="0" fontId="5" fillId="2" borderId="122" xfId="6" applyFont="1" applyFill="1" applyBorder="1" applyAlignment="1">
      <alignment horizontal="center" vertical="center"/>
    </xf>
    <xf numFmtId="0" fontId="11" fillId="49" borderId="126" xfId="6" applyFont="1" applyFill="1" applyBorder="1" applyAlignment="1">
      <alignment horizontal="center" vertical="center" wrapText="1"/>
    </xf>
    <xf numFmtId="0" fontId="44" fillId="2" borderId="32" xfId="6" applyFont="1" applyFill="1" applyBorder="1" applyAlignment="1">
      <alignment horizontal="center" vertical="center"/>
    </xf>
    <xf numFmtId="0" fontId="45" fillId="2" borderId="32" xfId="6" applyFont="1" applyFill="1" applyBorder="1" applyAlignment="1">
      <alignment horizontal="center" vertical="center"/>
    </xf>
    <xf numFmtId="0" fontId="4" fillId="2" borderId="126" xfId="6" applyFont="1" applyFill="1" applyBorder="1" applyAlignment="1">
      <alignment horizontal="center" vertical="center" wrapText="1"/>
    </xf>
    <xf numFmtId="0" fontId="13" fillId="7" borderId="134" xfId="6" applyFont="1" applyFill="1" applyBorder="1" applyAlignment="1">
      <alignment horizontal="center" vertical="center" wrapText="1"/>
    </xf>
    <xf numFmtId="0" fontId="6" fillId="0" borderId="134" xfId="6" applyFont="1" applyBorder="1"/>
    <xf numFmtId="0" fontId="4" fillId="7" borderId="204" xfId="6" applyFont="1" applyFill="1" applyBorder="1" applyAlignment="1">
      <alignment horizontal="center" vertical="center"/>
    </xf>
    <xf numFmtId="0" fontId="6" fillId="0" borderId="83" xfId="6" applyFont="1" applyBorder="1"/>
    <xf numFmtId="0" fontId="4" fillId="7" borderId="17" xfId="6" applyFont="1" applyFill="1" applyBorder="1" applyAlignment="1">
      <alignment horizontal="center" vertical="center"/>
    </xf>
    <xf numFmtId="0" fontId="6" fillId="0" borderId="84" xfId="6" applyFont="1" applyBorder="1"/>
    <xf numFmtId="0" fontId="6" fillId="0" borderId="16" xfId="6" applyFont="1" applyBorder="1"/>
    <xf numFmtId="0" fontId="37" fillId="7" borderId="84" xfId="6" applyFont="1" applyFill="1" applyBorder="1" applyAlignment="1">
      <alignment horizontal="left" vertical="center"/>
    </xf>
    <xf numFmtId="0" fontId="4" fillId="0" borderId="126" xfId="6" applyFont="1" applyBorder="1" applyAlignment="1">
      <alignment horizontal="center" vertical="center"/>
    </xf>
    <xf numFmtId="0" fontId="3" fillId="2" borderId="110" xfId="6" applyFont="1" applyFill="1" applyBorder="1" applyAlignment="1">
      <alignment horizontal="center"/>
    </xf>
    <xf numFmtId="0" fontId="46" fillId="2" borderId="126" xfId="6" applyFont="1" applyFill="1" applyBorder="1" applyAlignment="1">
      <alignment horizontal="center" vertical="center" textRotation="90"/>
    </xf>
    <xf numFmtId="0" fontId="5" fillId="2" borderId="118" xfId="6" applyFont="1" applyFill="1" applyBorder="1" applyAlignment="1">
      <alignment horizontal="center" vertical="center"/>
    </xf>
    <xf numFmtId="0" fontId="44" fillId="2" borderId="113" xfId="6" applyFont="1" applyFill="1" applyBorder="1" applyAlignment="1">
      <alignment horizontal="center" vertical="center"/>
    </xf>
    <xf numFmtId="0" fontId="6" fillId="0" borderId="129" xfId="6" applyFont="1" applyBorder="1"/>
    <xf numFmtId="0" fontId="3" fillId="2" borderId="114" xfId="6" applyFont="1" applyFill="1" applyBorder="1" applyAlignment="1">
      <alignment horizontal="center" vertical="center"/>
    </xf>
    <xf numFmtId="0" fontId="6" fillId="0" borderId="120" xfId="6" applyFont="1" applyBorder="1"/>
    <xf numFmtId="9" fontId="4" fillId="2" borderId="113" xfId="6" applyNumberFormat="1" applyFont="1" applyFill="1" applyBorder="1" applyAlignment="1">
      <alignment horizontal="center" vertical="center"/>
    </xf>
    <xf numFmtId="9" fontId="19" fillId="9" borderId="114" xfId="6" applyNumberFormat="1" applyFont="1" applyFill="1" applyBorder="1" applyAlignment="1">
      <alignment horizontal="left" vertical="center"/>
    </xf>
    <xf numFmtId="9" fontId="19" fillId="9" borderId="115" xfId="6" applyNumberFormat="1" applyFont="1" applyFill="1" applyBorder="1" applyAlignment="1">
      <alignment horizontal="left" vertical="center"/>
    </xf>
    <xf numFmtId="0" fontId="45" fillId="2" borderId="113" xfId="6" applyFont="1" applyFill="1" applyBorder="1" applyAlignment="1">
      <alignment horizontal="center" vertical="center"/>
    </xf>
    <xf numFmtId="9" fontId="19" fillId="8" borderId="115" xfId="6" applyNumberFormat="1" applyFont="1" applyFill="1" applyBorder="1" applyAlignment="1">
      <alignment horizontal="left" vertical="center"/>
    </xf>
    <xf numFmtId="9" fontId="19" fillId="8" borderId="124" xfId="6" applyNumberFormat="1" applyFont="1" applyFill="1" applyBorder="1" applyAlignment="1">
      <alignment horizontal="left" vertical="center"/>
    </xf>
    <xf numFmtId="9" fontId="19" fillId="8" borderId="114" xfId="6" applyNumberFormat="1" applyFont="1" applyFill="1" applyBorder="1" applyAlignment="1">
      <alignment horizontal="left" vertical="center"/>
    </xf>
    <xf numFmtId="9" fontId="19" fillId="9" borderId="124" xfId="6" applyNumberFormat="1" applyFont="1" applyFill="1" applyBorder="1" applyAlignment="1">
      <alignment horizontal="left" vertical="center"/>
    </xf>
    <xf numFmtId="9" fontId="19" fillId="9" borderId="118" xfId="6" applyNumberFormat="1" applyFont="1" applyFill="1" applyBorder="1" applyAlignment="1">
      <alignment horizontal="left" vertical="center"/>
    </xf>
    <xf numFmtId="9" fontId="19" fillId="16" borderId="124" xfId="6" applyNumberFormat="1" applyFont="1" applyFill="1" applyBorder="1" applyAlignment="1">
      <alignment horizontal="left" vertical="center"/>
    </xf>
    <xf numFmtId="9" fontId="19" fillId="10" borderId="114" xfId="6" applyNumberFormat="1" applyFont="1" applyFill="1" applyBorder="1" applyAlignment="1">
      <alignment horizontal="left" vertical="center"/>
    </xf>
    <xf numFmtId="9" fontId="19" fillId="10" borderId="115" xfId="6" applyNumberFormat="1" applyFont="1" applyFill="1" applyBorder="1" applyAlignment="1">
      <alignment horizontal="left" vertical="center"/>
    </xf>
    <xf numFmtId="9" fontId="19" fillId="10" borderId="124" xfId="6" applyNumberFormat="1" applyFont="1" applyFill="1" applyBorder="1" applyAlignment="1">
      <alignment horizontal="left" vertical="center"/>
    </xf>
    <xf numFmtId="0" fontId="17" fillId="10" borderId="114" xfId="6" applyFont="1" applyFill="1" applyBorder="1" applyAlignment="1">
      <alignment horizontal="left"/>
    </xf>
    <xf numFmtId="9" fontId="19" fillId="8" borderId="118" xfId="6" applyNumberFormat="1" applyFont="1" applyFill="1" applyBorder="1" applyAlignment="1">
      <alignment horizontal="left" vertical="center"/>
    </xf>
    <xf numFmtId="9" fontId="19" fillId="9" borderId="126" xfId="6" applyNumberFormat="1" applyFont="1" applyFill="1" applyBorder="1" applyAlignment="1">
      <alignment horizontal="left" vertical="center"/>
    </xf>
    <xf numFmtId="9" fontId="19" fillId="9" borderId="125" xfId="6" applyNumberFormat="1" applyFont="1" applyFill="1" applyBorder="1" applyAlignment="1">
      <alignment horizontal="left" vertical="center"/>
    </xf>
    <xf numFmtId="0" fontId="6" fillId="0" borderId="125" xfId="6" applyFont="1" applyBorder="1"/>
    <xf numFmtId="0" fontId="3" fillId="2" borderId="39" xfId="6" applyFont="1" applyFill="1" applyBorder="1" applyAlignment="1">
      <alignment horizontal="left" wrapText="1"/>
    </xf>
    <xf numFmtId="0" fontId="6" fillId="0" borderId="19" xfId="6" applyFont="1" applyBorder="1"/>
    <xf numFmtId="0" fontId="3" fillId="0" borderId="17" xfId="6" applyFont="1" applyBorder="1" applyAlignment="1">
      <alignment horizontal="left" wrapText="1"/>
    </xf>
    <xf numFmtId="0" fontId="17" fillId="10" borderId="125" xfId="6" applyFont="1" applyFill="1" applyBorder="1" applyAlignment="1">
      <alignment horizontal="left"/>
    </xf>
    <xf numFmtId="9" fontId="19" fillId="10" borderId="118" xfId="6" applyNumberFormat="1" applyFont="1" applyFill="1" applyBorder="1" applyAlignment="1">
      <alignment horizontal="left" vertical="center"/>
    </xf>
    <xf numFmtId="9" fontId="19" fillId="10" borderId="126" xfId="6" applyNumberFormat="1" applyFont="1" applyFill="1" applyBorder="1" applyAlignment="1">
      <alignment horizontal="left" vertical="center"/>
    </xf>
    <xf numFmtId="9" fontId="19" fillId="8" borderId="125" xfId="6" applyNumberFormat="1" applyFont="1" applyFill="1" applyBorder="1" applyAlignment="1">
      <alignment horizontal="left" vertical="center"/>
    </xf>
    <xf numFmtId="0" fontId="4" fillId="2" borderId="126" xfId="6" applyFont="1" applyFill="1" applyBorder="1" applyAlignment="1">
      <alignment horizontal="center" vertical="center" textRotation="89"/>
    </xf>
    <xf numFmtId="0" fontId="38" fillId="0" borderId="114" xfId="6" applyFont="1" applyBorder="1" applyAlignment="1">
      <alignment horizontal="center" vertical="center" wrapText="1"/>
    </xf>
    <xf numFmtId="0" fontId="4" fillId="0" borderId="124" xfId="6" applyFont="1" applyBorder="1" applyAlignment="1">
      <alignment horizontal="center"/>
    </xf>
    <xf numFmtId="0" fontId="4" fillId="7" borderId="114" xfId="6" applyFont="1" applyFill="1" applyBorder="1" applyAlignment="1">
      <alignment horizontal="center" vertical="center"/>
    </xf>
    <xf numFmtId="0" fontId="17" fillId="16" borderId="114" xfId="6" applyFont="1" applyFill="1" applyBorder="1" applyAlignment="1">
      <alignment horizontal="left"/>
    </xf>
    <xf numFmtId="9" fontId="19" fillId="16" borderId="115" xfId="6" applyNumberFormat="1" applyFont="1" applyFill="1" applyBorder="1" applyAlignment="1">
      <alignment horizontal="left" vertical="center"/>
    </xf>
    <xf numFmtId="0" fontId="3" fillId="2" borderId="86" xfId="6" applyFont="1" applyFill="1" applyBorder="1" applyAlignment="1">
      <alignment horizontal="center" vertical="center"/>
    </xf>
    <xf numFmtId="0" fontId="3" fillId="2" borderId="87" xfId="6" applyFont="1" applyFill="1" applyBorder="1" applyAlignment="1">
      <alignment horizontal="left" wrapText="1"/>
    </xf>
    <xf numFmtId="0" fontId="3" fillId="2" borderId="90" xfId="6" applyFont="1" applyFill="1" applyBorder="1" applyAlignment="1" applyProtection="1">
      <alignment horizontal="center" vertical="center"/>
      <protection locked="0"/>
    </xf>
    <xf numFmtId="0" fontId="6" fillId="0" borderId="91" xfId="6" applyFont="1" applyBorder="1" applyProtection="1">
      <protection locked="0"/>
    </xf>
    <xf numFmtId="0" fontId="3" fillId="2" borderId="72" xfId="6" applyFont="1" applyFill="1" applyBorder="1" applyAlignment="1" applyProtection="1">
      <alignment horizontal="center" vertical="center"/>
      <protection locked="0"/>
    </xf>
    <xf numFmtId="0" fontId="6" fillId="0" borderId="92" xfId="6" applyFont="1" applyBorder="1" applyProtection="1">
      <protection locked="0"/>
    </xf>
    <xf numFmtId="0" fontId="3" fillId="0" borderId="24" xfId="6" applyFont="1" applyBorder="1" applyAlignment="1">
      <alignment horizontal="left" wrapText="1"/>
    </xf>
    <xf numFmtId="0" fontId="3" fillId="2" borderId="124" xfId="6" applyFont="1" applyFill="1" applyBorder="1" applyAlignment="1">
      <alignment horizontal="center" vertical="top"/>
    </xf>
    <xf numFmtId="0" fontId="41" fillId="2" borderId="99" xfId="6" applyFont="1" applyFill="1" applyBorder="1" applyAlignment="1">
      <alignment horizontal="center" vertical="center" wrapText="1"/>
    </xf>
    <xf numFmtId="0" fontId="6" fillId="0" borderId="102" xfId="6" applyFont="1" applyBorder="1"/>
    <xf numFmtId="0" fontId="42" fillId="0" borderId="102" xfId="6" applyFont="1" applyBorder="1" applyAlignment="1">
      <alignment horizontal="center" vertical="center" wrapText="1"/>
    </xf>
    <xf numFmtId="9" fontId="11" fillId="2" borderId="102" xfId="6" applyNumberFormat="1" applyFont="1" applyFill="1" applyBorder="1" applyAlignment="1">
      <alignment horizontal="center" vertical="center" wrapText="1"/>
    </xf>
    <xf numFmtId="0" fontId="6" fillId="0" borderId="103" xfId="6" applyFont="1" applyBorder="1"/>
    <xf numFmtId="0" fontId="99" fillId="0" borderId="126" xfId="7" applyAlignment="1">
      <alignment horizontal="center" vertical="center"/>
    </xf>
    <xf numFmtId="0" fontId="12" fillId="0" borderId="126" xfId="6" applyFont="1" applyAlignment="1">
      <alignment horizontal="center" vertical="center" wrapText="1"/>
    </xf>
    <xf numFmtId="0" fontId="39" fillId="7" borderId="32" xfId="6" applyFont="1" applyFill="1" applyBorder="1" applyAlignment="1">
      <alignment horizontal="center" vertical="center" wrapText="1"/>
    </xf>
    <xf numFmtId="1" fontId="11" fillId="7" borderId="94" xfId="6" applyNumberFormat="1" applyFont="1" applyFill="1" applyBorder="1" applyAlignment="1">
      <alignment horizontal="right" vertical="center" wrapText="1"/>
    </xf>
    <xf numFmtId="0" fontId="6" fillId="0" borderId="97" xfId="6" applyFont="1" applyBorder="1"/>
    <xf numFmtId="166" fontId="11" fillId="7" borderId="97" xfId="6" applyNumberFormat="1" applyFont="1" applyFill="1" applyBorder="1" applyAlignment="1">
      <alignment horizontal="center" vertical="center" wrapText="1"/>
    </xf>
    <xf numFmtId="9" fontId="2" fillId="7" borderId="97" xfId="6" applyNumberFormat="1" applyFont="1" applyFill="1" applyBorder="1" applyAlignment="1">
      <alignment horizontal="center" vertical="center" wrapText="1"/>
    </xf>
    <xf numFmtId="0" fontId="6" fillId="0" borderId="98" xfId="6" applyFont="1" applyBorder="1"/>
    <xf numFmtId="0" fontId="3" fillId="8" borderId="32" xfId="6" applyFont="1" applyFill="1" applyBorder="1" applyAlignment="1">
      <alignment horizontal="center" vertical="center" wrapText="1"/>
    </xf>
    <xf numFmtId="0" fontId="14" fillId="9" borderId="32" xfId="6" applyFont="1" applyFill="1" applyBorder="1" applyAlignment="1">
      <alignment horizontal="center" vertical="center" wrapText="1"/>
    </xf>
    <xf numFmtId="0" fontId="47" fillId="16" borderId="32" xfId="6" applyFont="1" applyFill="1" applyBorder="1" applyAlignment="1">
      <alignment horizontal="center" vertical="center" wrapText="1"/>
    </xf>
    <xf numFmtId="0" fontId="3" fillId="10" borderId="32" xfId="6" applyFont="1" applyFill="1" applyBorder="1" applyAlignment="1">
      <alignment horizontal="center" vertical="center" wrapText="1"/>
    </xf>
    <xf numFmtId="0" fontId="24" fillId="10" borderId="32" xfId="6" applyFont="1" applyFill="1" applyBorder="1" applyAlignment="1">
      <alignment horizontal="center" vertical="center" wrapText="1"/>
    </xf>
    <xf numFmtId="0" fontId="3" fillId="2" borderId="40" xfId="6" applyFont="1" applyFill="1" applyBorder="1" applyAlignment="1">
      <alignment horizontal="left" wrapText="1"/>
    </xf>
    <xf numFmtId="0" fontId="6" fillId="0" borderId="65" xfId="6" applyFont="1" applyBorder="1"/>
    <xf numFmtId="0" fontId="6" fillId="0" borderId="23" xfId="6" applyFont="1" applyBorder="1"/>
    <xf numFmtId="0" fontId="24" fillId="0" borderId="32" xfId="6" applyFont="1" applyBorder="1" applyAlignment="1">
      <alignment horizontal="center"/>
    </xf>
    <xf numFmtId="0" fontId="4" fillId="17" borderId="32" xfId="6" applyFont="1" applyFill="1" applyBorder="1" applyAlignment="1">
      <alignment horizontal="center" vertical="center" wrapText="1"/>
    </xf>
    <xf numFmtId="0" fontId="4" fillId="17" borderId="34" xfId="6" applyFont="1" applyFill="1" applyBorder="1" applyAlignment="1">
      <alignment horizontal="center" vertical="center" wrapText="1"/>
    </xf>
    <xf numFmtId="0" fontId="4" fillId="17" borderId="110" xfId="6" applyFont="1" applyFill="1" applyBorder="1" applyAlignment="1">
      <alignment horizontal="center" vertical="center" wrapText="1"/>
    </xf>
    <xf numFmtId="0" fontId="4" fillId="17" borderId="137" xfId="6" applyFont="1" applyFill="1" applyBorder="1" applyAlignment="1">
      <alignment horizontal="center" vertical="center" wrapText="1"/>
    </xf>
    <xf numFmtId="0" fontId="4" fillId="17" borderId="138" xfId="6" applyFont="1" applyFill="1" applyBorder="1" applyAlignment="1">
      <alignment horizontal="center" vertical="center" wrapText="1"/>
    </xf>
    <xf numFmtId="0" fontId="4" fillId="17" borderId="139" xfId="6" applyFont="1" applyFill="1" applyBorder="1" applyAlignment="1">
      <alignment horizontal="center" vertical="center" wrapText="1"/>
    </xf>
    <xf numFmtId="0" fontId="13" fillId="0" borderId="126" xfId="6" applyFont="1" applyAlignment="1">
      <alignment horizontal="center" wrapText="1"/>
    </xf>
    <xf numFmtId="0" fontId="4" fillId="49" borderId="32" xfId="6" applyFont="1" applyFill="1" applyBorder="1" applyAlignment="1">
      <alignment horizontal="center" vertical="center"/>
    </xf>
    <xf numFmtId="0" fontId="4" fillId="49" borderId="110" xfId="6" applyFont="1" applyFill="1" applyBorder="1" applyAlignment="1">
      <alignment horizontal="center" vertical="center"/>
    </xf>
    <xf numFmtId="0" fontId="4" fillId="49" borderId="124" xfId="6" applyFont="1" applyFill="1" applyBorder="1" applyAlignment="1">
      <alignment horizontal="center" vertical="center"/>
    </xf>
    <xf numFmtId="0" fontId="4" fillId="23" borderId="137" xfId="6" applyFont="1" applyFill="1" applyBorder="1" applyAlignment="1">
      <alignment horizontal="center" vertical="center"/>
    </xf>
    <xf numFmtId="0" fontId="4" fillId="23" borderId="138" xfId="6" applyFont="1" applyFill="1" applyBorder="1" applyAlignment="1">
      <alignment horizontal="center" vertical="center"/>
    </xf>
    <xf numFmtId="0" fontId="4" fillId="23" borderId="139" xfId="6" applyFont="1" applyFill="1" applyBorder="1" applyAlignment="1">
      <alignment horizontal="center" vertical="center"/>
    </xf>
    <xf numFmtId="0" fontId="4" fillId="17" borderId="32" xfId="6" applyFont="1" applyFill="1" applyBorder="1" applyAlignment="1">
      <alignment horizontal="center" vertical="center"/>
    </xf>
    <xf numFmtId="0" fontId="4" fillId="17" borderId="34" xfId="6" applyFont="1" applyFill="1" applyBorder="1" applyAlignment="1">
      <alignment horizontal="center" vertical="center"/>
    </xf>
    <xf numFmtId="0" fontId="4" fillId="17" borderId="114" xfId="6" applyFont="1" applyFill="1" applyBorder="1" applyAlignment="1">
      <alignment horizontal="center" vertical="center" wrapText="1"/>
    </xf>
    <xf numFmtId="0" fontId="4" fillId="17" borderId="124" xfId="6" applyFont="1" applyFill="1" applyBorder="1" applyAlignment="1">
      <alignment horizontal="center" vertical="center" wrapText="1"/>
    </xf>
    <xf numFmtId="0" fontId="4" fillId="17" borderId="115" xfId="6" applyFont="1" applyFill="1" applyBorder="1" applyAlignment="1">
      <alignment horizontal="center" vertical="center" wrapText="1"/>
    </xf>
    <xf numFmtId="0" fontId="37" fillId="17" borderId="32" xfId="6" applyFont="1" applyFill="1" applyBorder="1" applyAlignment="1">
      <alignment horizontal="center" vertical="center" wrapText="1"/>
    </xf>
    <xf numFmtId="0" fontId="17" fillId="0" borderId="32" xfId="6" applyFont="1" applyBorder="1" applyAlignment="1" applyProtection="1">
      <alignment horizontal="center" vertical="center" wrapText="1"/>
      <protection locked="0"/>
    </xf>
    <xf numFmtId="0" fontId="60" fillId="0" borderId="34" xfId="6" applyFont="1" applyBorder="1" applyProtection="1">
      <protection locked="0"/>
    </xf>
    <xf numFmtId="0" fontId="3" fillId="0" borderId="137" xfId="6" applyFont="1" applyBorder="1" applyAlignment="1" applyProtection="1">
      <alignment horizontal="justify" vertical="center" wrapText="1"/>
      <protection locked="0"/>
    </xf>
    <xf numFmtId="0" fontId="3" fillId="0" borderId="138" xfId="6" applyFont="1" applyBorder="1" applyAlignment="1" applyProtection="1">
      <alignment horizontal="justify" vertical="center" wrapText="1"/>
      <protection locked="0"/>
    </xf>
    <xf numFmtId="0" fontId="3" fillId="0" borderId="139" xfId="6" applyFont="1" applyBorder="1" applyAlignment="1" applyProtection="1">
      <alignment horizontal="justify" vertical="center" wrapText="1"/>
      <protection locked="0"/>
    </xf>
    <xf numFmtId="0" fontId="3" fillId="0" borderId="137" xfId="6" applyFont="1" applyBorder="1" applyAlignment="1" applyProtection="1">
      <alignment horizontal="center" vertical="center" wrapText="1"/>
      <protection locked="0"/>
    </xf>
    <xf numFmtId="0" fontId="3" fillId="0" borderId="138" xfId="6" applyFont="1" applyBorder="1" applyAlignment="1" applyProtection="1">
      <alignment horizontal="center" vertical="center" wrapText="1"/>
      <protection locked="0"/>
    </xf>
    <xf numFmtId="0" fontId="3" fillId="0" borderId="139" xfId="6" applyFont="1" applyBorder="1" applyAlignment="1" applyProtection="1">
      <alignment horizontal="center" vertical="center" wrapText="1"/>
      <protection locked="0"/>
    </xf>
    <xf numFmtId="0" fontId="106" fillId="0" borderId="134" xfId="6" applyFont="1" applyBorder="1" applyAlignment="1" applyProtection="1">
      <alignment horizontal="left" vertical="center" wrapText="1"/>
      <protection locked="0"/>
    </xf>
    <xf numFmtId="0" fontId="106" fillId="0" borderId="134" xfId="6" applyFont="1" applyBorder="1" applyAlignment="1" applyProtection="1">
      <alignment horizontal="left" vertical="center"/>
      <protection locked="0"/>
    </xf>
    <xf numFmtId="0" fontId="106" fillId="0" borderId="198" xfId="6" applyFont="1" applyBorder="1" applyAlignment="1" applyProtection="1">
      <alignment horizontal="left" vertical="center" wrapText="1"/>
      <protection locked="0"/>
    </xf>
    <xf numFmtId="0" fontId="3" fillId="0" borderId="32" xfId="6" applyFont="1" applyBorder="1" applyAlignment="1" applyProtection="1">
      <alignment horizontal="left" vertical="center" wrapText="1"/>
      <protection locked="0"/>
    </xf>
    <xf numFmtId="0" fontId="6" fillId="0" borderId="110" xfId="6" applyFont="1" applyBorder="1" applyAlignment="1" applyProtection="1">
      <alignment horizontal="left"/>
      <protection locked="0"/>
    </xf>
    <xf numFmtId="0" fontId="6" fillId="0" borderId="34" xfId="6" applyFont="1" applyBorder="1" applyAlignment="1" applyProtection="1">
      <alignment horizontal="left"/>
      <protection locked="0"/>
    </xf>
    <xf numFmtId="0" fontId="3" fillId="0" borderId="32" xfId="6" applyFont="1" applyBorder="1" applyAlignment="1" applyProtection="1">
      <alignment horizontal="left" vertical="center"/>
      <protection locked="0"/>
    </xf>
    <xf numFmtId="0" fontId="3" fillId="0" borderId="34" xfId="6" applyFont="1" applyBorder="1" applyAlignment="1" applyProtection="1">
      <alignment horizontal="left" vertical="center"/>
      <protection locked="0"/>
    </xf>
    <xf numFmtId="0" fontId="3" fillId="0" borderId="110" xfId="6" applyFont="1" applyBorder="1" applyAlignment="1" applyProtection="1">
      <alignment horizontal="left" vertical="center" wrapText="1"/>
      <protection locked="0"/>
    </xf>
    <xf numFmtId="0" fontId="3" fillId="0" borderId="34" xfId="6" applyFont="1" applyBorder="1" applyAlignment="1" applyProtection="1">
      <alignment horizontal="left" vertical="center" wrapText="1"/>
      <protection locked="0"/>
    </xf>
    <xf numFmtId="0" fontId="3" fillId="0" borderId="114" xfId="6" applyFont="1" applyBorder="1" applyAlignment="1" applyProtection="1">
      <alignment horizontal="left" vertical="center" wrapText="1"/>
      <protection locked="0"/>
    </xf>
    <xf numFmtId="0" fontId="3" fillId="0" borderId="124" xfId="6" applyFont="1" applyBorder="1" applyAlignment="1" applyProtection="1">
      <alignment horizontal="left" vertical="center" wrapText="1"/>
      <protection locked="0"/>
    </xf>
    <xf numFmtId="0" fontId="3" fillId="0" borderId="115" xfId="6" applyFont="1" applyBorder="1" applyAlignment="1" applyProtection="1">
      <alignment horizontal="left" vertical="center" wrapText="1"/>
      <protection locked="0"/>
    </xf>
    <xf numFmtId="0" fontId="36" fillId="0" borderId="78" xfId="6" applyFont="1" applyBorder="1" applyAlignment="1">
      <alignment horizontal="right" vertical="center" wrapText="1"/>
    </xf>
    <xf numFmtId="166" fontId="5" fillId="0" borderId="81" xfId="6" applyNumberFormat="1" applyFont="1" applyBorder="1" applyAlignment="1">
      <alignment horizontal="left" vertical="center" wrapText="1"/>
    </xf>
    <xf numFmtId="9" fontId="49" fillId="0" borderId="81" xfId="8" applyFont="1" applyBorder="1" applyAlignment="1">
      <alignment horizontal="left" vertical="center" wrapText="1"/>
    </xf>
    <xf numFmtId="9" fontId="6" fillId="0" borderId="130" xfId="8" applyFont="1" applyBorder="1"/>
    <xf numFmtId="0" fontId="39" fillId="0" borderId="131" xfId="6" applyFont="1" applyBorder="1" applyAlignment="1">
      <alignment horizontal="center" vertical="center" wrapText="1"/>
    </xf>
    <xf numFmtId="0" fontId="6" fillId="0" borderId="127" xfId="6" applyFont="1" applyBorder="1"/>
    <xf numFmtId="0" fontId="6" fillId="0" borderId="132" xfId="6" applyFont="1" applyBorder="1"/>
    <xf numFmtId="166" fontId="5" fillId="0" borderId="127" xfId="6" applyNumberFormat="1" applyFont="1" applyBorder="1" applyAlignment="1">
      <alignment horizontal="center" vertical="center" wrapText="1"/>
    </xf>
    <xf numFmtId="9" fontId="49" fillId="0" borderId="127" xfId="6" applyNumberFormat="1" applyFont="1" applyBorder="1" applyAlignment="1">
      <alignment horizontal="left" vertical="center" wrapText="1"/>
    </xf>
    <xf numFmtId="0" fontId="6" fillId="0" borderId="128" xfId="6" applyFont="1" applyBorder="1"/>
    <xf numFmtId="0" fontId="3" fillId="0" borderId="137" xfId="6" applyFont="1" applyBorder="1" applyAlignment="1" applyProtection="1">
      <alignment horizontal="left" vertical="center" wrapText="1"/>
      <protection locked="0"/>
    </xf>
    <xf numFmtId="0" fontId="3" fillId="0" borderId="138" xfId="6" applyFont="1" applyBorder="1" applyAlignment="1" applyProtection="1">
      <alignment horizontal="left" vertical="center" wrapText="1"/>
      <protection locked="0"/>
    </xf>
    <xf numFmtId="0" fontId="3" fillId="0" borderId="139" xfId="6" applyFont="1" applyBorder="1" applyAlignment="1" applyProtection="1">
      <alignment horizontal="left" vertical="center" wrapText="1"/>
      <protection locked="0"/>
    </xf>
    <xf numFmtId="0" fontId="11" fillId="49" borderId="114" xfId="6" applyFont="1" applyFill="1" applyBorder="1" applyAlignment="1">
      <alignment horizontal="center" vertical="center"/>
    </xf>
    <xf numFmtId="0" fontId="6" fillId="47" borderId="124" xfId="6" applyFont="1" applyFill="1" applyBorder="1"/>
    <xf numFmtId="49" fontId="4" fillId="17" borderId="134" xfId="6" applyNumberFormat="1" applyFont="1" applyFill="1" applyBorder="1" applyAlignment="1">
      <alignment horizontal="center" vertical="center" wrapText="1"/>
    </xf>
    <xf numFmtId="0" fontId="6" fillId="17" borderId="134" xfId="6" applyFont="1" applyFill="1" applyBorder="1"/>
    <xf numFmtId="0" fontId="4" fillId="17" borderId="134" xfId="6" applyFont="1" applyFill="1" applyBorder="1" applyAlignment="1">
      <alignment horizontal="center" vertical="center" wrapText="1"/>
    </xf>
    <xf numFmtId="165" fontId="0" fillId="0" borderId="102" xfId="8" applyNumberFormat="1" applyFont="1" applyBorder="1" applyAlignment="1">
      <alignment horizontal="center" vertical="center"/>
    </xf>
    <xf numFmtId="165" fontId="0" fillId="0" borderId="103" xfId="8" applyNumberFormat="1" applyFont="1" applyBorder="1" applyAlignment="1">
      <alignment horizontal="center" vertical="center"/>
    </xf>
    <xf numFmtId="0" fontId="99" fillId="0" borderId="126" xfId="7" applyBorder="1" applyAlignment="1">
      <alignment horizontal="center" vertical="center"/>
    </xf>
    <xf numFmtId="49" fontId="52" fillId="7" borderId="32" xfId="6" applyNumberFormat="1" applyFont="1" applyFill="1" applyBorder="1" applyAlignment="1">
      <alignment horizontal="right" vertical="center" wrapText="1"/>
    </xf>
    <xf numFmtId="0" fontId="53" fillId="2" borderId="110" xfId="6" applyFont="1" applyFill="1" applyBorder="1" applyAlignment="1" applyProtection="1">
      <alignment horizontal="center" vertical="center"/>
      <protection locked="0"/>
    </xf>
    <xf numFmtId="0" fontId="3" fillId="0" borderId="134" xfId="6" applyFont="1" applyBorder="1" applyAlignment="1" applyProtection="1">
      <alignment horizontal="center" vertical="center" wrapText="1"/>
      <protection locked="0"/>
    </xf>
    <xf numFmtId="0" fontId="3" fillId="0" borderId="134" xfId="6" applyFont="1" applyBorder="1" applyAlignment="1" applyProtection="1">
      <alignment horizontal="left" vertical="center" wrapText="1"/>
      <protection locked="0"/>
    </xf>
    <xf numFmtId="49" fontId="3" fillId="0" borderId="134" xfId="6" applyNumberFormat="1" applyFont="1" applyBorder="1" applyAlignment="1" applyProtection="1">
      <alignment horizontal="left" vertical="center" wrapText="1"/>
      <protection locked="0"/>
    </xf>
    <xf numFmtId="0" fontId="6" fillId="0" borderId="134" xfId="6" applyFont="1" applyBorder="1" applyAlignment="1" applyProtection="1">
      <alignment horizontal="left"/>
      <protection locked="0"/>
    </xf>
    <xf numFmtId="49" fontId="3" fillId="0" borderId="134" xfId="6" applyNumberFormat="1" applyFont="1" applyBorder="1" applyAlignment="1" applyProtection="1">
      <alignment horizontal="center" vertical="center" wrapText="1"/>
      <protection locked="0"/>
    </xf>
    <xf numFmtId="9" fontId="3" fillId="0" borderId="134" xfId="6" applyNumberFormat="1" applyFont="1" applyBorder="1" applyAlignment="1" applyProtection="1">
      <alignment horizontal="center" vertical="center" wrapText="1"/>
      <protection locked="0"/>
    </xf>
    <xf numFmtId="0" fontId="69" fillId="17" borderId="137" xfId="6" applyFont="1" applyFill="1" applyBorder="1" applyAlignment="1">
      <alignment horizontal="center" vertical="center" wrapText="1"/>
    </xf>
    <xf numFmtId="0" fontId="69" fillId="17" borderId="138" xfId="6" applyFont="1" applyFill="1" applyBorder="1" applyAlignment="1">
      <alignment horizontal="center" vertical="center" wrapText="1"/>
    </xf>
    <xf numFmtId="0" fontId="69" fillId="17" borderId="139" xfId="6" applyFont="1" applyFill="1" applyBorder="1" applyAlignment="1">
      <alignment horizontal="center" vertical="center" wrapText="1"/>
    </xf>
    <xf numFmtId="0" fontId="6" fillId="0" borderId="134" xfId="6" applyFont="1" applyBorder="1" applyProtection="1">
      <protection locked="0"/>
    </xf>
    <xf numFmtId="0" fontId="65" fillId="17" borderId="134" xfId="6" applyFont="1" applyFill="1" applyBorder="1" applyAlignment="1">
      <alignment horizontal="center" vertical="center" wrapText="1"/>
    </xf>
    <xf numFmtId="0" fontId="69" fillId="19" borderId="134" xfId="6" applyFont="1" applyFill="1" applyBorder="1" applyAlignment="1">
      <alignment horizontal="center" vertical="center" wrapText="1"/>
    </xf>
    <xf numFmtId="0" fontId="4" fillId="7" borderId="134" xfId="6" applyFont="1" applyFill="1" applyBorder="1" applyAlignment="1">
      <alignment horizontal="center" vertical="center" wrapText="1"/>
    </xf>
    <xf numFmtId="0" fontId="4" fillId="7" borderId="134" xfId="6" applyFont="1" applyFill="1" applyBorder="1" applyAlignment="1">
      <alignment horizontal="center" vertical="center"/>
    </xf>
    <xf numFmtId="0" fontId="6" fillId="0" borderId="134" xfId="6" applyFont="1" applyBorder="1" applyAlignment="1">
      <alignment wrapText="1"/>
    </xf>
    <xf numFmtId="0" fontId="11" fillId="49" borderId="135" xfId="6" applyFont="1" applyFill="1" applyBorder="1" applyAlignment="1">
      <alignment horizontal="center" vertical="center"/>
    </xf>
    <xf numFmtId="0" fontId="11" fillId="49" borderId="136" xfId="6" applyFont="1" applyFill="1" applyBorder="1" applyAlignment="1">
      <alignment horizontal="center" vertical="center"/>
    </xf>
    <xf numFmtId="0" fontId="64" fillId="23" borderId="134" xfId="6" applyFont="1" applyFill="1" applyBorder="1" applyAlignment="1">
      <alignment horizontal="center" vertical="center"/>
    </xf>
    <xf numFmtId="0" fontId="68" fillId="0" borderId="134" xfId="6" applyFont="1" applyBorder="1" applyAlignment="1" applyProtection="1">
      <alignment horizontal="left" vertical="center" wrapText="1"/>
      <protection locked="0"/>
    </xf>
    <xf numFmtId="0" fontId="110" fillId="0" borderId="134" xfId="6" applyBorder="1" applyAlignment="1" applyProtection="1">
      <alignment horizontal="left" vertical="center" wrapText="1"/>
      <protection locked="0"/>
    </xf>
    <xf numFmtId="0" fontId="2" fillId="2" borderId="134" xfId="6" applyFont="1" applyFill="1" applyBorder="1" applyAlignment="1" applyProtection="1">
      <alignment horizontal="center" vertical="center" wrapText="1"/>
      <protection locked="0"/>
    </xf>
    <xf numFmtId="0" fontId="4" fillId="0" borderId="126" xfId="6" applyFont="1" applyBorder="1" applyAlignment="1">
      <alignment horizontal="center" vertical="center" wrapText="1"/>
    </xf>
    <xf numFmtId="0" fontId="6" fillId="0" borderId="126" xfId="6" applyFont="1" applyBorder="1" applyAlignment="1">
      <alignment wrapText="1"/>
    </xf>
    <xf numFmtId="0" fontId="4" fillId="0" borderId="134" xfId="6" applyFont="1" applyBorder="1" applyAlignment="1" applyProtection="1">
      <alignment horizontal="center" vertical="center" wrapText="1"/>
      <protection locked="0"/>
    </xf>
    <xf numFmtId="0" fontId="111" fillId="0" borderId="134" xfId="6" applyFont="1" applyBorder="1" applyAlignment="1" applyProtection="1">
      <alignment horizontal="center" vertical="center" wrapText="1"/>
      <protection locked="0"/>
    </xf>
    <xf numFmtId="9" fontId="3" fillId="2" borderId="134" xfId="6" applyNumberFormat="1" applyFont="1" applyFill="1" applyBorder="1" applyAlignment="1" applyProtection="1">
      <alignment horizontal="center" vertical="center" wrapText="1"/>
      <protection locked="0"/>
    </xf>
    <xf numFmtId="0" fontId="68" fillId="0" borderId="134" xfId="6" applyFont="1" applyBorder="1" applyAlignment="1" applyProtection="1">
      <alignment horizontal="justify" vertical="center" wrapText="1"/>
      <protection locked="0"/>
    </xf>
    <xf numFmtId="0" fontId="110" fillId="0" borderId="134" xfId="6" applyBorder="1" applyAlignment="1" applyProtection="1">
      <alignment horizontal="justify" vertical="center" wrapText="1"/>
      <protection locked="0"/>
    </xf>
    <xf numFmtId="0" fontId="72" fillId="2" borderId="126" xfId="6" applyFont="1" applyFill="1" applyBorder="1" applyAlignment="1">
      <alignment horizontal="right" vertical="center" wrapText="1"/>
    </xf>
    <xf numFmtId="0" fontId="26" fillId="0" borderId="126" xfId="6" applyFont="1" applyBorder="1" applyAlignment="1">
      <alignment horizontal="right"/>
    </xf>
    <xf numFmtId="0" fontId="75" fillId="2" borderId="137" xfId="6" applyFont="1" applyFill="1" applyBorder="1" applyAlignment="1" applyProtection="1">
      <alignment horizontal="center" vertical="center" wrapText="1"/>
      <protection locked="0"/>
    </xf>
    <xf numFmtId="0" fontId="75" fillId="2" borderId="138" xfId="6" applyFont="1" applyFill="1" applyBorder="1" applyAlignment="1" applyProtection="1">
      <alignment horizontal="center" vertical="center" wrapText="1"/>
      <protection locked="0"/>
    </xf>
    <xf numFmtId="0" fontId="75" fillId="2" borderId="139" xfId="6" applyFont="1" applyFill="1" applyBorder="1" applyAlignment="1" applyProtection="1">
      <alignment horizontal="center" vertical="center" wrapText="1"/>
      <protection locked="0"/>
    </xf>
    <xf numFmtId="0" fontId="76" fillId="2" borderId="126" xfId="6" applyFont="1" applyFill="1" applyBorder="1" applyAlignment="1">
      <alignment horizontal="left" vertical="center"/>
    </xf>
    <xf numFmtId="0" fontId="5" fillId="22" borderId="137" xfId="6" applyFont="1" applyFill="1" applyBorder="1" applyAlignment="1">
      <alignment horizontal="center" vertical="center"/>
    </xf>
    <xf numFmtId="0" fontId="5" fillId="22" borderId="138" xfId="6" applyFont="1" applyFill="1" applyBorder="1" applyAlignment="1">
      <alignment horizontal="center" vertical="center"/>
    </xf>
    <xf numFmtId="0" fontId="5" fillId="22" borderId="139" xfId="6" applyFont="1" applyFill="1" applyBorder="1" applyAlignment="1">
      <alignment horizontal="center" vertical="center"/>
    </xf>
    <xf numFmtId="0" fontId="5" fillId="22" borderId="137" xfId="6" applyFont="1" applyFill="1" applyBorder="1" applyAlignment="1">
      <alignment horizontal="center" vertical="center" wrapText="1"/>
    </xf>
    <xf numFmtId="0" fontId="5" fillId="22" borderId="138" xfId="6" applyFont="1" applyFill="1" applyBorder="1" applyAlignment="1">
      <alignment horizontal="center" vertical="center" wrapText="1"/>
    </xf>
    <xf numFmtId="0" fontId="5" fillId="22" borderId="139" xfId="6" applyFont="1" applyFill="1" applyBorder="1" applyAlignment="1">
      <alignment horizontal="center" vertical="center" wrapText="1"/>
    </xf>
    <xf numFmtId="0" fontId="11" fillId="49" borderId="137" xfId="6" applyFont="1" applyFill="1" applyBorder="1" applyAlignment="1">
      <alignment horizontal="center" vertical="center"/>
    </xf>
    <xf numFmtId="0" fontId="11" fillId="49" borderId="138" xfId="6" applyFont="1" applyFill="1" applyBorder="1" applyAlignment="1">
      <alignment horizontal="center" vertical="center"/>
    </xf>
    <xf numFmtId="0" fontId="11" fillId="49" borderId="139" xfId="6" applyFont="1" applyFill="1" applyBorder="1" applyAlignment="1">
      <alignment horizontal="center" vertical="center"/>
    </xf>
    <xf numFmtId="0" fontId="5" fillId="0" borderId="134" xfId="6" applyFont="1" applyBorder="1" applyAlignment="1">
      <alignment horizontal="left" vertical="center" wrapText="1" indent="1"/>
    </xf>
    <xf numFmtId="0" fontId="3" fillId="2" borderId="137" xfId="6" applyFont="1" applyFill="1" applyBorder="1" applyAlignment="1" applyProtection="1">
      <alignment horizontal="left" vertical="center" wrapText="1"/>
      <protection locked="0"/>
    </xf>
    <xf numFmtId="0" fontId="3" fillId="2" borderId="138" xfId="6" applyFont="1" applyFill="1" applyBorder="1" applyAlignment="1" applyProtection="1">
      <alignment horizontal="left" vertical="center" wrapText="1"/>
      <protection locked="0"/>
    </xf>
    <xf numFmtId="0" fontId="3" fillId="2" borderId="139" xfId="6" applyFont="1" applyFill="1" applyBorder="1" applyAlignment="1" applyProtection="1">
      <alignment horizontal="left" vertical="center" wrapText="1"/>
      <protection locked="0"/>
    </xf>
    <xf numFmtId="15" fontId="3" fillId="0" borderId="134" xfId="6" applyNumberFormat="1" applyFont="1" applyBorder="1" applyAlignment="1" applyProtection="1">
      <alignment horizontal="center" vertical="center" wrapText="1"/>
      <protection locked="0"/>
    </xf>
    <xf numFmtId="0" fontId="68" fillId="0" borderId="134" xfId="6" applyFont="1" applyBorder="1" applyAlignment="1" applyProtection="1">
      <alignment horizontal="center" vertical="center"/>
      <protection locked="0"/>
    </xf>
    <xf numFmtId="0" fontId="6" fillId="0" borderId="134" xfId="6" applyFont="1" applyBorder="1" applyAlignment="1" applyProtection="1">
      <alignment horizontal="left" vertical="center" wrapText="1"/>
      <protection locked="0"/>
    </xf>
    <xf numFmtId="0" fontId="4" fillId="17" borderId="134" xfId="6" applyFont="1" applyFill="1" applyBorder="1" applyAlignment="1">
      <alignment horizontal="center" vertical="top" wrapText="1"/>
    </xf>
    <xf numFmtId="0" fontId="11" fillId="49" borderId="134" xfId="6" applyFont="1" applyFill="1" applyBorder="1" applyAlignment="1">
      <alignment horizontal="center" vertical="center" wrapText="1"/>
    </xf>
    <xf numFmtId="0" fontId="4" fillId="20" borderId="32" xfId="6" applyFont="1" applyFill="1" applyBorder="1" applyAlignment="1">
      <alignment horizontal="left" vertical="center"/>
    </xf>
    <xf numFmtId="0" fontId="6" fillId="17" borderId="110" xfId="6" applyFont="1" applyFill="1" applyBorder="1" applyAlignment="1">
      <alignment horizontal="left"/>
    </xf>
    <xf numFmtId="0" fontId="3" fillId="2" borderId="134" xfId="6" applyFont="1" applyFill="1" applyBorder="1" applyAlignment="1" applyProtection="1">
      <alignment horizontal="left" vertical="center" wrapText="1"/>
      <protection locked="0"/>
    </xf>
    <xf numFmtId="0" fontId="4" fillId="17" borderId="143" xfId="6" applyFont="1" applyFill="1" applyBorder="1" applyAlignment="1">
      <alignment horizontal="left" vertical="center"/>
    </xf>
    <xf numFmtId="0" fontId="4" fillId="17" borderId="124" xfId="6" applyFont="1" applyFill="1" applyBorder="1" applyAlignment="1">
      <alignment horizontal="left" vertical="center"/>
    </xf>
    <xf numFmtId="0" fontId="4" fillId="17" borderId="144" xfId="6" applyFont="1" applyFill="1" applyBorder="1" applyAlignment="1">
      <alignment horizontal="left" vertical="center"/>
    </xf>
    <xf numFmtId="0" fontId="6" fillId="18" borderId="137" xfId="6" applyFont="1" applyFill="1" applyBorder="1" applyAlignment="1" applyProtection="1">
      <alignment horizontal="left" vertical="center" wrapText="1"/>
      <protection locked="0"/>
    </xf>
    <xf numFmtId="0" fontId="6" fillId="18" borderId="138" xfId="6" applyFont="1" applyFill="1" applyBorder="1" applyAlignment="1" applyProtection="1">
      <alignment horizontal="left" vertical="center" wrapText="1"/>
      <protection locked="0"/>
    </xf>
    <xf numFmtId="0" fontId="6" fillId="18" borderId="139" xfId="6" applyFont="1" applyFill="1" applyBorder="1" applyAlignment="1" applyProtection="1">
      <alignment horizontal="left" vertical="center" wrapText="1"/>
      <protection locked="0"/>
    </xf>
    <xf numFmtId="0" fontId="4" fillId="17" borderId="145" xfId="6" applyFont="1" applyFill="1" applyBorder="1" applyAlignment="1">
      <alignment horizontal="left" vertical="center"/>
    </xf>
    <xf numFmtId="0" fontId="4" fillId="17" borderId="136" xfId="6" applyFont="1" applyFill="1" applyBorder="1" applyAlignment="1">
      <alignment horizontal="left" vertical="center"/>
    </xf>
    <xf numFmtId="0" fontId="4" fillId="17" borderId="146" xfId="6" applyFont="1" applyFill="1" applyBorder="1" applyAlignment="1">
      <alignment horizontal="left" vertical="center"/>
    </xf>
    <xf numFmtId="0" fontId="4" fillId="21" borderId="120" xfId="6" applyFont="1" applyFill="1" applyBorder="1" applyAlignment="1">
      <alignment horizontal="center" vertical="center"/>
    </xf>
    <xf numFmtId="0" fontId="6" fillId="18" borderId="121" xfId="6" applyFont="1" applyFill="1" applyBorder="1"/>
    <xf numFmtId="0" fontId="4" fillId="7" borderId="125" xfId="6" applyFont="1" applyFill="1" applyBorder="1" applyAlignment="1">
      <alignment horizontal="center" vertical="center" wrapText="1"/>
    </xf>
    <xf numFmtId="0" fontId="4" fillId="7" borderId="126" xfId="6" applyFont="1" applyFill="1" applyBorder="1" applyAlignment="1">
      <alignment horizontal="center" vertical="center" wrapText="1"/>
    </xf>
    <xf numFmtId="0" fontId="4" fillId="7" borderId="118" xfId="6" applyFont="1" applyFill="1" applyBorder="1" applyAlignment="1">
      <alignment horizontal="center" vertical="center" wrapText="1"/>
    </xf>
    <xf numFmtId="0" fontId="4" fillId="21" borderId="148" xfId="6" applyFont="1" applyFill="1" applyBorder="1" applyAlignment="1">
      <alignment horizontal="center" vertical="center"/>
    </xf>
    <xf numFmtId="0" fontId="4" fillId="21" borderId="149" xfId="6" applyFont="1" applyFill="1" applyBorder="1" applyAlignment="1">
      <alignment horizontal="center" vertical="center"/>
    </xf>
    <xf numFmtId="0" fontId="4" fillId="7" borderId="137" xfId="6" applyFont="1" applyFill="1" applyBorder="1" applyAlignment="1">
      <alignment horizontal="center" vertical="center" wrapText="1"/>
    </xf>
    <xf numFmtId="0" fontId="4" fillId="7" borderId="138" xfId="6" applyFont="1" applyFill="1" applyBorder="1" applyAlignment="1">
      <alignment horizontal="center" vertical="center" wrapText="1"/>
    </xf>
    <xf numFmtId="0" fontId="4" fillId="7" borderId="139" xfId="6" applyFont="1" applyFill="1" applyBorder="1" applyAlignment="1">
      <alignment horizontal="center" vertical="center" wrapText="1"/>
    </xf>
    <xf numFmtId="0" fontId="4" fillId="17" borderId="140" xfId="6" applyFont="1" applyFill="1" applyBorder="1" applyAlignment="1">
      <alignment horizontal="left" vertical="center"/>
    </xf>
    <xf numFmtId="0" fontId="4" fillId="17" borderId="141" xfId="6" applyFont="1" applyFill="1" applyBorder="1" applyAlignment="1">
      <alignment horizontal="left" vertical="center"/>
    </xf>
    <xf numFmtId="0" fontId="4" fillId="17" borderId="142" xfId="6" applyFont="1" applyFill="1" applyBorder="1" applyAlignment="1">
      <alignment horizontal="left" vertical="center"/>
    </xf>
    <xf numFmtId="0" fontId="3" fillId="2" borderId="110" xfId="6" applyFont="1" applyFill="1" applyBorder="1" applyAlignment="1" applyProtection="1">
      <alignment horizontal="left" vertical="center" wrapText="1"/>
      <protection locked="0"/>
    </xf>
    <xf numFmtId="49" fontId="3" fillId="0" borderId="32" xfId="6" applyNumberFormat="1" applyFont="1" applyBorder="1" applyAlignment="1" applyProtection="1">
      <alignment horizontal="center" vertical="center" wrapText="1"/>
      <protection locked="0"/>
    </xf>
    <xf numFmtId="49" fontId="3" fillId="0" borderId="110" xfId="6" applyNumberFormat="1" applyFont="1" applyBorder="1" applyAlignment="1" applyProtection="1">
      <alignment horizontal="center" vertical="center" wrapText="1"/>
      <protection locked="0"/>
    </xf>
    <xf numFmtId="0" fontId="11" fillId="50" borderId="137" xfId="6" applyFont="1" applyFill="1" applyBorder="1" applyAlignment="1">
      <alignment horizontal="center" vertical="center"/>
    </xf>
    <xf numFmtId="0" fontId="11" fillId="50" borderId="138" xfId="6" applyFont="1" applyFill="1" applyBorder="1" applyAlignment="1">
      <alignment horizontal="center" vertical="center"/>
    </xf>
    <xf numFmtId="0" fontId="11" fillId="50" borderId="139" xfId="6" applyFont="1" applyFill="1" applyBorder="1" applyAlignment="1">
      <alignment horizontal="center" vertical="center"/>
    </xf>
    <xf numFmtId="0" fontId="11" fillId="25" borderId="134" xfId="6" applyFont="1" applyFill="1" applyBorder="1" applyAlignment="1">
      <alignment horizontal="center" vertical="center"/>
    </xf>
    <xf numFmtId="0" fontId="81" fillId="23" borderId="134" xfId="6" applyFont="1" applyFill="1" applyBorder="1" applyAlignment="1">
      <alignment horizontal="center" vertical="center"/>
    </xf>
    <xf numFmtId="0" fontId="5" fillId="17" borderId="120" xfId="6" applyFont="1" applyFill="1" applyBorder="1" applyAlignment="1">
      <alignment horizontal="center" vertical="center"/>
    </xf>
    <xf numFmtId="0" fontId="5" fillId="17" borderId="122" xfId="6" applyFont="1" applyFill="1" applyBorder="1" applyAlignment="1">
      <alignment horizontal="center" vertical="center"/>
    </xf>
    <xf numFmtId="0" fontId="5" fillId="17" borderId="121" xfId="6" applyFont="1" applyFill="1" applyBorder="1" applyAlignment="1">
      <alignment horizontal="center" vertical="center"/>
    </xf>
    <xf numFmtId="0" fontId="5" fillId="17" borderId="125" xfId="6" applyFont="1" applyFill="1" applyBorder="1" applyAlignment="1">
      <alignment horizontal="center" vertical="center"/>
    </xf>
    <xf numFmtId="0" fontId="5" fillId="17" borderId="126" xfId="6" applyFont="1" applyFill="1" applyBorder="1" applyAlignment="1">
      <alignment horizontal="center" vertical="center"/>
    </xf>
    <xf numFmtId="0" fontId="5" fillId="17" borderId="118" xfId="6" applyFont="1" applyFill="1" applyBorder="1" applyAlignment="1">
      <alignment horizontal="center" vertical="center"/>
    </xf>
    <xf numFmtId="0" fontId="5" fillId="17" borderId="120" xfId="6" applyFont="1" applyFill="1" applyBorder="1" applyAlignment="1">
      <alignment horizontal="center" vertical="center" wrapText="1"/>
    </xf>
    <xf numFmtId="0" fontId="5" fillId="17" borderId="122" xfId="6" applyFont="1" applyFill="1" applyBorder="1" applyAlignment="1">
      <alignment horizontal="center" vertical="center" wrapText="1"/>
    </xf>
    <xf numFmtId="0" fontId="5" fillId="17" borderId="121" xfId="6" applyFont="1" applyFill="1" applyBorder="1" applyAlignment="1">
      <alignment horizontal="center" vertical="center" wrapText="1"/>
    </xf>
    <xf numFmtId="0" fontId="5" fillId="17" borderId="125" xfId="6" applyFont="1" applyFill="1" applyBorder="1" applyAlignment="1">
      <alignment horizontal="center" vertical="center" wrapText="1"/>
    </xf>
    <xf numFmtId="0" fontId="5" fillId="17" borderId="126" xfId="6" applyFont="1" applyFill="1" applyBorder="1" applyAlignment="1">
      <alignment horizontal="center" vertical="center" wrapText="1"/>
    </xf>
    <xf numFmtId="0" fontId="5" fillId="17" borderId="118" xfId="6" applyFont="1" applyFill="1" applyBorder="1" applyAlignment="1">
      <alignment horizontal="center" vertical="center" wrapText="1"/>
    </xf>
    <xf numFmtId="0" fontId="106" fillId="0" borderId="134" xfId="6" applyFont="1" applyBorder="1" applyAlignment="1" applyProtection="1">
      <alignment horizontal="center" vertical="center" wrapText="1"/>
      <protection locked="0"/>
    </xf>
    <xf numFmtId="0" fontId="6" fillId="0" borderId="134" xfId="6" applyFont="1" applyBorder="1" applyAlignment="1" applyProtection="1">
      <alignment wrapText="1"/>
      <protection locked="0"/>
    </xf>
    <xf numFmtId="0" fontId="5" fillId="7" borderId="134" xfId="6" applyFont="1" applyFill="1" applyBorder="1" applyAlignment="1">
      <alignment horizontal="center" vertical="center"/>
    </xf>
    <xf numFmtId="0" fontId="2" fillId="0" borderId="126" xfId="6" applyFont="1" applyAlignment="1">
      <alignment horizontal="center" vertical="center" textRotation="90"/>
    </xf>
    <xf numFmtId="0" fontId="55" fillId="0" borderId="126" xfId="6" applyFont="1" applyAlignment="1">
      <alignment horizontal="center"/>
    </xf>
    <xf numFmtId="0" fontId="3" fillId="0" borderId="32" xfId="6" applyFont="1" applyBorder="1" applyAlignment="1">
      <alignment horizontal="center" vertical="center"/>
    </xf>
    <xf numFmtId="0" fontId="2" fillId="0" borderId="126" xfId="9" applyFont="1" applyAlignment="1">
      <alignment horizontal="center" vertical="center" textRotation="90"/>
    </xf>
    <xf numFmtId="0" fontId="110" fillId="0" borderId="126" xfId="9"/>
    <xf numFmtId="0" fontId="55" fillId="0" borderId="126" xfId="9" applyFont="1" applyAlignment="1">
      <alignment horizontal="center"/>
    </xf>
    <xf numFmtId="0" fontId="3" fillId="0" borderId="134" xfId="9" applyFont="1" applyBorder="1" applyAlignment="1" applyProtection="1">
      <alignment horizontal="center" vertical="center" wrapText="1"/>
      <protection locked="0"/>
    </xf>
    <xf numFmtId="0" fontId="6" fillId="0" borderId="134" xfId="9" applyFont="1" applyBorder="1" applyAlignment="1" applyProtection="1">
      <alignment wrapText="1"/>
      <protection locked="0"/>
    </xf>
    <xf numFmtId="0" fontId="3" fillId="0" borderId="32" xfId="9" applyFont="1" applyBorder="1" applyAlignment="1">
      <alignment horizontal="center" vertical="center"/>
    </xf>
    <xf numFmtId="0" fontId="6" fillId="0" borderId="110" xfId="9" applyFont="1" applyBorder="1"/>
    <xf numFmtId="0" fontId="6" fillId="0" borderId="34" xfId="9" applyFont="1" applyBorder="1"/>
    <xf numFmtId="0" fontId="106" fillId="0" borderId="134" xfId="9" applyFont="1" applyBorder="1" applyAlignment="1" applyProtection="1">
      <alignment horizontal="center" vertical="center" wrapText="1"/>
      <protection locked="0"/>
    </xf>
    <xf numFmtId="0" fontId="3" fillId="2" borderId="32" xfId="9" applyFont="1" applyFill="1" applyBorder="1" applyAlignment="1" applyProtection="1">
      <alignment horizontal="left" vertical="center" wrapText="1"/>
      <protection locked="0"/>
    </xf>
    <xf numFmtId="0" fontId="3" fillId="2" borderId="110" xfId="9" applyFont="1" applyFill="1" applyBorder="1" applyAlignment="1" applyProtection="1">
      <alignment horizontal="left" vertical="center" wrapText="1"/>
      <protection locked="0"/>
    </xf>
    <xf numFmtId="49" fontId="3" fillId="0" borderId="32" xfId="9" applyNumberFormat="1" applyFont="1" applyBorder="1" applyAlignment="1" applyProtection="1">
      <alignment horizontal="center" vertical="center" wrapText="1"/>
      <protection locked="0"/>
    </xf>
    <xf numFmtId="49" fontId="3" fillId="0" borderId="110" xfId="9" applyNumberFormat="1" applyFont="1" applyBorder="1" applyAlignment="1" applyProtection="1">
      <alignment horizontal="center" vertical="center" wrapText="1"/>
      <protection locked="0"/>
    </xf>
    <xf numFmtId="0" fontId="3" fillId="2" borderId="134" xfId="9" applyFont="1" applyFill="1" applyBorder="1" applyAlignment="1" applyProtection="1">
      <alignment horizontal="left" vertical="center" wrapText="1"/>
      <protection locked="0"/>
    </xf>
    <xf numFmtId="0" fontId="5" fillId="7" borderId="134" xfId="9" applyFont="1" applyFill="1" applyBorder="1" applyAlignment="1">
      <alignment horizontal="center" vertical="center"/>
    </xf>
    <xf numFmtId="0" fontId="6" fillId="0" borderId="134" xfId="9" applyFont="1" applyBorder="1"/>
    <xf numFmtId="0" fontId="11" fillId="50" borderId="137" xfId="9" applyFont="1" applyFill="1" applyBorder="1" applyAlignment="1">
      <alignment horizontal="center" vertical="center"/>
    </xf>
    <xf numFmtId="0" fontId="11" fillId="50" borderId="138" xfId="9" applyFont="1" applyFill="1" applyBorder="1" applyAlignment="1">
      <alignment horizontal="center" vertical="center"/>
    </xf>
    <xf numFmtId="0" fontId="11" fillId="50" borderId="139" xfId="9" applyFont="1" applyFill="1" applyBorder="1" applyAlignment="1">
      <alignment horizontal="center" vertical="center"/>
    </xf>
    <xf numFmtId="0" fontId="11" fillId="25" borderId="134" xfId="9" applyFont="1" applyFill="1" applyBorder="1" applyAlignment="1">
      <alignment horizontal="center" vertical="center"/>
    </xf>
    <xf numFmtId="0" fontId="81" fillId="23" borderId="134" xfId="9" applyFont="1" applyFill="1" applyBorder="1" applyAlignment="1">
      <alignment horizontal="center" vertical="center"/>
    </xf>
    <xf numFmtId="0" fontId="5" fillId="17" borderId="120" xfId="9" applyFont="1" applyFill="1" applyBorder="1" applyAlignment="1">
      <alignment horizontal="center" vertical="center"/>
    </xf>
    <xf numFmtId="0" fontId="5" fillId="17" borderId="122" xfId="9" applyFont="1" applyFill="1" applyBorder="1" applyAlignment="1">
      <alignment horizontal="center" vertical="center"/>
    </xf>
    <xf numFmtId="0" fontId="5" fillId="17" borderId="121" xfId="9" applyFont="1" applyFill="1" applyBorder="1" applyAlignment="1">
      <alignment horizontal="center" vertical="center"/>
    </xf>
    <xf numFmtId="0" fontId="5" fillId="17" borderId="125" xfId="9" applyFont="1" applyFill="1" applyBorder="1" applyAlignment="1">
      <alignment horizontal="center" vertical="center"/>
    </xf>
    <xf numFmtId="0" fontId="5" fillId="17" borderId="126" xfId="9" applyFont="1" applyFill="1" applyBorder="1" applyAlignment="1">
      <alignment horizontal="center" vertical="center"/>
    </xf>
    <xf numFmtId="0" fontId="5" fillId="17" borderId="118" xfId="9" applyFont="1" applyFill="1" applyBorder="1" applyAlignment="1">
      <alignment horizontal="center" vertical="center"/>
    </xf>
    <xf numFmtId="0" fontId="5" fillId="17" borderId="120" xfId="9" applyFont="1" applyFill="1" applyBorder="1" applyAlignment="1">
      <alignment horizontal="center" vertical="center" wrapText="1"/>
    </xf>
    <xf numFmtId="0" fontId="5" fillId="17" borderId="122" xfId="9" applyFont="1" applyFill="1" applyBorder="1" applyAlignment="1">
      <alignment horizontal="center" vertical="center" wrapText="1"/>
    </xf>
    <xf numFmtId="0" fontId="5" fillId="17" borderId="121" xfId="9" applyFont="1" applyFill="1" applyBorder="1" applyAlignment="1">
      <alignment horizontal="center" vertical="center" wrapText="1"/>
    </xf>
    <xf numFmtId="0" fontId="5" fillId="17" borderId="125" xfId="9" applyFont="1" applyFill="1" applyBorder="1" applyAlignment="1">
      <alignment horizontal="center" vertical="center" wrapText="1"/>
    </xf>
    <xf numFmtId="0" fontId="5" fillId="17" borderId="126" xfId="9" applyFont="1" applyFill="1" applyBorder="1" applyAlignment="1">
      <alignment horizontal="center" vertical="center" wrapText="1"/>
    </xf>
    <xf numFmtId="0" fontId="5" fillId="17" borderId="118" xfId="9" applyFont="1" applyFill="1" applyBorder="1" applyAlignment="1">
      <alignment horizontal="center" vertical="center" wrapText="1"/>
    </xf>
    <xf numFmtId="0" fontId="4" fillId="20" borderId="32" xfId="9" applyFont="1" applyFill="1" applyBorder="1" applyAlignment="1">
      <alignment horizontal="left" vertical="center"/>
    </xf>
    <xf numFmtId="0" fontId="6" fillId="17" borderId="110" xfId="9" applyFont="1" applyFill="1" applyBorder="1" applyAlignment="1">
      <alignment horizontal="left"/>
    </xf>
    <xf numFmtId="0" fontId="4" fillId="17" borderId="143" xfId="9" applyFont="1" applyFill="1" applyBorder="1" applyAlignment="1">
      <alignment horizontal="left" vertical="center"/>
    </xf>
    <xf numFmtId="0" fontId="4" fillId="17" borderId="124" xfId="9" applyFont="1" applyFill="1" applyBorder="1" applyAlignment="1">
      <alignment horizontal="left" vertical="center"/>
    </xf>
    <xf numFmtId="0" fontId="4" fillId="17" borderId="144" xfId="9" applyFont="1" applyFill="1" applyBorder="1" applyAlignment="1">
      <alignment horizontal="left" vertical="center"/>
    </xf>
    <xf numFmtId="0" fontId="6" fillId="18" borderId="137" xfId="9" applyFont="1" applyFill="1" applyBorder="1" applyAlignment="1" applyProtection="1">
      <alignment horizontal="left" vertical="center" wrapText="1"/>
      <protection locked="0"/>
    </xf>
    <xf numFmtId="0" fontId="6" fillId="18" borderId="138" xfId="9" applyFont="1" applyFill="1" applyBorder="1" applyAlignment="1" applyProtection="1">
      <alignment horizontal="left" vertical="center" wrapText="1"/>
      <protection locked="0"/>
    </xf>
    <xf numFmtId="0" fontId="6" fillId="18" borderId="139" xfId="9" applyFont="1" applyFill="1" applyBorder="1" applyAlignment="1" applyProtection="1">
      <alignment horizontal="left" vertical="center" wrapText="1"/>
      <protection locked="0"/>
    </xf>
    <xf numFmtId="0" fontId="4" fillId="17" borderId="145" xfId="9" applyFont="1" applyFill="1" applyBorder="1" applyAlignment="1">
      <alignment horizontal="left" vertical="center"/>
    </xf>
    <xf numFmtId="0" fontId="4" fillId="17" borderId="136" xfId="9" applyFont="1" applyFill="1" applyBorder="1" applyAlignment="1">
      <alignment horizontal="left" vertical="center"/>
    </xf>
    <xf numFmtId="0" fontId="4" fillId="17" borderId="146" xfId="9" applyFont="1" applyFill="1" applyBorder="1" applyAlignment="1">
      <alignment horizontal="left" vertical="center"/>
    </xf>
    <xf numFmtId="0" fontId="4" fillId="21" borderId="120" xfId="9" applyFont="1" applyFill="1" applyBorder="1" applyAlignment="1">
      <alignment horizontal="center" vertical="center"/>
    </xf>
    <xf numFmtId="0" fontId="6" fillId="18" borderId="121" xfId="9" applyFont="1" applyFill="1" applyBorder="1"/>
    <xf numFmtId="0" fontId="4" fillId="7" borderId="125" xfId="9" applyFont="1" applyFill="1" applyBorder="1" applyAlignment="1">
      <alignment horizontal="center" vertical="center" wrapText="1"/>
    </xf>
    <xf numFmtId="0" fontId="4" fillId="7" borderId="126" xfId="9" applyFont="1" applyFill="1" applyBorder="1" applyAlignment="1">
      <alignment horizontal="center" vertical="center" wrapText="1"/>
    </xf>
    <xf numFmtId="0" fontId="4" fillId="7" borderId="118" xfId="9" applyFont="1" applyFill="1" applyBorder="1" applyAlignment="1">
      <alignment horizontal="center" vertical="center" wrapText="1"/>
    </xf>
    <xf numFmtId="0" fontId="4" fillId="21" borderId="148" xfId="9" applyFont="1" applyFill="1" applyBorder="1" applyAlignment="1">
      <alignment horizontal="center" vertical="center"/>
    </xf>
    <xf numFmtId="0" fontId="4" fillId="21" borderId="149" xfId="9" applyFont="1" applyFill="1" applyBorder="1" applyAlignment="1">
      <alignment horizontal="center" vertical="center"/>
    </xf>
    <xf numFmtId="0" fontId="4" fillId="7" borderId="137" xfId="9" applyFont="1" applyFill="1" applyBorder="1" applyAlignment="1">
      <alignment horizontal="center" vertical="center" wrapText="1"/>
    </xf>
    <xf numFmtId="0" fontId="4" fillId="7" borderId="138" xfId="9" applyFont="1" applyFill="1" applyBorder="1" applyAlignment="1">
      <alignment horizontal="center" vertical="center" wrapText="1"/>
    </xf>
    <xf numFmtId="0" fontId="4" fillId="7" borderId="139" xfId="9" applyFont="1" applyFill="1" applyBorder="1" applyAlignment="1">
      <alignment horizontal="center" vertical="center" wrapText="1"/>
    </xf>
    <xf numFmtId="0" fontId="4" fillId="17" borderId="140" xfId="9" applyFont="1" applyFill="1" applyBorder="1" applyAlignment="1">
      <alignment horizontal="left" vertical="center"/>
    </xf>
    <xf numFmtId="0" fontId="4" fillId="17" borderId="141" xfId="9" applyFont="1" applyFill="1" applyBorder="1" applyAlignment="1">
      <alignment horizontal="left" vertical="center"/>
    </xf>
    <xf numFmtId="0" fontId="4" fillId="17" borderId="142" xfId="9" applyFont="1" applyFill="1" applyBorder="1" applyAlignment="1">
      <alignment horizontal="left" vertical="center"/>
    </xf>
    <xf numFmtId="0" fontId="3" fillId="0" borderId="134" xfId="9" applyFont="1" applyBorder="1" applyAlignment="1" applyProtection="1">
      <alignment horizontal="left" vertical="center" wrapText="1"/>
      <protection locked="0"/>
    </xf>
    <xf numFmtId="15" fontId="3" fillId="0" borderId="134" xfId="9" applyNumberFormat="1" applyFont="1" applyBorder="1" applyAlignment="1" applyProtection="1">
      <alignment horizontal="center" vertical="center" wrapText="1"/>
      <protection locked="0"/>
    </xf>
    <xf numFmtId="0" fontId="68" fillId="0" borderId="134" xfId="9" applyFont="1" applyBorder="1" applyAlignment="1" applyProtection="1">
      <alignment horizontal="center" vertical="center"/>
      <protection locked="0"/>
    </xf>
    <xf numFmtId="0" fontId="11" fillId="49" borderId="134" xfId="9" applyFont="1" applyFill="1" applyBorder="1" applyAlignment="1">
      <alignment horizontal="center" vertical="center" wrapText="1"/>
    </xf>
    <xf numFmtId="49" fontId="3" fillId="0" borderId="134" xfId="9" applyNumberFormat="1" applyFont="1" applyBorder="1" applyAlignment="1" applyProtection="1">
      <alignment horizontal="center" vertical="center" wrapText="1"/>
      <protection locked="0"/>
    </xf>
    <xf numFmtId="0" fontId="6" fillId="0" borderId="134" xfId="9" applyFont="1" applyBorder="1" applyAlignment="1" applyProtection="1">
      <alignment horizontal="left" vertical="center" wrapText="1"/>
      <protection locked="0"/>
    </xf>
    <xf numFmtId="0" fontId="4" fillId="17" borderId="137" xfId="9" applyFont="1" applyFill="1" applyBorder="1" applyAlignment="1">
      <alignment horizontal="center" vertical="center" wrapText="1"/>
    </xf>
    <xf numFmtId="0" fontId="4" fillId="17" borderId="138" xfId="9" applyFont="1" applyFill="1" applyBorder="1" applyAlignment="1">
      <alignment horizontal="center" vertical="center" wrapText="1"/>
    </xf>
    <xf numFmtId="0" fontId="4" fillId="17" borderId="139" xfId="9" applyFont="1" applyFill="1" applyBorder="1" applyAlignment="1">
      <alignment horizontal="center" vertical="center" wrapText="1"/>
    </xf>
    <xf numFmtId="0" fontId="4" fillId="17" borderId="134" xfId="9" applyFont="1" applyFill="1" applyBorder="1" applyAlignment="1">
      <alignment horizontal="center" vertical="top" wrapText="1"/>
    </xf>
    <xf numFmtId="0" fontId="4" fillId="17" borderId="134" xfId="9" applyFont="1" applyFill="1" applyBorder="1" applyAlignment="1">
      <alignment horizontal="center" vertical="center" wrapText="1"/>
    </xf>
    <xf numFmtId="0" fontId="72" fillId="2" borderId="126" xfId="9" applyFont="1" applyFill="1" applyBorder="1" applyAlignment="1">
      <alignment horizontal="right" vertical="center" wrapText="1"/>
    </xf>
    <xf numFmtId="0" fontId="26" fillId="0" borderId="126" xfId="9" applyFont="1" applyBorder="1" applyAlignment="1">
      <alignment horizontal="right"/>
    </xf>
    <xf numFmtId="0" fontId="75" fillId="2" borderId="137" xfId="9" applyFont="1" applyFill="1" applyBorder="1" applyAlignment="1" applyProtection="1">
      <alignment horizontal="center" vertical="center" wrapText="1"/>
      <protection locked="0"/>
    </xf>
    <xf numFmtId="0" fontId="75" fillId="2" borderId="138" xfId="9" applyFont="1" applyFill="1" applyBorder="1" applyAlignment="1" applyProtection="1">
      <alignment horizontal="center" vertical="center" wrapText="1"/>
      <protection locked="0"/>
    </xf>
    <xf numFmtId="0" fontId="75" fillId="2" borderId="139" xfId="9" applyFont="1" applyFill="1" applyBorder="1" applyAlignment="1" applyProtection="1">
      <alignment horizontal="center" vertical="center" wrapText="1"/>
      <protection locked="0"/>
    </xf>
    <xf numFmtId="0" fontId="76" fillId="2" borderId="126" xfId="9" applyFont="1" applyFill="1" applyBorder="1" applyAlignment="1">
      <alignment horizontal="left" vertical="center"/>
    </xf>
    <xf numFmtId="0" fontId="5" fillId="22" borderId="137" xfId="9" applyFont="1" applyFill="1" applyBorder="1" applyAlignment="1">
      <alignment horizontal="center" vertical="center"/>
    </xf>
    <xf numFmtId="0" fontId="5" fillId="22" borderId="138" xfId="9" applyFont="1" applyFill="1" applyBorder="1" applyAlignment="1">
      <alignment horizontal="center" vertical="center"/>
    </xf>
    <xf numFmtId="0" fontId="5" fillId="22" borderId="139" xfId="9" applyFont="1" applyFill="1" applyBorder="1" applyAlignment="1">
      <alignment horizontal="center" vertical="center"/>
    </xf>
    <xf numFmtId="0" fontId="5" fillId="22" borderId="137" xfId="9" applyFont="1" applyFill="1" applyBorder="1" applyAlignment="1">
      <alignment horizontal="center" vertical="center" wrapText="1"/>
    </xf>
    <xf numFmtId="0" fontId="5" fillId="22" borderId="138" xfId="9" applyFont="1" applyFill="1" applyBorder="1" applyAlignment="1">
      <alignment horizontal="center" vertical="center" wrapText="1"/>
    </xf>
    <xf numFmtId="0" fontId="5" fillId="22" borderId="139" xfId="9" applyFont="1" applyFill="1" applyBorder="1" applyAlignment="1">
      <alignment horizontal="center" vertical="center" wrapText="1"/>
    </xf>
    <xf numFmtId="0" fontId="68" fillId="0" borderId="134" xfId="9" applyFont="1" applyBorder="1" applyAlignment="1" applyProtection="1">
      <alignment horizontal="left" vertical="center" wrapText="1"/>
      <protection locked="0"/>
    </xf>
    <xf numFmtId="0" fontId="110" fillId="0" borderId="134" xfId="9" applyBorder="1" applyAlignment="1" applyProtection="1">
      <alignment horizontal="left" vertical="center" wrapText="1"/>
      <protection locked="0"/>
    </xf>
    <xf numFmtId="0" fontId="2" fillId="2" borderId="134" xfId="9" applyFont="1" applyFill="1" applyBorder="1" applyAlignment="1" applyProtection="1">
      <alignment horizontal="center" vertical="center" wrapText="1"/>
      <protection locked="0"/>
    </xf>
    <xf numFmtId="0" fontId="6" fillId="0" borderId="134" xfId="9" applyFont="1" applyBorder="1" applyProtection="1">
      <protection locked="0"/>
    </xf>
    <xf numFmtId="0" fontId="11" fillId="49" borderId="137" xfId="9" applyFont="1" applyFill="1" applyBorder="1" applyAlignment="1">
      <alignment horizontal="center" vertical="center"/>
    </xf>
    <xf numFmtId="0" fontId="11" fillId="49" borderId="138" xfId="9" applyFont="1" applyFill="1" applyBorder="1" applyAlignment="1">
      <alignment horizontal="center" vertical="center"/>
    </xf>
    <xf numFmtId="0" fontId="11" fillId="49" borderId="139" xfId="9" applyFont="1" applyFill="1" applyBorder="1" applyAlignment="1">
      <alignment horizontal="center" vertical="center"/>
    </xf>
    <xf numFmtId="0" fontId="5" fillId="0" borderId="134" xfId="9" applyFont="1" applyBorder="1" applyAlignment="1">
      <alignment horizontal="left" vertical="center" wrapText="1" indent="1"/>
    </xf>
    <xf numFmtId="0" fontId="3" fillId="2" borderId="137" xfId="9" applyFont="1" applyFill="1" applyBorder="1" applyAlignment="1" applyProtection="1">
      <alignment horizontal="left" vertical="center" wrapText="1"/>
      <protection locked="0"/>
    </xf>
    <xf numFmtId="0" fontId="3" fillId="2" borderId="138" xfId="9" applyFont="1" applyFill="1" applyBorder="1" applyAlignment="1" applyProtection="1">
      <alignment horizontal="left" vertical="center" wrapText="1"/>
      <protection locked="0"/>
    </xf>
    <xf numFmtId="0" fontId="3" fillId="2" borderId="139" xfId="9" applyFont="1" applyFill="1" applyBorder="1" applyAlignment="1" applyProtection="1">
      <alignment horizontal="left" vertical="center" wrapText="1"/>
      <protection locked="0"/>
    </xf>
    <xf numFmtId="9" fontId="3" fillId="2" borderId="134" xfId="9" applyNumberFormat="1" applyFont="1" applyFill="1" applyBorder="1" applyAlignment="1" applyProtection="1">
      <alignment horizontal="center" vertical="center" wrapText="1"/>
      <protection locked="0"/>
    </xf>
    <xf numFmtId="0" fontId="4" fillId="0" borderId="126" xfId="9" applyFont="1" applyBorder="1" applyAlignment="1">
      <alignment horizontal="center" vertical="center" wrapText="1"/>
    </xf>
    <xf numFmtId="0" fontId="6" fillId="0" borderId="126" xfId="9" applyFont="1" applyBorder="1" applyAlignment="1">
      <alignment wrapText="1"/>
    </xf>
    <xf numFmtId="0" fontId="4" fillId="0" borderId="134" xfId="9" applyFont="1" applyBorder="1" applyAlignment="1" applyProtection="1">
      <alignment horizontal="center" vertical="center" wrapText="1"/>
      <protection locked="0"/>
    </xf>
    <xf numFmtId="0" fontId="111" fillId="0" borderId="134" xfId="9" applyFont="1" applyBorder="1" applyAlignment="1" applyProtection="1">
      <alignment horizontal="center" vertical="center" wrapText="1"/>
      <protection locked="0"/>
    </xf>
    <xf numFmtId="0" fontId="68" fillId="0" borderId="134" xfId="9" applyFont="1" applyBorder="1" applyAlignment="1" applyProtection="1">
      <alignment horizontal="justify" vertical="center" wrapText="1"/>
      <protection locked="0"/>
    </xf>
    <xf numFmtId="0" fontId="110" fillId="0" borderId="134" xfId="9" applyBorder="1" applyAlignment="1" applyProtection="1">
      <alignment horizontal="justify" vertical="center" wrapText="1"/>
      <protection locked="0"/>
    </xf>
    <xf numFmtId="0" fontId="65" fillId="17" borderId="134" xfId="9" applyFont="1" applyFill="1" applyBorder="1" applyAlignment="1">
      <alignment horizontal="center" vertical="center" wrapText="1"/>
    </xf>
    <xf numFmtId="0" fontId="69" fillId="19" borderId="134" xfId="9" applyFont="1" applyFill="1" applyBorder="1" applyAlignment="1">
      <alignment horizontal="center" vertical="center" wrapText="1"/>
    </xf>
    <xf numFmtId="0" fontId="4" fillId="7" borderId="134" xfId="9" applyFont="1" applyFill="1" applyBorder="1" applyAlignment="1">
      <alignment horizontal="center" vertical="center" wrapText="1"/>
    </xf>
    <xf numFmtId="0" fontId="4" fillId="7" borderId="134" xfId="9" applyFont="1" applyFill="1" applyBorder="1" applyAlignment="1">
      <alignment horizontal="center" vertical="center"/>
    </xf>
    <xf numFmtId="0" fontId="6" fillId="0" borderId="134" xfId="9" applyFont="1" applyBorder="1" applyAlignment="1">
      <alignment wrapText="1"/>
    </xf>
    <xf numFmtId="0" fontId="41" fillId="2" borderId="99" xfId="9" applyFont="1" applyFill="1" applyBorder="1" applyAlignment="1">
      <alignment horizontal="center" vertical="center" wrapText="1"/>
    </xf>
    <xf numFmtId="0" fontId="6" fillId="0" borderId="102" xfId="9" applyFont="1" applyBorder="1"/>
    <xf numFmtId="0" fontId="42" fillId="0" borderId="102" xfId="9" applyFont="1" applyBorder="1" applyAlignment="1">
      <alignment horizontal="center" vertical="center" wrapText="1"/>
    </xf>
    <xf numFmtId="0" fontId="11" fillId="49" borderId="135" xfId="9" applyFont="1" applyFill="1" applyBorder="1" applyAlignment="1">
      <alignment horizontal="center" vertical="center"/>
    </xf>
    <xf numFmtId="0" fontId="11" fillId="49" borderId="136" xfId="9" applyFont="1" applyFill="1" applyBorder="1" applyAlignment="1">
      <alignment horizontal="center" vertical="center"/>
    </xf>
    <xf numFmtId="0" fontId="64" fillId="23" borderId="134" xfId="9" applyFont="1" applyFill="1" applyBorder="1" applyAlignment="1">
      <alignment horizontal="center" vertical="center"/>
    </xf>
    <xf numFmtId="0" fontId="3" fillId="0" borderId="137" xfId="9" applyFont="1" applyBorder="1" applyAlignment="1" applyProtection="1">
      <alignment horizontal="center" vertical="center" wrapText="1"/>
      <protection locked="0"/>
    </xf>
    <xf numFmtId="0" fontId="3" fillId="0" borderId="138" xfId="9" applyFont="1" applyBorder="1" applyAlignment="1" applyProtection="1">
      <alignment horizontal="center" vertical="center" wrapText="1"/>
      <protection locked="0"/>
    </xf>
    <xf numFmtId="0" fontId="3" fillId="0" borderId="139" xfId="9" applyFont="1" applyBorder="1" applyAlignment="1" applyProtection="1">
      <alignment horizontal="center" vertical="center" wrapText="1"/>
      <protection locked="0"/>
    </xf>
    <xf numFmtId="0" fontId="36" fillId="0" borderId="78" xfId="9" applyFont="1" applyBorder="1" applyAlignment="1">
      <alignment horizontal="right" vertical="center" wrapText="1"/>
    </xf>
    <xf numFmtId="0" fontId="6" fillId="0" borderId="81" xfId="9" applyFont="1" applyBorder="1"/>
    <xf numFmtId="166" fontId="5" fillId="0" borderId="81" xfId="9" applyNumberFormat="1" applyFont="1" applyBorder="1" applyAlignment="1">
      <alignment horizontal="left" vertical="center" wrapText="1"/>
    </xf>
    <xf numFmtId="0" fontId="39" fillId="0" borderId="131" xfId="9" applyFont="1" applyBorder="1" applyAlignment="1">
      <alignment horizontal="center" vertical="center" wrapText="1"/>
    </xf>
    <xf numFmtId="0" fontId="6" fillId="0" borderId="127" xfId="9" applyFont="1" applyBorder="1"/>
    <xf numFmtId="0" fontId="6" fillId="0" borderId="132" xfId="9" applyFont="1" applyBorder="1"/>
    <xf numFmtId="166" fontId="5" fillId="0" borderId="127" xfId="9" applyNumberFormat="1" applyFont="1" applyBorder="1" applyAlignment="1">
      <alignment horizontal="center" vertical="center" wrapText="1"/>
    </xf>
    <xf numFmtId="49" fontId="3" fillId="0" borderId="134" xfId="9" applyNumberFormat="1" applyFont="1" applyBorder="1" applyAlignment="1" applyProtection="1">
      <alignment horizontal="left" vertical="center" wrapText="1"/>
      <protection locked="0"/>
    </xf>
    <xf numFmtId="0" fontId="6" fillId="0" borderId="134" xfId="9" applyFont="1" applyBorder="1" applyAlignment="1" applyProtection="1">
      <alignment horizontal="left"/>
      <protection locked="0"/>
    </xf>
    <xf numFmtId="9" fontId="3" fillId="0" borderId="134" xfId="9" applyNumberFormat="1" applyFont="1" applyBorder="1" applyAlignment="1" applyProtection="1">
      <alignment horizontal="center" vertical="center" wrapText="1"/>
      <protection locked="0"/>
    </xf>
    <xf numFmtId="0" fontId="69" fillId="17" borderId="137" xfId="9" applyFont="1" applyFill="1" applyBorder="1" applyAlignment="1">
      <alignment horizontal="center" vertical="center" wrapText="1"/>
    </xf>
    <xf numFmtId="0" fontId="69" fillId="17" borderId="138" xfId="9" applyFont="1" applyFill="1" applyBorder="1" applyAlignment="1">
      <alignment horizontal="center" vertical="center" wrapText="1"/>
    </xf>
    <xf numFmtId="0" fontId="69" fillId="17" borderId="139" xfId="9" applyFont="1" applyFill="1" applyBorder="1" applyAlignment="1">
      <alignment horizontal="center" vertical="center" wrapText="1"/>
    </xf>
    <xf numFmtId="0" fontId="106" fillId="0" borderId="134" xfId="9" applyFont="1" applyBorder="1" applyAlignment="1" applyProtection="1">
      <alignment horizontal="left" vertical="center" wrapText="1"/>
      <protection locked="0"/>
    </xf>
    <xf numFmtId="49" fontId="4" fillId="17" borderId="134" xfId="9" applyNumberFormat="1" applyFont="1" applyFill="1" applyBorder="1" applyAlignment="1">
      <alignment horizontal="center" vertical="center" wrapText="1"/>
    </xf>
    <xf numFmtId="0" fontId="6" fillId="17" borderId="134" xfId="9" applyFont="1" applyFill="1" applyBorder="1"/>
    <xf numFmtId="0" fontId="11" fillId="49" borderId="114" xfId="9" applyFont="1" applyFill="1" applyBorder="1" applyAlignment="1">
      <alignment horizontal="center" vertical="center"/>
    </xf>
    <xf numFmtId="0" fontId="6" fillId="47" borderId="124" xfId="9" applyFont="1" applyFill="1" applyBorder="1"/>
    <xf numFmtId="0" fontId="4" fillId="23" borderId="137" xfId="9" applyFont="1" applyFill="1" applyBorder="1" applyAlignment="1">
      <alignment horizontal="center" vertical="center"/>
    </xf>
    <xf numFmtId="0" fontId="4" fillId="23" borderId="138" xfId="9" applyFont="1" applyFill="1" applyBorder="1" applyAlignment="1">
      <alignment horizontal="center" vertical="center"/>
    </xf>
    <xf numFmtId="0" fontId="4" fillId="23" borderId="139" xfId="9" applyFont="1" applyFill="1" applyBorder="1" applyAlignment="1">
      <alignment horizontal="center" vertical="center"/>
    </xf>
    <xf numFmtId="49" fontId="52" fillId="7" borderId="32" xfId="9" applyNumberFormat="1" applyFont="1" applyFill="1" applyBorder="1" applyAlignment="1">
      <alignment horizontal="right" vertical="center" wrapText="1"/>
    </xf>
    <xf numFmtId="0" fontId="53" fillId="2" borderId="110" xfId="9" applyFont="1" applyFill="1" applyBorder="1" applyAlignment="1" applyProtection="1">
      <alignment horizontal="center" vertical="center"/>
      <protection locked="0"/>
    </xf>
    <xf numFmtId="0" fontId="6" fillId="0" borderId="110" xfId="9" applyFont="1" applyBorder="1" applyProtection="1">
      <protection locked="0"/>
    </xf>
    <xf numFmtId="0" fontId="6" fillId="0" borderId="34" xfId="9" applyFont="1" applyBorder="1" applyProtection="1">
      <protection locked="0"/>
    </xf>
    <xf numFmtId="9" fontId="49" fillId="0" borderId="127" xfId="9" applyNumberFormat="1" applyFont="1" applyBorder="1" applyAlignment="1">
      <alignment horizontal="left" vertical="center" wrapText="1"/>
    </xf>
    <xf numFmtId="0" fontId="6" fillId="0" borderId="128" xfId="9" applyFont="1" applyBorder="1"/>
    <xf numFmtId="0" fontId="17" fillId="0" borderId="32" xfId="9" applyFont="1" applyBorder="1" applyAlignment="1" applyProtection="1">
      <alignment horizontal="center" vertical="center" wrapText="1"/>
      <protection locked="0"/>
    </xf>
    <xf numFmtId="0" fontId="60" fillId="0" borderId="34" xfId="9" applyFont="1" applyBorder="1" applyProtection="1">
      <protection locked="0"/>
    </xf>
    <xf numFmtId="0" fontId="3" fillId="0" borderId="32" xfId="9" applyFont="1" applyBorder="1" applyAlignment="1" applyProtection="1">
      <alignment horizontal="left" vertical="center" wrapText="1"/>
      <protection locked="0"/>
    </xf>
    <xf numFmtId="0" fontId="6" fillId="0" borderId="110" xfId="9" applyFont="1" applyBorder="1" applyAlignment="1" applyProtection="1">
      <alignment horizontal="left"/>
      <protection locked="0"/>
    </xf>
    <xf numFmtId="0" fontId="6" fillId="0" borderId="34" xfId="9" applyFont="1" applyBorder="1" applyAlignment="1" applyProtection="1">
      <alignment horizontal="left"/>
      <protection locked="0"/>
    </xf>
    <xf numFmtId="0" fontId="3" fillId="0" borderId="32" xfId="9" applyFont="1" applyBorder="1" applyAlignment="1" applyProtection="1">
      <alignment horizontal="left" vertical="center"/>
      <protection locked="0"/>
    </xf>
    <xf numFmtId="0" fontId="3" fillId="0" borderId="34" xfId="9" applyFont="1" applyBorder="1" applyAlignment="1" applyProtection="1">
      <alignment horizontal="left" vertical="center"/>
      <protection locked="0"/>
    </xf>
    <xf numFmtId="0" fontId="3" fillId="0" borderId="110" xfId="9" applyFont="1" applyBorder="1" applyAlignment="1" applyProtection="1">
      <alignment horizontal="left" vertical="center" wrapText="1"/>
      <protection locked="0"/>
    </xf>
    <xf numFmtId="0" fontId="3" fillId="0" borderId="137" xfId="9" applyFont="1" applyBorder="1" applyAlignment="1" applyProtection="1">
      <alignment horizontal="left" vertical="center" wrapText="1"/>
      <protection locked="0"/>
    </xf>
    <xf numFmtId="0" fontId="3" fillId="0" borderId="138" xfId="9" applyFont="1" applyBorder="1" applyAlignment="1" applyProtection="1">
      <alignment horizontal="left" vertical="center" wrapText="1"/>
      <protection locked="0"/>
    </xf>
    <xf numFmtId="0" fontId="3" fillId="0" borderId="139" xfId="9" applyFont="1" applyBorder="1" applyAlignment="1" applyProtection="1">
      <alignment horizontal="left" vertical="center" wrapText="1"/>
      <protection locked="0"/>
    </xf>
    <xf numFmtId="0" fontId="3" fillId="0" borderId="34" xfId="9" applyFont="1" applyBorder="1" applyAlignment="1" applyProtection="1">
      <alignment horizontal="left" vertical="center" wrapText="1"/>
      <protection locked="0"/>
    </xf>
    <xf numFmtId="0" fontId="3" fillId="0" borderId="114" xfId="9" applyFont="1" applyBorder="1" applyAlignment="1" applyProtection="1">
      <alignment horizontal="left" vertical="center" wrapText="1"/>
      <protection locked="0"/>
    </xf>
    <xf numFmtId="0" fontId="3" fillId="0" borderId="124" xfId="9" applyFont="1" applyBorder="1" applyAlignment="1" applyProtection="1">
      <alignment horizontal="left" vertical="center" wrapText="1"/>
      <protection locked="0"/>
    </xf>
    <xf numFmtId="0" fontId="3" fillId="0" borderId="115" xfId="9" applyFont="1" applyBorder="1" applyAlignment="1" applyProtection="1">
      <alignment horizontal="left" vertical="center" wrapText="1"/>
      <protection locked="0"/>
    </xf>
    <xf numFmtId="0" fontId="3" fillId="0" borderId="137" xfId="9" applyFont="1" applyBorder="1" applyAlignment="1" applyProtection="1">
      <alignment horizontal="justify" vertical="center" wrapText="1"/>
      <protection locked="0"/>
    </xf>
    <xf numFmtId="0" fontId="3" fillId="0" borderId="138" xfId="9" applyFont="1" applyBorder="1" applyAlignment="1" applyProtection="1">
      <alignment horizontal="justify" vertical="center" wrapText="1"/>
      <protection locked="0"/>
    </xf>
    <xf numFmtId="0" fontId="3" fillId="0" borderId="139" xfId="9" applyFont="1" applyBorder="1" applyAlignment="1" applyProtection="1">
      <alignment horizontal="justify" vertical="center" wrapText="1"/>
      <protection locked="0"/>
    </xf>
    <xf numFmtId="0" fontId="106" fillId="0" borderId="134" xfId="9" applyFont="1" applyBorder="1" applyAlignment="1" applyProtection="1">
      <alignment horizontal="left" vertical="center"/>
      <protection locked="0"/>
    </xf>
    <xf numFmtId="0" fontId="106" fillId="0" borderId="198" xfId="9" applyFont="1" applyBorder="1" applyAlignment="1" applyProtection="1">
      <alignment horizontal="left" vertical="center" wrapText="1"/>
      <protection locked="0"/>
    </xf>
    <xf numFmtId="0" fontId="4" fillId="17" borderId="32" xfId="9" applyFont="1" applyFill="1" applyBorder="1" applyAlignment="1">
      <alignment horizontal="center" vertical="center" wrapText="1"/>
    </xf>
    <xf numFmtId="0" fontId="6" fillId="17" borderId="34" xfId="9" applyFont="1" applyFill="1" applyBorder="1"/>
    <xf numFmtId="0" fontId="4" fillId="17" borderId="34" xfId="9" applyFont="1" applyFill="1" applyBorder="1" applyAlignment="1">
      <alignment horizontal="center" vertical="center" wrapText="1"/>
    </xf>
    <xf numFmtId="0" fontId="4" fillId="17" borderId="110" xfId="9" applyFont="1" applyFill="1" applyBorder="1" applyAlignment="1">
      <alignment horizontal="center" vertical="center" wrapText="1"/>
    </xf>
    <xf numFmtId="0" fontId="13" fillId="0" borderId="126" xfId="9" applyFont="1" applyAlignment="1">
      <alignment horizontal="center" wrapText="1"/>
    </xf>
    <xf numFmtId="0" fontId="6" fillId="0" borderId="122" xfId="9" applyFont="1" applyBorder="1"/>
    <xf numFmtId="0" fontId="4" fillId="49" borderId="32" xfId="9" applyFont="1" applyFill="1" applyBorder="1" applyAlignment="1">
      <alignment horizontal="center" vertical="center"/>
    </xf>
    <xf numFmtId="0" fontId="4" fillId="49" borderId="110" xfId="9" applyFont="1" applyFill="1" applyBorder="1" applyAlignment="1">
      <alignment horizontal="center" vertical="center"/>
    </xf>
    <xf numFmtId="0" fontId="4" fillId="49" borderId="124" xfId="9" applyFont="1" applyFill="1" applyBorder="1" applyAlignment="1">
      <alignment horizontal="center" vertical="center"/>
    </xf>
    <xf numFmtId="0" fontId="6" fillId="17" borderId="110" xfId="9" applyFont="1" applyFill="1" applyBorder="1"/>
    <xf numFmtId="0" fontId="4" fillId="17" borderId="32" xfId="9" applyFont="1" applyFill="1" applyBorder="1" applyAlignment="1">
      <alignment horizontal="center" vertical="center"/>
    </xf>
    <xf numFmtId="0" fontId="4" fillId="17" borderId="34" xfId="9" applyFont="1" applyFill="1" applyBorder="1" applyAlignment="1">
      <alignment horizontal="center" vertical="center"/>
    </xf>
    <xf numFmtId="0" fontId="4" fillId="17" borderId="114" xfId="9" applyFont="1" applyFill="1" applyBorder="1" applyAlignment="1">
      <alignment horizontal="center" vertical="center" wrapText="1"/>
    </xf>
    <xf numFmtId="0" fontId="4" fillId="17" borderId="124" xfId="9" applyFont="1" applyFill="1" applyBorder="1" applyAlignment="1">
      <alignment horizontal="center" vertical="center" wrapText="1"/>
    </xf>
    <xf numFmtId="0" fontId="4" fillId="17" borderId="115" xfId="9" applyFont="1" applyFill="1" applyBorder="1" applyAlignment="1">
      <alignment horizontal="center" vertical="center" wrapText="1"/>
    </xf>
    <xf numFmtId="0" fontId="37" fillId="17" borderId="32" xfId="9" applyFont="1" applyFill="1" applyBorder="1" applyAlignment="1">
      <alignment horizontal="center" vertical="center" wrapText="1"/>
    </xf>
    <xf numFmtId="0" fontId="3" fillId="2" borderId="124" xfId="9" applyFont="1" applyFill="1" applyBorder="1" applyAlignment="1">
      <alignment horizontal="center" vertical="top"/>
    </xf>
    <xf numFmtId="0" fontId="6" fillId="0" borderId="124" xfId="9" applyFont="1" applyBorder="1"/>
    <xf numFmtId="9" fontId="11" fillId="2" borderId="102" xfId="9" applyNumberFormat="1" applyFont="1" applyFill="1" applyBorder="1" applyAlignment="1">
      <alignment horizontal="center" vertical="center" wrapText="1"/>
    </xf>
    <xf numFmtId="0" fontId="6" fillId="0" borderId="103" xfId="9" applyFont="1" applyBorder="1"/>
    <xf numFmtId="0" fontId="12" fillId="0" borderId="126" xfId="9" applyFont="1" applyAlignment="1">
      <alignment horizontal="center" vertical="center" wrapText="1"/>
    </xf>
    <xf numFmtId="0" fontId="39" fillId="7" borderId="32" xfId="9" applyFont="1" applyFill="1" applyBorder="1" applyAlignment="1">
      <alignment horizontal="center" vertical="center" wrapText="1"/>
    </xf>
    <xf numFmtId="1" fontId="11" fillId="7" borderId="94" xfId="9" applyNumberFormat="1" applyFont="1" applyFill="1" applyBorder="1" applyAlignment="1">
      <alignment horizontal="right" vertical="center" wrapText="1"/>
    </xf>
    <xf numFmtId="0" fontId="6" fillId="0" borderId="97" xfId="9" applyFont="1" applyBorder="1"/>
    <xf numFmtId="166" fontId="11" fillId="7" borderId="97" xfId="9" applyNumberFormat="1" applyFont="1" applyFill="1" applyBorder="1" applyAlignment="1">
      <alignment horizontal="center" vertical="center" wrapText="1"/>
    </xf>
    <xf numFmtId="9" fontId="2" fillId="7" borderId="97" xfId="9" applyNumberFormat="1" applyFont="1" applyFill="1" applyBorder="1" applyAlignment="1">
      <alignment horizontal="center" vertical="center" wrapText="1"/>
    </xf>
    <xf numFmtId="0" fontId="6" fillId="0" borderId="98" xfId="9" applyFont="1" applyBorder="1"/>
    <xf numFmtId="0" fontId="3" fillId="8" borderId="32" xfId="9" applyFont="1" applyFill="1" applyBorder="1" applyAlignment="1">
      <alignment horizontal="center" vertical="center" wrapText="1"/>
    </xf>
    <xf numFmtId="0" fontId="14" fillId="9" borderId="32" xfId="9" applyFont="1" applyFill="1" applyBorder="1" applyAlignment="1">
      <alignment horizontal="center" vertical="center" wrapText="1"/>
    </xf>
    <xf numFmtId="0" fontId="47" fillId="16" borderId="32" xfId="9" applyFont="1" applyFill="1" applyBorder="1" applyAlignment="1">
      <alignment horizontal="center" vertical="center" wrapText="1"/>
    </xf>
    <xf numFmtId="0" fontId="3" fillId="10" borderId="32" xfId="9" applyFont="1" applyFill="1" applyBorder="1" applyAlignment="1">
      <alignment horizontal="center" vertical="center" wrapText="1"/>
    </xf>
    <xf numFmtId="0" fontId="24" fillId="10" borderId="32" xfId="9" applyFont="1" applyFill="1" applyBorder="1" applyAlignment="1">
      <alignment horizontal="center" vertical="center" wrapText="1"/>
    </xf>
    <xf numFmtId="0" fontId="3" fillId="2" borderId="40" xfId="9" applyFont="1" applyFill="1" applyBorder="1" applyAlignment="1">
      <alignment horizontal="left" wrapText="1"/>
    </xf>
    <xf numFmtId="0" fontId="6" fillId="0" borderId="65" xfId="9" applyFont="1" applyBorder="1"/>
    <xf numFmtId="0" fontId="6" fillId="0" borderId="23" xfId="9" applyFont="1" applyBorder="1"/>
    <xf numFmtId="0" fontId="24" fillId="0" borderId="32" xfId="9" applyFont="1" applyBorder="1" applyAlignment="1">
      <alignment horizontal="center"/>
    </xf>
    <xf numFmtId="9" fontId="19" fillId="10" borderId="114" xfId="9" applyNumberFormat="1" applyFont="1" applyFill="1" applyBorder="1" applyAlignment="1">
      <alignment horizontal="left" vertical="center"/>
    </xf>
    <xf numFmtId="0" fontId="6" fillId="0" borderId="120" xfId="9" applyFont="1" applyBorder="1"/>
    <xf numFmtId="9" fontId="19" fillId="10" borderId="115" xfId="9" applyNumberFormat="1" applyFont="1" applyFill="1" applyBorder="1" applyAlignment="1">
      <alignment horizontal="left" vertical="center"/>
    </xf>
    <xf numFmtId="0" fontId="6" fillId="0" borderId="121" xfId="9" applyFont="1" applyBorder="1"/>
    <xf numFmtId="9" fontId="19" fillId="10" borderId="124" xfId="9" applyNumberFormat="1" applyFont="1" applyFill="1" applyBorder="1" applyAlignment="1">
      <alignment horizontal="left" vertical="center"/>
    </xf>
    <xf numFmtId="9" fontId="4" fillId="2" borderId="113" xfId="9" applyNumberFormat="1" applyFont="1" applyFill="1" applyBorder="1" applyAlignment="1">
      <alignment horizontal="center" vertical="center"/>
    </xf>
    <xf numFmtId="0" fontId="6" fillId="0" borderId="129" xfId="9" applyFont="1" applyBorder="1"/>
    <xf numFmtId="0" fontId="5" fillId="2" borderId="118" xfId="9" applyFont="1" applyFill="1" applyBorder="1" applyAlignment="1">
      <alignment horizontal="center" vertical="center"/>
    </xf>
    <xf numFmtId="0" fontId="6" fillId="0" borderId="118" xfId="9" applyFont="1" applyBorder="1"/>
    <xf numFmtId="0" fontId="17" fillId="16" borderId="114" xfId="9" applyFont="1" applyFill="1" applyBorder="1" applyAlignment="1">
      <alignment horizontal="left"/>
    </xf>
    <xf numFmtId="9" fontId="19" fillId="16" borderId="115" xfId="9" applyNumberFormat="1" applyFont="1" applyFill="1" applyBorder="1" applyAlignment="1">
      <alignment horizontal="left" vertical="center"/>
    </xf>
    <xf numFmtId="9" fontId="19" fillId="16" borderId="124" xfId="9" applyNumberFormat="1" applyFont="1" applyFill="1" applyBorder="1" applyAlignment="1">
      <alignment horizontal="left" vertical="center"/>
    </xf>
    <xf numFmtId="0" fontId="44" fillId="2" borderId="113" xfId="9" applyFont="1" applyFill="1" applyBorder="1" applyAlignment="1">
      <alignment horizontal="center" vertical="center"/>
    </xf>
    <xf numFmtId="0" fontId="3" fillId="2" borderId="114" xfId="9" applyFont="1" applyFill="1" applyBorder="1" applyAlignment="1">
      <alignment horizontal="center" vertical="center"/>
    </xf>
    <xf numFmtId="0" fontId="6" fillId="0" borderId="115" xfId="9" applyFont="1" applyBorder="1"/>
    <xf numFmtId="0" fontId="3" fillId="2" borderId="86" xfId="9" applyFont="1" applyFill="1" applyBorder="1" applyAlignment="1">
      <alignment horizontal="center" vertical="center"/>
    </xf>
    <xf numFmtId="0" fontId="6" fillId="0" borderId="83" xfId="9" applyFont="1" applyBorder="1"/>
    <xf numFmtId="0" fontId="3" fillId="2" borderId="87" xfId="9" applyFont="1" applyFill="1" applyBorder="1" applyAlignment="1">
      <alignment horizontal="left" wrapText="1"/>
    </xf>
    <xf numFmtId="0" fontId="6" fillId="0" borderId="88" xfId="9" applyFont="1" applyBorder="1"/>
    <xf numFmtId="0" fontId="6" fillId="0" borderId="89" xfId="9" applyFont="1" applyBorder="1"/>
    <xf numFmtId="0" fontId="6" fillId="0" borderId="84" xfId="9" applyFont="1" applyBorder="1"/>
    <xf numFmtId="0" fontId="6" fillId="0" borderId="15" xfId="9" applyFont="1" applyBorder="1"/>
    <xf numFmtId="0" fontId="6" fillId="0" borderId="16" xfId="9" applyFont="1" applyBorder="1"/>
    <xf numFmtId="0" fontId="3" fillId="2" borderId="90" xfId="9" applyFont="1" applyFill="1" applyBorder="1" applyAlignment="1" applyProtection="1">
      <alignment horizontal="center" vertical="center"/>
      <protection locked="0"/>
    </xf>
    <xf numFmtId="0" fontId="6" fillId="0" borderId="91" xfId="9" applyFont="1" applyBorder="1" applyProtection="1">
      <protection locked="0"/>
    </xf>
    <xf numFmtId="0" fontId="3" fillId="2" borderId="72" xfId="9" applyFont="1" applyFill="1" applyBorder="1" applyAlignment="1" applyProtection="1">
      <alignment horizontal="center" vertical="center"/>
      <protection locked="0"/>
    </xf>
    <xf numFmtId="0" fontId="6" fillId="0" borderId="92" xfId="9" applyFont="1" applyBorder="1" applyProtection="1">
      <protection locked="0"/>
    </xf>
    <xf numFmtId="0" fontId="3" fillId="0" borderId="17" xfId="9" applyFont="1" applyBorder="1" applyAlignment="1">
      <alignment horizontal="left" wrapText="1"/>
    </xf>
    <xf numFmtId="0" fontId="6" fillId="0" borderId="71" xfId="9" applyFont="1" applyBorder="1"/>
    <xf numFmtId="0" fontId="3" fillId="0" borderId="24" xfId="9" applyFont="1" applyBorder="1" applyAlignment="1">
      <alignment horizontal="left" wrapText="1"/>
    </xf>
    <xf numFmtId="0" fontId="6" fillId="0" borderId="26" xfId="9" applyFont="1" applyBorder="1"/>
    <xf numFmtId="0" fontId="3" fillId="2" borderId="39" xfId="9" applyFont="1" applyFill="1" applyBorder="1" applyAlignment="1">
      <alignment horizontal="left" wrapText="1"/>
    </xf>
    <xf numFmtId="0" fontId="6" fillId="0" borderId="63" xfId="9" applyFont="1" applyBorder="1"/>
    <xf numFmtId="0" fontId="6" fillId="0" borderId="19" xfId="9" applyFont="1" applyBorder="1"/>
    <xf numFmtId="0" fontId="38" fillId="0" borderId="114" xfId="9" applyFont="1" applyBorder="1" applyAlignment="1">
      <alignment horizontal="center" vertical="center" wrapText="1"/>
    </xf>
    <xf numFmtId="0" fontId="4" fillId="0" borderId="124" xfId="9" applyFont="1" applyBorder="1" applyAlignment="1">
      <alignment horizontal="center"/>
    </xf>
    <xf numFmtId="0" fontId="4" fillId="7" borderId="114" xfId="9" applyFont="1" applyFill="1" applyBorder="1" applyAlignment="1">
      <alignment horizontal="center" vertical="center"/>
    </xf>
    <xf numFmtId="9" fontId="19" fillId="8" borderId="114" xfId="9" applyNumberFormat="1" applyFont="1" applyFill="1" applyBorder="1" applyAlignment="1">
      <alignment horizontal="left" vertical="center"/>
    </xf>
    <xf numFmtId="9" fontId="19" fillId="8" borderId="115" xfId="9" applyNumberFormat="1" applyFont="1" applyFill="1" applyBorder="1" applyAlignment="1">
      <alignment horizontal="left" vertical="center"/>
    </xf>
    <xf numFmtId="9" fontId="19" fillId="8" borderId="124" xfId="9" applyNumberFormat="1" applyFont="1" applyFill="1" applyBorder="1" applyAlignment="1">
      <alignment horizontal="left" vertical="center"/>
    </xf>
    <xf numFmtId="0" fontId="17" fillId="10" borderId="114" xfId="9" applyFont="1" applyFill="1" applyBorder="1" applyAlignment="1">
      <alignment horizontal="left"/>
    </xf>
    <xf numFmtId="9" fontId="19" fillId="9" borderId="125" xfId="9" applyNumberFormat="1" applyFont="1" applyFill="1" applyBorder="1" applyAlignment="1">
      <alignment horizontal="left" vertical="center"/>
    </xf>
    <xf numFmtId="0" fontId="6" fillId="0" borderId="125" xfId="9" applyFont="1" applyBorder="1"/>
    <xf numFmtId="9" fontId="19" fillId="9" borderId="118" xfId="9" applyNumberFormat="1" applyFont="1" applyFill="1" applyBorder="1" applyAlignment="1">
      <alignment horizontal="left" vertical="center"/>
    </xf>
    <xf numFmtId="0" fontId="17" fillId="10" borderId="125" xfId="9" applyFont="1" applyFill="1" applyBorder="1" applyAlignment="1">
      <alignment horizontal="left"/>
    </xf>
    <xf numFmtId="9" fontId="19" fillId="10" borderId="118" xfId="9" applyNumberFormat="1" applyFont="1" applyFill="1" applyBorder="1" applyAlignment="1">
      <alignment horizontal="left" vertical="center"/>
    </xf>
    <xf numFmtId="9" fontId="19" fillId="10" borderId="126" xfId="9" applyNumberFormat="1" applyFont="1" applyFill="1" applyBorder="1" applyAlignment="1">
      <alignment horizontal="left" vertical="center"/>
    </xf>
    <xf numFmtId="0" fontId="6" fillId="0" borderId="126" xfId="9" applyFont="1" applyBorder="1"/>
    <xf numFmtId="9" fontId="19" fillId="8" borderId="125" xfId="9" applyNumberFormat="1" applyFont="1" applyFill="1" applyBorder="1" applyAlignment="1">
      <alignment horizontal="left" vertical="center"/>
    </xf>
    <xf numFmtId="9" fontId="19" fillId="8" borderId="118" xfId="9" applyNumberFormat="1" applyFont="1" applyFill="1" applyBorder="1" applyAlignment="1">
      <alignment horizontal="left" vertical="center"/>
    </xf>
    <xf numFmtId="0" fontId="4" fillId="2" borderId="126" xfId="9" applyFont="1" applyFill="1" applyBorder="1" applyAlignment="1">
      <alignment horizontal="center" vertical="center" textRotation="89"/>
    </xf>
    <xf numFmtId="0" fontId="45" fillId="2" borderId="113" xfId="9" applyFont="1" applyFill="1" applyBorder="1" applyAlignment="1">
      <alignment horizontal="center" vertical="center"/>
    </xf>
    <xf numFmtId="9" fontId="19" fillId="9" borderId="126" xfId="9" applyNumberFormat="1" applyFont="1" applyFill="1" applyBorder="1" applyAlignment="1">
      <alignment horizontal="left" vertical="center"/>
    </xf>
    <xf numFmtId="9" fontId="19" fillId="9" borderId="114" xfId="9" applyNumberFormat="1" applyFont="1" applyFill="1" applyBorder="1" applyAlignment="1">
      <alignment horizontal="left" vertical="center"/>
    </xf>
    <xf numFmtId="9" fontId="19" fillId="9" borderId="115" xfId="9" applyNumberFormat="1" applyFont="1" applyFill="1" applyBorder="1" applyAlignment="1">
      <alignment horizontal="left" vertical="center"/>
    </xf>
    <xf numFmtId="9" fontId="19" fillId="9" borderId="124" xfId="9" applyNumberFormat="1" applyFont="1" applyFill="1" applyBorder="1" applyAlignment="1">
      <alignment horizontal="left" vertical="center"/>
    </xf>
    <xf numFmtId="0" fontId="5" fillId="2" borderId="122" xfId="9" applyFont="1" applyFill="1" applyBorder="1" applyAlignment="1">
      <alignment horizontal="center" vertical="center"/>
    </xf>
    <xf numFmtId="0" fontId="46" fillId="2" borderId="126" xfId="9" applyFont="1" applyFill="1" applyBorder="1" applyAlignment="1">
      <alignment horizontal="center" vertical="center" textRotation="90"/>
    </xf>
    <xf numFmtId="0" fontId="4" fillId="2" borderId="126" xfId="9" applyFont="1" applyFill="1" applyBorder="1" applyAlignment="1">
      <alignment horizontal="center" vertical="center" wrapText="1"/>
    </xf>
    <xf numFmtId="0" fontId="13" fillId="7" borderId="134" xfId="9" applyFont="1" applyFill="1" applyBorder="1" applyAlignment="1">
      <alignment horizontal="center" vertical="center" wrapText="1"/>
    </xf>
    <xf numFmtId="0" fontId="4" fillId="7" borderId="204" xfId="9" applyFont="1" applyFill="1" applyBorder="1" applyAlignment="1">
      <alignment horizontal="center" vertical="center"/>
    </xf>
    <xf numFmtId="0" fontId="4" fillId="7" borderId="17" xfId="9" applyFont="1" applyFill="1" applyBorder="1" applyAlignment="1">
      <alignment horizontal="center" vertical="center"/>
    </xf>
    <xf numFmtId="0" fontId="37" fillId="7" borderId="84" xfId="9" applyFont="1" applyFill="1" applyBorder="1" applyAlignment="1">
      <alignment horizontal="left" vertical="center"/>
    </xf>
    <xf numFmtId="0" fontId="6" fillId="0" borderId="201" xfId="9" applyFont="1" applyBorder="1"/>
    <xf numFmtId="0" fontId="44" fillId="2" borderId="32" xfId="9" applyFont="1" applyFill="1" applyBorder="1" applyAlignment="1">
      <alignment horizontal="center" vertical="center"/>
    </xf>
    <xf numFmtId="0" fontId="45" fillId="2" borderId="32" xfId="9" applyFont="1" applyFill="1" applyBorder="1" applyAlignment="1">
      <alignment horizontal="center" vertical="center"/>
    </xf>
    <xf numFmtId="0" fontId="4" fillId="0" borderId="126" xfId="9" applyFont="1" applyBorder="1" applyAlignment="1">
      <alignment horizontal="center" vertical="center"/>
    </xf>
    <xf numFmtId="0" fontId="3" fillId="2" borderId="110" xfId="9" applyFont="1" applyFill="1" applyBorder="1" applyAlignment="1">
      <alignment horizontal="center"/>
    </xf>
    <xf numFmtId="0" fontId="11" fillId="49" borderId="126" xfId="9" applyFont="1" applyFill="1" applyBorder="1" applyAlignment="1">
      <alignment horizontal="center" vertical="center" wrapText="1"/>
    </xf>
    <xf numFmtId="0" fontId="79" fillId="47" borderId="126" xfId="9" applyFont="1" applyFill="1" applyBorder="1"/>
    <xf numFmtId="0" fontId="42" fillId="7" borderId="126" xfId="9" applyFont="1" applyFill="1" applyBorder="1" applyAlignment="1">
      <alignment horizontal="center" vertical="center" wrapText="1"/>
    </xf>
    <xf numFmtId="0" fontId="12" fillId="18" borderId="124" xfId="9" applyFont="1" applyFill="1" applyBorder="1" applyAlignment="1">
      <alignment horizontal="center" vertical="center" wrapText="1"/>
    </xf>
    <xf numFmtId="0" fontId="6" fillId="18" borderId="124" xfId="9" applyFont="1" applyFill="1" applyBorder="1"/>
    <xf numFmtId="0" fontId="6" fillId="18" borderId="115" xfId="9" applyFont="1" applyFill="1" applyBorder="1"/>
    <xf numFmtId="0" fontId="36" fillId="3" borderId="32" xfId="9" applyFont="1" applyFill="1" applyBorder="1" applyAlignment="1">
      <alignment horizontal="center" vertical="center" wrapText="1"/>
    </xf>
    <xf numFmtId="0" fontId="5" fillId="3" borderId="78" xfId="9" applyFont="1" applyFill="1" applyBorder="1" applyAlignment="1">
      <alignment horizontal="right" vertical="center" wrapText="1"/>
    </xf>
    <xf numFmtId="166" fontId="5" fillId="3" borderId="81" xfId="9" applyNumberFormat="1" applyFont="1" applyFill="1" applyBorder="1" applyAlignment="1">
      <alignment horizontal="center" vertical="center" wrapText="1"/>
    </xf>
    <xf numFmtId="9" fontId="2" fillId="3" borderId="81" xfId="9" applyNumberFormat="1" applyFont="1" applyFill="1" applyBorder="1" applyAlignment="1">
      <alignment horizontal="left" vertical="center" wrapText="1"/>
    </xf>
    <xf numFmtId="0" fontId="6" fillId="0" borderId="82" xfId="9" applyFont="1" applyBorder="1"/>
    <xf numFmtId="0" fontId="43" fillId="2" borderId="126" xfId="9" applyFont="1" applyFill="1" applyBorder="1" applyAlignment="1">
      <alignment horizontal="center"/>
    </xf>
    <xf numFmtId="0" fontId="5" fillId="7" borderId="122" xfId="9" applyFont="1" applyFill="1" applyBorder="1" applyAlignment="1">
      <alignment horizontal="center" vertical="center"/>
    </xf>
    <xf numFmtId="0" fontId="4" fillId="7" borderId="32" xfId="9" applyFont="1" applyFill="1" applyBorder="1" applyAlignment="1">
      <alignment horizontal="center" vertical="center" wrapText="1"/>
    </xf>
    <xf numFmtId="0" fontId="6" fillId="0" borderId="69" xfId="9" applyFont="1" applyBorder="1"/>
    <xf numFmtId="0" fontId="33" fillId="7" borderId="4" xfId="9" applyFont="1" applyFill="1" applyBorder="1" applyAlignment="1">
      <alignment horizontal="center" vertical="center"/>
    </xf>
    <xf numFmtId="0" fontId="6" fillId="0" borderId="5" xfId="9" applyFont="1" applyBorder="1"/>
    <xf numFmtId="0" fontId="60" fillId="0" borderId="126" xfId="9" applyFont="1" applyAlignment="1">
      <alignment horizontal="center" vertical="center" wrapText="1"/>
    </xf>
    <xf numFmtId="0" fontId="61" fillId="0" borderId="126" xfId="9" applyFont="1"/>
    <xf numFmtId="2" fontId="33" fillId="7" borderId="72" xfId="9" applyNumberFormat="1" applyFont="1" applyFill="1" applyBorder="1" applyAlignment="1">
      <alignment horizontal="center" vertical="center" wrapText="1"/>
    </xf>
    <xf numFmtId="0" fontId="6" fillId="0" borderId="73" xfId="9" applyFont="1" applyBorder="1"/>
    <xf numFmtId="0" fontId="6" fillId="0" borderId="76" xfId="9" applyFont="1" applyBorder="1"/>
    <xf numFmtId="0" fontId="42" fillId="7" borderId="126" xfId="9" applyFont="1" applyFill="1" applyBorder="1" applyAlignment="1">
      <alignment horizontal="center" vertical="center"/>
    </xf>
    <xf numFmtId="0" fontId="3" fillId="0" borderId="32" xfId="9" applyFont="1" applyBorder="1" applyAlignment="1" applyProtection="1">
      <alignment horizontal="center" vertical="center" wrapText="1"/>
      <protection locked="0"/>
    </xf>
    <xf numFmtId="0" fontId="6" fillId="0" borderId="110" xfId="9" applyFont="1" applyBorder="1" applyAlignment="1" applyProtection="1">
      <alignment wrapText="1"/>
      <protection locked="0"/>
    </xf>
    <xf numFmtId="0" fontId="6" fillId="0" borderId="34" xfId="9" applyFont="1" applyBorder="1" applyAlignment="1" applyProtection="1">
      <alignment wrapText="1"/>
      <protection locked="0"/>
    </xf>
    <xf numFmtId="164" fontId="2" fillId="0" borderId="32" xfId="9" applyNumberFormat="1" applyFont="1" applyBorder="1" applyAlignment="1" applyProtection="1">
      <alignment horizontal="center" vertical="center" wrapText="1"/>
      <protection locked="0"/>
    </xf>
    <xf numFmtId="0" fontId="5" fillId="7" borderId="32" xfId="9" applyFont="1" applyFill="1" applyBorder="1" applyAlignment="1">
      <alignment horizontal="center" vertical="center" wrapText="1"/>
    </xf>
    <xf numFmtId="0" fontId="4" fillId="0" borderId="120" xfId="9" applyFont="1" applyBorder="1" applyAlignment="1">
      <alignment horizontal="center" vertical="center"/>
    </xf>
    <xf numFmtId="0" fontId="5" fillId="0" borderId="120" xfId="9" applyFont="1" applyBorder="1" applyAlignment="1">
      <alignment horizontal="center" vertical="center"/>
    </xf>
    <xf numFmtId="0" fontId="17" fillId="0" borderId="32" xfId="9" applyFont="1" applyBorder="1" applyAlignment="1">
      <alignment horizontal="left" vertical="center" wrapText="1"/>
    </xf>
    <xf numFmtId="0" fontId="19" fillId="7" borderId="32" xfId="9" applyFont="1" applyFill="1" applyBorder="1" applyAlignment="1">
      <alignment horizontal="center" vertical="center" wrapText="1"/>
    </xf>
    <xf numFmtId="0" fontId="60" fillId="0" borderId="110" xfId="9" applyFont="1" applyBorder="1"/>
    <xf numFmtId="0" fontId="60" fillId="0" borderId="34" xfId="9" applyFont="1" applyBorder="1"/>
    <xf numFmtId="0" fontId="19" fillId="15" borderId="32" xfId="9" applyFont="1" applyFill="1" applyBorder="1" applyAlignment="1">
      <alignment horizontal="center" vertical="center" wrapText="1"/>
    </xf>
    <xf numFmtId="0" fontId="19" fillId="7" borderId="32" xfId="9" applyFont="1" applyFill="1" applyBorder="1" applyAlignment="1">
      <alignment horizontal="center" vertical="center"/>
    </xf>
    <xf numFmtId="0" fontId="11" fillId="51" borderId="126" xfId="9" applyFont="1" applyFill="1" applyBorder="1" applyAlignment="1">
      <alignment horizontal="center" vertical="center" wrapText="1"/>
    </xf>
    <xf numFmtId="0" fontId="3" fillId="0" borderId="126" xfId="9" applyFont="1" applyAlignment="1">
      <alignment horizontal="center" vertical="center" wrapText="1"/>
    </xf>
    <xf numFmtId="0" fontId="19" fillId="7" borderId="126" xfId="9" applyFont="1" applyFill="1" applyBorder="1" applyAlignment="1">
      <alignment horizontal="center" vertical="center"/>
    </xf>
    <xf numFmtId="0" fontId="17" fillId="2" borderId="135" xfId="9" applyFont="1" applyFill="1" applyBorder="1" applyAlignment="1" applyProtection="1">
      <alignment horizontal="left" vertical="center" wrapText="1"/>
      <protection locked="0"/>
    </xf>
    <xf numFmtId="0" fontId="6" fillId="0" borderId="136" xfId="9" applyFont="1" applyBorder="1" applyProtection="1">
      <protection locked="0"/>
    </xf>
    <xf numFmtId="0" fontId="6" fillId="0" borderId="146" xfId="9" applyFont="1" applyBorder="1" applyProtection="1">
      <protection locked="0"/>
    </xf>
    <xf numFmtId="0" fontId="17" fillId="2" borderId="148" xfId="9" applyFont="1" applyFill="1" applyBorder="1" applyAlignment="1" applyProtection="1">
      <alignment horizontal="left" vertical="center" wrapText="1"/>
      <protection locked="0"/>
    </xf>
    <xf numFmtId="0" fontId="6" fillId="0" borderId="149" xfId="9" applyFont="1" applyBorder="1" applyProtection="1">
      <protection locked="0"/>
    </xf>
    <xf numFmtId="0" fontId="6" fillId="0" borderId="190" xfId="9" applyFont="1" applyBorder="1" applyProtection="1">
      <protection locked="0"/>
    </xf>
    <xf numFmtId="0" fontId="27" fillId="2" borderId="120" xfId="9" applyFont="1" applyFill="1" applyBorder="1" applyAlignment="1">
      <alignment horizontal="left" vertical="center" wrapText="1"/>
    </xf>
    <xf numFmtId="0" fontId="27" fillId="2" borderId="32" xfId="9" applyFont="1" applyFill="1" applyBorder="1" applyAlignment="1">
      <alignment horizontal="left" vertical="center" wrapText="1"/>
    </xf>
    <xf numFmtId="0" fontId="80" fillId="7" borderId="140" xfId="9" applyFont="1" applyFill="1" applyBorder="1" applyAlignment="1">
      <alignment horizontal="center" vertical="center" wrapText="1"/>
    </xf>
    <xf numFmtId="0" fontId="6" fillId="0" borderId="141" xfId="9" applyFont="1" applyBorder="1"/>
    <xf numFmtId="0" fontId="6" fillId="0" borderId="142" xfId="9" applyFont="1" applyBorder="1"/>
    <xf numFmtId="0" fontId="12" fillId="2" borderId="126" xfId="9" applyFont="1" applyFill="1" applyBorder="1" applyAlignment="1">
      <alignment horizontal="left" vertical="center" wrapText="1"/>
    </xf>
    <xf numFmtId="0" fontId="17" fillId="2" borderId="194" xfId="9" applyFont="1" applyFill="1" applyBorder="1" applyAlignment="1" applyProtection="1">
      <alignment horizontal="left" vertical="center" wrapText="1"/>
      <protection locked="0"/>
    </xf>
    <xf numFmtId="0" fontId="6" fillId="0" borderId="141" xfId="9" applyFont="1" applyBorder="1" applyProtection="1">
      <protection locked="0"/>
    </xf>
    <xf numFmtId="0" fontId="6" fillId="0" borderId="142" xfId="9" applyFont="1" applyBorder="1" applyProtection="1">
      <protection locked="0"/>
    </xf>
    <xf numFmtId="0" fontId="17" fillId="2" borderId="114" xfId="9" applyFont="1" applyFill="1" applyBorder="1" applyAlignment="1" applyProtection="1">
      <alignment horizontal="left" vertical="center" wrapText="1"/>
      <protection locked="0"/>
    </xf>
    <xf numFmtId="0" fontId="6" fillId="0" borderId="124" xfId="9" applyFont="1" applyBorder="1" applyProtection="1">
      <protection locked="0"/>
    </xf>
    <xf numFmtId="0" fontId="6" fillId="0" borderId="144" xfId="9" applyFont="1" applyBorder="1" applyProtection="1">
      <protection locked="0"/>
    </xf>
    <xf numFmtId="0" fontId="3" fillId="2" borderId="155" xfId="9" applyFont="1" applyFill="1" applyBorder="1" applyAlignment="1">
      <alignment horizontal="left" vertical="center" wrapText="1"/>
    </xf>
    <xf numFmtId="0" fontId="6" fillId="0" borderId="156" xfId="9" applyFont="1" applyBorder="1"/>
    <xf numFmtId="0" fontId="3" fillId="2" borderId="155" xfId="9" applyFont="1" applyFill="1" applyBorder="1" applyAlignment="1" applyProtection="1">
      <alignment horizontal="left" vertical="center" wrapText="1"/>
      <protection locked="0"/>
    </xf>
    <xf numFmtId="0" fontId="6" fillId="0" borderId="157" xfId="9" applyFont="1" applyBorder="1" applyProtection="1">
      <protection locked="0"/>
    </xf>
    <xf numFmtId="0" fontId="6" fillId="0" borderId="156" xfId="9" applyFont="1" applyBorder="1" applyProtection="1">
      <protection locked="0"/>
    </xf>
    <xf numFmtId="0" fontId="4" fillId="0" borderId="158" xfId="9" applyFont="1" applyBorder="1" applyAlignment="1">
      <alignment horizontal="center" vertical="center" wrapText="1"/>
    </xf>
    <xf numFmtId="0" fontId="6" fillId="0" borderId="159" xfId="9" applyFont="1" applyBorder="1"/>
    <xf numFmtId="0" fontId="26" fillId="0" borderId="158" xfId="9" applyFont="1" applyBorder="1" applyAlignment="1" applyProtection="1">
      <alignment horizontal="center" vertical="center" wrapText="1"/>
      <protection locked="0"/>
    </xf>
    <xf numFmtId="0" fontId="6" fillId="0" borderId="159" xfId="9" applyFont="1" applyBorder="1" applyProtection="1">
      <protection locked="0"/>
    </xf>
    <xf numFmtId="0" fontId="6" fillId="0" borderId="160" xfId="9" applyFont="1" applyBorder="1" applyProtection="1">
      <protection locked="0"/>
    </xf>
    <xf numFmtId="0" fontId="3" fillId="2" borderId="39" xfId="9" applyFont="1" applyFill="1" applyBorder="1" applyAlignment="1">
      <alignment horizontal="left" vertical="center" wrapText="1"/>
    </xf>
    <xf numFmtId="0" fontId="6" fillId="0" borderId="14" xfId="9" applyFont="1" applyBorder="1"/>
    <xf numFmtId="0" fontId="3" fillId="2" borderId="39" xfId="9" applyFont="1" applyFill="1" applyBorder="1" applyAlignment="1">
      <alignment horizontal="left" vertical="top" wrapText="1"/>
    </xf>
    <xf numFmtId="0" fontId="26" fillId="0" borderId="64" xfId="9" applyFont="1" applyBorder="1" applyAlignment="1" applyProtection="1">
      <alignment horizontal="center" vertical="center" wrapText="1"/>
      <protection locked="0"/>
    </xf>
    <xf numFmtId="0" fontId="6" fillId="0" borderId="19" xfId="9" applyFont="1" applyBorder="1" applyProtection="1">
      <protection locked="0"/>
    </xf>
    <xf numFmtId="0" fontId="3" fillId="2" borderId="39" xfId="9" applyFont="1" applyFill="1" applyBorder="1" applyAlignment="1" applyProtection="1">
      <alignment horizontal="left" vertical="center" wrapText="1"/>
      <protection locked="0"/>
    </xf>
    <xf numFmtId="0" fontId="6" fillId="0" borderId="63" xfId="9" applyFont="1" applyBorder="1" applyProtection="1">
      <protection locked="0"/>
    </xf>
    <xf numFmtId="0" fontId="6" fillId="0" borderId="152" xfId="9" applyFont="1" applyBorder="1" applyProtection="1">
      <protection locked="0"/>
    </xf>
    <xf numFmtId="0" fontId="4" fillId="7" borderId="4" xfId="9" applyFont="1" applyFill="1" applyBorder="1" applyAlignment="1">
      <alignment horizontal="center" vertical="center" wrapText="1"/>
    </xf>
    <xf numFmtId="0" fontId="6" fillId="0" borderId="60" xfId="9" applyFont="1" applyBorder="1"/>
    <xf numFmtId="0" fontId="6" fillId="0" borderId="161" xfId="9" applyFont="1" applyBorder="1"/>
    <xf numFmtId="0" fontId="17" fillId="2" borderId="155" xfId="9" applyFont="1" applyFill="1" applyBorder="1" applyAlignment="1" applyProtection="1">
      <alignment horizontal="center" vertical="center" wrapText="1"/>
      <protection locked="0"/>
    </xf>
    <xf numFmtId="0" fontId="12" fillId="0" borderId="122" xfId="9" applyFont="1" applyBorder="1" applyAlignment="1">
      <alignment horizontal="left" vertical="center" wrapText="1"/>
    </xf>
    <xf numFmtId="0" fontId="4" fillId="7" borderId="114" xfId="9" applyFont="1" applyFill="1" applyBorder="1" applyAlignment="1">
      <alignment horizontal="center" vertical="center" wrapText="1"/>
    </xf>
    <xf numFmtId="0" fontId="12" fillId="2" borderId="137" xfId="9" applyFont="1" applyFill="1" applyBorder="1" applyAlignment="1" applyProtection="1">
      <alignment horizontal="center" vertical="center" wrapText="1"/>
      <protection locked="0"/>
    </xf>
    <xf numFmtId="0" fontId="12" fillId="2" borderId="138" xfId="9" applyFont="1" applyFill="1" applyBorder="1" applyAlignment="1" applyProtection="1">
      <alignment horizontal="center" vertical="center" wrapText="1"/>
      <protection locked="0"/>
    </xf>
    <xf numFmtId="0" fontId="12" fillId="2" borderId="139" xfId="9" applyFont="1" applyFill="1" applyBorder="1" applyAlignment="1" applyProtection="1">
      <alignment horizontal="center" vertical="center" wrapText="1"/>
      <protection locked="0"/>
    </xf>
    <xf numFmtId="0" fontId="12" fillId="7" borderId="61" xfId="9" applyFont="1" applyFill="1" applyBorder="1" applyAlignment="1">
      <alignment horizontal="center" vertical="center" wrapText="1"/>
    </xf>
    <xf numFmtId="0" fontId="6" fillId="0" borderId="62" xfId="9" applyFont="1" applyBorder="1"/>
    <xf numFmtId="0" fontId="17" fillId="2" borderId="155" xfId="9" applyFont="1" applyFill="1" applyBorder="1" applyAlignment="1">
      <alignment horizontal="left" vertical="center" wrapText="1"/>
    </xf>
    <xf numFmtId="0" fontId="6" fillId="0" borderId="157" xfId="9" applyFont="1" applyBorder="1"/>
    <xf numFmtId="0" fontId="17" fillId="2" borderId="155" xfId="9" applyFont="1" applyFill="1" applyBorder="1" applyAlignment="1" applyProtection="1">
      <alignment horizontal="left" vertical="center" wrapText="1"/>
      <protection locked="0"/>
    </xf>
    <xf numFmtId="0" fontId="17" fillId="2" borderId="39" xfId="9" applyFont="1" applyFill="1" applyBorder="1" applyAlignment="1" applyProtection="1">
      <alignment horizontal="center" vertical="center" wrapText="1"/>
      <protection locked="0"/>
    </xf>
    <xf numFmtId="0" fontId="17" fillId="2" borderId="39" xfId="9" applyFont="1" applyFill="1" applyBorder="1" applyAlignment="1">
      <alignment horizontal="left" vertical="center" wrapText="1"/>
    </xf>
    <xf numFmtId="0" fontId="17" fillId="2" borderId="39" xfId="9" applyFont="1" applyFill="1" applyBorder="1" applyAlignment="1" applyProtection="1">
      <alignment horizontal="left" vertical="center" wrapText="1"/>
      <protection locked="0"/>
    </xf>
    <xf numFmtId="0" fontId="6" fillId="0" borderId="14" xfId="9" applyFont="1" applyBorder="1" applyProtection="1">
      <protection locked="0"/>
    </xf>
    <xf numFmtId="0" fontId="6" fillId="0" borderId="151" xfId="9" applyFont="1" applyBorder="1"/>
    <xf numFmtId="0" fontId="3" fillId="2" borderId="32" xfId="9" applyFont="1" applyFill="1" applyBorder="1" applyAlignment="1" applyProtection="1">
      <alignment horizontal="left" vertical="top" wrapText="1"/>
      <protection locked="0"/>
    </xf>
    <xf numFmtId="0" fontId="6" fillId="0" borderId="110" xfId="9" applyFont="1" applyBorder="1" applyAlignment="1" applyProtection="1">
      <alignment vertical="top"/>
      <protection locked="0"/>
    </xf>
    <xf numFmtId="0" fontId="6" fillId="0" borderId="34" xfId="9" applyFont="1" applyBorder="1" applyAlignment="1" applyProtection="1">
      <alignment vertical="top"/>
      <protection locked="0"/>
    </xf>
    <xf numFmtId="0" fontId="11" fillId="47" borderId="124" xfId="9" applyFont="1" applyFill="1" applyBorder="1" applyAlignment="1">
      <alignment horizontal="center" vertical="center" wrapText="1"/>
    </xf>
    <xf numFmtId="0" fontId="79" fillId="47" borderId="124" xfId="9" applyFont="1" applyFill="1" applyBorder="1"/>
    <xf numFmtId="0" fontId="79" fillId="47" borderId="115" xfId="9" applyFont="1" applyFill="1" applyBorder="1"/>
    <xf numFmtId="0" fontId="12" fillId="0" borderId="122" xfId="9" applyFont="1" applyBorder="1" applyAlignment="1">
      <alignment horizontal="left" wrapText="1"/>
    </xf>
    <xf numFmtId="0" fontId="11" fillId="52" borderId="32" xfId="9" applyFont="1" applyFill="1" applyBorder="1" applyAlignment="1">
      <alignment horizontal="center" vertical="center" wrapText="1"/>
    </xf>
    <xf numFmtId="0" fontId="79" fillId="47" borderId="110" xfId="9" applyFont="1" applyFill="1" applyBorder="1"/>
    <xf numFmtId="0" fontId="79" fillId="47" borderId="34" xfId="9" applyFont="1" applyFill="1" applyBorder="1"/>
    <xf numFmtId="0" fontId="5" fillId="19" borderId="32" xfId="9" applyFont="1" applyFill="1" applyBorder="1" applyAlignment="1">
      <alignment horizontal="center" vertical="center" wrapText="1"/>
    </xf>
    <xf numFmtId="0" fontId="106" fillId="21" borderId="134" xfId="9" applyFont="1" applyFill="1" applyBorder="1" applyAlignment="1" applyProtection="1">
      <alignment horizontal="left" vertical="top" wrapText="1"/>
      <protection locked="0"/>
    </xf>
    <xf numFmtId="0" fontId="6" fillId="0" borderId="110" xfId="9" applyFont="1" applyBorder="1" applyAlignment="1" applyProtection="1">
      <alignment horizontal="left" vertical="center"/>
      <protection locked="0"/>
    </xf>
    <xf numFmtId="0" fontId="6" fillId="0" borderId="34" xfId="9" applyFont="1" applyBorder="1" applyAlignment="1" applyProtection="1">
      <alignment horizontal="left" vertical="center"/>
      <protection locked="0"/>
    </xf>
    <xf numFmtId="0" fontId="21" fillId="0" borderId="125" xfId="9" applyFont="1" applyBorder="1" applyAlignment="1">
      <alignment horizontal="center" vertical="top"/>
    </xf>
    <xf numFmtId="0" fontId="21" fillId="0" borderId="126" xfId="9" applyFont="1" applyBorder="1" applyAlignment="1">
      <alignment horizontal="center" vertical="top"/>
    </xf>
    <xf numFmtId="0" fontId="21" fillId="0" borderId="126" xfId="9" applyFont="1" applyAlignment="1">
      <alignment horizontal="left" vertical="top" wrapText="1"/>
    </xf>
    <xf numFmtId="0" fontId="106" fillId="21" borderId="134" xfId="9" applyFont="1" applyFill="1" applyBorder="1" applyAlignment="1" applyProtection="1">
      <alignment horizontal="left" vertical="center" wrapText="1"/>
      <protection locked="0"/>
    </xf>
    <xf numFmtId="49" fontId="106" fillId="21" borderId="134" xfId="9" applyNumberFormat="1" applyFont="1" applyFill="1" applyBorder="1" applyAlignment="1" applyProtection="1">
      <alignment horizontal="left" vertical="center" wrapText="1"/>
      <protection locked="0"/>
    </xf>
    <xf numFmtId="0" fontId="20" fillId="7" borderId="126" xfId="9" applyFont="1" applyFill="1" applyBorder="1" applyAlignment="1">
      <alignment horizontal="center" vertical="center" wrapText="1"/>
    </xf>
    <xf numFmtId="0" fontId="11" fillId="47" borderId="134" xfId="9" applyFont="1" applyFill="1" applyBorder="1" applyAlignment="1">
      <alignment horizontal="center" vertical="center" wrapText="1"/>
    </xf>
    <xf numFmtId="0" fontId="5" fillId="19" borderId="120" xfId="9" applyFont="1" applyFill="1" applyBorder="1" applyAlignment="1">
      <alignment horizontal="center" vertical="center" wrapText="1"/>
    </xf>
    <xf numFmtId="0" fontId="6" fillId="17" borderId="122" xfId="9" applyFont="1" applyFill="1" applyBorder="1"/>
    <xf numFmtId="0" fontId="6" fillId="17" borderId="121" xfId="9" applyFont="1" applyFill="1" applyBorder="1"/>
    <xf numFmtId="0" fontId="5" fillId="7" borderId="120" xfId="9" applyFont="1" applyFill="1" applyBorder="1" applyAlignment="1">
      <alignment horizontal="center" vertical="center" wrapText="1"/>
    </xf>
    <xf numFmtId="0" fontId="21" fillId="0" borderId="125" xfId="9" applyFont="1" applyBorder="1" applyAlignment="1">
      <alignment horizontal="center" vertical="center"/>
    </xf>
    <xf numFmtId="0" fontId="21" fillId="0" borderId="126" xfId="9" applyFont="1" applyBorder="1" applyAlignment="1">
      <alignment horizontal="center" vertical="center"/>
    </xf>
    <xf numFmtId="0" fontId="3" fillId="0" borderId="126" xfId="9" applyFont="1" applyBorder="1" applyAlignment="1">
      <alignment horizontal="center"/>
    </xf>
    <xf numFmtId="0" fontId="19" fillId="7" borderId="47" xfId="9" applyFont="1" applyFill="1" applyBorder="1" applyAlignment="1">
      <alignment horizontal="center" vertical="center" wrapText="1"/>
    </xf>
    <xf numFmtId="0" fontId="6" fillId="0" borderId="48" xfId="9" applyFont="1" applyBorder="1"/>
    <xf numFmtId="0" fontId="2" fillId="49" borderId="50" xfId="9" applyFont="1" applyFill="1" applyBorder="1" applyAlignment="1">
      <alignment horizontal="center" vertical="center" wrapText="1"/>
    </xf>
    <xf numFmtId="0" fontId="6" fillId="47" borderId="51" xfId="9" applyFont="1" applyFill="1" applyBorder="1"/>
    <xf numFmtId="0" fontId="6" fillId="47" borderId="48" xfId="9" applyFont="1" applyFill="1" applyBorder="1"/>
    <xf numFmtId="0" fontId="19" fillId="7" borderId="50" xfId="9" applyFont="1" applyFill="1" applyBorder="1" applyAlignment="1">
      <alignment horizontal="center" vertical="center"/>
    </xf>
    <xf numFmtId="0" fontId="6" fillId="0" borderId="51" xfId="9" applyFont="1" applyBorder="1"/>
    <xf numFmtId="0" fontId="6" fillId="0" borderId="52" xfId="9" applyFont="1" applyBorder="1"/>
    <xf numFmtId="0" fontId="106" fillId="0" borderId="205" xfId="9" applyFont="1" applyBorder="1" applyAlignment="1" applyProtection="1">
      <alignment horizontal="center" vertical="center" wrapText="1"/>
      <protection locked="0"/>
    </xf>
    <xf numFmtId="0" fontId="108" fillId="21" borderId="206" xfId="9" applyFont="1" applyFill="1" applyBorder="1" applyAlignment="1" applyProtection="1">
      <alignment horizontal="center" vertical="center" wrapText="1"/>
      <protection locked="0"/>
    </xf>
    <xf numFmtId="0" fontId="106" fillId="0" borderId="207" xfId="9" applyFont="1" applyBorder="1" applyAlignment="1" applyProtection="1">
      <alignment horizontal="center" vertical="center" wrapText="1"/>
      <protection locked="0"/>
    </xf>
    <xf numFmtId="0" fontId="8" fillId="4" borderId="202" xfId="9" applyFont="1" applyFill="1" applyBorder="1" applyAlignment="1">
      <alignment horizontal="center" vertical="center" wrapText="1"/>
    </xf>
    <xf numFmtId="0" fontId="8" fillId="4" borderId="88" xfId="9" applyFont="1" applyFill="1" applyBorder="1" applyAlignment="1">
      <alignment horizontal="center" vertical="center" wrapText="1"/>
    </xf>
    <xf numFmtId="0" fontId="8" fillId="4" borderId="87" xfId="9" applyFont="1" applyFill="1" applyBorder="1" applyAlignment="1">
      <alignment horizontal="center" vertical="center" wrapText="1"/>
    </xf>
    <xf numFmtId="0" fontId="6" fillId="0" borderId="203" xfId="9" applyFont="1" applyBorder="1"/>
    <xf numFmtId="0" fontId="4" fillId="0" borderId="125" xfId="9" applyFont="1" applyBorder="1" applyAlignment="1">
      <alignment horizontal="center"/>
    </xf>
    <xf numFmtId="0" fontId="4" fillId="0" borderId="114" xfId="9" applyFont="1" applyBorder="1" applyAlignment="1">
      <alignment horizontal="center" vertical="center"/>
    </xf>
    <xf numFmtId="0" fontId="17" fillId="0" borderId="120" xfId="9" applyFont="1" applyBorder="1" applyAlignment="1">
      <alignment horizontal="center" vertical="center" wrapText="1"/>
    </xf>
    <xf numFmtId="0" fontId="17" fillId="0" borderId="122" xfId="9" applyFont="1" applyBorder="1" applyAlignment="1">
      <alignment horizontal="center" vertical="center" wrapText="1"/>
    </xf>
    <xf numFmtId="0" fontId="17" fillId="0" borderId="24" xfId="9" applyFont="1" applyBorder="1" applyAlignment="1">
      <alignment horizontal="center" vertical="center" wrapText="1"/>
    </xf>
    <xf numFmtId="0" fontId="3" fillId="2" borderId="120" xfId="9" applyFont="1" applyFill="1" applyBorder="1" applyAlignment="1" applyProtection="1">
      <alignment horizontal="center"/>
      <protection locked="0"/>
    </xf>
    <xf numFmtId="0" fontId="6" fillId="0" borderId="122" xfId="9" applyFont="1" applyBorder="1" applyProtection="1">
      <protection locked="0"/>
    </xf>
    <xf numFmtId="0" fontId="6" fillId="0" borderId="121" xfId="9" applyFont="1" applyBorder="1" applyProtection="1">
      <protection locked="0"/>
    </xf>
    <xf numFmtId="15" fontId="3" fillId="0" borderId="120" xfId="9" applyNumberFormat="1" applyFont="1" applyBorder="1" applyAlignment="1" applyProtection="1">
      <alignment horizontal="center" vertical="center"/>
      <protection locked="0"/>
    </xf>
    <xf numFmtId="0" fontId="15" fillId="4" borderId="114" xfId="9" applyFont="1" applyFill="1" applyBorder="1" applyAlignment="1">
      <alignment horizontal="center" vertical="center" wrapText="1"/>
    </xf>
    <xf numFmtId="0" fontId="4" fillId="0" borderId="114" xfId="9" applyFont="1" applyBorder="1" applyAlignment="1">
      <alignment horizontal="center"/>
    </xf>
    <xf numFmtId="0" fontId="17" fillId="0" borderId="200" xfId="9" applyFont="1" applyBorder="1" applyAlignment="1">
      <alignment horizontal="center" vertical="center" wrapText="1"/>
    </xf>
    <xf numFmtId="0" fontId="97" fillId="45" borderId="120" xfId="9" applyFont="1" applyFill="1" applyBorder="1" applyAlignment="1" applyProtection="1">
      <alignment horizontal="center" vertical="center"/>
      <protection locked="0"/>
    </xf>
    <xf numFmtId="0" fontId="100" fillId="45" borderId="122" xfId="9" applyFont="1" applyFill="1" applyBorder="1" applyProtection="1">
      <protection locked="0"/>
    </xf>
    <xf numFmtId="0" fontId="100" fillId="45" borderId="121" xfId="9" applyFont="1" applyFill="1" applyBorder="1" applyProtection="1">
      <protection locked="0"/>
    </xf>
    <xf numFmtId="0" fontId="68" fillId="0" borderId="134" xfId="10" applyFont="1" applyBorder="1" applyAlignment="1" applyProtection="1">
      <alignment horizontal="left" vertical="center" wrapText="1"/>
      <protection locked="0"/>
    </xf>
    <xf numFmtId="0" fontId="110" fillId="0" borderId="134" xfId="10" applyBorder="1" applyAlignment="1" applyProtection="1">
      <alignment horizontal="left" vertical="center" wrapText="1"/>
      <protection locked="0"/>
    </xf>
    <xf numFmtId="0" fontId="3" fillId="0" borderId="134" xfId="10" applyFont="1" applyBorder="1" applyAlignment="1" applyProtection="1">
      <alignment horizontal="left" vertical="center" wrapText="1"/>
      <protection locked="0"/>
    </xf>
    <xf numFmtId="0" fontId="68" fillId="0" borderId="134" xfId="10" applyFont="1" applyBorder="1" applyAlignment="1" applyProtection="1">
      <alignment horizontal="center" vertical="center"/>
      <protection locked="0"/>
    </xf>
    <xf numFmtId="0" fontId="3" fillId="0" borderId="134" xfId="10" applyFont="1" applyBorder="1" applyAlignment="1" applyProtection="1">
      <alignment horizontal="center" vertical="center" wrapText="1"/>
      <protection locked="0"/>
    </xf>
    <xf numFmtId="15" fontId="3" fillId="0" borderId="134" xfId="10" applyNumberFormat="1" applyFont="1" applyBorder="1" applyAlignment="1" applyProtection="1">
      <alignment horizontal="center" vertical="center" wrapText="1"/>
      <protection locked="0"/>
    </xf>
    <xf numFmtId="0" fontId="4" fillId="17" borderId="134" xfId="10" applyFont="1" applyFill="1" applyBorder="1" applyAlignment="1">
      <alignment horizontal="center" vertical="center" wrapText="1"/>
    </xf>
    <xf numFmtId="0" fontId="6" fillId="0" borderId="134" xfId="10" applyFont="1" applyBorder="1" applyAlignment="1" applyProtection="1">
      <alignment horizontal="left" vertical="center" wrapText="1"/>
      <protection locked="0"/>
    </xf>
    <xf numFmtId="0" fontId="4" fillId="17" borderId="134" xfId="10" applyFont="1" applyFill="1" applyBorder="1" applyAlignment="1">
      <alignment horizontal="center" vertical="top" wrapText="1"/>
    </xf>
    <xf numFmtId="0" fontId="69" fillId="19" borderId="134" xfId="10" applyFont="1" applyFill="1" applyBorder="1" applyAlignment="1">
      <alignment horizontal="center" vertical="center" wrapText="1"/>
    </xf>
    <xf numFmtId="9" fontId="3" fillId="2" borderId="134" xfId="10" applyNumberFormat="1" applyFont="1" applyFill="1" applyBorder="1" applyAlignment="1" applyProtection="1">
      <alignment horizontal="center" vertical="center" wrapText="1"/>
      <protection locked="0"/>
    </xf>
    <xf numFmtId="0" fontId="6" fillId="0" borderId="134" xfId="10" applyFont="1" applyBorder="1" applyProtection="1">
      <protection locked="0"/>
    </xf>
    <xf numFmtId="0" fontId="17" fillId="0" borderId="32" xfId="10" applyFont="1" applyBorder="1" applyAlignment="1" applyProtection="1">
      <alignment horizontal="center" vertical="center" wrapText="1"/>
      <protection locked="0"/>
    </xf>
    <xf numFmtId="0" fontId="60" fillId="0" borderId="34" xfId="10" applyFont="1" applyBorder="1" applyProtection="1">
      <protection locked="0"/>
    </xf>
    <xf numFmtId="0" fontId="4" fillId="23" borderId="137" xfId="10" applyFont="1" applyFill="1" applyBorder="1" applyAlignment="1">
      <alignment horizontal="center" vertical="center"/>
    </xf>
    <xf numFmtId="0" fontId="4" fillId="23" borderId="138" xfId="10" applyFont="1" applyFill="1" applyBorder="1" applyAlignment="1">
      <alignment horizontal="center" vertical="center"/>
    </xf>
    <xf numFmtId="0" fontId="4" fillId="23" borderId="139" xfId="10" applyFont="1" applyFill="1" applyBorder="1" applyAlignment="1">
      <alignment horizontal="center" vertical="center"/>
    </xf>
    <xf numFmtId="49" fontId="3" fillId="0" borderId="134" xfId="10" applyNumberFormat="1" applyFont="1" applyBorder="1" applyAlignment="1" applyProtection="1">
      <alignment horizontal="center" vertical="center" wrapText="1"/>
      <protection locked="0"/>
    </xf>
    <xf numFmtId="0" fontId="4" fillId="17" borderId="137" xfId="10" applyFont="1" applyFill="1" applyBorder="1" applyAlignment="1">
      <alignment horizontal="center" vertical="center" wrapText="1"/>
    </xf>
    <xf numFmtId="0" fontId="4" fillId="17" borderId="138" xfId="10" applyFont="1" applyFill="1" applyBorder="1" applyAlignment="1">
      <alignment horizontal="center" vertical="center" wrapText="1"/>
    </xf>
    <xf numFmtId="0" fontId="4" fillId="17" borderId="139" xfId="10" applyFont="1" applyFill="1" applyBorder="1" applyAlignment="1">
      <alignment horizontal="center" vertical="center" wrapText="1"/>
    </xf>
    <xf numFmtId="0" fontId="3" fillId="0" borderId="137" xfId="10" applyFont="1" applyBorder="1" applyAlignment="1" applyProtection="1">
      <alignment horizontal="center" vertical="center" wrapText="1"/>
      <protection locked="0"/>
    </xf>
    <xf numFmtId="0" fontId="3" fillId="0" borderId="138" xfId="10" applyFont="1" applyBorder="1" applyAlignment="1" applyProtection="1">
      <alignment horizontal="center" vertical="center" wrapText="1"/>
      <protection locked="0"/>
    </xf>
    <xf numFmtId="0" fontId="3" fillId="0" borderId="139" xfId="10" applyFont="1" applyBorder="1" applyAlignment="1" applyProtection="1">
      <alignment horizontal="center" vertical="center" wrapText="1"/>
      <protection locked="0"/>
    </xf>
    <xf numFmtId="0" fontId="2" fillId="2" borderId="134" xfId="10" applyFont="1" applyFill="1" applyBorder="1" applyAlignment="1" applyProtection="1">
      <alignment horizontal="center" vertical="center" wrapText="1"/>
      <protection locked="0"/>
    </xf>
    <xf numFmtId="0" fontId="69" fillId="17" borderId="137" xfId="10" applyFont="1" applyFill="1" applyBorder="1" applyAlignment="1">
      <alignment horizontal="center" vertical="center" wrapText="1"/>
    </xf>
    <xf numFmtId="0" fontId="69" fillId="17" borderId="138" xfId="10" applyFont="1" applyFill="1" applyBorder="1" applyAlignment="1">
      <alignment horizontal="center" vertical="center" wrapText="1"/>
    </xf>
    <xf numFmtId="0" fontId="69" fillId="17" borderId="139" xfId="10" applyFont="1" applyFill="1" applyBorder="1" applyAlignment="1">
      <alignment horizontal="center" vertical="center" wrapText="1"/>
    </xf>
    <xf numFmtId="49" fontId="3" fillId="0" borderId="134" xfId="10" applyNumberFormat="1" applyFont="1" applyBorder="1" applyAlignment="1" applyProtection="1">
      <alignment horizontal="left" vertical="center" wrapText="1"/>
      <protection locked="0"/>
    </xf>
    <xf numFmtId="0" fontId="6" fillId="0" borderId="134" xfId="10" applyFont="1" applyBorder="1" applyAlignment="1" applyProtection="1">
      <alignment horizontal="left"/>
      <protection locked="0"/>
    </xf>
    <xf numFmtId="49" fontId="4" fillId="17" borderId="134" xfId="10" applyNumberFormat="1" applyFont="1" applyFill="1" applyBorder="1" applyAlignment="1">
      <alignment horizontal="center" vertical="center" wrapText="1"/>
    </xf>
    <xf numFmtId="0" fontId="106" fillId="0" borderId="134" xfId="10" applyFont="1" applyBorder="1" applyAlignment="1" applyProtection="1">
      <alignment horizontal="center" vertical="center" wrapText="1"/>
      <protection locked="0"/>
    </xf>
    <xf numFmtId="0" fontId="106" fillId="0" borderId="134" xfId="10" applyFont="1" applyBorder="1" applyAlignment="1" applyProtection="1">
      <alignment horizontal="left" vertical="center" wrapText="1"/>
      <protection locked="0"/>
    </xf>
    <xf numFmtId="9" fontId="3" fillId="0" borderId="134" xfId="10" applyNumberFormat="1" applyFont="1" applyBorder="1" applyAlignment="1" applyProtection="1">
      <alignment horizontal="center" vertical="center" wrapText="1"/>
      <protection locked="0"/>
    </xf>
    <xf numFmtId="0" fontId="3" fillId="0" borderId="32" xfId="10" applyFont="1" applyBorder="1" applyAlignment="1" applyProtection="1">
      <alignment horizontal="left" vertical="center"/>
      <protection locked="0"/>
    </xf>
    <xf numFmtId="0" fontId="3" fillId="0" borderId="34" xfId="10" applyFont="1" applyBorder="1" applyAlignment="1" applyProtection="1">
      <alignment horizontal="left" vertical="center"/>
      <protection locked="0"/>
    </xf>
    <xf numFmtId="0" fontId="3" fillId="0" borderId="32" xfId="10" applyFont="1" applyBorder="1" applyAlignment="1" applyProtection="1">
      <alignment horizontal="left" vertical="center" wrapText="1"/>
      <protection locked="0"/>
    </xf>
    <xf numFmtId="0" fontId="3" fillId="0" borderId="110" xfId="10" applyFont="1" applyBorder="1" applyAlignment="1" applyProtection="1">
      <alignment horizontal="left" vertical="center" wrapText="1"/>
      <protection locked="0"/>
    </xf>
    <xf numFmtId="0" fontId="3" fillId="0" borderId="34" xfId="10" applyFont="1" applyBorder="1" applyAlignment="1" applyProtection="1">
      <alignment horizontal="left" vertical="center" wrapText="1"/>
      <protection locked="0"/>
    </xf>
    <xf numFmtId="0" fontId="3" fillId="0" borderId="114" xfId="10" applyFont="1" applyBorder="1" applyAlignment="1" applyProtection="1">
      <alignment horizontal="left" vertical="center" wrapText="1"/>
      <protection locked="0"/>
    </xf>
    <xf numFmtId="0" fontId="3" fillId="0" borderId="124" xfId="10" applyFont="1" applyBorder="1" applyAlignment="1" applyProtection="1">
      <alignment horizontal="left" vertical="center" wrapText="1"/>
      <protection locked="0"/>
    </xf>
    <xf numFmtId="0" fontId="3" fillId="0" borderId="115" xfId="10" applyFont="1" applyBorder="1" applyAlignment="1" applyProtection="1">
      <alignment horizontal="left" vertical="center" wrapText="1"/>
      <protection locked="0"/>
    </xf>
    <xf numFmtId="166" fontId="5" fillId="0" borderId="127" xfId="10" applyNumberFormat="1" applyFont="1" applyBorder="1" applyAlignment="1">
      <alignment horizontal="center" vertical="center" wrapText="1"/>
    </xf>
    <xf numFmtId="0" fontId="6" fillId="0" borderId="127" xfId="10" applyFont="1" applyBorder="1"/>
    <xf numFmtId="9" fontId="49" fillId="0" borderId="127" xfId="10" applyNumberFormat="1" applyFont="1" applyBorder="1" applyAlignment="1">
      <alignment horizontal="left" vertical="center" wrapText="1"/>
    </xf>
    <xf numFmtId="0" fontId="6" fillId="0" borderId="128" xfId="10" applyFont="1" applyBorder="1"/>
    <xf numFmtId="0" fontId="4" fillId="7" borderId="134" xfId="10" applyFont="1" applyFill="1" applyBorder="1" applyAlignment="1">
      <alignment horizontal="center" vertical="center" wrapText="1"/>
    </xf>
    <xf numFmtId="0" fontId="6" fillId="0" borderId="134" xfId="10" applyFont="1" applyBorder="1" applyAlignment="1">
      <alignment wrapText="1"/>
    </xf>
    <xf numFmtId="0" fontId="6" fillId="0" borderId="134" xfId="10" applyFont="1" applyBorder="1"/>
    <xf numFmtId="49" fontId="52" fillId="7" borderId="32" xfId="10" applyNumberFormat="1" applyFont="1" applyFill="1" applyBorder="1" applyAlignment="1">
      <alignment horizontal="right" vertical="center" wrapText="1"/>
    </xf>
    <xf numFmtId="0" fontId="6" fillId="0" borderId="110" xfId="10" applyFont="1" applyBorder="1"/>
    <xf numFmtId="0" fontId="6" fillId="0" borderId="110" xfId="10" applyFont="1" applyBorder="1" applyAlignment="1" applyProtection="1">
      <alignment horizontal="left"/>
      <protection locked="0"/>
    </xf>
    <xf numFmtId="0" fontId="6" fillId="0" borderId="34" xfId="10" applyFont="1" applyBorder="1" applyAlignment="1" applyProtection="1">
      <alignment horizontal="left"/>
      <protection locked="0"/>
    </xf>
    <xf numFmtId="0" fontId="53" fillId="2" borderId="110" xfId="10" applyFont="1" applyFill="1" applyBorder="1" applyAlignment="1" applyProtection="1">
      <alignment horizontal="center" vertical="center"/>
      <protection locked="0"/>
    </xf>
    <xf numFmtId="0" fontId="6" fillId="0" borderId="110" xfId="10" applyFont="1" applyBorder="1" applyProtection="1">
      <protection locked="0"/>
    </xf>
    <xf numFmtId="0" fontId="6" fillId="0" borderId="34" xfId="10" applyFont="1" applyBorder="1" applyProtection="1">
      <protection locked="0"/>
    </xf>
    <xf numFmtId="0" fontId="36" fillId="0" borderId="78" xfId="10" applyFont="1" applyBorder="1" applyAlignment="1">
      <alignment horizontal="right" vertical="center" wrapText="1"/>
    </xf>
    <xf numFmtId="0" fontId="6" fillId="0" borderId="81" xfId="10" applyFont="1" applyBorder="1"/>
    <xf numFmtId="0" fontId="3" fillId="0" borderId="137" xfId="10" applyFont="1" applyBorder="1" applyAlignment="1" applyProtection="1">
      <alignment horizontal="left" vertical="center" wrapText="1"/>
      <protection locked="0"/>
    </xf>
    <xf numFmtId="0" fontId="3" fillId="0" borderId="138" xfId="10" applyFont="1" applyBorder="1" applyAlignment="1" applyProtection="1">
      <alignment horizontal="left" vertical="center" wrapText="1"/>
      <protection locked="0"/>
    </xf>
    <xf numFmtId="0" fontId="3" fillId="0" borderId="139" xfId="10" applyFont="1" applyBorder="1" applyAlignment="1" applyProtection="1">
      <alignment horizontal="left" vertical="center" wrapText="1"/>
      <protection locked="0"/>
    </xf>
    <xf numFmtId="0" fontId="39" fillId="0" borderId="131" xfId="10" applyFont="1" applyBorder="1" applyAlignment="1">
      <alignment horizontal="center" vertical="center" wrapText="1"/>
    </xf>
    <xf numFmtId="0" fontId="6" fillId="0" borderId="132" xfId="10" applyFont="1" applyBorder="1"/>
    <xf numFmtId="0" fontId="41" fillId="2" borderId="99" xfId="10" applyFont="1" applyFill="1" applyBorder="1" applyAlignment="1">
      <alignment horizontal="center" vertical="center" wrapText="1"/>
    </xf>
    <xf numFmtId="0" fontId="6" fillId="0" borderId="102" xfId="10" applyFont="1" applyBorder="1"/>
    <xf numFmtId="0" fontId="42" fillId="0" borderId="102" xfId="10" applyFont="1" applyBorder="1" applyAlignment="1">
      <alignment horizontal="center" vertical="center" wrapText="1"/>
    </xf>
    <xf numFmtId="166" fontId="5" fillId="0" borderId="81" xfId="10" applyNumberFormat="1" applyFont="1" applyBorder="1" applyAlignment="1">
      <alignment horizontal="left" vertical="center" wrapText="1"/>
    </xf>
    <xf numFmtId="0" fontId="106" fillId="0" borderId="134" xfId="10" applyFont="1" applyBorder="1" applyAlignment="1" applyProtection="1">
      <alignment horizontal="left" vertical="center"/>
      <protection locked="0"/>
    </xf>
    <xf numFmtId="0" fontId="106" fillId="0" borderId="198" xfId="10" applyFont="1" applyBorder="1" applyAlignment="1" applyProtection="1">
      <alignment horizontal="left" vertical="center" wrapText="1"/>
      <protection locked="0"/>
    </xf>
    <xf numFmtId="0" fontId="4" fillId="49" borderId="32" xfId="10" applyFont="1" applyFill="1" applyBorder="1" applyAlignment="1">
      <alignment horizontal="center" vertical="center"/>
    </xf>
    <xf numFmtId="0" fontId="4" fillId="49" borderId="110" xfId="10" applyFont="1" applyFill="1" applyBorder="1" applyAlignment="1">
      <alignment horizontal="center" vertical="center"/>
    </xf>
    <xf numFmtId="0" fontId="4" fillId="49" borderId="124" xfId="10" applyFont="1" applyFill="1" applyBorder="1" applyAlignment="1">
      <alignment horizontal="center" vertical="center"/>
    </xf>
    <xf numFmtId="0" fontId="4" fillId="17" borderId="32" xfId="10" applyFont="1" applyFill="1" applyBorder="1" applyAlignment="1">
      <alignment horizontal="center" vertical="center" wrapText="1"/>
    </xf>
    <xf numFmtId="0" fontId="4" fillId="17" borderId="110" xfId="10" applyFont="1" applyFill="1" applyBorder="1" applyAlignment="1">
      <alignment horizontal="center" vertical="center" wrapText="1"/>
    </xf>
    <xf numFmtId="0" fontId="37" fillId="17" borderId="32" xfId="10" applyFont="1" applyFill="1" applyBorder="1" applyAlignment="1">
      <alignment horizontal="center" vertical="center" wrapText="1"/>
    </xf>
    <xf numFmtId="0" fontId="6" fillId="17" borderId="34" xfId="10" applyFont="1" applyFill="1" applyBorder="1"/>
    <xf numFmtId="0" fontId="4" fillId="17" borderId="34" xfId="10" applyFont="1" applyFill="1" applyBorder="1" applyAlignment="1">
      <alignment horizontal="center" vertical="center" wrapText="1"/>
    </xf>
    <xf numFmtId="0" fontId="4" fillId="17" borderId="114" xfId="10" applyFont="1" applyFill="1" applyBorder="1" applyAlignment="1">
      <alignment horizontal="center" vertical="center" wrapText="1"/>
    </xf>
    <xf numFmtId="0" fontId="4" fillId="17" borderId="124" xfId="10" applyFont="1" applyFill="1" applyBorder="1" applyAlignment="1">
      <alignment horizontal="center" vertical="center" wrapText="1"/>
    </xf>
    <xf numFmtId="0" fontId="4" fillId="17" borderId="115" xfId="10" applyFont="1" applyFill="1" applyBorder="1" applyAlignment="1">
      <alignment horizontal="center" vertical="center" wrapText="1"/>
    </xf>
    <xf numFmtId="0" fontId="4" fillId="17" borderId="32" xfId="10" applyFont="1" applyFill="1" applyBorder="1" applyAlignment="1">
      <alignment horizontal="center" vertical="center"/>
    </xf>
    <xf numFmtId="0" fontId="4" fillId="17" borderId="34" xfId="10" applyFont="1" applyFill="1" applyBorder="1" applyAlignment="1">
      <alignment horizontal="center" vertical="center"/>
    </xf>
    <xf numFmtId="9" fontId="11" fillId="2" borderId="102" xfId="10" applyNumberFormat="1" applyFont="1" applyFill="1" applyBorder="1" applyAlignment="1">
      <alignment horizontal="center" vertical="center" wrapText="1"/>
    </xf>
    <xf numFmtId="0" fontId="6" fillId="0" borderId="103" xfId="10" applyFont="1" applyBorder="1"/>
    <xf numFmtId="0" fontId="13" fillId="0" borderId="126" xfId="10" applyFont="1" applyAlignment="1">
      <alignment horizontal="center" wrapText="1"/>
    </xf>
    <xf numFmtId="0" fontId="110" fillId="0" borderId="126" xfId="10"/>
    <xf numFmtId="0" fontId="6" fillId="0" borderId="122" xfId="10" applyFont="1" applyBorder="1"/>
    <xf numFmtId="0" fontId="6" fillId="17" borderId="110" xfId="10" applyFont="1" applyFill="1" applyBorder="1"/>
    <xf numFmtId="9" fontId="19" fillId="10" borderId="124" xfId="10" applyNumberFormat="1" applyFont="1" applyFill="1" applyBorder="1" applyAlignment="1">
      <alignment horizontal="left" vertical="center"/>
    </xf>
    <xf numFmtId="9" fontId="19" fillId="10" borderId="114" xfId="10" applyNumberFormat="1" applyFont="1" applyFill="1" applyBorder="1" applyAlignment="1">
      <alignment horizontal="left" vertical="center"/>
    </xf>
    <xf numFmtId="0" fontId="6" fillId="0" borderId="120" xfId="10" applyFont="1" applyBorder="1"/>
    <xf numFmtId="9" fontId="19" fillId="10" borderId="115" xfId="10" applyNumberFormat="1" applyFont="1" applyFill="1" applyBorder="1" applyAlignment="1">
      <alignment horizontal="left" vertical="center"/>
    </xf>
    <xf numFmtId="0" fontId="6" fillId="0" borderId="121" xfId="10" applyFont="1" applyBorder="1"/>
    <xf numFmtId="0" fontId="47" fillId="16" borderId="32" xfId="10" applyFont="1" applyFill="1" applyBorder="1" applyAlignment="1">
      <alignment horizontal="center" vertical="center" wrapText="1"/>
    </xf>
    <xf numFmtId="0" fontId="6" fillId="0" borderId="34" xfId="10" applyFont="1" applyBorder="1"/>
    <xf numFmtId="0" fontId="3" fillId="10" borderId="32" xfId="10" applyFont="1" applyFill="1" applyBorder="1" applyAlignment="1">
      <alignment horizontal="center" vertical="center" wrapText="1"/>
    </xf>
    <xf numFmtId="0" fontId="3" fillId="8" borderId="32" xfId="10" applyFont="1" applyFill="1" applyBorder="1" applyAlignment="1">
      <alignment horizontal="center" vertical="center" wrapText="1"/>
    </xf>
    <xf numFmtId="0" fontId="14" fillId="9" borderId="32" xfId="10" applyFont="1" applyFill="1" applyBorder="1" applyAlignment="1">
      <alignment horizontal="center" vertical="center" wrapText="1"/>
    </xf>
    <xf numFmtId="0" fontId="3" fillId="0" borderId="137" xfId="10" applyFont="1" applyBorder="1" applyAlignment="1" applyProtection="1">
      <alignment horizontal="justify" vertical="center" wrapText="1"/>
      <protection locked="0"/>
    </xf>
    <xf numFmtId="0" fontId="3" fillId="0" borderId="138" xfId="10" applyFont="1" applyBorder="1" applyAlignment="1" applyProtection="1">
      <alignment horizontal="justify" vertical="center" wrapText="1"/>
      <protection locked="0"/>
    </xf>
    <xf numFmtId="0" fontId="3" fillId="0" borderId="139" xfId="10" applyFont="1" applyBorder="1" applyAlignment="1" applyProtection="1">
      <alignment horizontal="justify" vertical="center" wrapText="1"/>
      <protection locked="0"/>
    </xf>
    <xf numFmtId="0" fontId="5" fillId="2" borderId="118" xfId="10" applyFont="1" applyFill="1" applyBorder="1" applyAlignment="1">
      <alignment horizontal="center" vertical="center"/>
    </xf>
    <xf numFmtId="0" fontId="6" fillId="0" borderId="118" xfId="10" applyFont="1" applyBorder="1"/>
    <xf numFmtId="0" fontId="44" fillId="2" borderId="113" xfId="10" applyFont="1" applyFill="1" applyBorder="1" applyAlignment="1">
      <alignment horizontal="center" vertical="center"/>
    </xf>
    <xf numFmtId="0" fontId="6" fillId="0" borderId="129" xfId="10" applyFont="1" applyBorder="1"/>
    <xf numFmtId="0" fontId="3" fillId="2" borderId="114" xfId="10" applyFont="1" applyFill="1" applyBorder="1" applyAlignment="1">
      <alignment horizontal="center" vertical="center"/>
    </xf>
    <xf numFmtId="0" fontId="6" fillId="0" borderId="115" xfId="10" applyFont="1" applyBorder="1"/>
    <xf numFmtId="9" fontId="4" fillId="2" borderId="113" xfId="10" applyNumberFormat="1" applyFont="1" applyFill="1" applyBorder="1" applyAlignment="1">
      <alignment horizontal="center" vertical="center"/>
    </xf>
    <xf numFmtId="0" fontId="46" fillId="2" borderId="126" xfId="10" applyFont="1" applyFill="1" applyBorder="1" applyAlignment="1">
      <alignment horizontal="center" vertical="center" textRotation="90"/>
    </xf>
    <xf numFmtId="0" fontId="6" fillId="0" borderId="126" xfId="10" applyFont="1" applyBorder="1"/>
    <xf numFmtId="9" fontId="19" fillId="16" borderId="115" xfId="10" applyNumberFormat="1" applyFont="1" applyFill="1" applyBorder="1" applyAlignment="1">
      <alignment horizontal="left" vertical="center"/>
    </xf>
    <xf numFmtId="9" fontId="19" fillId="8" borderId="114" xfId="10" applyNumberFormat="1" applyFont="1" applyFill="1" applyBorder="1" applyAlignment="1">
      <alignment horizontal="left" vertical="center"/>
    </xf>
    <xf numFmtId="9" fontId="19" fillId="8" borderId="115" xfId="10" applyNumberFormat="1" applyFont="1" applyFill="1" applyBorder="1" applyAlignment="1">
      <alignment horizontal="left" vertical="center"/>
    </xf>
    <xf numFmtId="0" fontId="17" fillId="16" borderId="114" xfId="10" applyFont="1" applyFill="1" applyBorder="1" applyAlignment="1">
      <alignment horizontal="left"/>
    </xf>
    <xf numFmtId="0" fontId="3" fillId="2" borderId="124" xfId="10" applyFont="1" applyFill="1" applyBorder="1" applyAlignment="1">
      <alignment horizontal="center" vertical="top"/>
    </xf>
    <xf numFmtId="0" fontId="6" fillId="0" borderId="124" xfId="10" applyFont="1" applyBorder="1"/>
    <xf numFmtId="0" fontId="17" fillId="10" borderId="114" xfId="10" applyFont="1" applyFill="1" applyBorder="1" applyAlignment="1">
      <alignment horizontal="left"/>
    </xf>
    <xf numFmtId="0" fontId="24" fillId="10" borderId="32" xfId="10" applyFont="1" applyFill="1" applyBorder="1" applyAlignment="1">
      <alignment horizontal="center" vertical="center" wrapText="1"/>
    </xf>
    <xf numFmtId="0" fontId="45" fillId="2" borderId="113" xfId="10" applyFont="1" applyFill="1" applyBorder="1" applyAlignment="1">
      <alignment horizontal="center" vertical="center"/>
    </xf>
    <xf numFmtId="9" fontId="19" fillId="8" borderId="124" xfId="10" applyNumberFormat="1" applyFont="1" applyFill="1" applyBorder="1" applyAlignment="1">
      <alignment horizontal="left" vertical="center"/>
    </xf>
    <xf numFmtId="9" fontId="19" fillId="8" borderId="125" xfId="10" applyNumberFormat="1" applyFont="1" applyFill="1" applyBorder="1" applyAlignment="1">
      <alignment horizontal="left" vertical="center"/>
    </xf>
    <xf numFmtId="0" fontId="6" fillId="0" borderId="125" xfId="10" applyFont="1" applyBorder="1"/>
    <xf numFmtId="9" fontId="19" fillId="8" borderId="118" xfId="10" applyNumberFormat="1" applyFont="1" applyFill="1" applyBorder="1" applyAlignment="1">
      <alignment horizontal="left" vertical="center"/>
    </xf>
    <xf numFmtId="9" fontId="19" fillId="9" borderId="126" xfId="10" applyNumberFormat="1" applyFont="1" applyFill="1" applyBorder="1" applyAlignment="1">
      <alignment horizontal="left" vertical="center"/>
    </xf>
    <xf numFmtId="0" fontId="17" fillId="10" borderId="125" xfId="10" applyFont="1" applyFill="1" applyBorder="1" applyAlignment="1">
      <alignment horizontal="left"/>
    </xf>
    <xf numFmtId="0" fontId="3" fillId="2" borderId="110" xfId="10" applyFont="1" applyFill="1" applyBorder="1" applyAlignment="1">
      <alignment horizontal="center"/>
    </xf>
    <xf numFmtId="9" fontId="19" fillId="9" borderId="124" xfId="10" applyNumberFormat="1" applyFont="1" applyFill="1" applyBorder="1" applyAlignment="1">
      <alignment horizontal="left" vertical="center"/>
    </xf>
    <xf numFmtId="9" fontId="19" fillId="9" borderId="114" xfId="10" applyNumberFormat="1" applyFont="1" applyFill="1" applyBorder="1" applyAlignment="1">
      <alignment horizontal="left" vertical="center"/>
    </xf>
    <xf numFmtId="9" fontId="19" fillId="9" borderId="115" xfId="10" applyNumberFormat="1" applyFont="1" applyFill="1" applyBorder="1" applyAlignment="1">
      <alignment horizontal="left" vertical="center"/>
    </xf>
    <xf numFmtId="9" fontId="19" fillId="9" borderId="118" xfId="10" applyNumberFormat="1" applyFont="1" applyFill="1" applyBorder="1" applyAlignment="1">
      <alignment horizontal="left" vertical="center"/>
    </xf>
    <xf numFmtId="0" fontId="5" fillId="2" borderId="122" xfId="10" applyFont="1" applyFill="1" applyBorder="1" applyAlignment="1">
      <alignment horizontal="center" vertical="center"/>
    </xf>
    <xf numFmtId="0" fontId="4" fillId="2" borderId="126" xfId="10" applyFont="1" applyFill="1" applyBorder="1" applyAlignment="1">
      <alignment horizontal="center" vertical="center" textRotation="89"/>
    </xf>
    <xf numFmtId="0" fontId="4" fillId="2" borderId="126" xfId="10" applyFont="1" applyFill="1" applyBorder="1" applyAlignment="1">
      <alignment horizontal="center" vertical="center" wrapText="1"/>
    </xf>
    <xf numFmtId="9" fontId="19" fillId="9" borderId="125" xfId="10" applyNumberFormat="1" applyFont="1" applyFill="1" applyBorder="1" applyAlignment="1">
      <alignment horizontal="left" vertical="center"/>
    </xf>
    <xf numFmtId="9" fontId="19" fillId="10" borderId="118" xfId="10" applyNumberFormat="1" applyFont="1" applyFill="1" applyBorder="1" applyAlignment="1">
      <alignment horizontal="left" vertical="center"/>
    </xf>
    <xf numFmtId="9" fontId="19" fillId="10" borderId="126" xfId="10" applyNumberFormat="1" applyFont="1" applyFill="1" applyBorder="1" applyAlignment="1">
      <alignment horizontal="left" vertical="center"/>
    </xf>
    <xf numFmtId="0" fontId="3" fillId="2" borderId="90" xfId="10" applyFont="1" applyFill="1" applyBorder="1" applyAlignment="1" applyProtection="1">
      <alignment horizontal="center" vertical="center"/>
      <protection locked="0"/>
    </xf>
    <xf numFmtId="0" fontId="6" fillId="0" borderId="91" xfId="10" applyFont="1" applyBorder="1" applyProtection="1">
      <protection locked="0"/>
    </xf>
    <xf numFmtId="0" fontId="3" fillId="2" borderId="72" xfId="10" applyFont="1" applyFill="1" applyBorder="1" applyAlignment="1" applyProtection="1">
      <alignment horizontal="center" vertical="center"/>
      <protection locked="0"/>
    </xf>
    <xf numFmtId="0" fontId="6" fillId="0" borderId="92" xfId="10" applyFont="1" applyBorder="1" applyProtection="1">
      <protection locked="0"/>
    </xf>
    <xf numFmtId="0" fontId="3" fillId="2" borderId="39" xfId="10" applyFont="1" applyFill="1" applyBorder="1" applyAlignment="1">
      <alignment horizontal="left" wrapText="1"/>
    </xf>
    <xf numFmtId="0" fontId="6" fillId="0" borderId="63" xfId="10" applyFont="1" applyBorder="1"/>
    <xf numFmtId="0" fontId="6" fillId="0" borderId="19" xfId="10" applyFont="1" applyBorder="1"/>
    <xf numFmtId="0" fontId="3" fillId="2" borderId="40" xfId="10" applyFont="1" applyFill="1" applyBorder="1" applyAlignment="1">
      <alignment horizontal="left" wrapText="1"/>
    </xf>
    <xf numFmtId="0" fontId="6" fillId="0" borderId="65" xfId="10" applyFont="1" applyBorder="1"/>
    <xf numFmtId="0" fontId="6" fillId="0" borderId="23" xfId="10" applyFont="1" applyBorder="1"/>
    <xf numFmtId="9" fontId="19" fillId="16" borderId="124" xfId="10" applyNumberFormat="1" applyFont="1" applyFill="1" applyBorder="1" applyAlignment="1">
      <alignment horizontal="left" vertical="center"/>
    </xf>
    <xf numFmtId="0" fontId="3" fillId="0" borderId="17" xfId="10" applyFont="1" applyBorder="1" applyAlignment="1">
      <alignment horizontal="left" wrapText="1"/>
    </xf>
    <xf numFmtId="0" fontId="6" fillId="0" borderId="71" xfId="10" applyFont="1" applyBorder="1"/>
    <xf numFmtId="0" fontId="44" fillId="2" borderId="32" xfId="10" applyFont="1" applyFill="1" applyBorder="1" applyAlignment="1">
      <alignment horizontal="center" vertical="center"/>
    </xf>
    <xf numFmtId="0" fontId="3" fillId="2" borderId="86" xfId="10" applyFont="1" applyFill="1" applyBorder="1" applyAlignment="1">
      <alignment horizontal="center" vertical="center"/>
    </xf>
    <xf numFmtId="0" fontId="6" fillId="0" borderId="83" xfId="10" applyFont="1" applyBorder="1"/>
    <xf numFmtId="0" fontId="3" fillId="2" borderId="87" xfId="10" applyFont="1" applyFill="1" applyBorder="1" applyAlignment="1">
      <alignment horizontal="left" wrapText="1"/>
    </xf>
    <xf numFmtId="0" fontId="6" fillId="0" borderId="88" xfId="10" applyFont="1" applyBorder="1"/>
    <xf numFmtId="0" fontId="6" fillId="0" borderId="89" xfId="10" applyFont="1" applyBorder="1"/>
    <xf numFmtId="0" fontId="6" fillId="0" borderId="84" xfId="10" applyFont="1" applyBorder="1"/>
    <xf numFmtId="0" fontId="6" fillId="0" borderId="15" xfId="10" applyFont="1" applyBorder="1"/>
    <xf numFmtId="0" fontId="6" fillId="0" borderId="16" xfId="10" applyFont="1" applyBorder="1"/>
    <xf numFmtId="0" fontId="3" fillId="0" borderId="24" xfId="10" applyFont="1" applyBorder="1" applyAlignment="1">
      <alignment horizontal="left" wrapText="1"/>
    </xf>
    <xf numFmtId="0" fontId="6" fillId="0" borderId="26" xfId="10" applyFont="1" applyBorder="1"/>
    <xf numFmtId="0" fontId="38" fillId="0" borderId="114" xfId="10" applyFont="1" applyBorder="1" applyAlignment="1">
      <alignment horizontal="center" vertical="center" wrapText="1"/>
    </xf>
    <xf numFmtId="0" fontId="4" fillId="0" borderId="124" xfId="10" applyFont="1" applyBorder="1" applyAlignment="1">
      <alignment horizontal="center"/>
    </xf>
    <xf numFmtId="0" fontId="4" fillId="7" borderId="114" xfId="10" applyFont="1" applyFill="1" applyBorder="1" applyAlignment="1">
      <alignment horizontal="center" vertical="center"/>
    </xf>
    <xf numFmtId="0" fontId="24" fillId="0" borderId="32" xfId="10" applyFont="1" applyBorder="1" applyAlignment="1">
      <alignment horizontal="center"/>
    </xf>
    <xf numFmtId="0" fontId="12" fillId="18" borderId="124" xfId="10" applyFont="1" applyFill="1" applyBorder="1" applyAlignment="1">
      <alignment horizontal="center" vertical="center" wrapText="1"/>
    </xf>
    <xf numFmtId="0" fontId="6" fillId="18" borderId="124" xfId="10" applyFont="1" applyFill="1" applyBorder="1"/>
    <xf numFmtId="0" fontId="6" fillId="18" borderId="115" xfId="10" applyFont="1" applyFill="1" applyBorder="1"/>
    <xf numFmtId="0" fontId="36" fillId="3" borderId="32" xfId="10" applyFont="1" applyFill="1" applyBorder="1" applyAlignment="1">
      <alignment horizontal="center" vertical="center" wrapText="1"/>
    </xf>
    <xf numFmtId="0" fontId="42" fillId="7" borderId="126" xfId="10" applyFont="1" applyFill="1" applyBorder="1" applyAlignment="1">
      <alignment horizontal="center" vertical="center"/>
    </xf>
    <xf numFmtId="0" fontId="42" fillId="7" borderId="126" xfId="10" applyFont="1" applyFill="1" applyBorder="1" applyAlignment="1">
      <alignment horizontal="center" vertical="center" wrapText="1"/>
    </xf>
    <xf numFmtId="0" fontId="43" fillId="2" borderId="126" xfId="10" applyFont="1" applyFill="1" applyBorder="1" applyAlignment="1">
      <alignment horizontal="center"/>
    </xf>
    <xf numFmtId="0" fontId="45" fillId="2" borderId="32" xfId="10" applyFont="1" applyFill="1" applyBorder="1" applyAlignment="1">
      <alignment horizontal="center" vertical="center"/>
    </xf>
    <xf numFmtId="0" fontId="4" fillId="0" borderId="126" xfId="10" applyFont="1" applyBorder="1" applyAlignment="1">
      <alignment horizontal="center" vertical="center"/>
    </xf>
    <xf numFmtId="0" fontId="13" fillId="7" borderId="134" xfId="10" applyFont="1" applyFill="1" applyBorder="1" applyAlignment="1">
      <alignment horizontal="center" vertical="center" wrapText="1"/>
    </xf>
    <xf numFmtId="0" fontId="4" fillId="7" borderId="204" xfId="10" applyFont="1" applyFill="1" applyBorder="1" applyAlignment="1">
      <alignment horizontal="center" vertical="center"/>
    </xf>
    <xf numFmtId="0" fontId="37" fillId="7" borderId="84" xfId="10" applyFont="1" applyFill="1" applyBorder="1" applyAlignment="1">
      <alignment horizontal="left" vertical="center"/>
    </xf>
    <xf numFmtId="0" fontId="6" fillId="0" borderId="201" xfId="10" applyFont="1" applyBorder="1"/>
    <xf numFmtId="0" fontId="4" fillId="7" borderId="17" xfId="10" applyFont="1" applyFill="1" applyBorder="1" applyAlignment="1">
      <alignment horizontal="center" vertical="center"/>
    </xf>
    <xf numFmtId="0" fontId="19" fillId="7" borderId="32" xfId="10" applyFont="1" applyFill="1" applyBorder="1" applyAlignment="1">
      <alignment horizontal="center" vertical="center"/>
    </xf>
    <xf numFmtId="0" fontId="3" fillId="2" borderId="39" xfId="10" applyFont="1" applyFill="1" applyBorder="1" applyAlignment="1">
      <alignment horizontal="left" vertical="top" wrapText="1"/>
    </xf>
    <xf numFmtId="0" fontId="6" fillId="0" borderId="14" xfId="10" applyFont="1" applyBorder="1"/>
    <xf numFmtId="0" fontId="26" fillId="0" borderId="64" xfId="10" applyFont="1" applyBorder="1" applyAlignment="1" applyProtection="1">
      <alignment horizontal="center" vertical="center" wrapText="1"/>
      <protection locked="0"/>
    </xf>
    <xf numFmtId="0" fontId="6" fillId="0" borderId="19" xfId="10" applyFont="1" applyBorder="1" applyProtection="1">
      <protection locked="0"/>
    </xf>
    <xf numFmtId="0" fontId="3" fillId="2" borderId="39" xfId="10" applyFont="1" applyFill="1" applyBorder="1" applyAlignment="1">
      <alignment horizontal="left" vertical="center" wrapText="1"/>
    </xf>
    <xf numFmtId="0" fontId="3" fillId="2" borderId="39" xfId="10" applyFont="1" applyFill="1" applyBorder="1" applyAlignment="1" applyProtection="1">
      <alignment horizontal="left" vertical="center" wrapText="1"/>
      <protection locked="0"/>
    </xf>
    <xf numFmtId="0" fontId="6" fillId="0" borderId="63" xfId="10" applyFont="1" applyBorder="1" applyProtection="1">
      <protection locked="0"/>
    </xf>
    <xf numFmtId="0" fontId="6" fillId="0" borderId="152" xfId="10" applyFont="1" applyBorder="1" applyProtection="1">
      <protection locked="0"/>
    </xf>
    <xf numFmtId="0" fontId="17" fillId="2" borderId="155" xfId="10" applyFont="1" applyFill="1" applyBorder="1" applyAlignment="1">
      <alignment horizontal="left" vertical="center" wrapText="1"/>
    </xf>
    <xf numFmtId="0" fontId="6" fillId="0" borderId="157" xfId="10" applyFont="1" applyBorder="1"/>
    <xf numFmtId="0" fontId="6" fillId="0" borderId="156" xfId="10" applyFont="1" applyBorder="1"/>
    <xf numFmtId="0" fontId="3" fillId="2" borderId="155" xfId="10" applyFont="1" applyFill="1" applyBorder="1" applyAlignment="1" applyProtection="1">
      <alignment horizontal="left" vertical="center" wrapText="1"/>
      <protection locked="0"/>
    </xf>
    <xf numFmtId="0" fontId="6" fillId="0" borderId="157" xfId="10" applyFont="1" applyBorder="1" applyProtection="1">
      <protection locked="0"/>
    </xf>
    <xf numFmtId="0" fontId="6" fillId="0" borderId="156" xfId="10" applyFont="1" applyBorder="1" applyProtection="1">
      <protection locked="0"/>
    </xf>
    <xf numFmtId="0" fontId="4" fillId="0" borderId="158" xfId="10" applyFont="1" applyBorder="1" applyAlignment="1">
      <alignment horizontal="center" vertical="center" wrapText="1"/>
    </xf>
    <xf numFmtId="0" fontId="6" fillId="0" borderId="159" xfId="10" applyFont="1" applyBorder="1"/>
    <xf numFmtId="0" fontId="26" fillId="0" borderId="158" xfId="10" applyFont="1" applyBorder="1" applyAlignment="1" applyProtection="1">
      <alignment horizontal="center" vertical="center" wrapText="1"/>
      <protection locked="0"/>
    </xf>
    <xf numFmtId="0" fontId="6" fillId="0" borderId="159" xfId="10" applyFont="1" applyBorder="1" applyProtection="1">
      <protection locked="0"/>
    </xf>
    <xf numFmtId="0" fontId="80" fillId="7" borderId="140" xfId="10" applyFont="1" applyFill="1" applyBorder="1" applyAlignment="1">
      <alignment horizontal="center" vertical="center" wrapText="1"/>
    </xf>
    <xf numFmtId="0" fontId="6" fillId="0" borderId="141" xfId="10" applyFont="1" applyBorder="1"/>
    <xf numFmtId="0" fontId="6" fillId="0" borderId="142" xfId="10" applyFont="1" applyBorder="1"/>
    <xf numFmtId="0" fontId="17" fillId="2" borderId="135" xfId="10" applyFont="1" applyFill="1" applyBorder="1" applyAlignment="1" applyProtection="1">
      <alignment horizontal="left" vertical="center" wrapText="1"/>
      <protection locked="0"/>
    </xf>
    <xf numFmtId="0" fontId="6" fillId="0" borderId="136" xfId="10" applyFont="1" applyBorder="1" applyProtection="1">
      <protection locked="0"/>
    </xf>
    <xf numFmtId="0" fontId="6" fillId="0" borderId="146" xfId="10" applyFont="1" applyBorder="1" applyProtection="1">
      <protection locked="0"/>
    </xf>
    <xf numFmtId="0" fontId="17" fillId="2" borderId="148" xfId="10" applyFont="1" applyFill="1" applyBorder="1" applyAlignment="1" applyProtection="1">
      <alignment horizontal="left" vertical="center" wrapText="1"/>
      <protection locked="0"/>
    </xf>
    <xf numFmtId="0" fontId="6" fillId="0" borderId="149" xfId="10" applyFont="1" applyBorder="1" applyProtection="1">
      <protection locked="0"/>
    </xf>
    <xf numFmtId="0" fontId="6" fillId="0" borderId="190" xfId="10" applyFont="1" applyBorder="1" applyProtection="1">
      <protection locked="0"/>
    </xf>
    <xf numFmtId="0" fontId="27" fillId="2" borderId="120" xfId="10" applyFont="1" applyFill="1" applyBorder="1" applyAlignment="1">
      <alignment horizontal="left" vertical="center" wrapText="1"/>
    </xf>
    <xf numFmtId="0" fontId="27" fillId="2" borderId="32" xfId="10" applyFont="1" applyFill="1" applyBorder="1" applyAlignment="1">
      <alignment horizontal="left" vertical="center" wrapText="1"/>
    </xf>
    <xf numFmtId="0" fontId="3" fillId="0" borderId="32" xfId="10" applyFont="1" applyBorder="1" applyAlignment="1" applyProtection="1">
      <alignment horizontal="center" vertical="center" wrapText="1"/>
      <protection locked="0"/>
    </xf>
    <xf numFmtId="0" fontId="6" fillId="0" borderId="110" xfId="10" applyFont="1" applyBorder="1" applyAlignment="1" applyProtection="1">
      <alignment wrapText="1"/>
      <protection locked="0"/>
    </xf>
    <xf numFmtId="0" fontId="6" fillId="0" borderId="34" xfId="10" applyFont="1" applyBorder="1" applyAlignment="1" applyProtection="1">
      <alignment wrapText="1"/>
      <protection locked="0"/>
    </xf>
    <xf numFmtId="0" fontId="4" fillId="7" borderId="32" xfId="10" applyFont="1" applyFill="1" applyBorder="1" applyAlignment="1">
      <alignment horizontal="center" vertical="center" wrapText="1"/>
    </xf>
    <xf numFmtId="0" fontId="6" fillId="0" borderId="69" xfId="10" applyFont="1" applyBorder="1"/>
    <xf numFmtId="0" fontId="5" fillId="3" borderId="78" xfId="10" applyFont="1" applyFill="1" applyBorder="1" applyAlignment="1">
      <alignment horizontal="right" vertical="center" wrapText="1"/>
    </xf>
    <xf numFmtId="0" fontId="17" fillId="2" borderId="39" xfId="10" applyFont="1" applyFill="1" applyBorder="1" applyAlignment="1" applyProtection="1">
      <alignment horizontal="left" vertical="center" wrapText="1"/>
      <protection locked="0"/>
    </xf>
    <xf numFmtId="0" fontId="6" fillId="0" borderId="14" xfId="10" applyFont="1" applyBorder="1" applyProtection="1">
      <protection locked="0"/>
    </xf>
    <xf numFmtId="0" fontId="17" fillId="2" borderId="39" xfId="10" applyFont="1" applyFill="1" applyBorder="1" applyAlignment="1">
      <alignment horizontal="left" vertical="center" wrapText="1"/>
    </xf>
    <xf numFmtId="0" fontId="12" fillId="7" borderId="61" xfId="10" applyFont="1" applyFill="1" applyBorder="1" applyAlignment="1">
      <alignment horizontal="center" vertical="center" wrapText="1"/>
    </xf>
    <xf numFmtId="0" fontId="6" fillId="0" borderId="62" xfId="10" applyFont="1" applyBorder="1"/>
    <xf numFmtId="0" fontId="4" fillId="7" borderId="4" xfId="10" applyFont="1" applyFill="1" applyBorder="1" applyAlignment="1">
      <alignment horizontal="center" vertical="center" wrapText="1"/>
    </xf>
    <xf numFmtId="0" fontId="6" fillId="0" borderId="60" xfId="10" applyFont="1" applyBorder="1"/>
    <xf numFmtId="0" fontId="6" fillId="0" borderId="161" xfId="10" applyFont="1" applyBorder="1"/>
    <xf numFmtId="0" fontId="17" fillId="2" borderId="155" xfId="10" applyFont="1" applyFill="1" applyBorder="1" applyAlignment="1" applyProtection="1">
      <alignment horizontal="left" vertical="center" wrapText="1"/>
      <protection locked="0"/>
    </xf>
    <xf numFmtId="0" fontId="12" fillId="0" borderId="126" xfId="10" applyFont="1" applyAlignment="1">
      <alignment horizontal="center" vertical="center" wrapText="1"/>
    </xf>
    <xf numFmtId="0" fontId="39" fillId="7" borderId="32" xfId="10" applyFont="1" applyFill="1" applyBorder="1" applyAlignment="1">
      <alignment horizontal="center" vertical="center" wrapText="1"/>
    </xf>
    <xf numFmtId="1" fontId="11" fillId="7" borderId="94" xfId="10" applyNumberFormat="1" applyFont="1" applyFill="1" applyBorder="1" applyAlignment="1">
      <alignment horizontal="right" vertical="center" wrapText="1"/>
    </xf>
    <xf numFmtId="0" fontId="6" fillId="0" borderId="97" xfId="10" applyFont="1" applyBorder="1"/>
    <xf numFmtId="166" fontId="11" fillId="7" borderId="97" xfId="10" applyNumberFormat="1" applyFont="1" applyFill="1" applyBorder="1" applyAlignment="1">
      <alignment horizontal="center" vertical="center" wrapText="1"/>
    </xf>
    <xf numFmtId="9" fontId="2" fillId="7" borderId="97" xfId="10" applyNumberFormat="1" applyFont="1" applyFill="1" applyBorder="1" applyAlignment="1">
      <alignment horizontal="center" vertical="center" wrapText="1"/>
    </xf>
    <xf numFmtId="0" fontId="6" fillId="0" borderId="98" xfId="10" applyFont="1" applyBorder="1"/>
    <xf numFmtId="0" fontId="11" fillId="51" borderId="126" xfId="10" applyFont="1" applyFill="1" applyBorder="1" applyAlignment="1">
      <alignment horizontal="center" vertical="center" wrapText="1"/>
    </xf>
    <xf numFmtId="0" fontId="79" fillId="47" borderId="126" xfId="10" applyFont="1" applyFill="1" applyBorder="1"/>
    <xf numFmtId="0" fontId="3" fillId="0" borderId="126" xfId="10" applyFont="1" applyAlignment="1">
      <alignment horizontal="center" vertical="center" wrapText="1"/>
    </xf>
    <xf numFmtId="0" fontId="17" fillId="0" borderId="32" xfId="10" applyFont="1" applyBorder="1" applyAlignment="1">
      <alignment horizontal="left" vertical="center" wrapText="1"/>
    </xf>
    <xf numFmtId="0" fontId="19" fillId="7" borderId="126" xfId="10" applyFont="1" applyFill="1" applyBorder="1" applyAlignment="1">
      <alignment horizontal="center" vertical="center"/>
    </xf>
    <xf numFmtId="0" fontId="19" fillId="7" borderId="32" xfId="10" applyFont="1" applyFill="1" applyBorder="1" applyAlignment="1">
      <alignment horizontal="center" vertical="center" wrapText="1"/>
    </xf>
    <xf numFmtId="0" fontId="5" fillId="7" borderId="32" xfId="10" applyFont="1" applyFill="1" applyBorder="1" applyAlignment="1">
      <alignment horizontal="center" vertical="center" wrapText="1"/>
    </xf>
    <xf numFmtId="0" fontId="4" fillId="0" borderId="120" xfId="10" applyFont="1" applyBorder="1" applyAlignment="1">
      <alignment horizontal="center" vertical="center"/>
    </xf>
    <xf numFmtId="0" fontId="5" fillId="0" borderId="120" xfId="10" applyFont="1" applyBorder="1" applyAlignment="1">
      <alignment horizontal="center" vertical="center"/>
    </xf>
    <xf numFmtId="0" fontId="17" fillId="2" borderId="114" xfId="10" applyFont="1" applyFill="1" applyBorder="1" applyAlignment="1" applyProtection="1">
      <alignment horizontal="left" vertical="center" wrapText="1"/>
      <protection locked="0"/>
    </xf>
    <xf numFmtId="0" fontId="6" fillId="0" borderId="124" xfId="10" applyFont="1" applyBorder="1" applyProtection="1">
      <protection locked="0"/>
    </xf>
    <xf numFmtId="0" fontId="6" fillId="0" borderId="144" xfId="10" applyFont="1" applyBorder="1" applyProtection="1">
      <protection locked="0"/>
    </xf>
    <xf numFmtId="2" fontId="33" fillId="7" borderId="72" xfId="10" applyNumberFormat="1" applyFont="1" applyFill="1" applyBorder="1" applyAlignment="1">
      <alignment horizontal="center" vertical="center" wrapText="1"/>
    </xf>
    <xf numFmtId="0" fontId="6" fillId="0" borderId="73" xfId="10" applyFont="1" applyBorder="1"/>
    <xf numFmtId="0" fontId="6" fillId="0" borderId="76" xfId="10" applyFont="1" applyBorder="1"/>
    <xf numFmtId="166" fontId="5" fillId="3" borderId="81" xfId="10" applyNumberFormat="1" applyFont="1" applyFill="1" applyBorder="1" applyAlignment="1">
      <alignment horizontal="center" vertical="center" wrapText="1"/>
    </xf>
    <xf numFmtId="9" fontId="2" fillId="3" borderId="81" xfId="10" applyNumberFormat="1" applyFont="1" applyFill="1" applyBorder="1" applyAlignment="1">
      <alignment horizontal="left" vertical="center" wrapText="1"/>
    </xf>
    <xf numFmtId="0" fontId="6" fillId="0" borderId="82" xfId="10" applyFont="1" applyBorder="1"/>
    <xf numFmtId="0" fontId="11" fillId="49" borderId="126" xfId="10" applyFont="1" applyFill="1" applyBorder="1" applyAlignment="1">
      <alignment horizontal="center" vertical="center" wrapText="1"/>
    </xf>
    <xf numFmtId="0" fontId="6" fillId="0" borderId="151" xfId="10" applyFont="1" applyBorder="1"/>
    <xf numFmtId="0" fontId="17" fillId="2" borderId="39" xfId="10" applyFont="1" applyFill="1" applyBorder="1" applyAlignment="1" applyProtection="1">
      <alignment horizontal="center" vertical="center" wrapText="1"/>
      <protection locked="0"/>
    </xf>
    <xf numFmtId="0" fontId="6" fillId="0" borderId="160" xfId="10" applyFont="1" applyBorder="1" applyProtection="1">
      <protection locked="0"/>
    </xf>
    <xf numFmtId="0" fontId="3" fillId="2" borderId="32" xfId="10" applyFont="1" applyFill="1" applyBorder="1" applyAlignment="1" applyProtection="1">
      <alignment horizontal="left" vertical="top" wrapText="1"/>
      <protection locked="0"/>
    </xf>
    <xf numFmtId="0" fontId="6" fillId="0" borderId="110" xfId="10" applyFont="1" applyBorder="1" applyAlignment="1" applyProtection="1">
      <alignment vertical="top"/>
      <protection locked="0"/>
    </xf>
    <xf numFmtId="0" fontId="6" fillId="0" borderId="34" xfId="10" applyFont="1" applyBorder="1" applyAlignment="1" applyProtection="1">
      <alignment vertical="top"/>
      <protection locked="0"/>
    </xf>
    <xf numFmtId="0" fontId="11" fillId="47" borderId="124" xfId="10" applyFont="1" applyFill="1" applyBorder="1" applyAlignment="1">
      <alignment horizontal="center" vertical="center" wrapText="1"/>
    </xf>
    <xf numFmtId="0" fontId="79" fillId="47" borderId="124" xfId="10" applyFont="1" applyFill="1" applyBorder="1"/>
    <xf numFmtId="0" fontId="79" fillId="47" borderId="115" xfId="10" applyFont="1" applyFill="1" applyBorder="1"/>
    <xf numFmtId="0" fontId="12" fillId="0" borderId="122" xfId="10" applyFont="1" applyBorder="1" applyAlignment="1">
      <alignment horizontal="left" wrapText="1"/>
    </xf>
    <xf numFmtId="0" fontId="6" fillId="0" borderId="5" xfId="10" applyFont="1" applyBorder="1"/>
    <xf numFmtId="0" fontId="17" fillId="2" borderId="155" xfId="10" applyFont="1" applyFill="1" applyBorder="1" applyAlignment="1" applyProtection="1">
      <alignment horizontal="center" vertical="center" wrapText="1"/>
      <protection locked="0"/>
    </xf>
    <xf numFmtId="0" fontId="60" fillId="0" borderId="110" xfId="10" applyFont="1" applyBorder="1"/>
    <xf numFmtId="0" fontId="60" fillId="0" borderId="34" xfId="10" applyFont="1" applyBorder="1"/>
    <xf numFmtId="0" fontId="3" fillId="2" borderId="32" xfId="10" applyFont="1" applyFill="1" applyBorder="1" applyAlignment="1" applyProtection="1">
      <alignment horizontal="left" vertical="center" wrapText="1"/>
      <protection locked="0"/>
    </xf>
    <xf numFmtId="0" fontId="6" fillId="0" borderId="110"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60" fillId="0" borderId="126" xfId="10" applyFont="1" applyAlignment="1">
      <alignment horizontal="center" vertical="center" wrapText="1"/>
    </xf>
    <xf numFmtId="0" fontId="61" fillId="0" borderId="126" xfId="10" applyFont="1"/>
    <xf numFmtId="164" fontId="2" fillId="0" borderId="32" xfId="10" applyNumberFormat="1" applyFont="1" applyBorder="1" applyAlignment="1" applyProtection="1">
      <alignment horizontal="center" vertical="center" wrapText="1"/>
      <protection locked="0"/>
    </xf>
    <xf numFmtId="0" fontId="19" fillId="15" borderId="32" xfId="10" applyFont="1" applyFill="1" applyBorder="1" applyAlignment="1">
      <alignment horizontal="center" vertical="center" wrapText="1"/>
    </xf>
    <xf numFmtId="0" fontId="5" fillId="7" borderId="122" xfId="10" applyFont="1" applyFill="1" applyBorder="1" applyAlignment="1">
      <alignment horizontal="center" vertical="center"/>
    </xf>
    <xf numFmtId="0" fontId="33" fillId="7" borderId="4" xfId="10" applyFont="1" applyFill="1" applyBorder="1" applyAlignment="1">
      <alignment horizontal="center" vertical="center"/>
    </xf>
    <xf numFmtId="0" fontId="3" fillId="2" borderId="155" xfId="10" applyFont="1" applyFill="1" applyBorder="1" applyAlignment="1">
      <alignment horizontal="left" vertical="center" wrapText="1"/>
    </xf>
    <xf numFmtId="0" fontId="12" fillId="2" borderId="126" xfId="10" applyFont="1" applyFill="1" applyBorder="1" applyAlignment="1">
      <alignment horizontal="left" vertical="center" wrapText="1"/>
    </xf>
    <xf numFmtId="0" fontId="17" fillId="2" borderId="194" xfId="10" applyFont="1" applyFill="1" applyBorder="1" applyAlignment="1" applyProtection="1">
      <alignment horizontal="left" vertical="center" wrapText="1"/>
      <protection locked="0"/>
    </xf>
    <xf numFmtId="0" fontId="6" fillId="0" borderId="141" xfId="10" applyFont="1" applyBorder="1" applyProtection="1">
      <protection locked="0"/>
    </xf>
    <xf numFmtId="0" fontId="6" fillId="0" borderId="142" xfId="10" applyFont="1" applyBorder="1" applyProtection="1">
      <protection locked="0"/>
    </xf>
    <xf numFmtId="0" fontId="12" fillId="0" borderId="122" xfId="10" applyFont="1" applyBorder="1" applyAlignment="1">
      <alignment horizontal="left" vertical="center" wrapText="1"/>
    </xf>
    <xf numFmtId="0" fontId="4" fillId="7" borderId="114" xfId="10" applyFont="1" applyFill="1" applyBorder="1" applyAlignment="1">
      <alignment horizontal="center" vertical="center" wrapText="1"/>
    </xf>
    <xf numFmtId="0" fontId="106" fillId="21" borderId="134" xfId="10" applyFont="1" applyFill="1" applyBorder="1" applyAlignment="1" applyProtection="1">
      <alignment horizontal="left" vertical="center" wrapText="1"/>
      <protection locked="0"/>
    </xf>
    <xf numFmtId="0" fontId="11" fillId="52" borderId="32" xfId="10" applyFont="1" applyFill="1" applyBorder="1" applyAlignment="1">
      <alignment horizontal="center" vertical="center" wrapText="1"/>
    </xf>
    <xf numFmtId="0" fontId="79" fillId="47" borderId="110" xfId="10" applyFont="1" applyFill="1" applyBorder="1"/>
    <xf numFmtId="0" fontId="79" fillId="47" borderId="34" xfId="10" applyFont="1" applyFill="1" applyBorder="1"/>
    <xf numFmtId="0" fontId="5" fillId="19" borderId="32" xfId="10" applyFont="1" applyFill="1" applyBorder="1" applyAlignment="1">
      <alignment horizontal="center" vertical="center" wrapText="1"/>
    </xf>
    <xf numFmtId="0" fontId="106" fillId="21" borderId="134" xfId="10" applyFont="1" applyFill="1" applyBorder="1" applyAlignment="1" applyProtection="1">
      <alignment horizontal="left" vertical="top" wrapText="1"/>
      <protection locked="0"/>
    </xf>
    <xf numFmtId="49" fontId="106" fillId="21" borderId="134" xfId="10" applyNumberFormat="1" applyFont="1" applyFill="1" applyBorder="1" applyAlignment="1" applyProtection="1">
      <alignment horizontal="left" vertical="center" wrapText="1"/>
      <protection locked="0"/>
    </xf>
    <xf numFmtId="0" fontId="8" fillId="4" borderId="202" xfId="10" applyFont="1" applyFill="1" applyBorder="1" applyAlignment="1">
      <alignment horizontal="center" vertical="center" wrapText="1"/>
    </xf>
    <xf numFmtId="0" fontId="8" fillId="4" borderId="88" xfId="10" applyFont="1" applyFill="1" applyBorder="1" applyAlignment="1">
      <alignment horizontal="center" vertical="center" wrapText="1"/>
    </xf>
    <xf numFmtId="0" fontId="106" fillId="0" borderId="205" xfId="10" applyFont="1" applyBorder="1" applyAlignment="1" applyProtection="1">
      <alignment horizontal="center" vertical="center" wrapText="1"/>
      <protection locked="0"/>
    </xf>
    <xf numFmtId="0" fontId="5" fillId="19" borderId="120" xfId="10" applyFont="1" applyFill="1" applyBorder="1" applyAlignment="1">
      <alignment horizontal="center" vertical="center" wrapText="1"/>
    </xf>
    <xf numFmtId="0" fontId="6" fillId="17" borderId="122" xfId="10" applyFont="1" applyFill="1" applyBorder="1"/>
    <xf numFmtId="0" fontId="6" fillId="17" borderId="121" xfId="10" applyFont="1" applyFill="1" applyBorder="1"/>
    <xf numFmtId="0" fontId="20" fillId="7" borderId="126" xfId="10" applyFont="1" applyFill="1" applyBorder="1" applyAlignment="1">
      <alignment horizontal="center" vertical="center" wrapText="1"/>
    </xf>
    <xf numFmtId="0" fontId="5" fillId="7" borderId="120" xfId="10" applyFont="1" applyFill="1" applyBorder="1" applyAlignment="1">
      <alignment horizontal="center" vertical="center" wrapText="1"/>
    </xf>
    <xf numFmtId="0" fontId="108" fillId="21" borderId="206" xfId="10" applyFont="1" applyFill="1" applyBorder="1" applyAlignment="1" applyProtection="1">
      <alignment horizontal="center" vertical="center" wrapText="1"/>
      <protection locked="0"/>
    </xf>
    <xf numFmtId="0" fontId="11" fillId="49" borderId="114" xfId="10" applyFont="1" applyFill="1" applyBorder="1" applyAlignment="1">
      <alignment horizontal="center" vertical="center"/>
    </xf>
    <xf numFmtId="0" fontId="6" fillId="47" borderId="124" xfId="10" applyFont="1" applyFill="1" applyBorder="1"/>
    <xf numFmtId="0" fontId="6" fillId="17" borderId="134" xfId="10" applyFont="1" applyFill="1" applyBorder="1"/>
    <xf numFmtId="14" fontId="106" fillId="0" borderId="134" xfId="10" applyNumberFormat="1" applyFont="1" applyBorder="1" applyAlignment="1" applyProtection="1">
      <alignment horizontal="center" vertical="center" wrapText="1"/>
      <protection locked="0"/>
    </xf>
    <xf numFmtId="0" fontId="15" fillId="4" borderId="114" xfId="10" applyFont="1" applyFill="1" applyBorder="1" applyAlignment="1">
      <alignment horizontal="center" vertical="center" wrapText="1"/>
    </xf>
    <xf numFmtId="0" fontId="4" fillId="0" borderId="114" xfId="10" applyFont="1" applyBorder="1" applyAlignment="1">
      <alignment horizontal="center"/>
    </xf>
    <xf numFmtId="0" fontId="4" fillId="0" borderId="114" xfId="10" applyFont="1" applyBorder="1" applyAlignment="1">
      <alignment horizontal="center" vertical="center"/>
    </xf>
    <xf numFmtId="0" fontId="17" fillId="0" borderId="200" xfId="10" applyFont="1" applyBorder="1" applyAlignment="1">
      <alignment horizontal="center" vertical="center" wrapText="1"/>
    </xf>
    <xf numFmtId="0" fontId="97" fillId="45" borderId="120" xfId="10" applyFont="1" applyFill="1" applyBorder="1" applyAlignment="1" applyProtection="1">
      <alignment horizontal="center" vertical="center"/>
      <protection locked="0"/>
    </xf>
    <xf numFmtId="0" fontId="100" fillId="45" borderId="122" xfId="10" applyFont="1" applyFill="1" applyBorder="1" applyProtection="1">
      <protection locked="0"/>
    </xf>
    <xf numFmtId="0" fontId="100" fillId="45" borderId="121" xfId="10" applyFont="1" applyFill="1" applyBorder="1" applyProtection="1">
      <protection locked="0"/>
    </xf>
    <xf numFmtId="0" fontId="3" fillId="2" borderId="120" xfId="10" applyFont="1" applyFill="1" applyBorder="1" applyAlignment="1" applyProtection="1">
      <alignment horizontal="center"/>
      <protection locked="0"/>
    </xf>
    <xf numFmtId="0" fontId="6" fillId="0" borderId="122" xfId="10" applyFont="1" applyBorder="1" applyProtection="1">
      <protection locked="0"/>
    </xf>
    <xf numFmtId="0" fontId="6" fillId="0" borderId="121" xfId="10" applyFont="1" applyBorder="1" applyProtection="1">
      <protection locked="0"/>
    </xf>
    <xf numFmtId="0" fontId="8" fillId="4" borderId="87" xfId="10" applyFont="1" applyFill="1" applyBorder="1" applyAlignment="1">
      <alignment horizontal="center" vertical="center" wrapText="1"/>
    </xf>
    <xf numFmtId="0" fontId="6" fillId="0" borderId="203" xfId="10" applyFont="1" applyBorder="1"/>
    <xf numFmtId="0" fontId="17" fillId="0" borderId="120" xfId="10" applyFont="1" applyBorder="1" applyAlignment="1">
      <alignment horizontal="center" vertical="center" wrapText="1"/>
    </xf>
    <xf numFmtId="0" fontId="17" fillId="0" borderId="122" xfId="10" applyFont="1" applyBorder="1" applyAlignment="1">
      <alignment horizontal="center" vertical="center" wrapText="1"/>
    </xf>
    <xf numFmtId="0" fontId="17" fillId="0" borderId="24" xfId="10" applyFont="1" applyBorder="1" applyAlignment="1">
      <alignment horizontal="center" vertical="center" wrapText="1"/>
    </xf>
    <xf numFmtId="0" fontId="4" fillId="0" borderId="125" xfId="10" applyFont="1" applyBorder="1" applyAlignment="1">
      <alignment horizontal="center"/>
    </xf>
    <xf numFmtId="15" fontId="3" fillId="0" borderId="120" xfId="10" applyNumberFormat="1" applyFont="1" applyBorder="1" applyAlignment="1" applyProtection="1">
      <alignment horizontal="center" vertical="center"/>
      <protection locked="0"/>
    </xf>
    <xf numFmtId="0" fontId="19" fillId="7" borderId="50" xfId="10" applyFont="1" applyFill="1" applyBorder="1" applyAlignment="1">
      <alignment horizontal="center" vertical="center"/>
    </xf>
    <xf numFmtId="0" fontId="6" fillId="0" borderId="51" xfId="10" applyFont="1" applyBorder="1"/>
    <xf numFmtId="0" fontId="6" fillId="0" borderId="52" xfId="10" applyFont="1" applyBorder="1"/>
    <xf numFmtId="0" fontId="106" fillId="0" borderId="207" xfId="10" applyFont="1" applyBorder="1" applyAlignment="1" applyProtection="1">
      <alignment horizontal="center" vertical="center" wrapText="1"/>
      <protection locked="0"/>
    </xf>
    <xf numFmtId="0" fontId="3" fillId="0" borderId="126" xfId="10" applyFont="1" applyBorder="1" applyAlignment="1">
      <alignment horizontal="center"/>
    </xf>
    <xf numFmtId="0" fontId="19" fillId="7" borderId="47" xfId="10" applyFont="1" applyFill="1" applyBorder="1" applyAlignment="1">
      <alignment horizontal="center" vertical="center" wrapText="1"/>
    </xf>
    <xf numFmtId="0" fontId="6" fillId="0" borderId="48" xfId="10" applyFont="1" applyBorder="1"/>
    <xf numFmtId="0" fontId="2" fillId="49" borderId="50" xfId="10" applyFont="1" applyFill="1" applyBorder="1" applyAlignment="1">
      <alignment horizontal="center" vertical="center" wrapText="1"/>
    </xf>
    <xf numFmtId="0" fontId="6" fillId="47" borderId="51" xfId="10" applyFont="1" applyFill="1" applyBorder="1"/>
    <xf numFmtId="0" fontId="6" fillId="47" borderId="48" xfId="10" applyFont="1" applyFill="1" applyBorder="1"/>
    <xf numFmtId="0" fontId="65" fillId="17" borderId="134" xfId="10" applyFont="1" applyFill="1" applyBorder="1" applyAlignment="1">
      <alignment horizontal="center" vertical="center" wrapText="1"/>
    </xf>
    <xf numFmtId="0" fontId="68" fillId="0" borderId="134" xfId="10" applyFont="1" applyBorder="1" applyAlignment="1" applyProtection="1">
      <alignment horizontal="justify" vertical="center" wrapText="1"/>
      <protection locked="0"/>
    </xf>
    <xf numFmtId="0" fontId="110" fillId="0" borderId="134" xfId="10" applyBorder="1" applyAlignment="1" applyProtection="1">
      <alignment horizontal="justify" vertical="center" wrapText="1"/>
      <protection locked="0"/>
    </xf>
    <xf numFmtId="0" fontId="4" fillId="0" borderId="134" xfId="10" applyFont="1" applyBorder="1" applyAlignment="1" applyProtection="1">
      <alignment horizontal="center" vertical="center" wrapText="1"/>
      <protection locked="0"/>
    </xf>
    <xf numFmtId="0" fontId="64" fillId="23" borderId="134" xfId="10" applyFont="1" applyFill="1" applyBorder="1" applyAlignment="1">
      <alignment horizontal="center" vertical="center"/>
    </xf>
    <xf numFmtId="0" fontId="72" fillId="2" borderId="126" xfId="10" applyFont="1" applyFill="1" applyBorder="1" applyAlignment="1">
      <alignment horizontal="right" vertical="center" wrapText="1"/>
    </xf>
    <xf numFmtId="0" fontId="26" fillId="0" borderId="126" xfId="10" applyFont="1" applyBorder="1" applyAlignment="1">
      <alignment horizontal="right"/>
    </xf>
    <xf numFmtId="0" fontId="4" fillId="7" borderId="134" xfId="10" applyFont="1" applyFill="1" applyBorder="1" applyAlignment="1">
      <alignment horizontal="center" vertical="center"/>
    </xf>
    <xf numFmtId="0" fontId="4" fillId="0" borderId="126" xfId="10" applyFont="1" applyBorder="1" applyAlignment="1">
      <alignment horizontal="center" vertical="center" wrapText="1"/>
    </xf>
    <xf numFmtId="0" fontId="6" fillId="0" borderId="126" xfId="10" applyFont="1" applyBorder="1" applyAlignment="1">
      <alignment wrapText="1"/>
    </xf>
    <xf numFmtId="0" fontId="11" fillId="49" borderId="135" xfId="10" applyFont="1" applyFill="1" applyBorder="1" applyAlignment="1">
      <alignment horizontal="center" vertical="center"/>
    </xf>
    <xf numFmtId="0" fontId="11" fillId="49" borderId="136" xfId="10" applyFont="1" applyFill="1" applyBorder="1" applyAlignment="1">
      <alignment horizontal="center" vertical="center"/>
    </xf>
    <xf numFmtId="0" fontId="4" fillId="17" borderId="143" xfId="10" applyFont="1" applyFill="1" applyBorder="1" applyAlignment="1">
      <alignment horizontal="left" vertical="center"/>
    </xf>
    <xf numFmtId="0" fontId="4" fillId="17" borderId="124" xfId="10" applyFont="1" applyFill="1" applyBorder="1" applyAlignment="1">
      <alignment horizontal="left" vertical="center"/>
    </xf>
    <xf numFmtId="0" fontId="4" fillId="17" borderId="144" xfId="10" applyFont="1" applyFill="1" applyBorder="1" applyAlignment="1">
      <alignment horizontal="left" vertical="center"/>
    </xf>
    <xf numFmtId="0" fontId="111" fillId="0" borderId="134" xfId="10" applyFont="1" applyBorder="1" applyAlignment="1" applyProtection="1">
      <alignment horizontal="center" vertical="center" wrapText="1"/>
      <protection locked="0"/>
    </xf>
    <xf numFmtId="0" fontId="5" fillId="7" borderId="134" xfId="10" applyFont="1" applyFill="1" applyBorder="1" applyAlignment="1">
      <alignment horizontal="center" vertical="center"/>
    </xf>
    <xf numFmtId="0" fontId="4" fillId="21" borderId="120" xfId="10" applyFont="1" applyFill="1" applyBorder="1" applyAlignment="1">
      <alignment horizontal="center" vertical="center"/>
    </xf>
    <xf numFmtId="0" fontId="6" fillId="18" borderId="121" xfId="10" applyFont="1" applyFill="1" applyBorder="1"/>
    <xf numFmtId="0" fontId="4" fillId="20" borderId="32" xfId="10" applyFont="1" applyFill="1" applyBorder="1" applyAlignment="1">
      <alignment horizontal="left" vertical="center"/>
    </xf>
    <xf numFmtId="0" fontId="6" fillId="17" borderId="110" xfId="10" applyFont="1" applyFill="1" applyBorder="1" applyAlignment="1">
      <alignment horizontal="left"/>
    </xf>
    <xf numFmtId="0" fontId="6" fillId="0" borderId="134" xfId="10" applyFont="1" applyBorder="1" applyAlignment="1" applyProtection="1">
      <alignment wrapText="1"/>
      <protection locked="0"/>
    </xf>
    <xf numFmtId="0" fontId="4" fillId="21" borderId="148" xfId="10" applyFont="1" applyFill="1" applyBorder="1" applyAlignment="1">
      <alignment horizontal="center" vertical="center"/>
    </xf>
    <xf numFmtId="0" fontId="4" fillId="21" borderId="149" xfId="10" applyFont="1" applyFill="1" applyBorder="1" applyAlignment="1">
      <alignment horizontal="center" vertical="center"/>
    </xf>
    <xf numFmtId="0" fontId="4" fillId="7" borderId="137" xfId="10" applyFont="1" applyFill="1" applyBorder="1" applyAlignment="1">
      <alignment horizontal="center" vertical="center" wrapText="1"/>
    </xf>
    <xf numFmtId="0" fontId="4" fillId="7" borderId="138" xfId="10" applyFont="1" applyFill="1" applyBorder="1" applyAlignment="1">
      <alignment horizontal="center" vertical="center" wrapText="1"/>
    </xf>
    <xf numFmtId="0" fontId="4" fillId="7" borderId="139" xfId="10" applyFont="1" applyFill="1" applyBorder="1" applyAlignment="1">
      <alignment horizontal="center" vertical="center" wrapText="1"/>
    </xf>
    <xf numFmtId="0" fontId="4" fillId="7" borderId="125" xfId="10" applyFont="1" applyFill="1" applyBorder="1" applyAlignment="1">
      <alignment horizontal="center" vertical="center" wrapText="1"/>
    </xf>
    <xf numFmtId="0" fontId="4" fillId="7" borderId="126" xfId="10" applyFont="1" applyFill="1" applyBorder="1" applyAlignment="1">
      <alignment horizontal="center" vertical="center" wrapText="1"/>
    </xf>
    <xf numFmtId="0" fontId="4" fillId="7" borderId="118" xfId="10" applyFont="1" applyFill="1" applyBorder="1" applyAlignment="1">
      <alignment horizontal="center" vertical="center" wrapText="1"/>
    </xf>
    <xf numFmtId="0" fontId="5" fillId="0" borderId="134" xfId="10" applyFont="1" applyBorder="1" applyAlignment="1">
      <alignment horizontal="left" vertical="center" wrapText="1" indent="1"/>
    </xf>
    <xf numFmtId="0" fontId="3" fillId="2" borderId="137" xfId="10" applyFont="1" applyFill="1" applyBorder="1" applyAlignment="1" applyProtection="1">
      <alignment horizontal="left" vertical="center" wrapText="1"/>
      <protection locked="0"/>
    </xf>
    <xf numFmtId="0" fontId="3" fillId="2" borderId="138" xfId="10" applyFont="1" applyFill="1" applyBorder="1" applyAlignment="1" applyProtection="1">
      <alignment horizontal="left" vertical="center" wrapText="1"/>
      <protection locked="0"/>
    </xf>
    <xf numFmtId="0" fontId="3" fillId="2" borderId="139" xfId="10" applyFont="1" applyFill="1" applyBorder="1" applyAlignment="1" applyProtection="1">
      <alignment horizontal="left" vertical="center" wrapText="1"/>
      <protection locked="0"/>
    </xf>
    <xf numFmtId="0" fontId="11" fillId="50" borderId="137" xfId="10" applyFont="1" applyFill="1" applyBorder="1" applyAlignment="1">
      <alignment horizontal="center" vertical="center"/>
    </xf>
    <xf numFmtId="0" fontId="11" fillId="50" borderId="138" xfId="10" applyFont="1" applyFill="1" applyBorder="1" applyAlignment="1">
      <alignment horizontal="center" vertical="center"/>
    </xf>
    <xf numFmtId="0" fontId="11" fillId="50" borderId="139" xfId="10" applyFont="1" applyFill="1" applyBorder="1" applyAlignment="1">
      <alignment horizontal="center" vertical="center"/>
    </xf>
    <xf numFmtId="49" fontId="3" fillId="0" borderId="32" xfId="10" applyNumberFormat="1" applyFont="1" applyBorder="1" applyAlignment="1" applyProtection="1">
      <alignment horizontal="center" vertical="center" wrapText="1"/>
      <protection locked="0"/>
    </xf>
    <xf numFmtId="49" fontId="3" fillId="0" borderId="110" xfId="10" applyNumberFormat="1" applyFont="1" applyBorder="1" applyAlignment="1" applyProtection="1">
      <alignment horizontal="center" vertical="center" wrapText="1"/>
      <protection locked="0"/>
    </xf>
    <xf numFmtId="0" fontId="3" fillId="2" borderId="134" xfId="10" applyFont="1" applyFill="1" applyBorder="1" applyAlignment="1" applyProtection="1">
      <alignment horizontal="left" vertical="center" wrapText="1"/>
      <protection locked="0"/>
    </xf>
    <xf numFmtId="0" fontId="3" fillId="2" borderId="110" xfId="10" applyFont="1" applyFill="1" applyBorder="1" applyAlignment="1" applyProtection="1">
      <alignment horizontal="left" vertical="center" wrapText="1"/>
      <protection locked="0"/>
    </xf>
    <xf numFmtId="0" fontId="3" fillId="0" borderId="32" xfId="10" applyFont="1" applyBorder="1" applyAlignment="1">
      <alignment horizontal="center" vertical="center"/>
    </xf>
    <xf numFmtId="0" fontId="55" fillId="0" borderId="126" xfId="10" applyFont="1" applyAlignment="1">
      <alignment horizontal="center"/>
    </xf>
    <xf numFmtId="0" fontId="2" fillId="0" borderId="126" xfId="10" applyFont="1" applyAlignment="1">
      <alignment horizontal="center" vertical="center" textRotation="90"/>
    </xf>
    <xf numFmtId="0" fontId="6" fillId="18" borderId="137" xfId="10" applyFont="1" applyFill="1" applyBorder="1" applyAlignment="1" applyProtection="1">
      <alignment horizontal="left" vertical="center" wrapText="1"/>
      <protection locked="0"/>
    </xf>
    <xf numFmtId="0" fontId="6" fillId="18" borderId="138" xfId="10" applyFont="1" applyFill="1" applyBorder="1" applyAlignment="1" applyProtection="1">
      <alignment horizontal="left" vertical="center" wrapText="1"/>
      <protection locked="0"/>
    </xf>
    <xf numFmtId="0" fontId="6" fillId="18" borderId="139" xfId="10" applyFont="1" applyFill="1" applyBorder="1" applyAlignment="1" applyProtection="1">
      <alignment horizontal="left" vertical="center" wrapText="1"/>
      <protection locked="0"/>
    </xf>
    <xf numFmtId="0" fontId="4" fillId="17" borderId="145" xfId="10" applyFont="1" applyFill="1" applyBorder="1" applyAlignment="1">
      <alignment horizontal="left" vertical="center"/>
    </xf>
    <xf numFmtId="0" fontId="4" fillId="17" borderId="136" xfId="10" applyFont="1" applyFill="1" applyBorder="1" applyAlignment="1">
      <alignment horizontal="left" vertical="center"/>
    </xf>
    <xf numFmtId="0" fontId="4" fillId="17" borderId="146" xfId="10" applyFont="1" applyFill="1" applyBorder="1" applyAlignment="1">
      <alignment horizontal="left" vertical="center"/>
    </xf>
    <xf numFmtId="0" fontId="5" fillId="17" borderId="125" xfId="10" applyFont="1" applyFill="1" applyBorder="1" applyAlignment="1">
      <alignment horizontal="center" vertical="center"/>
    </xf>
    <xf numFmtId="0" fontId="5" fillId="17" borderId="126" xfId="10" applyFont="1" applyFill="1" applyBorder="1" applyAlignment="1">
      <alignment horizontal="center" vertical="center"/>
    </xf>
    <xf numFmtId="0" fontId="5" fillId="17" borderId="118" xfId="10" applyFont="1" applyFill="1" applyBorder="1" applyAlignment="1">
      <alignment horizontal="center" vertical="center"/>
    </xf>
    <xf numFmtId="0" fontId="5" fillId="17" borderId="120" xfId="10" applyFont="1" applyFill="1" applyBorder="1" applyAlignment="1">
      <alignment horizontal="center" vertical="center"/>
    </xf>
    <xf numFmtId="0" fontId="5" fillId="17" borderId="121" xfId="10" applyFont="1" applyFill="1" applyBorder="1" applyAlignment="1">
      <alignment horizontal="center" vertical="center"/>
    </xf>
    <xf numFmtId="0" fontId="5" fillId="17" borderId="122" xfId="10" applyFont="1" applyFill="1" applyBorder="1" applyAlignment="1">
      <alignment horizontal="center" vertical="center"/>
    </xf>
    <xf numFmtId="0" fontId="5" fillId="17" borderId="120" xfId="10" applyFont="1" applyFill="1" applyBorder="1" applyAlignment="1">
      <alignment horizontal="center" vertical="center" wrapText="1"/>
    </xf>
    <xf numFmtId="0" fontId="5" fillId="17" borderId="122" xfId="10" applyFont="1" applyFill="1" applyBorder="1" applyAlignment="1">
      <alignment horizontal="center" vertical="center" wrapText="1"/>
    </xf>
    <xf numFmtId="0" fontId="5" fillId="17" borderId="121" xfId="10" applyFont="1" applyFill="1" applyBorder="1" applyAlignment="1">
      <alignment horizontal="center" vertical="center" wrapText="1"/>
    </xf>
    <xf numFmtId="0" fontId="5" fillId="17" borderId="125" xfId="10" applyFont="1" applyFill="1" applyBorder="1" applyAlignment="1">
      <alignment horizontal="center" vertical="center" wrapText="1"/>
    </xf>
    <xf numFmtId="0" fontId="5" fillId="17" borderId="126" xfId="10" applyFont="1" applyFill="1" applyBorder="1" applyAlignment="1">
      <alignment horizontal="center" vertical="center" wrapText="1"/>
    </xf>
    <xf numFmtId="0" fontId="5" fillId="17" borderId="118" xfId="10" applyFont="1" applyFill="1" applyBorder="1" applyAlignment="1">
      <alignment horizontal="center" vertical="center" wrapText="1"/>
    </xf>
    <xf numFmtId="0" fontId="11" fillId="25" borderId="134" xfId="10" applyFont="1" applyFill="1" applyBorder="1" applyAlignment="1">
      <alignment horizontal="center" vertical="center"/>
    </xf>
    <xf numFmtId="0" fontId="81" fillId="23" borderId="134" xfId="10" applyFont="1" applyFill="1" applyBorder="1" applyAlignment="1">
      <alignment horizontal="center" vertical="center"/>
    </xf>
    <xf numFmtId="0" fontId="11" fillId="47" borderId="134" xfId="10" applyFont="1" applyFill="1" applyBorder="1" applyAlignment="1">
      <alignment horizontal="center" vertical="center" wrapText="1"/>
    </xf>
    <xf numFmtId="0" fontId="12" fillId="2" borderId="137" xfId="10" applyFont="1" applyFill="1" applyBorder="1" applyAlignment="1" applyProtection="1">
      <alignment horizontal="center" vertical="center" wrapText="1"/>
      <protection locked="0"/>
    </xf>
    <xf numFmtId="0" fontId="12" fillId="2" borderId="138" xfId="10" applyFont="1" applyFill="1" applyBorder="1" applyAlignment="1" applyProtection="1">
      <alignment horizontal="center" vertical="center" wrapText="1"/>
      <protection locked="0"/>
    </xf>
    <xf numFmtId="0" fontId="12" fillId="2" borderId="139" xfId="10" applyFont="1" applyFill="1" applyBorder="1" applyAlignment="1" applyProtection="1">
      <alignment horizontal="center" vertical="center" wrapText="1"/>
      <protection locked="0"/>
    </xf>
    <xf numFmtId="0" fontId="5" fillId="22" borderId="137" xfId="10" applyFont="1" applyFill="1" applyBorder="1" applyAlignment="1">
      <alignment horizontal="center" vertical="center"/>
    </xf>
    <xf numFmtId="0" fontId="5" fillId="22" borderId="138" xfId="10" applyFont="1" applyFill="1" applyBorder="1" applyAlignment="1">
      <alignment horizontal="center" vertical="center"/>
    </xf>
    <xf numFmtId="0" fontId="5" fillId="22" borderId="139" xfId="10" applyFont="1" applyFill="1" applyBorder="1" applyAlignment="1">
      <alignment horizontal="center" vertical="center"/>
    </xf>
    <xf numFmtId="0" fontId="5" fillId="22" borderId="137" xfId="10" applyFont="1" applyFill="1" applyBorder="1" applyAlignment="1">
      <alignment horizontal="center" vertical="center" wrapText="1"/>
    </xf>
    <xf numFmtId="0" fontId="5" fillId="22" borderId="138" xfId="10" applyFont="1" applyFill="1" applyBorder="1" applyAlignment="1">
      <alignment horizontal="center" vertical="center" wrapText="1"/>
    </xf>
    <xf numFmtId="0" fontId="5" fillId="22" borderId="139" xfId="10" applyFont="1" applyFill="1" applyBorder="1" applyAlignment="1">
      <alignment horizontal="center" vertical="center" wrapText="1"/>
    </xf>
    <xf numFmtId="0" fontId="21" fillId="0" borderId="125" xfId="10" applyFont="1" applyBorder="1" applyAlignment="1">
      <alignment horizontal="center" vertical="top"/>
    </xf>
    <xf numFmtId="0" fontId="21" fillId="0" borderId="126" xfId="10" applyFont="1" applyBorder="1" applyAlignment="1">
      <alignment horizontal="center" vertical="top"/>
    </xf>
    <xf numFmtId="0" fontId="11" fillId="49" borderId="134" xfId="10" applyFont="1" applyFill="1" applyBorder="1" applyAlignment="1">
      <alignment horizontal="center" vertical="center" wrapText="1"/>
    </xf>
    <xf numFmtId="0" fontId="11" fillId="49" borderId="137" xfId="10" applyFont="1" applyFill="1" applyBorder="1" applyAlignment="1">
      <alignment horizontal="center" vertical="center"/>
    </xf>
    <xf numFmtId="0" fontId="11" fillId="49" borderId="138" xfId="10" applyFont="1" applyFill="1" applyBorder="1" applyAlignment="1">
      <alignment horizontal="center" vertical="center"/>
    </xf>
    <xf numFmtId="0" fontId="11" fillId="49" borderId="139" xfId="10" applyFont="1" applyFill="1" applyBorder="1" applyAlignment="1">
      <alignment horizontal="center" vertical="center"/>
    </xf>
    <xf numFmtId="0" fontId="75" fillId="2" borderId="137" xfId="10" applyFont="1" applyFill="1" applyBorder="1" applyAlignment="1" applyProtection="1">
      <alignment horizontal="center" vertical="center" wrapText="1"/>
      <protection locked="0"/>
    </xf>
    <xf numFmtId="0" fontId="75" fillId="2" borderId="138" xfId="10" applyFont="1" applyFill="1" applyBorder="1" applyAlignment="1" applyProtection="1">
      <alignment horizontal="center" vertical="center" wrapText="1"/>
      <protection locked="0"/>
    </xf>
    <xf numFmtId="0" fontId="75" fillId="2" borderId="139" xfId="10" applyFont="1" applyFill="1" applyBorder="1" applyAlignment="1" applyProtection="1">
      <alignment horizontal="center" vertical="center" wrapText="1"/>
      <protection locked="0"/>
    </xf>
    <xf numFmtId="0" fontId="76" fillId="2" borderId="126" xfId="10" applyFont="1" applyFill="1" applyBorder="1" applyAlignment="1">
      <alignment horizontal="left" vertical="center"/>
    </xf>
    <xf numFmtId="0" fontId="4" fillId="17" borderId="140" xfId="10" applyFont="1" applyFill="1" applyBorder="1" applyAlignment="1">
      <alignment horizontal="left" vertical="center"/>
    </xf>
    <xf numFmtId="0" fontId="4" fillId="17" borderId="141" xfId="10" applyFont="1" applyFill="1" applyBorder="1" applyAlignment="1">
      <alignment horizontal="left" vertical="center"/>
    </xf>
    <xf numFmtId="0" fontId="4" fillId="17" borderId="142" xfId="10" applyFont="1" applyFill="1" applyBorder="1" applyAlignment="1">
      <alignment horizontal="left" vertical="center"/>
    </xf>
    <xf numFmtId="0" fontId="21" fillId="0" borderId="125" xfId="10" applyFont="1" applyBorder="1" applyAlignment="1">
      <alignment horizontal="center" vertical="center"/>
    </xf>
    <xf numFmtId="0" fontId="21" fillId="0" borderId="126" xfId="10" applyFont="1" applyBorder="1" applyAlignment="1">
      <alignment horizontal="center" vertical="center"/>
    </xf>
    <xf numFmtId="0" fontId="21" fillId="0" borderId="126" xfId="10" applyFont="1" applyAlignment="1">
      <alignment horizontal="left" vertical="top" wrapText="1"/>
    </xf>
    <xf numFmtId="14" fontId="106" fillId="0" borderId="134" xfId="6" applyNumberFormat="1" applyFont="1" applyBorder="1" applyAlignment="1" applyProtection="1">
      <alignment horizontal="center" vertical="center" wrapText="1"/>
      <protection locked="0"/>
    </xf>
    <xf numFmtId="0" fontId="4" fillId="0" borderId="32" xfId="0" applyFont="1" applyBorder="1" applyAlignment="1">
      <alignment horizontal="center" vertical="center" wrapText="1"/>
    </xf>
    <xf numFmtId="0" fontId="4" fillId="0" borderId="32" xfId="0" applyFont="1" applyBorder="1" applyAlignment="1">
      <alignment horizontal="left" vertical="center" wrapText="1"/>
    </xf>
    <xf numFmtId="0" fontId="3" fillId="0" borderId="32" xfId="0" applyFont="1" applyBorder="1" applyAlignment="1">
      <alignment horizontal="left" vertical="center" wrapText="1"/>
    </xf>
    <xf numFmtId="0" fontId="6" fillId="0" borderId="33" xfId="0" applyFont="1" applyBorder="1" applyAlignment="1">
      <alignment horizontal="left"/>
    </xf>
    <xf numFmtId="0" fontId="6" fillId="0" borderId="34" xfId="0" applyFont="1" applyBorder="1" applyAlignment="1">
      <alignment horizontal="left"/>
    </xf>
    <xf numFmtId="0" fontId="4" fillId="0" borderId="32" xfId="0" applyFont="1" applyBorder="1" applyAlignment="1">
      <alignment horizontal="left" vertical="center"/>
    </xf>
    <xf numFmtId="0" fontId="3" fillId="0" borderId="32" xfId="0" applyFont="1" applyBorder="1" applyAlignment="1">
      <alignment horizontal="left" vertical="top" wrapText="1"/>
    </xf>
    <xf numFmtId="0" fontId="4" fillId="0" borderId="32" xfId="0" applyFont="1" applyBorder="1" applyAlignment="1">
      <alignment horizontal="center" vertical="center"/>
    </xf>
    <xf numFmtId="49" fontId="4" fillId="0" borderId="32" xfId="0" applyNumberFormat="1" applyFont="1" applyBorder="1" applyAlignment="1">
      <alignment horizontal="left" vertical="center" wrapText="1"/>
    </xf>
    <xf numFmtId="0" fontId="3" fillId="0" borderId="32" xfId="0" applyFont="1" applyBorder="1" applyAlignment="1">
      <alignment horizontal="left" vertical="center"/>
    </xf>
    <xf numFmtId="0" fontId="6" fillId="0" borderId="33" xfId="0" applyFont="1" applyBorder="1" applyAlignment="1">
      <alignment wrapText="1"/>
    </xf>
    <xf numFmtId="0" fontId="6" fillId="0" borderId="34" xfId="0" applyFont="1" applyBorder="1" applyAlignment="1">
      <alignment wrapText="1"/>
    </xf>
    <xf numFmtId="0" fontId="101" fillId="45" borderId="0" xfId="0" applyFont="1" applyFill="1" applyAlignment="1">
      <alignment horizontal="center" vertical="center" wrapText="1"/>
    </xf>
    <xf numFmtId="0" fontId="102" fillId="45" borderId="0" xfId="0" applyFont="1" applyFill="1"/>
    <xf numFmtId="15" fontId="3" fillId="0" borderId="32" xfId="0" applyNumberFormat="1" applyFont="1" applyBorder="1" applyAlignment="1">
      <alignment horizontal="left" vertical="center" wrapText="1"/>
    </xf>
    <xf numFmtId="49" fontId="4" fillId="0" borderId="113" xfId="0" applyNumberFormat="1" applyFont="1" applyBorder="1" applyAlignment="1">
      <alignment horizontal="left" vertical="center" wrapText="1"/>
    </xf>
    <xf numFmtId="0" fontId="6" fillId="0" borderId="133" xfId="0" applyFont="1" applyBorder="1"/>
    <xf numFmtId="0" fontId="4" fillId="0" borderId="110" xfId="0" applyFont="1" applyBorder="1" applyAlignment="1">
      <alignment horizontal="center" vertical="center" wrapText="1"/>
    </xf>
    <xf numFmtId="0" fontId="4" fillId="0" borderId="34" xfId="0" applyFont="1" applyBorder="1" applyAlignment="1">
      <alignment horizontal="center" vertical="center" wrapText="1"/>
    </xf>
    <xf numFmtId="0" fontId="3" fillId="0" borderId="110" xfId="0" applyFont="1" applyBorder="1" applyAlignment="1">
      <alignment horizontal="left" vertical="center" wrapText="1"/>
    </xf>
    <xf numFmtId="0" fontId="3" fillId="0" borderId="34" xfId="0" applyFont="1" applyBorder="1" applyAlignment="1">
      <alignment horizontal="left" vertical="center" wrapText="1"/>
    </xf>
    <xf numFmtId="49" fontId="4" fillId="0" borderId="41" xfId="0" applyNumberFormat="1" applyFont="1" applyBorder="1" applyAlignment="1">
      <alignment horizontal="left" vertical="center" wrapText="1"/>
    </xf>
    <xf numFmtId="0" fontId="6" fillId="0" borderId="46" xfId="0" applyFont="1" applyBorder="1"/>
    <xf numFmtId="0" fontId="4" fillId="0" borderId="110" xfId="0" applyFont="1" applyBorder="1" applyAlignment="1">
      <alignment horizontal="left" vertical="center" wrapText="1"/>
    </xf>
    <xf numFmtId="0" fontId="4" fillId="0" borderId="34" xfId="0" applyFont="1" applyBorder="1" applyAlignment="1">
      <alignment horizontal="left" vertical="center" wrapText="1"/>
    </xf>
    <xf numFmtId="0" fontId="4" fillId="0" borderId="113" xfId="0" applyFont="1" applyBorder="1" applyAlignment="1">
      <alignment horizontal="center" vertical="center" wrapText="1"/>
    </xf>
    <xf numFmtId="0" fontId="4" fillId="0" borderId="133" xfId="0" applyFont="1" applyBorder="1" applyAlignment="1">
      <alignment horizontal="center" vertical="center" wrapText="1"/>
    </xf>
    <xf numFmtId="0" fontId="4" fillId="0" borderId="129" xfId="0" applyFont="1" applyBorder="1" applyAlignment="1">
      <alignment horizontal="center" vertical="center" wrapText="1"/>
    </xf>
    <xf numFmtId="0" fontId="4" fillId="0" borderId="41" xfId="0" applyFont="1" applyBorder="1" applyAlignment="1">
      <alignment horizontal="left" vertical="center" wrapText="1"/>
    </xf>
    <xf numFmtId="0" fontId="4" fillId="0" borderId="125" xfId="0" applyFont="1" applyBorder="1" applyAlignment="1">
      <alignment horizontal="left" vertical="center" wrapText="1"/>
    </xf>
    <xf numFmtId="0" fontId="84" fillId="0" borderId="162" xfId="2" applyFont="1" applyBorder="1" applyAlignment="1">
      <alignment horizontal="center" vertical="center" wrapText="1"/>
    </xf>
    <xf numFmtId="0" fontId="84" fillId="0" borderId="163" xfId="2" applyFont="1" applyBorder="1" applyAlignment="1">
      <alignment horizontal="center" vertical="center" wrapText="1"/>
    </xf>
    <xf numFmtId="0" fontId="85" fillId="0" borderId="164" xfId="2" applyFont="1" applyBorder="1" applyAlignment="1">
      <alignment horizontal="center" vertical="center"/>
    </xf>
    <xf numFmtId="0" fontId="85" fillId="0" borderId="165" xfId="2" applyFont="1" applyBorder="1" applyAlignment="1">
      <alignment horizontal="center" vertical="center"/>
    </xf>
    <xf numFmtId="0" fontId="85" fillId="0" borderId="168" xfId="2" applyFont="1" applyBorder="1" applyAlignment="1">
      <alignment horizontal="center" vertical="center"/>
    </xf>
    <xf numFmtId="0" fontId="85" fillId="0" borderId="169" xfId="2" applyFont="1" applyBorder="1" applyAlignment="1">
      <alignment horizontal="center" vertical="center"/>
    </xf>
    <xf numFmtId="0" fontId="85" fillId="0" borderId="174" xfId="2" applyFont="1" applyBorder="1" applyAlignment="1">
      <alignment horizontal="center" vertical="center"/>
    </xf>
    <xf numFmtId="0" fontId="85" fillId="0" borderId="175" xfId="2" applyFont="1" applyBorder="1" applyAlignment="1">
      <alignment horizontal="center" vertical="center"/>
    </xf>
    <xf numFmtId="0" fontId="85" fillId="0" borderId="166" xfId="2" applyFont="1" applyBorder="1" applyAlignment="1">
      <alignment horizontal="center" vertical="center" wrapText="1"/>
    </xf>
    <xf numFmtId="0" fontId="85" fillId="0" borderId="167" xfId="2" applyFont="1" applyBorder="1" applyAlignment="1">
      <alignment horizontal="center" vertical="center" wrapText="1"/>
    </xf>
    <xf numFmtId="0" fontId="87" fillId="0" borderId="170" xfId="2" applyFont="1" applyBorder="1" applyAlignment="1">
      <alignment horizontal="center" vertical="center" wrapText="1"/>
    </xf>
    <xf numFmtId="0" fontId="87" fillId="0" borderId="171" xfId="2" applyFont="1" applyBorder="1" applyAlignment="1">
      <alignment horizontal="center" vertical="center" wrapText="1"/>
    </xf>
    <xf numFmtId="0" fontId="85" fillId="0" borderId="172" xfId="2" applyFont="1" applyBorder="1" applyAlignment="1">
      <alignment horizontal="center" vertical="center" wrapText="1"/>
    </xf>
    <xf numFmtId="0" fontId="85" fillId="0" borderId="173" xfId="2" applyFont="1" applyBorder="1" applyAlignment="1">
      <alignment horizontal="center" vertical="center" wrapText="1"/>
    </xf>
    <xf numFmtId="0" fontId="88" fillId="0" borderId="178" xfId="2" applyFont="1" applyBorder="1" applyAlignment="1">
      <alignment horizontal="center"/>
    </xf>
    <xf numFmtId="0" fontId="89" fillId="0" borderId="176" xfId="2" applyFont="1" applyBorder="1" applyAlignment="1">
      <alignment horizontal="center"/>
    </xf>
    <xf numFmtId="0" fontId="89" fillId="0" borderId="126" xfId="2" applyFont="1" applyAlignment="1">
      <alignment horizontal="center"/>
    </xf>
    <xf numFmtId="0" fontId="89" fillId="0" borderId="177" xfId="2" applyFont="1" applyBorder="1" applyAlignment="1">
      <alignment horizontal="center"/>
    </xf>
    <xf numFmtId="0" fontId="90" fillId="0" borderId="126" xfId="2" applyFont="1" applyAlignment="1">
      <alignment horizontal="center" vertical="center" wrapText="1"/>
    </xf>
    <xf numFmtId="0" fontId="83" fillId="0" borderId="126" xfId="2" applyAlignment="1">
      <alignment horizontal="center" vertical="center"/>
    </xf>
    <xf numFmtId="0" fontId="83" fillId="0" borderId="126" xfId="2" applyAlignment="1">
      <alignment horizontal="center" vertical="center" wrapText="1"/>
    </xf>
    <xf numFmtId="14" fontId="70" fillId="0" borderId="179" xfId="2" applyNumberFormat="1" applyFont="1" applyBorder="1" applyAlignment="1">
      <alignment horizontal="center" vertical="center" wrapText="1"/>
    </xf>
    <xf numFmtId="0" fontId="70" fillId="0" borderId="181" xfId="2" applyFont="1" applyBorder="1" applyAlignment="1">
      <alignment horizontal="center" vertical="center" wrapText="1"/>
    </xf>
    <xf numFmtId="0" fontId="70" fillId="0" borderId="179" xfId="2" applyFont="1" applyBorder="1" applyAlignment="1">
      <alignment horizontal="center" vertical="center" wrapText="1"/>
    </xf>
    <xf numFmtId="0" fontId="70" fillId="0" borderId="180" xfId="2" applyFont="1" applyBorder="1" applyAlignment="1">
      <alignment horizontal="center" vertical="center" wrapText="1"/>
    </xf>
    <xf numFmtId="0" fontId="86" fillId="0" borderId="185" xfId="2" applyFont="1" applyBorder="1" applyAlignment="1">
      <alignment horizontal="center" vertical="center"/>
    </xf>
    <xf numFmtId="0" fontId="86" fillId="0" borderId="186" xfId="2" applyFont="1" applyBorder="1" applyAlignment="1">
      <alignment horizontal="center" vertical="center"/>
    </xf>
    <xf numFmtId="0" fontId="86" fillId="0" borderId="187" xfId="2" applyFont="1" applyBorder="1" applyAlignment="1">
      <alignment horizontal="center" vertical="center"/>
    </xf>
    <xf numFmtId="14" fontId="0" fillId="0" borderId="167" xfId="0" applyNumberFormat="1" applyBorder="1" applyAlignment="1">
      <alignment horizontal="center" vertical="center" wrapText="1"/>
    </xf>
    <xf numFmtId="0" fontId="0" fillId="0" borderId="167" xfId="0" applyBorder="1" applyAlignment="1">
      <alignment horizontal="center" vertical="center" wrapText="1"/>
    </xf>
    <xf numFmtId="0" fontId="85" fillId="0" borderId="167" xfId="2" applyFont="1" applyBorder="1" applyAlignment="1">
      <alignment horizontal="left" vertical="center" wrapText="1"/>
    </xf>
    <xf numFmtId="0" fontId="92" fillId="0" borderId="168" xfId="2" applyFont="1" applyBorder="1" applyAlignment="1">
      <alignment horizontal="left" wrapText="1"/>
    </xf>
    <xf numFmtId="0" fontId="90" fillId="23" borderId="183" xfId="2" applyFont="1" applyFill="1" applyBorder="1" applyAlignment="1">
      <alignment horizontal="center" vertical="center" wrapText="1"/>
    </xf>
    <xf numFmtId="14" fontId="85" fillId="0" borderId="167" xfId="2" applyNumberFormat="1" applyFont="1" applyBorder="1" applyAlignment="1">
      <alignment horizontal="center" vertical="center" wrapText="1"/>
    </xf>
    <xf numFmtId="14" fontId="85" fillId="0" borderId="167" xfId="2" applyNumberFormat="1" applyFont="1" applyBorder="1" applyAlignment="1">
      <alignment horizontal="center" vertical="center"/>
    </xf>
    <xf numFmtId="0" fontId="85" fillId="0" borderId="167" xfId="2" applyFont="1" applyBorder="1" applyAlignment="1">
      <alignment horizontal="center" vertical="center"/>
    </xf>
    <xf numFmtId="14" fontId="83" fillId="0" borderId="168" xfId="2" applyNumberFormat="1" applyBorder="1" applyAlignment="1">
      <alignment horizontal="center" vertical="center" wrapText="1"/>
    </xf>
    <xf numFmtId="0" fontId="83" fillId="0" borderId="168" xfId="2" applyBorder="1" applyAlignment="1">
      <alignment horizontal="center" vertical="center" wrapText="1"/>
    </xf>
    <xf numFmtId="0" fontId="83" fillId="0" borderId="168" xfId="2" applyBorder="1" applyAlignment="1">
      <alignment horizontal="left" vertical="center" wrapText="1"/>
    </xf>
    <xf numFmtId="15" fontId="6" fillId="0" borderId="168" xfId="2" applyNumberFormat="1" applyFont="1" applyBorder="1" applyAlignment="1">
      <alignment horizontal="center" vertical="center"/>
    </xf>
    <xf numFmtId="0" fontId="6" fillId="0" borderId="168" xfId="2" applyFont="1" applyBorder="1" applyAlignment="1">
      <alignment horizontal="left" vertical="center" wrapText="1"/>
    </xf>
    <xf numFmtId="0" fontId="6" fillId="0" borderId="168" xfId="2" applyFont="1" applyBorder="1" applyAlignment="1">
      <alignment horizontal="center" vertical="center"/>
    </xf>
    <xf numFmtId="0" fontId="83" fillId="0" borderId="167" xfId="2" applyBorder="1" applyAlignment="1">
      <alignment horizontal="center" vertical="center"/>
    </xf>
    <xf numFmtId="0" fontId="83" fillId="0" borderId="167" xfId="2" applyBorder="1" applyAlignment="1">
      <alignment horizontal="center" vertical="center" wrapText="1"/>
    </xf>
    <xf numFmtId="0" fontId="93" fillId="0" borderId="168" xfId="2" applyFont="1" applyBorder="1" applyAlignment="1">
      <alignment horizontal="left" vertical="center"/>
    </xf>
    <xf numFmtId="0" fontId="86" fillId="0" borderId="168" xfId="0" applyFont="1" applyBorder="1" applyAlignment="1">
      <alignment horizontal="left" vertical="center" wrapText="1"/>
    </xf>
    <xf numFmtId="0" fontId="86" fillId="0" borderId="168" xfId="0" applyFont="1" applyBorder="1" applyAlignment="1">
      <alignment vertical="center" wrapText="1"/>
    </xf>
    <xf numFmtId="0" fontId="57" fillId="0" borderId="179" xfId="2" applyFont="1" applyBorder="1" applyAlignment="1">
      <alignment horizontal="left" vertical="center"/>
    </xf>
    <xf numFmtId="0" fontId="57" fillId="0" borderId="180" xfId="2" applyFont="1" applyBorder="1" applyAlignment="1">
      <alignment horizontal="left" vertical="center"/>
    </xf>
    <xf numFmtId="0" fontId="57" fillId="0" borderId="181" xfId="2" applyFont="1" applyBorder="1" applyAlignment="1">
      <alignment horizontal="left" vertical="center"/>
    </xf>
  </cellXfs>
  <cellStyles count="11">
    <cellStyle name="Hipervínculo" xfId="5" builtinId="8"/>
    <cellStyle name="Hipervínculo 2" xfId="7"/>
    <cellStyle name="Normal" xfId="0" builtinId="0"/>
    <cellStyle name="Normal 11" xfId="4"/>
    <cellStyle name="Normal 2" xfId="2"/>
    <cellStyle name="Normal 2 2" xfId="3"/>
    <cellStyle name="Normal 3" xfId="6"/>
    <cellStyle name="Normal 4" xfId="9"/>
    <cellStyle name="Normal 5" xfId="10"/>
    <cellStyle name="Porcentaje" xfId="1" builtinId="5"/>
    <cellStyle name="Porcentaje 2" xfId="8"/>
  </cellStyles>
  <dxfs count="738">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109</xdr:col>
      <xdr:colOff>0</xdr:colOff>
      <xdr:row>1112</xdr:row>
      <xdr:rowOff>247650</xdr:rowOff>
    </xdr:from>
    <xdr:ext cx="228600" cy="238125"/>
    <xdr:sp macro="" textlink="">
      <xdr:nvSpPr>
        <xdr:cNvPr id="3" name="Shape 3">
          <a:extLst>
            <a:ext uri="{FF2B5EF4-FFF2-40B4-BE49-F238E27FC236}">
              <a16:creationId xmlns:a16="http://schemas.microsoft.com/office/drawing/2014/main" id="{00000000-0008-0000-0000-000003000000}"/>
            </a:ext>
          </a:extLst>
        </xdr:cNvPr>
        <xdr:cNvSpPr/>
      </xdr:nvSpPr>
      <xdr:spPr>
        <a:xfrm>
          <a:off x="5231700" y="3660938"/>
          <a:ext cx="228600" cy="238125"/>
        </a:xfrm>
        <a:prstGeom prst="ellipse">
          <a:avLst/>
        </a:prstGeom>
        <a:solidFill>
          <a:srgbClr val="000000"/>
        </a:solidFill>
        <a:ln w="9525" cap="flat" cmpd="sng">
          <a:solidFill>
            <a:srgbClr val="FF9900"/>
          </a:solidFill>
          <a:prstDash val="solid"/>
          <a:round/>
          <a:headEnd type="none" w="sm" len="sm"/>
          <a:tailEnd type="none" w="sm" len="sm"/>
        </a:ln>
      </xdr:spPr>
      <xdr:txBody>
        <a:bodyPr spcFirstLastPara="1" wrap="square" lIns="36575" tIns="27425" rIns="36575" bIns="0" anchor="t" anchorCtr="0">
          <a:noAutofit/>
        </a:bodyPr>
        <a:lstStyle/>
        <a:p>
          <a:pPr marL="0" lvl="0" indent="0" algn="ctr" rtl="0">
            <a:spcBef>
              <a:spcPts val="0"/>
            </a:spcBef>
            <a:spcAft>
              <a:spcPts val="0"/>
            </a:spcAft>
            <a:buNone/>
          </a:pPr>
          <a:r>
            <a:rPr lang="en-US" sz="1200" b="1" i="0" u="none" strike="noStrike">
              <a:solidFill>
                <a:srgbClr val="FFFFFF"/>
              </a:solidFill>
              <a:latin typeface="Arial"/>
              <a:ea typeface="Arial"/>
              <a:cs typeface="Arial"/>
              <a:sym typeface="Arial"/>
            </a:rPr>
            <a:t>2</a:t>
          </a:r>
          <a:endParaRPr sz="1100"/>
        </a:p>
      </xdr:txBody>
    </xdr:sp>
    <xdr:clientData fLocksWithSheet="0"/>
  </xdr:oneCellAnchor>
  <xdr:oneCellAnchor>
    <xdr:from>
      <xdr:col>12</xdr:col>
      <xdr:colOff>607918</xdr:colOff>
      <xdr:row>0</xdr:row>
      <xdr:rowOff>82364</xdr:rowOff>
    </xdr:from>
    <xdr:ext cx="990600" cy="6381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2942793" y="1606364"/>
          <a:ext cx="990600" cy="6381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4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4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4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4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500-000002000000}"/>
            </a:ext>
          </a:extLst>
        </xdr:cNvPr>
        <xdr:cNvSpPr/>
      </xdr:nvSpPr>
      <xdr:spPr>
        <a:xfrm>
          <a:off x="2764491" y="3906370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500-000003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500-000004000000}"/>
            </a:ext>
          </a:extLst>
        </xdr:cNvPr>
        <xdr:cNvSpPr/>
      </xdr:nvSpPr>
      <xdr:spPr>
        <a:xfrm>
          <a:off x="2600885" y="444548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500-000005000000}"/>
            </a:ext>
          </a:extLst>
        </xdr:cNvPr>
        <xdr:cNvSpPr/>
      </xdr:nvSpPr>
      <xdr:spPr>
        <a:xfrm rot="10800000">
          <a:off x="9159387" y="512195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6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6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6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6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7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7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7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7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8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8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8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8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9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9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9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9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100-000005000000}"/>
            </a:ext>
          </a:extLst>
        </xdr:cNvPr>
        <xdr:cNvSpPr/>
      </xdr:nvSpPr>
      <xdr:spPr>
        <a:xfrm>
          <a:off x="2764491" y="40082881"/>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100-000006000000}"/>
            </a:ext>
          </a:extLst>
        </xdr:cNvPr>
        <xdr:cNvSpPr/>
      </xdr:nvSpPr>
      <xdr:spPr>
        <a:xfrm>
          <a:off x="3422197" y="3039563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100-000007000000}"/>
            </a:ext>
          </a:extLst>
        </xdr:cNvPr>
        <xdr:cNvSpPr/>
      </xdr:nvSpPr>
      <xdr:spPr>
        <a:xfrm>
          <a:off x="2600885" y="45474031"/>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100-000003000000}"/>
            </a:ext>
          </a:extLst>
        </xdr:cNvPr>
        <xdr:cNvSpPr/>
      </xdr:nvSpPr>
      <xdr:spPr>
        <a:xfrm rot="10800000">
          <a:off x="9159387" y="52829315"/>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146685</xdr:colOff>
      <xdr:row>0</xdr:row>
      <xdr:rowOff>76320</xdr:rowOff>
    </xdr:from>
    <xdr:to>
      <xdr:col>10</xdr:col>
      <xdr:colOff>526485</xdr:colOff>
      <xdr:row>3</xdr:row>
      <xdr:rowOff>93960</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xdr:blipFill>
      <xdr:spPr>
        <a:xfrm>
          <a:off x="5633085" y="76320"/>
          <a:ext cx="989400" cy="484365"/>
        </a:xfrm>
        <a:prstGeom prst="rect">
          <a:avLst/>
        </a:prstGeom>
        <a:ln w="9360">
          <a:noFill/>
        </a:ln>
      </xdr:spPr>
    </xdr:pic>
    <xdr:clientData/>
  </xdr:twoCellAnchor>
  <xdr:twoCellAnchor>
    <xdr:from>
      <xdr:col>1</xdr:col>
      <xdr:colOff>57150</xdr:colOff>
      <xdr:row>7</xdr:row>
      <xdr:rowOff>9525</xdr:rowOff>
    </xdr:from>
    <xdr:to>
      <xdr:col>10</xdr:col>
      <xdr:colOff>114300</xdr:colOff>
      <xdr:row>12</xdr:row>
      <xdr:rowOff>66675</xdr:rowOff>
    </xdr:to>
    <xdr:sp macro="" textlink="" fLocksText="0">
      <xdr:nvSpPr>
        <xdr:cNvPr id="3" name="Rectángulo 2">
          <a:extLst>
            <a:ext uri="{FF2B5EF4-FFF2-40B4-BE49-F238E27FC236}">
              <a16:creationId xmlns:a16="http://schemas.microsoft.com/office/drawing/2014/main" id="{00000000-0008-0000-0400-000003000000}"/>
            </a:ext>
          </a:extLst>
        </xdr:cNvPr>
        <xdr:cNvSpPr/>
      </xdr:nvSpPr>
      <xdr:spPr>
        <a:xfrm>
          <a:off x="666750" y="942975"/>
          <a:ext cx="5543550" cy="885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800"/>
            <a:t>Mantenga</a:t>
          </a:r>
          <a:r>
            <a:rPr lang="en-US" sz="1800" baseline="0"/>
            <a:t> sin modificaciones esta área del formato.</a:t>
          </a:r>
          <a:endParaRPr lang="en-US" sz="1100"/>
        </a:p>
      </xdr:txBody>
    </xdr:sp>
    <xdr:clientData fLocksWithSheet="0" fPrintsWithSheet="0"/>
  </xdr:twoCellAnchor>
  <xdr:twoCellAnchor editAs="oneCell">
    <xdr:from>
      <xdr:col>4</xdr:col>
      <xdr:colOff>266700</xdr:colOff>
      <xdr:row>16</xdr:row>
      <xdr:rowOff>142875</xdr:rowOff>
    </xdr:from>
    <xdr:to>
      <xdr:col>6</xdr:col>
      <xdr:colOff>190500</xdr:colOff>
      <xdr:row>16</xdr:row>
      <xdr:rowOff>1285875</xdr:rowOff>
    </xdr:to>
    <xdr:pic>
      <xdr:nvPicPr>
        <xdr:cNvPr id="4" name="Imagen 3">
          <a:extLst>
            <a:ext uri="{FF2B5EF4-FFF2-40B4-BE49-F238E27FC236}">
              <a16:creationId xmlns:a16="http://schemas.microsoft.com/office/drawing/2014/main" id="{00000000-0008-0000-0400-000004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05100" y="2581275"/>
          <a:ext cx="11430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5" name="Shape 5">
          <a:extLst>
            <a:ext uri="{FF2B5EF4-FFF2-40B4-BE49-F238E27FC236}">
              <a16:creationId xmlns:a16="http://schemas.microsoft.com/office/drawing/2014/main" id="{00000000-0008-0000-0100-000005000000}"/>
            </a:ext>
          </a:extLst>
        </xdr:cNvPr>
        <xdr:cNvSpPr/>
      </xdr:nvSpPr>
      <xdr:spPr>
        <a:xfrm>
          <a:off x="2382931" y="44440849"/>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6" name="Shape 6">
          <a:extLst>
            <a:ext uri="{FF2B5EF4-FFF2-40B4-BE49-F238E27FC236}">
              <a16:creationId xmlns:a16="http://schemas.microsoft.com/office/drawing/2014/main" id="{00000000-0008-0000-0100-000006000000}"/>
            </a:ext>
          </a:extLst>
        </xdr:cNvPr>
        <xdr:cNvSpPr/>
      </xdr:nvSpPr>
      <xdr:spPr>
        <a:xfrm>
          <a:off x="3415393" y="35675208"/>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7" name="Shape 7">
          <a:extLst>
            <a:ext uri="{FF2B5EF4-FFF2-40B4-BE49-F238E27FC236}">
              <a16:creationId xmlns:a16="http://schemas.microsoft.com/office/drawing/2014/main" id="{00000000-0008-0000-0100-000007000000}"/>
            </a:ext>
          </a:extLst>
        </xdr:cNvPr>
        <xdr:cNvSpPr/>
      </xdr:nvSpPr>
      <xdr:spPr>
        <a:xfrm>
          <a:off x="2219325" y="49819672"/>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3" name="Flecha a la derecha con bandas 2">
          <a:extLst>
            <a:ext uri="{FF2B5EF4-FFF2-40B4-BE49-F238E27FC236}">
              <a16:creationId xmlns:a16="http://schemas.microsoft.com/office/drawing/2014/main" id="{00000000-0008-0000-0100-000003000000}"/>
            </a:ext>
          </a:extLst>
        </xdr:cNvPr>
        <xdr:cNvSpPr/>
      </xdr:nvSpPr>
      <xdr:spPr>
        <a:xfrm rot="10800000">
          <a:off x="8841399" y="49988667"/>
          <a:ext cx="327513"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100-000005000000}"/>
            </a:ext>
          </a:extLst>
        </xdr:cNvPr>
        <xdr:cNvSpPr/>
      </xdr:nvSpPr>
      <xdr:spPr>
        <a:xfrm>
          <a:off x="2764491" y="399971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100-000006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100-000007000000}"/>
            </a:ext>
          </a:extLst>
        </xdr:cNvPr>
        <xdr:cNvSpPr/>
      </xdr:nvSpPr>
      <xdr:spPr>
        <a:xfrm>
          <a:off x="2600885" y="4538830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100-000003000000}"/>
            </a:ext>
          </a:extLst>
        </xdr:cNvPr>
        <xdr:cNvSpPr/>
      </xdr:nvSpPr>
      <xdr:spPr>
        <a:xfrm rot="10800000">
          <a:off x="9159387" y="53477015"/>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200-000002000000}"/>
            </a:ext>
          </a:extLst>
        </xdr:cNvPr>
        <xdr:cNvSpPr/>
      </xdr:nvSpPr>
      <xdr:spPr>
        <a:xfrm>
          <a:off x="2764491" y="3906370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200-000003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200-000004000000}"/>
            </a:ext>
          </a:extLst>
        </xdr:cNvPr>
        <xdr:cNvSpPr/>
      </xdr:nvSpPr>
      <xdr:spPr>
        <a:xfrm>
          <a:off x="2600885" y="444548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200-000005000000}"/>
            </a:ext>
          </a:extLst>
        </xdr:cNvPr>
        <xdr:cNvSpPr/>
      </xdr:nvSpPr>
      <xdr:spPr>
        <a:xfrm rot="10800000">
          <a:off x="9159387" y="520958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100-000005000000}"/>
            </a:ext>
          </a:extLst>
        </xdr:cNvPr>
        <xdr:cNvSpPr/>
      </xdr:nvSpPr>
      <xdr:spPr>
        <a:xfrm>
          <a:off x="2764491" y="40178131"/>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100-000006000000}"/>
            </a:ext>
          </a:extLst>
        </xdr:cNvPr>
        <xdr:cNvSpPr/>
      </xdr:nvSpPr>
      <xdr:spPr>
        <a:xfrm>
          <a:off x="3422197" y="3030991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100-000007000000}"/>
            </a:ext>
          </a:extLst>
        </xdr:cNvPr>
        <xdr:cNvSpPr/>
      </xdr:nvSpPr>
      <xdr:spPr>
        <a:xfrm>
          <a:off x="2600885" y="4588360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100-000003000000}"/>
            </a:ext>
          </a:extLst>
        </xdr:cNvPr>
        <xdr:cNvSpPr/>
      </xdr:nvSpPr>
      <xdr:spPr>
        <a:xfrm rot="10800000">
          <a:off x="9159387" y="534674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200-000002000000}"/>
            </a:ext>
          </a:extLst>
        </xdr:cNvPr>
        <xdr:cNvSpPr/>
      </xdr:nvSpPr>
      <xdr:spPr>
        <a:xfrm>
          <a:off x="2764491" y="3906370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200-000003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200-000004000000}"/>
            </a:ext>
          </a:extLst>
        </xdr:cNvPr>
        <xdr:cNvSpPr/>
      </xdr:nvSpPr>
      <xdr:spPr>
        <a:xfrm>
          <a:off x="2600885" y="444548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200-000005000000}"/>
            </a:ext>
          </a:extLst>
        </xdr:cNvPr>
        <xdr:cNvSpPr/>
      </xdr:nvSpPr>
      <xdr:spPr>
        <a:xfrm rot="10800000">
          <a:off x="9159387" y="512195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100-000005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100-000006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100-000007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100-000003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2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2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2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2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300-000002000000}"/>
            </a:ext>
          </a:extLst>
        </xdr:cNvPr>
        <xdr:cNvSpPr/>
      </xdr:nvSpPr>
      <xdr:spPr>
        <a:xfrm>
          <a:off x="2764491" y="3906370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300-000003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300-000004000000}"/>
            </a:ext>
          </a:extLst>
        </xdr:cNvPr>
        <xdr:cNvSpPr/>
      </xdr:nvSpPr>
      <xdr:spPr>
        <a:xfrm>
          <a:off x="2600885" y="444548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300-000005000000}"/>
            </a:ext>
          </a:extLst>
        </xdr:cNvPr>
        <xdr:cNvSpPr/>
      </xdr:nvSpPr>
      <xdr:spPr>
        <a:xfrm rot="10800000">
          <a:off x="9159387" y="512195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pjquirog1\Downloads\FOPE05_MATRIZ_RIESGOS_CORRUPCION_V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LL/Downloads/FO-PE-10_EVALUACI&#211;N,_TRATAMIENTO_Y_MONITOREO_DEL_RIESGO_DE__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pccampos1\Downloads\FO-PE-05%20MATRIZR%20LAFT%20PREDIAL%201ER%20CUATRIMESTRE%202025%20Rev%20SGGC%20Jorge%20Cel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campos1\Downloads\FO-PE-05%20MATRIZR%20LAFT%20FINANCIERA%201ER%20CUATRIMESTRE%202025%20Rev%20SGGC%20Jorge%20Cel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pccampos1\Downloads\FO-PE-05%20MATRIZR%20LAFT%20GES%20CONTRACTUAL%201ER%20CUATRIMESTRE%202025%20Rev%20SGGC%20Jorge%20Cel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pccampos1\Downloads\FO-PE-05%20MATRIZR%20LAFT%20VALORIZACION%201ER%20CUATRIMEST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1)"/>
      <sheetName val="R (2)"/>
      <sheetName val="R (3)"/>
      <sheetName val="R (4)"/>
      <sheetName val="R (5)"/>
      <sheetName val="R (6)"/>
      <sheetName val="R (7)"/>
      <sheetName val="R (8)"/>
      <sheetName val="R (9)"/>
      <sheetName val="R (10)"/>
      <sheetName val="Instrucciones"/>
      <sheetName val="Control"/>
    </sheetNames>
    <sheetDataSet>
      <sheetData sheetId="0">
        <row r="919">
          <cell r="BGK919" t="str">
            <v xml:space="preserve">Versión Inicial </v>
          </cell>
        </row>
        <row r="920">
          <cell r="BGK920" t="str">
            <v>1.) Enero - Abril</v>
          </cell>
        </row>
        <row r="921">
          <cell r="BGK921" t="str">
            <v>2.) Mayo - Agosto</v>
          </cell>
        </row>
        <row r="922">
          <cell r="BGK922" t="str">
            <v>3.) Septiembre - Diciembre</v>
          </cell>
        </row>
        <row r="923">
          <cell r="BGK923" t="str">
            <v>Otro por Actualización</v>
          </cell>
        </row>
        <row r="969">
          <cell r="BHF969" t="str">
            <v>5 - Muy Alta</v>
          </cell>
        </row>
        <row r="970">
          <cell r="BHF970" t="str">
            <v>4 - Alta</v>
          </cell>
        </row>
        <row r="971">
          <cell r="BHF971" t="str">
            <v>3 - Media</v>
          </cell>
        </row>
        <row r="972">
          <cell r="BHF972" t="str">
            <v>2 - Baja</v>
          </cell>
        </row>
        <row r="973">
          <cell r="BHF973" t="str">
            <v>1 - Muy Baja</v>
          </cell>
        </row>
        <row r="976">
          <cell r="BHH976" t="str">
            <v>5 - Catastrófico</v>
          </cell>
        </row>
        <row r="977">
          <cell r="BHH977" t="str">
            <v>4 - Mayor</v>
          </cell>
        </row>
        <row r="978">
          <cell r="BHH978" t="str">
            <v>3 - Moderado</v>
          </cell>
        </row>
        <row r="979">
          <cell r="BHH979" t="str">
            <v>2 - Menor</v>
          </cell>
        </row>
        <row r="980">
          <cell r="BHH980" t="str">
            <v>1 - Leve</v>
          </cell>
        </row>
        <row r="989">
          <cell r="BHN989" t="str">
            <v>Probabilidad</v>
          </cell>
        </row>
        <row r="990">
          <cell r="BHN990" t="str">
            <v>Impacto</v>
          </cell>
        </row>
        <row r="991">
          <cell r="BHN991" t="str">
            <v>Ambos</v>
          </cell>
        </row>
        <row r="992">
          <cell r="BHN992" t="str">
            <v>Ninguno</v>
          </cell>
        </row>
        <row r="1016">
          <cell r="BHR1016" t="str">
            <v>SI</v>
          </cell>
        </row>
        <row r="1017">
          <cell r="BHR1017" t="str">
            <v>NO</v>
          </cell>
        </row>
      </sheetData>
      <sheetData sheetId="1">
        <row r="1102">
          <cell r="AAU1102" t="str">
            <v>1. Ejecución y administración de procesos</v>
          </cell>
        </row>
        <row r="1103">
          <cell r="AAU1103" t="str">
            <v>2. Fraude externo</v>
          </cell>
        </row>
        <row r="1104">
          <cell r="AAU1104" t="str">
            <v>3. Fraude interno</v>
          </cell>
        </row>
        <row r="1105">
          <cell r="AAU1105" t="str">
            <v>4. Fallas tecnológicas</v>
          </cell>
        </row>
        <row r="1106">
          <cell r="AAU1106" t="str">
            <v>5. Relaciones laborales</v>
          </cell>
        </row>
        <row r="1107">
          <cell r="AAU1107" t="str">
            <v>6. Usuarios, productos y prácticas organizacionales</v>
          </cell>
        </row>
        <row r="1108">
          <cell r="AAU1108" t="str">
            <v>7. Daños a activos - eventos externos</v>
          </cell>
        </row>
        <row r="1109">
          <cell r="AAU1109" t="str">
            <v>Otro</v>
          </cell>
        </row>
        <row r="1110">
          <cell r="AAU1110" t="str">
            <v>.</v>
          </cell>
        </row>
        <row r="1167">
          <cell r="ABT1167" t="str">
            <v>Económica:</v>
          </cell>
        </row>
        <row r="1168">
          <cell r="ABT1168" t="str">
            <v>Reputacional:</v>
          </cell>
        </row>
        <row r="1169">
          <cell r="ABT1169" t="str">
            <v>Operativa:</v>
          </cell>
        </row>
        <row r="1170">
          <cell r="ABT1170" t="str">
            <v>Legal:</v>
          </cell>
        </row>
        <row r="1171">
          <cell r="ABT1171" t="str">
            <v>Otra:</v>
          </cell>
        </row>
        <row r="1172">
          <cell r="ABT117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1)"/>
      <sheetName val="Instrucciones"/>
      <sheetName val="Control"/>
    </sheetNames>
    <sheetDataSet>
      <sheetData sheetId="0">
        <row r="1102">
          <cell r="AAU1102" t="str">
            <v>1. Ejecución y administración de procesos</v>
          </cell>
        </row>
        <row r="1103">
          <cell r="AAU1103" t="str">
            <v>2. Fraude externo</v>
          </cell>
        </row>
        <row r="1104">
          <cell r="AAU1104" t="str">
            <v>3. Fraude interno</v>
          </cell>
        </row>
        <row r="1105">
          <cell r="AAU1105" t="str">
            <v>4. Fallas tecnológicas</v>
          </cell>
        </row>
        <row r="1106">
          <cell r="AAU1106" t="str">
            <v>5. Relaciones laborales</v>
          </cell>
        </row>
        <row r="1107">
          <cell r="AAU1107" t="str">
            <v>6. Usuarios, productos y prácticas organizacionales</v>
          </cell>
        </row>
        <row r="1108">
          <cell r="AAU1108" t="str">
            <v>7. Daños a activos - eventos externos</v>
          </cell>
        </row>
        <row r="1109">
          <cell r="AAU1109" t="str">
            <v>Otro</v>
          </cell>
        </row>
        <row r="1110">
          <cell r="AAU1110" t="str">
            <v>.</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1)"/>
      <sheetName val="R (2)"/>
      <sheetName val="R (3)"/>
      <sheetName val="R (4)"/>
      <sheetName val="R (5)"/>
      <sheetName val="R (6)"/>
      <sheetName val="R (7)"/>
      <sheetName val="R (8)"/>
      <sheetName val="R (9)"/>
      <sheetName val="R (10)"/>
      <sheetName val="Instrucciones"/>
      <sheetName val="Control"/>
    </sheetNames>
    <sheetDataSet>
      <sheetData sheetId="0">
        <row r="1">
          <cell r="D1" t="str">
            <v>GESTIÓN PREDIAL</v>
          </cell>
        </row>
        <row r="4">
          <cell r="B4">
            <v>2025</v>
          </cell>
          <cell r="C4">
            <v>45777</v>
          </cell>
          <cell r="D4" t="str">
            <v>1.) Enero - Abril</v>
          </cell>
        </row>
        <row r="1024">
          <cell r="BGL1024" t="str">
            <v xml:space="preserve">Versión Inicial </v>
          </cell>
        </row>
        <row r="1025">
          <cell r="BGL1025" t="str">
            <v>1.) Enero - Abril</v>
          </cell>
        </row>
        <row r="1026">
          <cell r="BGL1026" t="str">
            <v>2.) Mayo - Agosto</v>
          </cell>
        </row>
        <row r="1027">
          <cell r="BGL1027" t="str">
            <v>3.) Septiembre - Diciembre</v>
          </cell>
        </row>
        <row r="1028">
          <cell r="BGL1028" t="str">
            <v>Otro por Actualización</v>
          </cell>
        </row>
        <row r="1122">
          <cell r="BHS1122" t="str">
            <v>SI</v>
          </cell>
        </row>
        <row r="1123">
          <cell r="BHS1123" t="str">
            <v>NO</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FIN1)"/>
      <sheetName val="R (FIN2)"/>
      <sheetName val="Instrucciones"/>
      <sheetName val="Control"/>
    </sheetNames>
    <sheetDataSet>
      <sheetData sheetId="0">
        <row r="1">
          <cell r="D1" t="str">
            <v>GESTIÓN FINANCIERA</v>
          </cell>
        </row>
        <row r="4">
          <cell r="B4">
            <v>2025</v>
          </cell>
          <cell r="C4">
            <v>45777</v>
          </cell>
          <cell r="D4" t="str">
            <v>1.) Enero - Abril</v>
          </cell>
        </row>
        <row r="1024">
          <cell r="BGL1024" t="str">
            <v xml:space="preserve">Versión Inicial </v>
          </cell>
        </row>
        <row r="1025">
          <cell r="BGL1025" t="str">
            <v>1.) Enero - Abril</v>
          </cell>
        </row>
        <row r="1026">
          <cell r="BGL1026" t="str">
            <v>2.) Mayo - Agosto</v>
          </cell>
        </row>
        <row r="1027">
          <cell r="BGL1027" t="str">
            <v>3.) Septiembre - Diciembre</v>
          </cell>
        </row>
        <row r="1028">
          <cell r="BGL1028" t="str">
            <v>Otro por Actualización</v>
          </cell>
        </row>
        <row r="1122">
          <cell r="BHS1122" t="str">
            <v>SI</v>
          </cell>
        </row>
        <row r="1123">
          <cell r="BHS1123" t="str">
            <v>NO</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GC1)"/>
      <sheetName val="R (GC2)"/>
      <sheetName val="R (3)"/>
      <sheetName val="Instrucciones"/>
      <sheetName val="Control"/>
    </sheetNames>
    <sheetDataSet>
      <sheetData sheetId="0">
        <row r="1">
          <cell r="D1" t="str">
            <v>GESTIÓN CONTRACTUAL</v>
          </cell>
        </row>
        <row r="4">
          <cell r="B4">
            <v>2025</v>
          </cell>
          <cell r="C4">
            <v>45777</v>
          </cell>
          <cell r="D4" t="str">
            <v>1.) Enero - Abril</v>
          </cell>
        </row>
        <row r="1024">
          <cell r="BGL1024" t="str">
            <v xml:space="preserve">Versión Inicial </v>
          </cell>
        </row>
        <row r="1025">
          <cell r="BGL1025" t="str">
            <v>1.) Enero - Abril</v>
          </cell>
        </row>
        <row r="1026">
          <cell r="BGL1026" t="str">
            <v>2.) Mayo - Agosto</v>
          </cell>
        </row>
        <row r="1027">
          <cell r="BGL1027" t="str">
            <v>3.) Septiembre - Diciembre</v>
          </cell>
        </row>
        <row r="1028">
          <cell r="BGL1028" t="str">
            <v>Otro por Actualización</v>
          </cell>
        </row>
        <row r="1122">
          <cell r="BHS1122" t="str">
            <v>SI</v>
          </cell>
        </row>
        <row r="1123">
          <cell r="BHS1123" t="str">
            <v>NO</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VA)"/>
      <sheetName val="R (2)"/>
      <sheetName val="Instrucciones"/>
      <sheetName val="Control"/>
    </sheetNames>
    <sheetDataSet>
      <sheetData sheetId="0">
        <row r="1">
          <cell r="D1" t="str">
            <v>GESTIÓN DE LA VALORIZACIÓN</v>
          </cell>
        </row>
        <row r="4">
          <cell r="B4">
            <v>2025</v>
          </cell>
          <cell r="C4">
            <v>45777</v>
          </cell>
          <cell r="D4" t="str">
            <v>1.) Enero - Abril</v>
          </cell>
        </row>
        <row r="1024">
          <cell r="BGL1024" t="str">
            <v xml:space="preserve">Versión Inicial </v>
          </cell>
        </row>
        <row r="1025">
          <cell r="BGL1025" t="str">
            <v>1.) Enero - Abril</v>
          </cell>
        </row>
        <row r="1026">
          <cell r="BGL1026" t="str">
            <v>2.) Mayo - Agosto</v>
          </cell>
        </row>
        <row r="1027">
          <cell r="BGL1027" t="str">
            <v>3.) Septiembre - Diciembre</v>
          </cell>
        </row>
        <row r="1028">
          <cell r="BGL1028" t="str">
            <v>Otro por Actualización</v>
          </cell>
        </row>
        <row r="1122">
          <cell r="BHS1122" t="str">
            <v>SI</v>
          </cell>
        </row>
        <row r="1123">
          <cell r="BHS1123" t="str">
            <v>NO</v>
          </cell>
        </row>
      </sheetData>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DE1154"/>
  <sheetViews>
    <sheetView showGridLines="0" tabSelected="1" zoomScaleNormal="100" workbookViewId="0">
      <pane xSplit="1" ySplit="7" topLeftCell="B8" activePane="bottomRight" state="frozen"/>
      <selection pane="topRight" activeCell="B1" sqref="B1"/>
      <selection pane="bottomLeft" activeCell="A8" sqref="A8"/>
      <selection pane="bottomRight" activeCell="C8" sqref="C8"/>
    </sheetView>
  </sheetViews>
  <sheetFormatPr baseColWidth="10" defaultColWidth="12.5703125" defaultRowHeight="15" customHeight="1"/>
  <cols>
    <col min="1" max="1" width="12.5703125" style="376"/>
    <col min="2" max="2" width="7" style="363" customWidth="1"/>
    <col min="3" max="3" width="15.7109375" style="363" customWidth="1"/>
    <col min="4" max="4" width="12.5703125" style="363" customWidth="1"/>
    <col min="5" max="5" width="10.7109375" style="363" customWidth="1"/>
    <col min="6" max="6" width="23.85546875" style="363" customWidth="1"/>
    <col min="7" max="7" width="14.85546875" style="363" customWidth="1"/>
    <col min="8" max="8" width="16" style="363" customWidth="1"/>
    <col min="9" max="11" width="27.140625" style="363" customWidth="1"/>
    <col min="12" max="14" width="29" style="363" customWidth="1"/>
    <col min="15" max="16" width="13.42578125" style="363" customWidth="1"/>
    <col min="17" max="18" width="14.42578125" style="363" customWidth="1"/>
    <col min="19" max="21" width="12.85546875" style="363" customWidth="1"/>
    <col min="22" max="22" width="55.85546875" style="363" customWidth="1"/>
    <col min="23" max="23" width="19.7109375" style="363" customWidth="1"/>
    <col min="24" max="25" width="22.85546875" style="363" customWidth="1"/>
    <col min="26" max="28" width="12.42578125" style="363" customWidth="1"/>
    <col min="29" max="31" width="15.42578125" style="363" customWidth="1"/>
    <col min="32" max="40" width="11.7109375" style="363" customWidth="1"/>
    <col min="41" max="43" width="37.7109375" style="363" customWidth="1"/>
    <col min="44" max="45" width="12.28515625" style="363" customWidth="1"/>
    <col min="46" max="49" width="11.7109375" style="363" customWidth="1"/>
    <col min="50" max="50" width="12.42578125" style="363" customWidth="1"/>
    <col min="51" max="51" width="22.140625" style="363" customWidth="1"/>
    <col min="52" max="52" width="17.5703125" style="363" customWidth="1"/>
    <col min="53" max="53" width="15.85546875" style="363" customWidth="1"/>
    <col min="54" max="55" width="11.85546875" style="363" customWidth="1"/>
    <col min="56" max="56" width="11.140625" style="363" customWidth="1"/>
    <col min="57" max="57" width="28.5703125" style="363" customWidth="1"/>
    <col min="58" max="59" width="11.42578125" style="363" customWidth="1"/>
    <col min="60" max="60" width="28.5703125" style="363" customWidth="1"/>
    <col min="61" max="62" width="14.140625" style="363" customWidth="1"/>
    <col min="63" max="63" width="17" style="363" customWidth="1"/>
    <col min="64" max="66" width="14" style="363" customWidth="1"/>
    <col min="67" max="67" width="28.5703125" style="363" customWidth="1"/>
    <col min="68" max="71" width="12.140625" style="363" customWidth="1"/>
    <col min="72" max="74" width="28.5703125" style="363" customWidth="1"/>
    <col min="75" max="76" width="12.28515625" style="363" customWidth="1"/>
    <col min="77" max="78" width="11.7109375" style="363" customWidth="1"/>
    <col min="79" max="79" width="13.85546875" style="363" customWidth="1"/>
    <col min="80" max="80" width="6.42578125" style="363" customWidth="1"/>
    <col min="81" max="81" width="39.28515625" style="363" hidden="1" customWidth="1"/>
    <col min="82" max="82" width="42.140625" style="363" hidden="1" customWidth="1"/>
    <col min="83" max="83" width="21.5703125" style="363" hidden="1" customWidth="1"/>
    <col min="84" max="84" width="42.140625" style="363" hidden="1" customWidth="1"/>
    <col min="85" max="85" width="21.5703125" style="363" hidden="1" customWidth="1"/>
    <col min="86" max="86" width="42.140625" style="363" hidden="1" customWidth="1"/>
    <col min="87" max="87" width="21.5703125" style="363" hidden="1" customWidth="1"/>
    <col min="88" max="88" width="42.140625" style="363" hidden="1" customWidth="1"/>
    <col min="89" max="89" width="41.5703125" style="363" hidden="1" customWidth="1"/>
    <col min="90" max="90" width="15.7109375" style="363" hidden="1" customWidth="1"/>
    <col min="91" max="91" width="24.7109375" style="363" hidden="1" customWidth="1"/>
    <col min="92" max="93" width="11.28515625" style="363" hidden="1" customWidth="1"/>
    <col min="94" max="101" width="19.5703125" style="363" hidden="1" customWidth="1"/>
    <col min="102" max="102" width="14.5703125" style="363" customWidth="1"/>
    <col min="103" max="103" width="10.140625" style="363" customWidth="1"/>
    <col min="104" max="104" width="14.5703125" style="363" customWidth="1"/>
    <col min="105" max="105" width="16.28515625" style="363" customWidth="1"/>
    <col min="106" max="108" width="14.5703125" style="363" hidden="1" customWidth="1"/>
    <col min="109" max="109" width="28.7109375" style="363" hidden="1" customWidth="1"/>
  </cols>
  <sheetData>
    <row r="1" spans="1:109" ht="15.75" customHeight="1">
      <c r="B1" s="1"/>
      <c r="C1" s="1197"/>
      <c r="D1" s="1198"/>
      <c r="E1" s="1200"/>
      <c r="F1" s="1201"/>
      <c r="G1" s="1214" t="s">
        <v>2</v>
      </c>
      <c r="H1" s="1215"/>
      <c r="I1" s="1215"/>
      <c r="J1" s="1215"/>
      <c r="K1" s="1215"/>
      <c r="L1" s="1215"/>
      <c r="M1" s="1211"/>
      <c r="N1" s="231"/>
      <c r="O1" s="231"/>
      <c r="P1" s="173"/>
      <c r="Q1" s="173"/>
      <c r="R1"/>
      <c r="S1"/>
      <c r="T1"/>
      <c r="U1"/>
      <c r="V1"/>
      <c r="W1"/>
      <c r="X1"/>
      <c r="Y1"/>
      <c r="Z1"/>
      <c r="AA1"/>
      <c r="AB1" s="2"/>
      <c r="AC1" s="2"/>
      <c r="AD1"/>
      <c r="AE1"/>
      <c r="AF1"/>
      <c r="AG1"/>
      <c r="AH1"/>
      <c r="AI1"/>
      <c r="AJ1"/>
      <c r="AK1"/>
      <c r="AL1"/>
      <c r="AM1"/>
      <c r="AN1"/>
      <c r="AO1"/>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4"/>
      <c r="CL1" s="2"/>
      <c r="CM1" s="2"/>
      <c r="CN1" s="2"/>
      <c r="CO1" s="2"/>
      <c r="CP1" s="2"/>
      <c r="CQ1" s="2"/>
      <c r="CR1" s="2"/>
      <c r="CS1" s="2"/>
      <c r="CT1" s="2"/>
      <c r="CU1" s="2"/>
      <c r="CV1" s="2"/>
      <c r="CW1" s="2"/>
      <c r="CX1" s="2"/>
      <c r="CY1" s="2"/>
      <c r="CZ1" s="2"/>
      <c r="DA1" s="2"/>
      <c r="DB1" s="2"/>
      <c r="DC1" s="2"/>
      <c r="DD1" s="2"/>
      <c r="DE1" s="2"/>
    </row>
    <row r="2" spans="1:109" ht="15.75" customHeight="1">
      <c r="B2" s="6">
        <v>1423500</v>
      </c>
      <c r="C2" s="1189"/>
      <c r="D2" s="1190"/>
      <c r="E2" s="1191"/>
      <c r="F2" s="1192"/>
      <c r="G2" s="1216" t="s">
        <v>665</v>
      </c>
      <c r="H2" s="1217"/>
      <c r="I2" s="1217"/>
      <c r="J2" s="1217"/>
      <c r="K2" s="1217"/>
      <c r="L2" s="1217"/>
      <c r="M2" s="1212"/>
      <c r="N2" s="232"/>
      <c r="O2" s="232"/>
      <c r="P2" s="173"/>
      <c r="Q2" s="173"/>
      <c r="R2"/>
      <c r="S2"/>
      <c r="T2"/>
      <c r="U2"/>
      <c r="V2"/>
      <c r="W2"/>
      <c r="X2"/>
      <c r="Y2"/>
      <c r="Z2"/>
      <c r="AA2"/>
      <c r="AB2" s="2"/>
      <c r="AC2" s="2"/>
      <c r="AD2"/>
      <c r="AE2"/>
      <c r="AF2"/>
      <c r="AG2"/>
      <c r="AH2"/>
      <c r="AI2"/>
      <c r="AJ2"/>
      <c r="AK2"/>
      <c r="AL2"/>
      <c r="AM2"/>
      <c r="AN2"/>
      <c r="AO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4"/>
      <c r="CL2" s="2"/>
      <c r="CM2" s="2"/>
      <c r="CN2" s="2"/>
      <c r="CO2" s="2"/>
      <c r="CP2" s="2"/>
      <c r="CQ2" s="2"/>
      <c r="CR2" s="2"/>
      <c r="CS2" s="2"/>
      <c r="CT2" s="2"/>
      <c r="CU2" s="2"/>
      <c r="CV2" s="2"/>
      <c r="CW2" s="2"/>
      <c r="CX2" s="2"/>
      <c r="CY2" s="2"/>
      <c r="CZ2" s="2"/>
      <c r="DA2" s="2"/>
      <c r="DB2" s="2"/>
      <c r="DC2" s="2"/>
      <c r="DD2" s="2"/>
      <c r="DE2" s="2"/>
    </row>
    <row r="3" spans="1:109" ht="15.75" customHeight="1">
      <c r="B3" s="2"/>
      <c r="C3" s="222" t="s">
        <v>3</v>
      </c>
      <c r="D3" s="7" t="s">
        <v>4</v>
      </c>
      <c r="E3" s="1193" t="s">
        <v>5</v>
      </c>
      <c r="F3" s="1194"/>
      <c r="G3" s="274" t="s">
        <v>6</v>
      </c>
      <c r="H3" s="1221" t="s">
        <v>7</v>
      </c>
      <c r="I3" s="1222"/>
      <c r="J3" s="1222"/>
      <c r="K3" s="1223"/>
      <c r="L3" s="275" t="s">
        <v>8</v>
      </c>
      <c r="M3" s="1212"/>
      <c r="N3" s="231"/>
      <c r="O3" s="221"/>
      <c r="P3" s="173"/>
      <c r="Q3" s="173"/>
      <c r="R3"/>
      <c r="S3"/>
      <c r="T3"/>
      <c r="U3"/>
      <c r="V3"/>
      <c r="W3"/>
      <c r="X3"/>
      <c r="Y3"/>
      <c r="Z3"/>
      <c r="AA3"/>
      <c r="AB3" s="2"/>
      <c r="AC3" s="2"/>
      <c r="AD3"/>
      <c r="AE3"/>
      <c r="AF3"/>
      <c r="AG3"/>
      <c r="AH3"/>
      <c r="AI3"/>
      <c r="AJ3"/>
      <c r="AK3"/>
      <c r="AL3"/>
      <c r="AM3"/>
      <c r="AN3"/>
      <c r="AO3"/>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row>
    <row r="4" spans="1:109" ht="17.25" customHeight="1">
      <c r="B4" s="2"/>
      <c r="C4" s="278">
        <v>2025</v>
      </c>
      <c r="D4" s="279">
        <v>45777</v>
      </c>
      <c r="E4" s="1195" t="s">
        <v>59</v>
      </c>
      <c r="F4" s="1196"/>
      <c r="G4" s="276" t="s">
        <v>646</v>
      </c>
      <c r="H4" s="1208" t="s">
        <v>9</v>
      </c>
      <c r="I4" s="1209"/>
      <c r="J4" s="1209"/>
      <c r="K4" s="1210"/>
      <c r="L4" s="277">
        <v>9</v>
      </c>
      <c r="M4" s="1213"/>
      <c r="N4" s="233"/>
      <c r="O4" s="234"/>
      <c r="P4" s="173"/>
      <c r="Q4" s="173"/>
      <c r="R4"/>
      <c r="S4"/>
      <c r="T4"/>
      <c r="U4"/>
      <c r="V4"/>
      <c r="W4"/>
      <c r="X4"/>
      <c r="Y4"/>
      <c r="Z4"/>
      <c r="AA4"/>
      <c r="AB4" s="2"/>
      <c r="AC4" s="2"/>
      <c r="AD4"/>
      <c r="AE4"/>
      <c r="AF4"/>
      <c r="AG4"/>
      <c r="AH4"/>
      <c r="AI4"/>
      <c r="AJ4"/>
      <c r="AK4"/>
      <c r="AL4"/>
      <c r="AM4"/>
      <c r="AN4"/>
      <c r="AO4"/>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4"/>
      <c r="CL4" s="2"/>
      <c r="CM4" s="2"/>
      <c r="CN4" s="2"/>
      <c r="CO4" s="2"/>
      <c r="CP4" s="2"/>
      <c r="CQ4" s="2"/>
      <c r="CR4" s="2"/>
      <c r="CS4" s="2"/>
      <c r="CT4" s="2"/>
      <c r="CU4" s="2"/>
      <c r="CV4" s="2"/>
      <c r="CW4" s="2"/>
      <c r="CX4" s="2"/>
      <c r="CY4" s="2"/>
      <c r="CZ4" s="2"/>
      <c r="DA4" s="2"/>
      <c r="DB4" s="2"/>
      <c r="DC4" s="2"/>
      <c r="DD4" s="2"/>
      <c r="DE4" s="2"/>
    </row>
    <row r="5" spans="1:109" s="220" customFormat="1" ht="5.25" customHeight="1">
      <c r="B5" s="2"/>
      <c r="C5" s="208"/>
      <c r="D5" s="208"/>
      <c r="E5" s="209"/>
      <c r="F5" s="209"/>
      <c r="G5" s="208"/>
      <c r="H5" s="208"/>
      <c r="I5" s="208"/>
      <c r="J5" s="208"/>
      <c r="K5" s="209"/>
      <c r="L5" s="209"/>
      <c r="M5" s="209"/>
      <c r="N5" s="209"/>
      <c r="O5" s="209"/>
      <c r="P5" s="209"/>
      <c r="Q5" s="209"/>
      <c r="R5" s="209"/>
      <c r="S5" s="209"/>
      <c r="T5" s="209"/>
      <c r="U5" s="209"/>
      <c r="V5" s="204"/>
      <c r="W5" s="204"/>
      <c r="X5" s="204"/>
      <c r="Y5" s="204"/>
      <c r="Z5" s="204"/>
      <c r="AA5" s="204"/>
      <c r="AB5" s="204"/>
      <c r="AC5" s="204"/>
      <c r="AD5" s="204"/>
      <c r="AE5" s="204"/>
      <c r="AF5" s="204"/>
      <c r="AG5" s="204"/>
      <c r="AH5" s="204"/>
      <c r="AI5" s="204"/>
      <c r="AJ5" s="204"/>
      <c r="AK5" s="204"/>
      <c r="AL5" s="204"/>
      <c r="AM5" s="204"/>
      <c r="AN5" s="204"/>
      <c r="AO5" s="204"/>
      <c r="AP5" s="204"/>
      <c r="AQ5" s="204"/>
      <c r="AR5" s="209"/>
      <c r="AS5" s="209"/>
      <c r="AT5" s="209"/>
      <c r="AU5" s="209"/>
      <c r="AV5" s="209"/>
      <c r="AW5" s="209"/>
      <c r="AX5" s="208"/>
      <c r="AY5" s="208"/>
      <c r="AZ5" s="208"/>
      <c r="BA5" s="253"/>
      <c r="BB5" s="208"/>
      <c r="BC5" s="208"/>
      <c r="BD5" s="208"/>
      <c r="BE5" s="208"/>
      <c r="BF5" s="208"/>
      <c r="BG5" s="208"/>
      <c r="BH5" s="208"/>
      <c r="BI5" s="208"/>
      <c r="BJ5" s="208"/>
      <c r="BK5" s="208"/>
      <c r="BL5" s="208"/>
      <c r="BM5" s="208"/>
      <c r="BN5" s="208"/>
      <c r="BO5" s="208"/>
      <c r="BP5" s="208"/>
      <c r="BQ5" s="208"/>
      <c r="BR5" s="208"/>
      <c r="BS5" s="208"/>
      <c r="BT5" s="208"/>
      <c r="BU5" s="208"/>
      <c r="BV5" s="208"/>
      <c r="BW5" s="209"/>
      <c r="BX5" s="209"/>
      <c r="BY5" s="209"/>
      <c r="BZ5" s="209"/>
      <c r="CA5" s="209"/>
      <c r="CB5" s="209"/>
      <c r="CC5" s="209"/>
      <c r="CD5" s="209"/>
      <c r="CE5" s="209"/>
      <c r="CF5" s="209"/>
      <c r="CG5" s="209"/>
      <c r="CH5" s="209"/>
      <c r="CI5" s="209"/>
      <c r="CJ5" s="209"/>
      <c r="CK5" s="167"/>
      <c r="CL5" s="167"/>
      <c r="CM5" s="167"/>
      <c r="CN5" s="167"/>
      <c r="CO5" s="167"/>
      <c r="CP5" s="167"/>
      <c r="CQ5" s="167"/>
      <c r="CR5" s="167"/>
      <c r="CS5" s="167"/>
      <c r="CT5" s="167"/>
      <c r="CU5" s="167"/>
      <c r="CV5" s="167"/>
      <c r="CW5" s="167"/>
      <c r="CX5" s="167"/>
      <c r="CY5" s="167"/>
      <c r="CZ5" s="167"/>
      <c r="DA5" s="167"/>
      <c r="DB5" s="167"/>
      <c r="DC5" s="167"/>
      <c r="DD5" s="167"/>
      <c r="DE5" s="167"/>
    </row>
    <row r="6" spans="1:109" s="250" customFormat="1" ht="16.5" customHeight="1">
      <c r="B6" s="249"/>
      <c r="C6" s="1224" t="s">
        <v>10</v>
      </c>
      <c r="D6" s="1225"/>
      <c r="E6" s="1225"/>
      <c r="F6" s="1225"/>
      <c r="G6" s="1225"/>
      <c r="H6" s="1225"/>
      <c r="I6" s="1225"/>
      <c r="J6" s="1225"/>
      <c r="K6" s="1225"/>
      <c r="L6" s="1225"/>
      <c r="M6" s="1225"/>
      <c r="N6" s="1226"/>
      <c r="O6" s="1186" t="s">
        <v>11</v>
      </c>
      <c r="P6" s="1187"/>
      <c r="Q6" s="1187"/>
      <c r="R6" s="1187"/>
      <c r="S6" s="1187"/>
      <c r="T6" s="1187"/>
      <c r="U6" s="1188"/>
      <c r="V6" s="1183" t="s">
        <v>617</v>
      </c>
      <c r="W6" s="1184"/>
      <c r="X6" s="1184"/>
      <c r="Y6" s="1184"/>
      <c r="Z6" s="1184"/>
      <c r="AA6" s="1184"/>
      <c r="AB6" s="1184"/>
      <c r="AC6" s="1184"/>
      <c r="AD6" s="1184"/>
      <c r="AE6" s="1184"/>
      <c r="AF6" s="1184"/>
      <c r="AG6" s="1184"/>
      <c r="AH6" s="1184"/>
      <c r="AI6" s="1184"/>
      <c r="AJ6" s="1184"/>
      <c r="AK6" s="1184"/>
      <c r="AL6" s="1184"/>
      <c r="AM6" s="1184"/>
      <c r="AN6" s="1185"/>
      <c r="AO6" s="1180" t="s">
        <v>480</v>
      </c>
      <c r="AP6" s="1181"/>
      <c r="AQ6" s="1182"/>
      <c r="AR6" s="1218" t="s">
        <v>615</v>
      </c>
      <c r="AS6" s="1219"/>
      <c r="AT6" s="1219"/>
      <c r="AU6" s="1219"/>
      <c r="AV6" s="1219"/>
      <c r="AW6" s="1219"/>
      <c r="AX6" s="1228" t="s">
        <v>13</v>
      </c>
      <c r="AY6" s="1229"/>
      <c r="AZ6" s="1229"/>
      <c r="BA6" s="1229"/>
      <c r="BB6" s="1229"/>
      <c r="BC6" s="1229"/>
      <c r="BD6" s="1229"/>
      <c r="BE6" s="1229"/>
      <c r="BF6" s="1229"/>
      <c r="BG6" s="1229"/>
      <c r="BH6" s="1229"/>
      <c r="BI6" s="1229"/>
      <c r="BJ6" s="1229"/>
      <c r="BK6" s="1229"/>
      <c r="BL6" s="1229"/>
      <c r="BM6" s="1229"/>
      <c r="BN6" s="1229"/>
      <c r="BO6" s="1229"/>
      <c r="BP6" s="1229"/>
      <c r="BQ6" s="1229"/>
      <c r="BR6" s="1229"/>
      <c r="BS6" s="1230"/>
      <c r="BT6" s="1227" t="s">
        <v>569</v>
      </c>
      <c r="BU6" s="1227"/>
      <c r="BV6" s="1227"/>
      <c r="BW6" s="1202" t="s">
        <v>573</v>
      </c>
      <c r="BX6" s="1203"/>
      <c r="BY6" s="1203"/>
      <c r="BZ6" s="1203"/>
      <c r="CA6" s="1203"/>
      <c r="CB6" s="1203"/>
      <c r="CC6" s="1204" t="s">
        <v>613</v>
      </c>
      <c r="CD6" s="1204"/>
      <c r="CE6" s="1204"/>
      <c r="CF6" s="1204"/>
      <c r="CG6" s="1204"/>
      <c r="CH6" s="1204"/>
      <c r="CI6" s="1204"/>
      <c r="CJ6" s="1204"/>
      <c r="CK6" s="1206" t="s">
        <v>31</v>
      </c>
      <c r="CL6" s="1220" t="s">
        <v>296</v>
      </c>
      <c r="CM6" s="1220"/>
      <c r="CN6" s="1220"/>
      <c r="CO6" s="1220"/>
      <c r="CP6" s="1220"/>
      <c r="CQ6" s="1220"/>
      <c r="CR6" s="1220"/>
      <c r="CS6" s="1220"/>
      <c r="CT6" s="1220"/>
      <c r="CU6" s="1220"/>
      <c r="CV6" s="1220"/>
      <c r="CW6" s="1220"/>
      <c r="CX6" s="1205" t="s">
        <v>565</v>
      </c>
      <c r="CY6" s="1205"/>
      <c r="CZ6" s="1205"/>
      <c r="DA6" s="1205"/>
      <c r="DB6" s="1199" t="s">
        <v>624</v>
      </c>
      <c r="DC6" s="1199"/>
      <c r="DD6" s="1199"/>
      <c r="DE6" s="1199"/>
    </row>
    <row r="7" spans="1:109" ht="27" customHeight="1">
      <c r="A7" s="1179" t="s">
        <v>7</v>
      </c>
      <c r="B7" s="223" t="s">
        <v>35</v>
      </c>
      <c r="C7" s="343" t="s">
        <v>15</v>
      </c>
      <c r="D7" s="343" t="s">
        <v>16</v>
      </c>
      <c r="E7" s="343" t="s">
        <v>20</v>
      </c>
      <c r="F7" s="343" t="s">
        <v>21</v>
      </c>
      <c r="G7" s="343" t="s">
        <v>22</v>
      </c>
      <c r="H7" s="344" t="s">
        <v>17</v>
      </c>
      <c r="I7" s="343" t="s">
        <v>18</v>
      </c>
      <c r="J7" s="343" t="s">
        <v>19</v>
      </c>
      <c r="K7" s="343" t="s">
        <v>23</v>
      </c>
      <c r="L7" s="344" t="s">
        <v>24</v>
      </c>
      <c r="M7" s="344" t="s">
        <v>602</v>
      </c>
      <c r="N7" s="344" t="s">
        <v>603</v>
      </c>
      <c r="O7" s="235" t="s">
        <v>36</v>
      </c>
      <c r="P7" s="243" t="s">
        <v>37</v>
      </c>
      <c r="Q7" s="243" t="s">
        <v>38</v>
      </c>
      <c r="R7" s="243" t="s">
        <v>39</v>
      </c>
      <c r="S7" s="235" t="s">
        <v>40</v>
      </c>
      <c r="T7" s="235" t="s">
        <v>41</v>
      </c>
      <c r="U7" s="235"/>
      <c r="V7" s="240" t="s">
        <v>616</v>
      </c>
      <c r="W7" s="240" t="s">
        <v>27</v>
      </c>
      <c r="X7" s="240" t="s">
        <v>42</v>
      </c>
      <c r="Y7" s="240" t="s">
        <v>43</v>
      </c>
      <c r="Z7" s="240" t="s">
        <v>44</v>
      </c>
      <c r="AA7" s="244" t="s">
        <v>45</v>
      </c>
      <c r="AB7" s="244" t="s">
        <v>572</v>
      </c>
      <c r="AC7" s="240" t="s">
        <v>46</v>
      </c>
      <c r="AD7" s="244" t="s">
        <v>534</v>
      </c>
      <c r="AE7" s="244" t="s">
        <v>47</v>
      </c>
      <c r="AF7" s="240" t="s">
        <v>48</v>
      </c>
      <c r="AG7" s="244" t="s">
        <v>527</v>
      </c>
      <c r="AH7" s="244" t="s">
        <v>49</v>
      </c>
      <c r="AI7" s="244" t="s">
        <v>50</v>
      </c>
      <c r="AJ7" s="240" t="s">
        <v>51</v>
      </c>
      <c r="AK7" s="240" t="s">
        <v>530</v>
      </c>
      <c r="AL7" s="240" t="s">
        <v>531</v>
      </c>
      <c r="AM7" s="240" t="s">
        <v>532</v>
      </c>
      <c r="AN7" s="240" t="s">
        <v>535</v>
      </c>
      <c r="AO7" s="240" t="s">
        <v>604</v>
      </c>
      <c r="AP7" s="240" t="s">
        <v>605</v>
      </c>
      <c r="AQ7" s="240" t="s">
        <v>606</v>
      </c>
      <c r="AR7" s="235" t="s">
        <v>36</v>
      </c>
      <c r="AS7" s="243" t="s">
        <v>52</v>
      </c>
      <c r="AT7" s="243" t="s">
        <v>53</v>
      </c>
      <c r="AU7" s="243" t="s">
        <v>54</v>
      </c>
      <c r="AV7" s="235" t="s">
        <v>55</v>
      </c>
      <c r="AW7" s="235" t="s">
        <v>56</v>
      </c>
      <c r="AX7" s="238" t="s">
        <v>26</v>
      </c>
      <c r="AY7" s="238" t="s">
        <v>487</v>
      </c>
      <c r="AZ7" s="238" t="s">
        <v>27</v>
      </c>
      <c r="BA7" s="237" t="s">
        <v>486</v>
      </c>
      <c r="BB7" s="238" t="s">
        <v>281</v>
      </c>
      <c r="BC7" s="238" t="s">
        <v>28</v>
      </c>
      <c r="BD7" s="237" t="s">
        <v>485</v>
      </c>
      <c r="BE7" s="238" t="s">
        <v>204</v>
      </c>
      <c r="BF7" s="245" t="s">
        <v>45</v>
      </c>
      <c r="BG7" s="245" t="s">
        <v>572</v>
      </c>
      <c r="BH7" s="239" t="s">
        <v>470</v>
      </c>
      <c r="BI7" s="245" t="s">
        <v>534</v>
      </c>
      <c r="BJ7" s="245" t="s">
        <v>47</v>
      </c>
      <c r="BK7" s="239" t="s">
        <v>48</v>
      </c>
      <c r="BL7" s="245" t="s">
        <v>527</v>
      </c>
      <c r="BM7" s="245" t="s">
        <v>49</v>
      </c>
      <c r="BN7" s="245" t="s">
        <v>50</v>
      </c>
      <c r="BO7" s="238" t="s">
        <v>274</v>
      </c>
      <c r="BP7" s="239" t="s">
        <v>530</v>
      </c>
      <c r="BQ7" s="239" t="s">
        <v>531</v>
      </c>
      <c r="BR7" s="239" t="s">
        <v>532</v>
      </c>
      <c r="BS7" s="239" t="s">
        <v>535</v>
      </c>
      <c r="BT7" s="252" t="s">
        <v>618</v>
      </c>
      <c r="BU7" s="252" t="s">
        <v>619</v>
      </c>
      <c r="BV7" s="252" t="s">
        <v>620</v>
      </c>
      <c r="BW7" s="210" t="s">
        <v>570</v>
      </c>
      <c r="BX7" s="251" t="s">
        <v>577</v>
      </c>
      <c r="BY7" s="251" t="s">
        <v>571</v>
      </c>
      <c r="BZ7" s="251" t="s">
        <v>576</v>
      </c>
      <c r="CA7" s="210" t="s">
        <v>574</v>
      </c>
      <c r="CB7" s="210" t="s">
        <v>575</v>
      </c>
      <c r="CC7" s="236" t="s">
        <v>621</v>
      </c>
      <c r="CD7" s="236" t="s">
        <v>607</v>
      </c>
      <c r="CE7" s="236" t="s">
        <v>622</v>
      </c>
      <c r="CF7" s="236" t="s">
        <v>608</v>
      </c>
      <c r="CG7" s="246">
        <f>'R (TH1)'!B187</f>
        <v>0</v>
      </c>
      <c r="CH7" s="236" t="s">
        <v>609</v>
      </c>
      <c r="CI7" s="236" t="s">
        <v>623</v>
      </c>
      <c r="CJ7" s="236" t="s">
        <v>610</v>
      </c>
      <c r="CK7" s="1207"/>
      <c r="CL7" s="247" t="s">
        <v>614</v>
      </c>
      <c r="CM7" s="241" t="s">
        <v>298</v>
      </c>
      <c r="CN7" s="241" t="s">
        <v>300</v>
      </c>
      <c r="CO7" s="241" t="s">
        <v>301</v>
      </c>
      <c r="CP7" s="241" t="s">
        <v>299</v>
      </c>
      <c r="CQ7" s="241" t="s">
        <v>495</v>
      </c>
      <c r="CR7" s="241" t="s">
        <v>496</v>
      </c>
      <c r="CS7" s="241" t="s">
        <v>497</v>
      </c>
      <c r="CT7" s="242" t="s">
        <v>303</v>
      </c>
      <c r="CU7" s="241" t="s">
        <v>27</v>
      </c>
      <c r="CV7" s="241" t="s">
        <v>471</v>
      </c>
      <c r="CW7" s="241" t="s">
        <v>472</v>
      </c>
      <c r="CX7" s="248" t="s">
        <v>4</v>
      </c>
      <c r="CY7" s="236" t="s">
        <v>32</v>
      </c>
      <c r="CZ7" s="236" t="s">
        <v>33</v>
      </c>
      <c r="DA7" s="236" t="s">
        <v>564</v>
      </c>
      <c r="DB7" s="241" t="s">
        <v>566</v>
      </c>
      <c r="DC7" s="242" t="s">
        <v>567</v>
      </c>
      <c r="DD7" s="241" t="s">
        <v>1</v>
      </c>
      <c r="DE7" s="241" t="s">
        <v>568</v>
      </c>
    </row>
    <row r="8" spans="1:109" s="363" customFormat="1" ht="212.25" customHeight="1">
      <c r="A8" s="381" t="s">
        <v>722</v>
      </c>
      <c r="B8" s="281" t="s">
        <v>811</v>
      </c>
      <c r="C8" s="356" t="str">
        <f>'R (TH1)'!A$7</f>
        <v>SELECCIÓN Y VINCULACIÓN DE PERSONAL
Y PERMANENCIA</v>
      </c>
      <c r="D8" s="356" t="str">
        <f>'R (TH1)'!D$7</f>
        <v>LAFT</v>
      </c>
      <c r="E8" s="356" t="str">
        <f>'R (TH1)'!C$7</f>
        <v>LAFT.TH.01</v>
      </c>
      <c r="F8" s="912" t="str">
        <f>'R (TH1)'!E$7</f>
        <v>Vinculación o Permanencia de personal sensible a LAFT que esté sancionado por el Consejo de Seguridad de las Naciones Unidas o incluidos en otras listas restrictivas de alerta de delitos fuente de lavado de activos u otras señales de alerta para LAFT.</v>
      </c>
      <c r="G8" s="356" t="str">
        <f>'R (TH1)'!X$7</f>
        <v>Subdirector Técnico de Talento Humano
Subdirección General de Gestión Corporativa</v>
      </c>
      <c r="H8" s="357" t="str">
        <f>'R (TH1)'!AX$12</f>
        <v xml:space="preserve">Causa 1. Parte Relacionada 
Causa 2. Parte Relacionada 
.  
.  
.  
.  
.  
.  
.  
.  
.  
.  
.  
.  
.  
.  
.  
.  
.  
. </v>
      </c>
      <c r="I8" s="357" t="str">
        <f>'R (TH1)'!AV$12</f>
        <v xml:space="preserve">Causa 1. Nombre o identidad falsa de la persona a vincular. 
Causa 2. Que la Persona se incluya en listas restrictivas en un periodo posterior a la vinculación y que no sea identificada oportunamente en el monitoreo de debida diligencia. 
.  
.  
.  
.  
.  
.  
.  
.  
.  
.  
.  
.  
.  
.  
.  
.  
.  
. </v>
      </c>
      <c r="J8" s="357" t="str">
        <f>'R (TH1)'!AW$12</f>
        <v xml:space="preserve">Causa 1. No hacer una debida diligencia previa a la vincuación 
Causa 2. No hacer una debida diligencia en el monitoreo al personal. 
.  
.  
.  
.  
.  
.  
.  
.  
.  
.  
.  
.  
.  
.  
.  
.  
.  
. </v>
      </c>
      <c r="K8" s="357" t="str">
        <f>'R (TH1)'!AV$35</f>
        <v xml:space="preserve">1.Operativa:
Afecta la Imagen a nivel distrital de la Entidad. 
2. Reputacional:
Sanciones disciplinarias por materialización del riesgos de LAFT por no relaizar debida diligencia. 
3. Legal:
Sanciones disciplinarias por materialización del riesgos de LAFT por no relaizar debida diligencia. 
4. Económica:
5. Daño Fiscal:
6. Derechos Fundamentales
7. Cambio Climático
</v>
      </c>
      <c r="L8" s="357" t="str">
        <f>'R (TH1)'!BF$47</f>
        <v xml:space="preserve">
2. Riesgo Legal o de Cumplimiento
4. Riesgo Reputacional
5. Riesgo Fiscal
9. Riesgo LAFT
</v>
      </c>
      <c r="M8" s="357" t="str">
        <f>'R (TH1)'!BE$57</f>
        <v xml:space="preserve">
</v>
      </c>
      <c r="N8" s="357" t="str">
        <f>'R (TH1)'!AW$66</f>
        <v xml:space="preserve">
</v>
      </c>
      <c r="O8" s="356" t="str">
        <f>'R (TH1)'!AV$101</f>
        <v>3 - Media</v>
      </c>
      <c r="P8" s="359">
        <f>'R (TH1)'!V$101</f>
        <v>0.46666666666666662</v>
      </c>
      <c r="Q8" s="356" t="str">
        <f>'R (TH1)'!AV$119</f>
        <v>4 - Mayor</v>
      </c>
      <c r="R8" s="359">
        <f>'R (TH1)'!U$121</f>
        <v>0.37333333333333329</v>
      </c>
      <c r="S8" s="355" t="str">
        <f>'R (TH1)'!O$121</f>
        <v>ALTO</v>
      </c>
      <c r="T8" s="359">
        <f>'R (TH1)'!U$121</f>
        <v>0.37333333333333329</v>
      </c>
      <c r="U8" s="356">
        <f>'R (TH1)'!AZ$165</f>
        <v>3</v>
      </c>
      <c r="V8" s="357" t="str">
        <f>'R (TH1)'!AZ$133</f>
        <v xml:space="preserve">Control 1. Debida diligencia simple para vinculación de personal: 
(Consulta y análisis en listas LAFT previo a la vinculación)
Cuando aplique se realiza reporte de alerta para que el equipo operativo Sarlaft ejecute la debida diligencia intensificada. 
Control 2. Debida diligencia intensificada de acuerdo al tipo de persona sensible al LAFT.
Control 3. Monitoreo periódico a personal vinculado sensible a LAFT 
.  
.  
.  
.  
.  
.  
.  
.  
.  
.  
.  
.  
.  
.  
.  
.  
.  
.  
.  
.  
.  
.  
.  
.  
.  
.  
. </v>
      </c>
      <c r="W8" s="357" t="str">
        <f>'R (TH1)'!BA$133</f>
        <v xml:space="preserve">Control 1. Profesional asignado en STRH 
Control 2. Equipo Operativo SARLAFT 
Control 3. Equipo Operativo SARLAFT 
.  
.  
.  
.  
.  
.  
.  
.  
.  
.  
.  
.  
.  
.  
.  
.  
.  
.  
.  
.  
.  
.  
.  
.  
.  
.  
. </v>
      </c>
      <c r="X8" s="357" t="str">
        <f>'R (TH1)'!BB$133</f>
        <v xml:space="preserve">Control 1. Documento de debida Diligencia 
Control 2. Documento de debida Diligencia 
Control 3. Documento de debida Diligencia 
.  
.  
.  
.  
.  
.  
.  
.  
.  
.  
.  
.  
.  
.  
.  
.  
.  
.  
.  
.  
.  
.  
.  
.  
.  
.  
. </v>
      </c>
      <c r="Y8" s="357" t="str">
        <f>'R (TH1)'!BC$133</f>
        <v xml:space="preserve">Control 1. *Formato de Solicitud de Autorización para consultas
*Registro de consulta a listas
*Reporte de necesidad de debida diligencia intensificada, cuando aplique. 
Control 2. *Informe Debida diligencia intensificada.
*ROS si lo hubiere 
Control 3. *Informe Debida diligencia intensificada.
*ROS si lo hubiere 
.  
.  
.  
.  
.  
.  
.  
.  
.  
.  
.  
.  
.  
.  
.  
.  
.  
.  
.  
.  
.  
.  
.  
.  
.  
.  
. </v>
      </c>
      <c r="Z8" s="358" t="str">
        <f>'R (TH1)'!BD$133</f>
        <v xml:space="preserve">Control 1. Continua 
Control 2. Aleatoria 
Control 3. Aleatoria 
.  
.  
.  
.  
.  
.  
.  
.  
.  
.  
.  
.  
.  
.  
.  
.  
.  
.  
.  
.  
.  
.  
.  
.  
.  
.  
. </v>
      </c>
      <c r="AA8" s="358">
        <f>'R (TH1)'!BO$164</f>
        <v>1</v>
      </c>
      <c r="AB8" s="358">
        <f>'R (TH1)'!BP$164</f>
        <v>2</v>
      </c>
      <c r="AC8" s="357" t="str">
        <f>'R (TH1)'!BE$133</f>
        <v xml:space="preserve">Control 1. Manual 
Control 2. Manual 
Control 3. Manual 
.  
.  
.  
.  
.  
.  
.  
.  
.  
.  
.  
.  
.  
.  
.  
.  
.  
.  
.  
.  
.  
.  
.  
.  
.  
.  
. </v>
      </c>
      <c r="AD8" s="358">
        <f>'R (TH1)'!BQ$164</f>
        <v>3</v>
      </c>
      <c r="AE8" s="358">
        <f>'R (TH1)'!BR$164</f>
        <v>0</v>
      </c>
      <c r="AF8" s="358" t="str">
        <f>'R (TH1)'!BF$133</f>
        <v xml:space="preserve">Control 1. Preventivo 
Control 2. Preventivo 
Control 3. Detectivo 
.  
.  
.  
.  
.  
.  
.  
.  
.  
.  
.  
.  
.  
.  
.  
.  
.  
.  
.  
.  
.  
.  
.  
.  
.  
.  
. </v>
      </c>
      <c r="AG8" s="358">
        <f>'R (TH1)'!BS$164</f>
        <v>2</v>
      </c>
      <c r="AH8" s="358">
        <f>'R (TH1)'!BT$164</f>
        <v>1</v>
      </c>
      <c r="AI8" s="358">
        <f>'R (TH1)'!BU$164</f>
        <v>0</v>
      </c>
      <c r="AJ8" s="358" t="str">
        <f>'R (TH1)'!BG$133</f>
        <v xml:space="preserve">Control 1. Ambos 
Control 2. Ambos 
Control 3. Ambos 
.  
.  
.  
.  
.  
.  
.  
.  
.  
.  
.  
.  
.  
.  
.  
.  
.  
.  
.  
.  
.  
.  
.  
.  
.  
.  
. </v>
      </c>
      <c r="AK8" s="358">
        <f>'R (TH1)'!BV$164</f>
        <v>0</v>
      </c>
      <c r="AL8" s="358">
        <f>'R (TH1)'!BW$164</f>
        <v>0</v>
      </c>
      <c r="AM8" s="358">
        <f>'R (TH1)'!BX$164</f>
        <v>3</v>
      </c>
      <c r="AN8" s="358">
        <f>'R (TH1)'!BY$164</f>
        <v>0</v>
      </c>
      <c r="AO8" s="357" t="str">
        <f>'R (TH1)'!BL$133</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v>
      </c>
      <c r="AP8" s="357" t="str">
        <f>'R (TH1)'!BM$133</f>
        <v xml:space="preserve">Control 1.  
Control 2.  
Control 3.  
.  
.  
.  
.  
.  
.  
.  
.  
.  
.  
.  
.  
.  
.  
.  
.  
.  
.  
.  
.  
.  
.  
.  
.  
.  
.  
. </v>
      </c>
      <c r="AQ8" s="357" t="str">
        <f>'R (TH1)'!BN$133</f>
        <v xml:space="preserve">Control 1.  
Control 2.  
Control 3.  
.  
.  
.  
.  
.  
.  
.  
.  
.  
.  
.  
.  
.  
.  
.  
.  
.  
.  
.  
.  
.  
.  
.  
.  
.  
.  
. </v>
      </c>
      <c r="AR8" s="356" t="str">
        <f>'R (TH1)'!AW$164</f>
        <v>1 - Muy Baja</v>
      </c>
      <c r="AS8" s="359">
        <f>'R (TH1)'!I$164</f>
        <v>0.11759999999999998</v>
      </c>
      <c r="AT8" s="356" t="str">
        <f>'R (TH1)'!AX$164</f>
        <v>2 - Menor</v>
      </c>
      <c r="AU8" s="359">
        <f>'R (TH1)'!V$164</f>
        <v>0.2016</v>
      </c>
      <c r="AV8" s="355" t="str">
        <f>'R (TH1)'!N$166</f>
        <v>BAJO</v>
      </c>
      <c r="AW8" s="359">
        <f>'R (TH1)'!T$166</f>
        <v>2.3708159999999995E-2</v>
      </c>
      <c r="AX8" s="356">
        <f>'R (TH1)'!G$168</f>
        <v>0</v>
      </c>
      <c r="AY8" s="357" t="str">
        <f>'R (TH1)'!AZ$172</f>
        <v>TTO 1.  
.  
".</v>
      </c>
      <c r="AZ8" s="357" t="str">
        <f>'R (TH1)'!BA$172</f>
        <v xml:space="preserve">TTO 1.  
.  
. </v>
      </c>
      <c r="BA8" s="357" t="str">
        <f>'R (TH1)'!BB$172</f>
        <v xml:space="preserve">TTO 1.  
.  
. </v>
      </c>
      <c r="BB8" s="357" t="str">
        <f>'R (TH1)'!BC$172</f>
        <v xml:space="preserve">TTO 1.  
.  
. </v>
      </c>
      <c r="BC8" s="357" t="str">
        <f>'R (TH1)'!BD$172</f>
        <v xml:space="preserve">TTO 1.  
.  
. </v>
      </c>
      <c r="BD8" s="357" t="str">
        <f>'R (TH1)'!BE$172</f>
        <v xml:space="preserve">TTO 1.  
.  
. </v>
      </c>
      <c r="BE8" s="357" t="str">
        <f>'R (TH1)'!BF$172</f>
        <v xml:space="preserve">TTO 1.  
.  
. </v>
      </c>
      <c r="BF8" s="358">
        <f>'R (TH1)'!BQ$176</f>
        <v>0</v>
      </c>
      <c r="BG8" s="358">
        <f>'R (TH1)'!BR$176</f>
        <v>0</v>
      </c>
      <c r="BH8" s="357" t="str">
        <f>'R (TH1)'!BG$172</f>
        <v xml:space="preserve">TTO 1.  
.  
. </v>
      </c>
      <c r="BI8" s="357">
        <f>'R (TH1)'!BS$176</f>
        <v>0</v>
      </c>
      <c r="BJ8" s="357">
        <f>'R (TH1)'!BT$176</f>
        <v>0</v>
      </c>
      <c r="BK8" s="357" t="str">
        <f>'R (TH1)'!BH$172</f>
        <v xml:space="preserve">TTO 1.  
.  
. </v>
      </c>
      <c r="BL8" s="357">
        <f>'R (TH1)'!BU$176</f>
        <v>0</v>
      </c>
      <c r="BM8" s="357">
        <f>'R (TH1)'!BV$176</f>
        <v>0</v>
      </c>
      <c r="BN8" s="357">
        <f>'R (TH1)'!BW$176</f>
        <v>0</v>
      </c>
      <c r="BO8" s="357" t="str">
        <f>'R (TH1)'!BI$172</f>
        <v xml:space="preserve">TTO 1.  
.  
. </v>
      </c>
      <c r="BP8" s="357">
        <f>'R (TH1)'!BX$176</f>
        <v>0</v>
      </c>
      <c r="BQ8" s="357">
        <f>'R (TH1)'!BY$176</f>
        <v>0</v>
      </c>
      <c r="BR8" s="357">
        <f>'R (TH1)'!BZ$176</f>
        <v>0</v>
      </c>
      <c r="BS8" s="357">
        <f>'R (TH1)'!CA$176</f>
        <v>0</v>
      </c>
      <c r="BT8" s="357" t="str">
        <f>'R (TH1)'!BN$172</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U8" s="357" t="str">
        <f>'R (TH1)'!BO$172</f>
        <v xml:space="preserve">TTO 1.  
.  
. </v>
      </c>
      <c r="BV8" s="357" t="str">
        <f>'R (TH1)'!BP$172</f>
        <v xml:space="preserve">TTO 1.  
.  
. </v>
      </c>
      <c r="BW8" s="356" t="str">
        <f>'R (TH1)'!AW$176</f>
        <v>1 - Muy Baja</v>
      </c>
      <c r="BX8" s="359">
        <f>'R (TH1)'!I$176</f>
        <v>0.11759999999999998</v>
      </c>
      <c r="BY8" s="356" t="str">
        <f>'R (TH1)'!AX$176</f>
        <v>2 - Menor</v>
      </c>
      <c r="BZ8" s="359">
        <f>'R (TH1)'!V$176</f>
        <v>0.2016</v>
      </c>
      <c r="CA8" s="355" t="str">
        <f>'R (TH1)'!N$178</f>
        <v>BAJO</v>
      </c>
      <c r="CB8" s="359">
        <f>'R (TH1)'!T$178</f>
        <v>2.3708159999999995E-2</v>
      </c>
      <c r="CC8" s="360" t="str">
        <f>'R (TH1)'!AV$183</f>
        <v xml:space="preserve">Indicador 1.  
Controles ejecutados en el periodod  / Controles programados a ejecutar en el periodo X 100% 
DATOS PERIODO 1: 1 
DATOS PERIODO 2:  
DATOS PERIODO 3:  
AÑO: </v>
      </c>
      <c r="CD8" s="360" t="str">
        <f>'R (TH1)'!AW$183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11 controles de debida diligencia, correspondientes al 100 % de los casos registrados en el sistema durante el período evaluado. 
ANÁLISIS PERIODO 2:  
ANÁLISIS PERIODO 3: </v>
      </c>
      <c r="CE8" s="360" t="str">
        <f>'R (TH1)'!AV$185</f>
        <v xml:space="preserve">Indicador 2.  
DATOS PERIODO 1:  
DATOS PERIODO 2:  
DATOS PERIODO 3:  
AÑO: </v>
      </c>
      <c r="CF8" s="360" t="str">
        <f>'R (TH1)'!AW$185</f>
        <v xml:space="preserve">Indicador 2.   
ANÁLISIS PERIODO 1: Por otro lado, se evidenció que el área no realizó ningún Reporte de Operación Sospechosa (ROS) durante el período evaluado. 
ANÁLISIS PERIODO 2:  
ANÁLISIS PERIODO 3: </v>
      </c>
      <c r="CG8" s="360" t="str">
        <f>'R (TH1)'!AV$187</f>
        <v xml:space="preserve">IND3.  
DATOS PERIODO 1:  
DATOS PERIODO 2:  
DATOS PERIODO 3:  
AÑO: </v>
      </c>
      <c r="CH8" s="360" t="str">
        <f>'R (TH1)'!AW$187</f>
        <v xml:space="preserve">IND3.   
ANÁLISIS PERIODO 1:  
ANÁLISIS PERIODO 2:  
ANÁLISIS PERIODO 3: </v>
      </c>
      <c r="CI8" s="360" t="str">
        <f>'R (TH1)'!AV$189</f>
        <v xml:space="preserve">IND4.  
DATOS PERIODO 1:  
DATOS PERIODO 2:  
DATOS PERIODO 3:  
AÑO: </v>
      </c>
      <c r="CJ8" s="360" t="str">
        <f>'R (TH1)'!AW$189</f>
        <v xml:space="preserve">IND4.   
ANÁLISIS PERIODO 1:  
ANÁLISIS PERIODO 2:  
ANÁLISIS PERIODO 3: </v>
      </c>
      <c r="CK8" s="357" t="str">
        <f>'R (TH1)'!AV$209</f>
        <v>1. DESCRIPCIÓN DEL RIESGO: 
. 
2. CAUSAS: 
. 
3. CONSECUENCIAS: 
. 
4. PROBABILIDAD: 
. 
5. IMPACTO: 
. 
6. CONTROLES: 
.
7. PLAN DE TRATAMIENTO:
.
8. INDICADORES:
.
9. OTRO:
.
.</v>
      </c>
      <c r="CL8" s="361" t="str">
        <f>'R (TH1)'!O$195</f>
        <v>NO</v>
      </c>
      <c r="CM8" s="362" t="str">
        <f>'R (TH1)'!AV$199</f>
        <v xml:space="preserve">Evento 1.  
.  
.  
.  
.  
.  
. </v>
      </c>
      <c r="CN8" s="371" t="str">
        <f>'R (TH1)'!AW$199</f>
        <v xml:space="preserve">Evento 1.  
.  
.  
.  
.  
.  
. </v>
      </c>
      <c r="CO8" s="362" t="str">
        <f>'R (TH1)'!AX$199</f>
        <v xml:space="preserve">Evento 1.  
.  
.  
.  
.  
.  
. </v>
      </c>
      <c r="CP8" s="362" t="str">
        <f>'R (TH1)'!AY$199</f>
        <v xml:space="preserve">Evento 1.  
.  
.  
.  
.  
.  
. </v>
      </c>
      <c r="CQ8" s="362" t="str">
        <f>'R (TH1)'!AZ$199</f>
        <v xml:space="preserve">Evento 1.  
.  
.  
.  
.  
.  
. </v>
      </c>
      <c r="CR8" s="362" t="str">
        <f>'R (TH1)'!BA$199</f>
        <v xml:space="preserve">Evento 1.  
.  
.  
.  
.  
.  
. </v>
      </c>
      <c r="CS8" s="362" t="str">
        <f>'R (TH1)'!BB$199</f>
        <v xml:space="preserve">Evento 1.  
.  
.  
.  
.  
.  
. </v>
      </c>
      <c r="CT8" s="362" t="str">
        <f>'R (TH1)'!BC$199</f>
        <v xml:space="preserve">Evento 1.  
.  
.  
.  
.  
.  
. </v>
      </c>
      <c r="CU8" s="362" t="str">
        <f>'R (TH1)'!BD$199</f>
        <v xml:space="preserve">Evento 1.  
.  
.  
.  
.  
.  
. </v>
      </c>
      <c r="CV8" s="362" t="str">
        <f>'R (TH1)'!BE$199</f>
        <v xml:space="preserve">Evento 1.  
.  
.  
.  
.  
.  
. </v>
      </c>
      <c r="CW8" s="362" t="str">
        <f>'R (TH1)'!BF$199</f>
        <v xml:space="preserve">Evento 1.  
.  
.  
.  
.  
.  
. </v>
      </c>
      <c r="CX8" s="358" t="str">
        <f>'R (TH1)'!AV$218</f>
        <v xml:space="preserve">Ob. 1. 15/07/2025 
.  
.  
.  
.  
.  
. </v>
      </c>
      <c r="CY8" s="358" t="str">
        <f>'R (TH1)'!AW$218</f>
        <v xml:space="preserve">Ob. 1. SGGC 
.  
.  
.  
.  
.  
. </v>
      </c>
      <c r="CZ8" s="358" t="str">
        <f>'R (TH1)'!AX$218</f>
        <v xml:space="preserve">Ob. 1. Jorge Enrique Cely León 
.  
.  
.  
.  
.  
. </v>
      </c>
      <c r="DA8" s="357" t="str">
        <f>'R (TH1)'!AY$218</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DB8" s="358" t="str">
        <f>'R (TH1)'!AZ$218</f>
        <v xml:space="preserve">Ob. 1.  
.  
.  
.  
.  
.  
. </v>
      </c>
      <c r="DC8" s="358" t="str">
        <f>'R (TH1)'!BA$218</f>
        <v xml:space="preserve">Ob. 1.  
.  
.  
.  
.  
.  
. </v>
      </c>
      <c r="DD8" s="357" t="str">
        <f>'R (TH1)'!BB$218</f>
        <v xml:space="preserve">Ob. 1.  
.  
.  
.  
.  
.  
. </v>
      </c>
      <c r="DE8" s="357" t="str">
        <f>'R (TH1)'!BC$218</f>
        <v xml:space="preserve">Ob. 1.  
.  
.  
.  
.  
.  
. </v>
      </c>
    </row>
    <row r="9" spans="1:109" s="363" customFormat="1" ht="409.5">
      <c r="A9" s="383" t="s">
        <v>780</v>
      </c>
      <c r="B9" s="281" t="s">
        <v>810</v>
      </c>
      <c r="C9" s="377" t="s">
        <v>723</v>
      </c>
      <c r="D9" s="377" t="s">
        <v>122</v>
      </c>
      <c r="E9" s="377" t="s">
        <v>724</v>
      </c>
      <c r="F9" s="912" t="s">
        <v>725</v>
      </c>
      <c r="G9" s="377" t="s">
        <v>726</v>
      </c>
      <c r="H9" s="357" t="s">
        <v>727</v>
      </c>
      <c r="I9" s="357" t="s">
        <v>728</v>
      </c>
      <c r="J9" s="357" t="s">
        <v>729</v>
      </c>
      <c r="K9" s="357" t="s">
        <v>730</v>
      </c>
      <c r="L9" s="357" t="s">
        <v>731</v>
      </c>
      <c r="M9" s="357" t="s">
        <v>732</v>
      </c>
      <c r="N9" s="357" t="s">
        <v>733</v>
      </c>
      <c r="O9" s="377" t="s">
        <v>75</v>
      </c>
      <c r="P9" s="359">
        <v>0.2857142857142857</v>
      </c>
      <c r="Q9" s="377" t="s">
        <v>64</v>
      </c>
      <c r="R9" s="359">
        <v>0.22857142857142856</v>
      </c>
      <c r="S9" s="378" t="s">
        <v>68</v>
      </c>
      <c r="T9" s="359">
        <v>0.22857142857142856</v>
      </c>
      <c r="U9" s="377">
        <v>2</v>
      </c>
      <c r="V9" s="357" t="s">
        <v>734</v>
      </c>
      <c r="W9" s="357" t="s">
        <v>735</v>
      </c>
      <c r="X9" s="357" t="s">
        <v>736</v>
      </c>
      <c r="Y9" s="357" t="s">
        <v>737</v>
      </c>
      <c r="Z9" s="358" t="s">
        <v>738</v>
      </c>
      <c r="AA9" s="358">
        <v>2</v>
      </c>
      <c r="AB9" s="358">
        <v>0</v>
      </c>
      <c r="AC9" s="357" t="s">
        <v>739</v>
      </c>
      <c r="AD9" s="358">
        <v>2</v>
      </c>
      <c r="AE9" s="358">
        <v>0</v>
      </c>
      <c r="AF9" s="358" t="s">
        <v>740</v>
      </c>
      <c r="AG9" s="358">
        <v>2</v>
      </c>
      <c r="AH9" s="358">
        <v>0</v>
      </c>
      <c r="AI9" s="358">
        <v>0</v>
      </c>
      <c r="AJ9" s="358" t="s">
        <v>741</v>
      </c>
      <c r="AK9" s="358">
        <v>1</v>
      </c>
      <c r="AL9" s="358">
        <v>0</v>
      </c>
      <c r="AM9" s="358">
        <v>1</v>
      </c>
      <c r="AN9" s="358">
        <v>0</v>
      </c>
      <c r="AO9" s="357" t="s">
        <v>742</v>
      </c>
      <c r="AP9" s="357" t="s">
        <v>743</v>
      </c>
      <c r="AQ9" s="357" t="s">
        <v>743</v>
      </c>
      <c r="AR9" s="377" t="s">
        <v>78</v>
      </c>
      <c r="AS9" s="359">
        <v>0.10285714285714286</v>
      </c>
      <c r="AT9" s="377" t="s">
        <v>63</v>
      </c>
      <c r="AU9" s="359">
        <v>0.48</v>
      </c>
      <c r="AV9" s="378" t="s">
        <v>72</v>
      </c>
      <c r="AW9" s="359">
        <v>4.9371428571428566E-2</v>
      </c>
      <c r="AX9" s="377">
        <v>0</v>
      </c>
      <c r="AY9" s="357" t="s">
        <v>744</v>
      </c>
      <c r="AZ9" s="357" t="s">
        <v>745</v>
      </c>
      <c r="BA9" s="357" t="s">
        <v>745</v>
      </c>
      <c r="BB9" s="357" t="s">
        <v>745</v>
      </c>
      <c r="BC9" s="357" t="s">
        <v>745</v>
      </c>
      <c r="BD9" s="357" t="s">
        <v>745</v>
      </c>
      <c r="BE9" s="357" t="s">
        <v>745</v>
      </c>
      <c r="BF9" s="358">
        <v>0</v>
      </c>
      <c r="BG9" s="358">
        <v>0</v>
      </c>
      <c r="BH9" s="357" t="s">
        <v>745</v>
      </c>
      <c r="BI9" s="357">
        <v>0</v>
      </c>
      <c r="BJ9" s="357">
        <v>0</v>
      </c>
      <c r="BK9" s="357" t="s">
        <v>745</v>
      </c>
      <c r="BL9" s="357">
        <v>0</v>
      </c>
      <c r="BM9" s="357">
        <v>0</v>
      </c>
      <c r="BN9" s="357">
        <v>0</v>
      </c>
      <c r="BO9" s="357" t="s">
        <v>745</v>
      </c>
      <c r="BP9" s="357">
        <v>0</v>
      </c>
      <c r="BQ9" s="357">
        <v>0</v>
      </c>
      <c r="BR9" s="357">
        <v>0</v>
      </c>
      <c r="BS9" s="357">
        <v>0</v>
      </c>
      <c r="BT9" s="357" t="s">
        <v>746</v>
      </c>
      <c r="BU9" s="357" t="s">
        <v>745</v>
      </c>
      <c r="BV9" s="357" t="s">
        <v>745</v>
      </c>
      <c r="BW9" s="377" t="s">
        <v>78</v>
      </c>
      <c r="BX9" s="359">
        <v>0.10285714285714286</v>
      </c>
      <c r="BY9" s="377" t="s">
        <v>63</v>
      </c>
      <c r="BZ9" s="359">
        <v>0.48</v>
      </c>
      <c r="CA9" s="378" t="s">
        <v>72</v>
      </c>
      <c r="CB9" s="359">
        <v>4.9371428571428566E-2</v>
      </c>
      <c r="CC9" s="360" t="s">
        <v>747</v>
      </c>
      <c r="CD9" s="360" t="s">
        <v>748</v>
      </c>
      <c r="CE9" s="360" t="s">
        <v>749</v>
      </c>
      <c r="CF9" s="360" t="s">
        <v>750</v>
      </c>
      <c r="CG9" s="360" t="s">
        <v>751</v>
      </c>
      <c r="CH9" s="360" t="s">
        <v>752</v>
      </c>
      <c r="CI9" s="360" t="s">
        <v>753</v>
      </c>
      <c r="CJ9" s="360" t="s">
        <v>754</v>
      </c>
      <c r="CK9" s="357" t="s">
        <v>755</v>
      </c>
      <c r="CL9" s="361" t="s">
        <v>100</v>
      </c>
      <c r="CM9" s="362" t="s">
        <v>756</v>
      </c>
      <c r="CN9" s="371" t="s">
        <v>756</v>
      </c>
      <c r="CO9" s="362" t="s">
        <v>756</v>
      </c>
      <c r="CP9" s="362" t="s">
        <v>756</v>
      </c>
      <c r="CQ9" s="362" t="s">
        <v>756</v>
      </c>
      <c r="CR9" s="362" t="s">
        <v>756</v>
      </c>
      <c r="CS9" s="362" t="s">
        <v>756</v>
      </c>
      <c r="CT9" s="362" t="s">
        <v>756</v>
      </c>
      <c r="CU9" s="362" t="s">
        <v>756</v>
      </c>
      <c r="CV9" s="362" t="s">
        <v>756</v>
      </c>
      <c r="CW9" s="362" t="s">
        <v>756</v>
      </c>
      <c r="CX9" s="358" t="s">
        <v>757</v>
      </c>
      <c r="CY9" s="358" t="s">
        <v>758</v>
      </c>
      <c r="CZ9" s="358" t="s">
        <v>759</v>
      </c>
      <c r="DA9" s="357" t="s">
        <v>760</v>
      </c>
      <c r="DB9" s="358" t="s">
        <v>761</v>
      </c>
      <c r="DC9" s="358" t="s">
        <v>761</v>
      </c>
      <c r="DD9" s="357" t="s">
        <v>761</v>
      </c>
      <c r="DE9" s="357" t="s">
        <v>761</v>
      </c>
    </row>
    <row r="10" spans="1:109" s="363" customFormat="1" ht="409.5">
      <c r="A10" s="383" t="s">
        <v>780</v>
      </c>
      <c r="B10" s="281" t="s">
        <v>830</v>
      </c>
      <c r="C10" s="377" t="s">
        <v>762</v>
      </c>
      <c r="D10" s="377" t="s">
        <v>122</v>
      </c>
      <c r="E10" s="377" t="s">
        <v>763</v>
      </c>
      <c r="F10" s="912" t="s">
        <v>764</v>
      </c>
      <c r="G10" s="377" t="s">
        <v>726</v>
      </c>
      <c r="H10" s="357" t="s">
        <v>765</v>
      </c>
      <c r="I10" s="357" t="s">
        <v>766</v>
      </c>
      <c r="J10" s="357" t="s">
        <v>767</v>
      </c>
      <c r="K10" s="357" t="s">
        <v>768</v>
      </c>
      <c r="L10" s="357" t="s">
        <v>731</v>
      </c>
      <c r="M10" s="357" t="s">
        <v>732</v>
      </c>
      <c r="N10" s="357" t="s">
        <v>733</v>
      </c>
      <c r="O10" s="377" t="s">
        <v>73</v>
      </c>
      <c r="P10" s="359">
        <v>0.6</v>
      </c>
      <c r="Q10" s="377" t="s">
        <v>64</v>
      </c>
      <c r="R10" s="359">
        <v>0.48</v>
      </c>
      <c r="S10" s="378" t="s">
        <v>68</v>
      </c>
      <c r="T10" s="359">
        <v>0.48</v>
      </c>
      <c r="U10" s="377">
        <v>2</v>
      </c>
      <c r="V10" s="357" t="s">
        <v>769</v>
      </c>
      <c r="W10" s="357" t="s">
        <v>770</v>
      </c>
      <c r="X10" s="357" t="s">
        <v>771</v>
      </c>
      <c r="Y10" s="357" t="s">
        <v>772</v>
      </c>
      <c r="Z10" s="358" t="s">
        <v>773</v>
      </c>
      <c r="AA10" s="358">
        <v>2</v>
      </c>
      <c r="AB10" s="358">
        <v>0</v>
      </c>
      <c r="AC10" s="357" t="s">
        <v>774</v>
      </c>
      <c r="AD10" s="358">
        <v>2</v>
      </c>
      <c r="AE10" s="358">
        <v>0</v>
      </c>
      <c r="AF10" s="358" t="s">
        <v>775</v>
      </c>
      <c r="AG10" s="358">
        <v>0</v>
      </c>
      <c r="AH10" s="358">
        <v>2</v>
      </c>
      <c r="AI10" s="358">
        <v>0</v>
      </c>
      <c r="AJ10" s="358" t="s">
        <v>776</v>
      </c>
      <c r="AK10" s="358">
        <v>0</v>
      </c>
      <c r="AL10" s="358">
        <v>0</v>
      </c>
      <c r="AM10" s="358">
        <v>2</v>
      </c>
      <c r="AN10" s="358">
        <v>0</v>
      </c>
      <c r="AO10" s="357" t="s">
        <v>777</v>
      </c>
      <c r="AP10" s="357" t="s">
        <v>778</v>
      </c>
      <c r="AQ10" s="357" t="s">
        <v>778</v>
      </c>
      <c r="AR10" s="377" t="s">
        <v>75</v>
      </c>
      <c r="AS10" s="359">
        <v>0.29399999999999998</v>
      </c>
      <c r="AT10" s="377" t="s">
        <v>62</v>
      </c>
      <c r="AU10" s="359">
        <v>0.39200000000000002</v>
      </c>
      <c r="AV10" s="378" t="s">
        <v>72</v>
      </c>
      <c r="AW10" s="359">
        <v>0.115248</v>
      </c>
      <c r="AX10" s="377">
        <v>0</v>
      </c>
      <c r="AY10" s="357" t="s">
        <v>744</v>
      </c>
      <c r="AZ10" s="357" t="s">
        <v>745</v>
      </c>
      <c r="BA10" s="357" t="s">
        <v>745</v>
      </c>
      <c r="BB10" s="357" t="s">
        <v>745</v>
      </c>
      <c r="BC10" s="357" t="s">
        <v>745</v>
      </c>
      <c r="BD10" s="357" t="s">
        <v>745</v>
      </c>
      <c r="BE10" s="357" t="s">
        <v>745</v>
      </c>
      <c r="BF10" s="358">
        <v>0</v>
      </c>
      <c r="BG10" s="358">
        <v>0</v>
      </c>
      <c r="BH10" s="357" t="s">
        <v>745</v>
      </c>
      <c r="BI10" s="357">
        <v>0</v>
      </c>
      <c r="BJ10" s="357">
        <v>0</v>
      </c>
      <c r="BK10" s="357" t="s">
        <v>745</v>
      </c>
      <c r="BL10" s="357">
        <v>0</v>
      </c>
      <c r="BM10" s="357">
        <v>0</v>
      </c>
      <c r="BN10" s="357">
        <v>0</v>
      </c>
      <c r="BO10" s="357" t="s">
        <v>745</v>
      </c>
      <c r="BP10" s="357">
        <v>0</v>
      </c>
      <c r="BQ10" s="357">
        <v>0</v>
      </c>
      <c r="BR10" s="357">
        <v>0</v>
      </c>
      <c r="BS10" s="357">
        <v>0</v>
      </c>
      <c r="BT10" s="357" t="s">
        <v>746</v>
      </c>
      <c r="BU10" s="357" t="s">
        <v>745</v>
      </c>
      <c r="BV10" s="357" t="s">
        <v>745</v>
      </c>
      <c r="BW10" s="377" t="s">
        <v>75</v>
      </c>
      <c r="BX10" s="359">
        <v>0.29399999999999998</v>
      </c>
      <c r="BY10" s="377" t="s">
        <v>62</v>
      </c>
      <c r="BZ10" s="359">
        <v>0.39200000000000002</v>
      </c>
      <c r="CA10" s="378" t="s">
        <v>72</v>
      </c>
      <c r="CB10" s="359">
        <v>0.115248</v>
      </c>
      <c r="CC10" s="360" t="s">
        <v>747</v>
      </c>
      <c r="CD10" s="360" t="s">
        <v>748</v>
      </c>
      <c r="CE10" s="360" t="s">
        <v>779</v>
      </c>
      <c r="CF10" s="360" t="s">
        <v>750</v>
      </c>
      <c r="CG10" s="360" t="s">
        <v>751</v>
      </c>
      <c r="CH10" s="360" t="s">
        <v>752</v>
      </c>
      <c r="CI10" s="360" t="s">
        <v>753</v>
      </c>
      <c r="CJ10" s="360" t="s">
        <v>754</v>
      </c>
      <c r="CK10" s="357" t="s">
        <v>755</v>
      </c>
      <c r="CL10" s="361" t="s">
        <v>100</v>
      </c>
      <c r="CM10" s="362" t="s">
        <v>756</v>
      </c>
      <c r="CN10" s="371" t="s">
        <v>756</v>
      </c>
      <c r="CO10" s="362" t="s">
        <v>756</v>
      </c>
      <c r="CP10" s="362" t="s">
        <v>756</v>
      </c>
      <c r="CQ10" s="362" t="s">
        <v>756</v>
      </c>
      <c r="CR10" s="362" t="s">
        <v>756</v>
      </c>
      <c r="CS10" s="362" t="s">
        <v>756</v>
      </c>
      <c r="CT10" s="362" t="s">
        <v>756</v>
      </c>
      <c r="CU10" s="362" t="s">
        <v>756</v>
      </c>
      <c r="CV10" s="362" t="s">
        <v>756</v>
      </c>
      <c r="CW10" s="362" t="s">
        <v>756</v>
      </c>
      <c r="CX10" s="358" t="s">
        <v>757</v>
      </c>
      <c r="CY10" s="358" t="s">
        <v>758</v>
      </c>
      <c r="CZ10" s="358" t="s">
        <v>759</v>
      </c>
      <c r="DA10" s="357" t="s">
        <v>760</v>
      </c>
      <c r="DB10" s="358" t="s">
        <v>761</v>
      </c>
      <c r="DC10" s="358" t="s">
        <v>761</v>
      </c>
      <c r="DD10" s="357" t="s">
        <v>761</v>
      </c>
      <c r="DE10" s="357" t="s">
        <v>761</v>
      </c>
    </row>
    <row r="11" spans="1:109" s="363" customFormat="1" ht="409.5">
      <c r="A11" s="910" t="s">
        <v>1119</v>
      </c>
      <c r="B11" s="281" t="s">
        <v>929</v>
      </c>
      <c r="C11" s="356" t="s">
        <v>831</v>
      </c>
      <c r="D11" s="356" t="s">
        <v>122</v>
      </c>
      <c r="E11" s="356" t="s">
        <v>832</v>
      </c>
      <c r="F11" s="912" t="s">
        <v>833</v>
      </c>
      <c r="G11" s="356" t="s">
        <v>834</v>
      </c>
      <c r="H11" s="357" t="s">
        <v>891</v>
      </c>
      <c r="I11" s="357" t="s">
        <v>892</v>
      </c>
      <c r="J11" s="357" t="s">
        <v>893</v>
      </c>
      <c r="K11" s="357" t="s">
        <v>894</v>
      </c>
      <c r="L11" s="357" t="s">
        <v>731</v>
      </c>
      <c r="M11" s="357" t="s">
        <v>895</v>
      </c>
      <c r="N11" s="357" t="s">
        <v>733</v>
      </c>
      <c r="O11" s="356" t="s">
        <v>73</v>
      </c>
      <c r="P11" s="359">
        <v>0.53333333333333333</v>
      </c>
      <c r="Q11" s="356" t="s">
        <v>64</v>
      </c>
      <c r="R11" s="359">
        <v>0.42666666666666669</v>
      </c>
      <c r="S11" s="355" t="s">
        <v>68</v>
      </c>
      <c r="T11" s="359">
        <v>0.42666666666666669</v>
      </c>
      <c r="U11" s="356">
        <v>4</v>
      </c>
      <c r="V11" s="357" t="s">
        <v>896</v>
      </c>
      <c r="W11" s="357" t="s">
        <v>897</v>
      </c>
      <c r="X11" s="357" t="s">
        <v>898</v>
      </c>
      <c r="Y11" s="357" t="s">
        <v>899</v>
      </c>
      <c r="Z11" s="358" t="s">
        <v>900</v>
      </c>
      <c r="AA11" s="358">
        <v>4</v>
      </c>
      <c r="AB11" s="358">
        <v>0</v>
      </c>
      <c r="AC11" s="357" t="s">
        <v>901</v>
      </c>
      <c r="AD11" s="358">
        <v>4</v>
      </c>
      <c r="AE11" s="358">
        <v>0</v>
      </c>
      <c r="AF11" s="358" t="s">
        <v>902</v>
      </c>
      <c r="AG11" s="358">
        <v>3</v>
      </c>
      <c r="AH11" s="358">
        <v>1</v>
      </c>
      <c r="AI11" s="358">
        <v>0</v>
      </c>
      <c r="AJ11" s="358" t="s">
        <v>903</v>
      </c>
      <c r="AK11" s="358">
        <v>2</v>
      </c>
      <c r="AL11" s="358">
        <v>0</v>
      </c>
      <c r="AM11" s="358">
        <v>2</v>
      </c>
      <c r="AN11" s="358">
        <v>0</v>
      </c>
      <c r="AO11" s="357" t="s">
        <v>904</v>
      </c>
      <c r="AP11" s="357" t="s">
        <v>905</v>
      </c>
      <c r="AQ11" s="357" t="s">
        <v>905</v>
      </c>
      <c r="AR11" s="356" t="s">
        <v>78</v>
      </c>
      <c r="AS11" s="359">
        <v>8.0639999999999989E-2</v>
      </c>
      <c r="AT11" s="356" t="s">
        <v>62</v>
      </c>
      <c r="AU11" s="359">
        <v>0.33600000000000002</v>
      </c>
      <c r="AV11" s="355" t="s">
        <v>77</v>
      </c>
      <c r="AW11" s="359">
        <v>2.7095039999999997E-2</v>
      </c>
      <c r="AX11" s="356">
        <v>0</v>
      </c>
      <c r="AY11" s="357" t="s">
        <v>906</v>
      </c>
      <c r="AZ11" s="357" t="s">
        <v>907</v>
      </c>
      <c r="BA11" s="357" t="s">
        <v>908</v>
      </c>
      <c r="BB11" s="357" t="s">
        <v>909</v>
      </c>
      <c r="BC11" s="357" t="s">
        <v>909</v>
      </c>
      <c r="BD11" s="357" t="s">
        <v>745</v>
      </c>
      <c r="BE11" s="357" t="s">
        <v>745</v>
      </c>
      <c r="BF11" s="358">
        <v>0</v>
      </c>
      <c r="BG11" s="358">
        <v>0</v>
      </c>
      <c r="BH11" s="357" t="s">
        <v>745</v>
      </c>
      <c r="BI11" s="357">
        <v>0</v>
      </c>
      <c r="BJ11" s="357">
        <v>0</v>
      </c>
      <c r="BK11" s="357" t="s">
        <v>745</v>
      </c>
      <c r="BL11" s="357">
        <v>0</v>
      </c>
      <c r="BM11" s="357">
        <v>0</v>
      </c>
      <c r="BN11" s="357">
        <v>0</v>
      </c>
      <c r="BO11" s="357" t="s">
        <v>745</v>
      </c>
      <c r="BP11" s="357">
        <v>0</v>
      </c>
      <c r="BQ11" s="357">
        <v>0</v>
      </c>
      <c r="BR11" s="357">
        <v>0</v>
      </c>
      <c r="BS11" s="357">
        <v>0</v>
      </c>
      <c r="BT11" s="357" t="s">
        <v>910</v>
      </c>
      <c r="BU11" s="357" t="s">
        <v>745</v>
      </c>
      <c r="BV11" s="357" t="s">
        <v>745</v>
      </c>
      <c r="BW11" s="356" t="s">
        <v>78</v>
      </c>
      <c r="BX11" s="359">
        <v>8.0639999999999989E-2</v>
      </c>
      <c r="BY11" s="356" t="s">
        <v>62</v>
      </c>
      <c r="BZ11" s="359">
        <v>0.33600000000000002</v>
      </c>
      <c r="CA11" s="355" t="s">
        <v>77</v>
      </c>
      <c r="CB11" s="359">
        <v>2.7095039999999997E-2</v>
      </c>
      <c r="CC11" s="360" t="s">
        <v>747</v>
      </c>
      <c r="CD11" s="360" t="s">
        <v>911</v>
      </c>
      <c r="CE11" s="360" t="s">
        <v>912</v>
      </c>
      <c r="CF11" s="360" t="s">
        <v>750</v>
      </c>
      <c r="CG11" s="360" t="s">
        <v>751</v>
      </c>
      <c r="CH11" s="360" t="s">
        <v>752</v>
      </c>
      <c r="CI11" s="360" t="s">
        <v>753</v>
      </c>
      <c r="CJ11" s="360" t="s">
        <v>754</v>
      </c>
      <c r="CK11" s="357" t="s">
        <v>755</v>
      </c>
      <c r="CL11" s="361">
        <v>0</v>
      </c>
      <c r="CM11" s="362" t="s">
        <v>756</v>
      </c>
      <c r="CN11" s="371" t="s">
        <v>756</v>
      </c>
      <c r="CO11" s="362" t="s">
        <v>756</v>
      </c>
      <c r="CP11" s="362" t="s">
        <v>756</v>
      </c>
      <c r="CQ11" s="362" t="s">
        <v>756</v>
      </c>
      <c r="CR11" s="362" t="s">
        <v>756</v>
      </c>
      <c r="CS11" s="362" t="s">
        <v>756</v>
      </c>
      <c r="CT11" s="362" t="s">
        <v>756</v>
      </c>
      <c r="CU11" s="362" t="s">
        <v>756</v>
      </c>
      <c r="CV11" s="362" t="s">
        <v>756</v>
      </c>
      <c r="CW11" s="362" t="s">
        <v>756</v>
      </c>
      <c r="CX11" s="358" t="s">
        <v>757</v>
      </c>
      <c r="CY11" s="358" t="s">
        <v>758</v>
      </c>
      <c r="CZ11" s="358" t="s">
        <v>759</v>
      </c>
      <c r="DA11" s="357" t="s">
        <v>760</v>
      </c>
      <c r="DB11" s="358" t="s">
        <v>761</v>
      </c>
      <c r="DC11" s="358" t="s">
        <v>761</v>
      </c>
      <c r="DD11" s="357" t="s">
        <v>761</v>
      </c>
      <c r="DE11" s="357" t="s">
        <v>761</v>
      </c>
    </row>
    <row r="12" spans="1:109" s="363" customFormat="1" ht="409.5">
      <c r="A12" s="910" t="s">
        <v>1119</v>
      </c>
      <c r="B12" s="281" t="s">
        <v>930</v>
      </c>
      <c r="C12" s="356" t="s">
        <v>867</v>
      </c>
      <c r="D12" s="356" t="s">
        <v>122</v>
      </c>
      <c r="E12" s="356" t="s">
        <v>868</v>
      </c>
      <c r="F12" s="912" t="s">
        <v>869</v>
      </c>
      <c r="G12" s="356" t="s">
        <v>870</v>
      </c>
      <c r="H12" s="357" t="s">
        <v>913</v>
      </c>
      <c r="I12" s="357" t="s">
        <v>914</v>
      </c>
      <c r="J12" s="357" t="s">
        <v>915</v>
      </c>
      <c r="K12" s="357" t="s">
        <v>916</v>
      </c>
      <c r="L12" s="357" t="s">
        <v>917</v>
      </c>
      <c r="M12" s="357" t="s">
        <v>895</v>
      </c>
      <c r="N12" s="357" t="s">
        <v>733</v>
      </c>
      <c r="O12" s="356" t="s">
        <v>73</v>
      </c>
      <c r="P12" s="359">
        <v>0.44000000000000006</v>
      </c>
      <c r="Q12" s="356" t="s">
        <v>64</v>
      </c>
      <c r="R12" s="359">
        <v>0.35200000000000009</v>
      </c>
      <c r="S12" s="355" t="s">
        <v>68</v>
      </c>
      <c r="T12" s="359">
        <v>0.35200000000000009</v>
      </c>
      <c r="U12" s="356">
        <v>3</v>
      </c>
      <c r="V12" s="357" t="s">
        <v>918</v>
      </c>
      <c r="W12" s="357" t="s">
        <v>919</v>
      </c>
      <c r="X12" s="357" t="s">
        <v>920</v>
      </c>
      <c r="Y12" s="357" t="s">
        <v>921</v>
      </c>
      <c r="Z12" s="358" t="s">
        <v>922</v>
      </c>
      <c r="AA12" s="358">
        <v>3</v>
      </c>
      <c r="AB12" s="358">
        <v>0</v>
      </c>
      <c r="AC12" s="357" t="s">
        <v>923</v>
      </c>
      <c r="AD12" s="358">
        <v>3</v>
      </c>
      <c r="AE12" s="358">
        <v>0</v>
      </c>
      <c r="AF12" s="358" t="s">
        <v>924</v>
      </c>
      <c r="AG12" s="358">
        <v>3</v>
      </c>
      <c r="AH12" s="358">
        <v>0</v>
      </c>
      <c r="AI12" s="358">
        <v>0</v>
      </c>
      <c r="AJ12" s="358" t="s">
        <v>925</v>
      </c>
      <c r="AK12" s="358">
        <v>2</v>
      </c>
      <c r="AL12" s="358">
        <v>0</v>
      </c>
      <c r="AM12" s="358">
        <v>1</v>
      </c>
      <c r="AN12" s="358">
        <v>0</v>
      </c>
      <c r="AO12" s="357" t="s">
        <v>926</v>
      </c>
      <c r="AP12" s="357" t="s">
        <v>778</v>
      </c>
      <c r="AQ12" s="357" t="s">
        <v>778</v>
      </c>
      <c r="AR12" s="356" t="s">
        <v>78</v>
      </c>
      <c r="AS12" s="359">
        <v>9.5039999999999986E-2</v>
      </c>
      <c r="AT12" s="356" t="s">
        <v>63</v>
      </c>
      <c r="AU12" s="359">
        <v>0.48</v>
      </c>
      <c r="AV12" s="355" t="s">
        <v>72</v>
      </c>
      <c r="AW12" s="359">
        <v>4.5619199999999992E-2</v>
      </c>
      <c r="AX12" s="356">
        <v>0</v>
      </c>
      <c r="AY12" s="357" t="s">
        <v>906</v>
      </c>
      <c r="AZ12" s="357" t="s">
        <v>907</v>
      </c>
      <c r="BA12" s="357" t="s">
        <v>908</v>
      </c>
      <c r="BB12" s="357" t="s">
        <v>909</v>
      </c>
      <c r="BC12" s="357" t="s">
        <v>909</v>
      </c>
      <c r="BD12" s="357" t="s">
        <v>745</v>
      </c>
      <c r="BE12" s="357" t="s">
        <v>745</v>
      </c>
      <c r="BF12" s="358">
        <v>0</v>
      </c>
      <c r="BG12" s="358">
        <v>0</v>
      </c>
      <c r="BH12" s="357" t="s">
        <v>745</v>
      </c>
      <c r="BI12" s="357">
        <v>0</v>
      </c>
      <c r="BJ12" s="357">
        <v>0</v>
      </c>
      <c r="BK12" s="357" t="s">
        <v>745</v>
      </c>
      <c r="BL12" s="357">
        <v>0</v>
      </c>
      <c r="BM12" s="357">
        <v>0</v>
      </c>
      <c r="BN12" s="357">
        <v>0</v>
      </c>
      <c r="BO12" s="357" t="s">
        <v>745</v>
      </c>
      <c r="BP12" s="357">
        <v>0</v>
      </c>
      <c r="BQ12" s="357">
        <v>0</v>
      </c>
      <c r="BR12" s="357">
        <v>0</v>
      </c>
      <c r="BS12" s="357">
        <v>0</v>
      </c>
      <c r="BT12" s="357" t="s">
        <v>910</v>
      </c>
      <c r="BU12" s="357" t="s">
        <v>745</v>
      </c>
      <c r="BV12" s="357" t="s">
        <v>745</v>
      </c>
      <c r="BW12" s="356" t="s">
        <v>78</v>
      </c>
      <c r="BX12" s="359">
        <v>9.5039999999999986E-2</v>
      </c>
      <c r="BY12" s="356" t="s">
        <v>63</v>
      </c>
      <c r="BZ12" s="359">
        <v>0.48</v>
      </c>
      <c r="CA12" s="355" t="s">
        <v>72</v>
      </c>
      <c r="CB12" s="359">
        <v>4.5619199999999992E-2</v>
      </c>
      <c r="CC12" s="360" t="s">
        <v>747</v>
      </c>
      <c r="CD12" s="360" t="s">
        <v>911</v>
      </c>
      <c r="CE12" s="360" t="s">
        <v>927</v>
      </c>
      <c r="CF12" s="360" t="s">
        <v>750</v>
      </c>
      <c r="CG12" s="360" t="s">
        <v>928</v>
      </c>
      <c r="CH12" s="360" t="s">
        <v>752</v>
      </c>
      <c r="CI12" s="360" t="s">
        <v>753</v>
      </c>
      <c r="CJ12" s="360" t="s">
        <v>754</v>
      </c>
      <c r="CK12" s="357" t="s">
        <v>755</v>
      </c>
      <c r="CL12" s="361">
        <v>0</v>
      </c>
      <c r="CM12" s="362" t="s">
        <v>756</v>
      </c>
      <c r="CN12" s="371" t="s">
        <v>756</v>
      </c>
      <c r="CO12" s="362" t="s">
        <v>756</v>
      </c>
      <c r="CP12" s="362" t="s">
        <v>756</v>
      </c>
      <c r="CQ12" s="362" t="s">
        <v>756</v>
      </c>
      <c r="CR12" s="362" t="s">
        <v>756</v>
      </c>
      <c r="CS12" s="362" t="s">
        <v>756</v>
      </c>
      <c r="CT12" s="362" t="s">
        <v>756</v>
      </c>
      <c r="CU12" s="362" t="s">
        <v>756</v>
      </c>
      <c r="CV12" s="362" t="s">
        <v>756</v>
      </c>
      <c r="CW12" s="362" t="s">
        <v>756</v>
      </c>
      <c r="CX12" s="358" t="s">
        <v>757</v>
      </c>
      <c r="CY12" s="358" t="s">
        <v>758</v>
      </c>
      <c r="CZ12" s="358" t="s">
        <v>759</v>
      </c>
      <c r="DA12" s="357" t="s">
        <v>760</v>
      </c>
      <c r="DB12" s="358" t="s">
        <v>761</v>
      </c>
      <c r="DC12" s="358" t="s">
        <v>761</v>
      </c>
      <c r="DD12" s="357" t="s">
        <v>761</v>
      </c>
      <c r="DE12" s="357" t="s">
        <v>761</v>
      </c>
    </row>
    <row r="13" spans="1:109" s="363" customFormat="1" ht="409.5">
      <c r="A13" s="910" t="s">
        <v>1120</v>
      </c>
      <c r="B13" s="281" t="s">
        <v>57</v>
      </c>
      <c r="C13" s="356" t="s">
        <v>931</v>
      </c>
      <c r="D13" s="356" t="s">
        <v>122</v>
      </c>
      <c r="E13" s="356" t="s">
        <v>932</v>
      </c>
      <c r="F13" s="912" t="s">
        <v>933</v>
      </c>
      <c r="G13" s="356" t="s">
        <v>934</v>
      </c>
      <c r="H13" s="357" t="s">
        <v>935</v>
      </c>
      <c r="I13" s="357" t="s">
        <v>936</v>
      </c>
      <c r="J13" s="357" t="s">
        <v>937</v>
      </c>
      <c r="K13" s="357" t="s">
        <v>938</v>
      </c>
      <c r="L13" s="357" t="s">
        <v>731</v>
      </c>
      <c r="M13" s="357" t="s">
        <v>895</v>
      </c>
      <c r="N13" s="357" t="s">
        <v>733</v>
      </c>
      <c r="O13" s="356" t="s">
        <v>73</v>
      </c>
      <c r="P13" s="359">
        <v>0.6</v>
      </c>
      <c r="Q13" s="356" t="s">
        <v>64</v>
      </c>
      <c r="R13" s="359">
        <v>0.48</v>
      </c>
      <c r="S13" s="355" t="s">
        <v>68</v>
      </c>
      <c r="T13" s="359">
        <v>0.48</v>
      </c>
      <c r="U13" s="356">
        <v>2</v>
      </c>
      <c r="V13" s="357" t="s">
        <v>939</v>
      </c>
      <c r="W13" s="357" t="s">
        <v>940</v>
      </c>
      <c r="X13" s="357" t="s">
        <v>941</v>
      </c>
      <c r="Y13" s="357" t="s">
        <v>942</v>
      </c>
      <c r="Z13" s="358" t="s">
        <v>943</v>
      </c>
      <c r="AA13" s="358">
        <v>1</v>
      </c>
      <c r="AB13" s="358">
        <v>1</v>
      </c>
      <c r="AC13" s="357" t="s">
        <v>739</v>
      </c>
      <c r="AD13" s="358">
        <v>2</v>
      </c>
      <c r="AE13" s="358">
        <v>0</v>
      </c>
      <c r="AF13" s="358" t="s">
        <v>944</v>
      </c>
      <c r="AG13" s="358">
        <v>0</v>
      </c>
      <c r="AH13" s="358">
        <v>2</v>
      </c>
      <c r="AI13" s="358">
        <v>0</v>
      </c>
      <c r="AJ13" s="358" t="s">
        <v>945</v>
      </c>
      <c r="AK13" s="358">
        <v>0</v>
      </c>
      <c r="AL13" s="358">
        <v>0</v>
      </c>
      <c r="AM13" s="358">
        <v>2</v>
      </c>
      <c r="AN13" s="358">
        <v>0</v>
      </c>
      <c r="AO13" s="357" t="s">
        <v>742</v>
      </c>
      <c r="AP13" s="357" t="s">
        <v>743</v>
      </c>
      <c r="AQ13" s="357" t="s">
        <v>743</v>
      </c>
      <c r="AR13" s="356" t="s">
        <v>75</v>
      </c>
      <c r="AS13" s="359">
        <v>0.29399999999999998</v>
      </c>
      <c r="AT13" s="356" t="s">
        <v>62</v>
      </c>
      <c r="AU13" s="359">
        <v>0.39200000000000002</v>
      </c>
      <c r="AV13" s="355" t="s">
        <v>72</v>
      </c>
      <c r="AW13" s="359">
        <v>0.115248</v>
      </c>
      <c r="AX13" s="356">
        <v>0</v>
      </c>
      <c r="AY13" s="357" t="s">
        <v>946</v>
      </c>
      <c r="AZ13" s="357" t="s">
        <v>947</v>
      </c>
      <c r="BA13" s="357" t="s">
        <v>948</v>
      </c>
      <c r="BB13" s="357" t="s">
        <v>949</v>
      </c>
      <c r="BC13" s="357" t="s">
        <v>950</v>
      </c>
      <c r="BD13" s="357" t="s">
        <v>745</v>
      </c>
      <c r="BE13" s="357" t="s">
        <v>745</v>
      </c>
      <c r="BF13" s="358">
        <v>0</v>
      </c>
      <c r="BG13" s="358">
        <v>0</v>
      </c>
      <c r="BH13" s="357" t="s">
        <v>745</v>
      </c>
      <c r="BI13" s="357">
        <v>0</v>
      </c>
      <c r="BJ13" s="357">
        <v>0</v>
      </c>
      <c r="BK13" s="357" t="s">
        <v>745</v>
      </c>
      <c r="BL13" s="357">
        <v>0</v>
      </c>
      <c r="BM13" s="357">
        <v>0</v>
      </c>
      <c r="BN13" s="357">
        <v>0</v>
      </c>
      <c r="BO13" s="357" t="s">
        <v>745</v>
      </c>
      <c r="BP13" s="357">
        <v>0</v>
      </c>
      <c r="BQ13" s="357">
        <v>0</v>
      </c>
      <c r="BR13" s="357">
        <v>0</v>
      </c>
      <c r="BS13" s="357">
        <v>0</v>
      </c>
      <c r="BT13" s="357" t="s">
        <v>951</v>
      </c>
      <c r="BU13" s="357" t="s">
        <v>745</v>
      </c>
      <c r="BV13" s="357" t="s">
        <v>745</v>
      </c>
      <c r="BW13" s="356" t="s">
        <v>75</v>
      </c>
      <c r="BX13" s="359">
        <v>0.29399999999999998</v>
      </c>
      <c r="BY13" s="356" t="s">
        <v>62</v>
      </c>
      <c r="BZ13" s="359">
        <v>0.39200000000000002</v>
      </c>
      <c r="CA13" s="355" t="s">
        <v>72</v>
      </c>
      <c r="CB13" s="359">
        <v>0.115248</v>
      </c>
      <c r="CC13" s="360" t="s">
        <v>747</v>
      </c>
      <c r="CD13" s="360" t="s">
        <v>952</v>
      </c>
      <c r="CE13" s="360" t="s">
        <v>953</v>
      </c>
      <c r="CF13" s="360" t="s">
        <v>750</v>
      </c>
      <c r="CG13" s="360" t="s">
        <v>751</v>
      </c>
      <c r="CH13" s="360" t="s">
        <v>752</v>
      </c>
      <c r="CI13" s="360" t="s">
        <v>753</v>
      </c>
      <c r="CJ13" s="360" t="s">
        <v>754</v>
      </c>
      <c r="CK13" s="357" t="s">
        <v>755</v>
      </c>
      <c r="CL13" s="361" t="s">
        <v>100</v>
      </c>
      <c r="CM13" s="362" t="s">
        <v>756</v>
      </c>
      <c r="CN13" s="371" t="s">
        <v>756</v>
      </c>
      <c r="CO13" s="362" t="s">
        <v>756</v>
      </c>
      <c r="CP13" s="362" t="s">
        <v>756</v>
      </c>
      <c r="CQ13" s="362" t="s">
        <v>756</v>
      </c>
      <c r="CR13" s="362" t="s">
        <v>756</v>
      </c>
      <c r="CS13" s="362" t="s">
        <v>756</v>
      </c>
      <c r="CT13" s="362" t="s">
        <v>756</v>
      </c>
      <c r="CU13" s="362" t="s">
        <v>756</v>
      </c>
      <c r="CV13" s="362" t="s">
        <v>756</v>
      </c>
      <c r="CW13" s="362" t="s">
        <v>756</v>
      </c>
      <c r="CX13" s="358" t="s">
        <v>757</v>
      </c>
      <c r="CY13" s="358" t="s">
        <v>758</v>
      </c>
      <c r="CZ13" s="358" t="s">
        <v>759</v>
      </c>
      <c r="DA13" s="357" t="s">
        <v>760</v>
      </c>
      <c r="DB13" s="358" t="s">
        <v>761</v>
      </c>
      <c r="DC13" s="358" t="s">
        <v>761</v>
      </c>
      <c r="DD13" s="357" t="s">
        <v>761</v>
      </c>
      <c r="DE13" s="357" t="s">
        <v>761</v>
      </c>
    </row>
    <row r="14" spans="1:109" s="363" customFormat="1" ht="409.5">
      <c r="A14" s="910" t="s">
        <v>1120</v>
      </c>
      <c r="B14" s="281" t="s">
        <v>679</v>
      </c>
      <c r="C14" s="356" t="s">
        <v>954</v>
      </c>
      <c r="D14" s="356" t="s">
        <v>122</v>
      </c>
      <c r="E14" s="356" t="s">
        <v>955</v>
      </c>
      <c r="F14" s="912" t="s">
        <v>956</v>
      </c>
      <c r="G14" s="356" t="s">
        <v>934</v>
      </c>
      <c r="H14" s="357" t="s">
        <v>957</v>
      </c>
      <c r="I14" s="357" t="s">
        <v>958</v>
      </c>
      <c r="J14" s="357" t="s">
        <v>959</v>
      </c>
      <c r="K14" s="357" t="s">
        <v>938</v>
      </c>
      <c r="L14" s="357" t="s">
        <v>731</v>
      </c>
      <c r="M14" s="357" t="s">
        <v>895</v>
      </c>
      <c r="N14" s="357" t="s">
        <v>733</v>
      </c>
      <c r="O14" s="356" t="e">
        <v>#N/A</v>
      </c>
      <c r="P14" s="359" t="s">
        <v>960</v>
      </c>
      <c r="Q14" s="356" t="s">
        <v>64</v>
      </c>
      <c r="R14" s="359" t="e">
        <v>#VALUE!</v>
      </c>
      <c r="S14" s="355" t="s">
        <v>960</v>
      </c>
      <c r="T14" s="359" t="e">
        <v>#VALUE!</v>
      </c>
      <c r="U14" s="356">
        <v>2</v>
      </c>
      <c r="V14" s="357" t="s">
        <v>961</v>
      </c>
      <c r="W14" s="357" t="s">
        <v>962</v>
      </c>
      <c r="X14" s="357" t="s">
        <v>963</v>
      </c>
      <c r="Y14" s="357" t="s">
        <v>964</v>
      </c>
      <c r="Z14" s="358" t="s">
        <v>773</v>
      </c>
      <c r="AA14" s="358">
        <v>2</v>
      </c>
      <c r="AB14" s="358">
        <v>0</v>
      </c>
      <c r="AC14" s="357" t="s">
        <v>774</v>
      </c>
      <c r="AD14" s="358">
        <v>2</v>
      </c>
      <c r="AE14" s="358">
        <v>0</v>
      </c>
      <c r="AF14" s="358" t="s">
        <v>965</v>
      </c>
      <c r="AG14" s="358">
        <v>1</v>
      </c>
      <c r="AH14" s="358">
        <v>0</v>
      </c>
      <c r="AI14" s="358">
        <v>1</v>
      </c>
      <c r="AJ14" s="358" t="s">
        <v>776</v>
      </c>
      <c r="AK14" s="358">
        <v>0</v>
      </c>
      <c r="AL14" s="358">
        <v>0</v>
      </c>
      <c r="AM14" s="358">
        <v>2</v>
      </c>
      <c r="AN14" s="358">
        <v>0</v>
      </c>
      <c r="AO14" s="357" t="s">
        <v>777</v>
      </c>
      <c r="AP14" s="357" t="s">
        <v>778</v>
      </c>
      <c r="AQ14" s="357" t="s">
        <v>778</v>
      </c>
      <c r="AR14" s="356" t="e">
        <v>#VALUE!</v>
      </c>
      <c r="AS14" s="359" t="e">
        <v>#VALUE!</v>
      </c>
      <c r="AT14" s="356" t="s">
        <v>62</v>
      </c>
      <c r="AU14" s="359">
        <v>0.36000000000000004</v>
      </c>
      <c r="AV14" s="355" t="s">
        <v>960</v>
      </c>
      <c r="AW14" s="359" t="e">
        <v>#VALUE!</v>
      </c>
      <c r="AX14" s="356">
        <v>0</v>
      </c>
      <c r="AY14" s="357" t="s">
        <v>966</v>
      </c>
      <c r="AZ14" s="357" t="s">
        <v>947</v>
      </c>
      <c r="BA14" s="357" t="s">
        <v>948</v>
      </c>
      <c r="BB14" s="357" t="s">
        <v>949</v>
      </c>
      <c r="BC14" s="357" t="s">
        <v>950</v>
      </c>
      <c r="BD14" s="357" t="s">
        <v>745</v>
      </c>
      <c r="BE14" s="357" t="s">
        <v>745</v>
      </c>
      <c r="BF14" s="358">
        <v>0</v>
      </c>
      <c r="BG14" s="358">
        <v>0</v>
      </c>
      <c r="BH14" s="357" t="s">
        <v>745</v>
      </c>
      <c r="BI14" s="357">
        <v>0</v>
      </c>
      <c r="BJ14" s="357">
        <v>0</v>
      </c>
      <c r="BK14" s="357" t="s">
        <v>745</v>
      </c>
      <c r="BL14" s="357">
        <v>0</v>
      </c>
      <c r="BM14" s="357">
        <v>0</v>
      </c>
      <c r="BN14" s="357">
        <v>0</v>
      </c>
      <c r="BO14" s="357" t="s">
        <v>745</v>
      </c>
      <c r="BP14" s="357">
        <v>0</v>
      </c>
      <c r="BQ14" s="357">
        <v>0</v>
      </c>
      <c r="BR14" s="357">
        <v>0</v>
      </c>
      <c r="BS14" s="357">
        <v>0</v>
      </c>
      <c r="BT14" s="357" t="s">
        <v>951</v>
      </c>
      <c r="BU14" s="357" t="s">
        <v>745</v>
      </c>
      <c r="BV14" s="357" t="s">
        <v>745</v>
      </c>
      <c r="BW14" s="356" t="e">
        <v>#VALUE!</v>
      </c>
      <c r="BX14" s="359" t="e">
        <v>#VALUE!</v>
      </c>
      <c r="BY14" s="356" t="s">
        <v>62</v>
      </c>
      <c r="BZ14" s="359">
        <v>0.36000000000000004</v>
      </c>
      <c r="CA14" s="355" t="s">
        <v>960</v>
      </c>
      <c r="CB14" s="359" t="e">
        <v>#VALUE!</v>
      </c>
      <c r="CC14" s="360" t="s">
        <v>747</v>
      </c>
      <c r="CD14" s="360" t="s">
        <v>952</v>
      </c>
      <c r="CE14" s="360" t="s">
        <v>967</v>
      </c>
      <c r="CF14" s="360" t="s">
        <v>750</v>
      </c>
      <c r="CG14" s="360" t="s">
        <v>751</v>
      </c>
      <c r="CH14" s="360" t="s">
        <v>752</v>
      </c>
      <c r="CI14" s="360" t="s">
        <v>753</v>
      </c>
      <c r="CJ14" s="360" t="s">
        <v>754</v>
      </c>
      <c r="CK14" s="357" t="s">
        <v>755</v>
      </c>
      <c r="CL14" s="361" t="s">
        <v>100</v>
      </c>
      <c r="CM14" s="362" t="s">
        <v>756</v>
      </c>
      <c r="CN14" s="371" t="s">
        <v>756</v>
      </c>
      <c r="CO14" s="362" t="s">
        <v>756</v>
      </c>
      <c r="CP14" s="362" t="s">
        <v>756</v>
      </c>
      <c r="CQ14" s="362" t="s">
        <v>756</v>
      </c>
      <c r="CR14" s="362" t="s">
        <v>756</v>
      </c>
      <c r="CS14" s="362" t="s">
        <v>756</v>
      </c>
      <c r="CT14" s="362" t="s">
        <v>756</v>
      </c>
      <c r="CU14" s="362" t="s">
        <v>756</v>
      </c>
      <c r="CV14" s="362" t="s">
        <v>756</v>
      </c>
      <c r="CW14" s="362" t="s">
        <v>756</v>
      </c>
      <c r="CX14" s="358" t="s">
        <v>757</v>
      </c>
      <c r="CY14" s="358" t="s">
        <v>758</v>
      </c>
      <c r="CZ14" s="358" t="s">
        <v>759</v>
      </c>
      <c r="DA14" s="357" t="s">
        <v>760</v>
      </c>
      <c r="DB14" s="358" t="s">
        <v>761</v>
      </c>
      <c r="DC14" s="358" t="s">
        <v>761</v>
      </c>
      <c r="DD14" s="357" t="s">
        <v>761</v>
      </c>
      <c r="DE14" s="357" t="s">
        <v>761</v>
      </c>
    </row>
    <row r="15" spans="1:109" s="363" customFormat="1" ht="409.5">
      <c r="A15" s="910" t="s">
        <v>1120</v>
      </c>
      <c r="B15" s="281" t="s">
        <v>968</v>
      </c>
      <c r="C15" s="356" t="s">
        <v>954</v>
      </c>
      <c r="D15" s="356" t="s">
        <v>122</v>
      </c>
      <c r="E15" s="356" t="s">
        <v>969</v>
      </c>
      <c r="F15" s="912" t="s">
        <v>970</v>
      </c>
      <c r="G15" s="356" t="s">
        <v>934</v>
      </c>
      <c r="H15" s="357" t="s">
        <v>971</v>
      </c>
      <c r="I15" s="357" t="s">
        <v>972</v>
      </c>
      <c r="J15" s="357" t="s">
        <v>973</v>
      </c>
      <c r="K15" s="357" t="s">
        <v>938</v>
      </c>
      <c r="L15" s="357" t="s">
        <v>731</v>
      </c>
      <c r="M15" s="357" t="s">
        <v>895</v>
      </c>
      <c r="N15" s="357" t="s">
        <v>733</v>
      </c>
      <c r="O15" s="356" t="s">
        <v>70</v>
      </c>
      <c r="P15" s="359">
        <v>0.66666666666666663</v>
      </c>
      <c r="Q15" s="356" t="s">
        <v>64</v>
      </c>
      <c r="R15" s="359">
        <v>0.53333333333333333</v>
      </c>
      <c r="S15" s="355" t="s">
        <v>69</v>
      </c>
      <c r="T15" s="359">
        <v>0.53333333333333333</v>
      </c>
      <c r="U15" s="356">
        <v>1</v>
      </c>
      <c r="V15" s="357" t="s">
        <v>974</v>
      </c>
      <c r="W15" s="357" t="s">
        <v>975</v>
      </c>
      <c r="X15" s="357" t="s">
        <v>976</v>
      </c>
      <c r="Y15" s="357" t="s">
        <v>977</v>
      </c>
      <c r="Z15" s="358" t="s">
        <v>978</v>
      </c>
      <c r="AA15" s="358">
        <v>1</v>
      </c>
      <c r="AB15" s="358">
        <v>0</v>
      </c>
      <c r="AC15" s="357" t="s">
        <v>979</v>
      </c>
      <c r="AD15" s="358">
        <v>1</v>
      </c>
      <c r="AE15" s="358">
        <v>0</v>
      </c>
      <c r="AF15" s="358" t="s">
        <v>980</v>
      </c>
      <c r="AG15" s="358">
        <v>1</v>
      </c>
      <c r="AH15" s="358">
        <v>0</v>
      </c>
      <c r="AI15" s="358">
        <v>0</v>
      </c>
      <c r="AJ15" s="358" t="s">
        <v>981</v>
      </c>
      <c r="AK15" s="358">
        <v>0</v>
      </c>
      <c r="AL15" s="358">
        <v>0</v>
      </c>
      <c r="AM15" s="358">
        <v>1</v>
      </c>
      <c r="AN15" s="358">
        <v>0</v>
      </c>
      <c r="AO15" s="357" t="s">
        <v>982</v>
      </c>
      <c r="AP15" s="357" t="s">
        <v>778</v>
      </c>
      <c r="AQ15" s="357" t="s">
        <v>778</v>
      </c>
      <c r="AR15" s="356" t="s">
        <v>75</v>
      </c>
      <c r="AS15" s="359">
        <v>0.39999999999999997</v>
      </c>
      <c r="AT15" s="356" t="s">
        <v>63</v>
      </c>
      <c r="AU15" s="359">
        <v>0.48</v>
      </c>
      <c r="AV15" s="355" t="s">
        <v>72</v>
      </c>
      <c r="AW15" s="359">
        <v>0.19199999999999998</v>
      </c>
      <c r="AX15" s="356" t="s">
        <v>101</v>
      </c>
      <c r="AY15" s="357" t="s">
        <v>946</v>
      </c>
      <c r="AZ15" s="357" t="s">
        <v>947</v>
      </c>
      <c r="BA15" s="357" t="s">
        <v>948</v>
      </c>
      <c r="BB15" s="357" t="s">
        <v>949</v>
      </c>
      <c r="BC15" s="357" t="s">
        <v>950</v>
      </c>
      <c r="BD15" s="357" t="s">
        <v>745</v>
      </c>
      <c r="BE15" s="357" t="s">
        <v>745</v>
      </c>
      <c r="BF15" s="358">
        <v>0</v>
      </c>
      <c r="BG15" s="358">
        <v>0</v>
      </c>
      <c r="BH15" s="357" t="s">
        <v>745</v>
      </c>
      <c r="BI15" s="357">
        <v>0</v>
      </c>
      <c r="BJ15" s="357">
        <v>0</v>
      </c>
      <c r="BK15" s="357" t="s">
        <v>745</v>
      </c>
      <c r="BL15" s="357">
        <v>0</v>
      </c>
      <c r="BM15" s="357">
        <v>0</v>
      </c>
      <c r="BN15" s="357">
        <v>0</v>
      </c>
      <c r="BO15" s="357" t="s">
        <v>745</v>
      </c>
      <c r="BP15" s="357">
        <v>0</v>
      </c>
      <c r="BQ15" s="357">
        <v>0</v>
      </c>
      <c r="BR15" s="357">
        <v>0</v>
      </c>
      <c r="BS15" s="357">
        <v>0</v>
      </c>
      <c r="BT15" s="357" t="s">
        <v>951</v>
      </c>
      <c r="BU15" s="357" t="s">
        <v>745</v>
      </c>
      <c r="BV15" s="357" t="s">
        <v>745</v>
      </c>
      <c r="BW15" s="356" t="s">
        <v>75</v>
      </c>
      <c r="BX15" s="359">
        <v>0.39999999999999997</v>
      </c>
      <c r="BY15" s="356" t="s">
        <v>63</v>
      </c>
      <c r="BZ15" s="359">
        <v>0.48</v>
      </c>
      <c r="CA15" s="355" t="s">
        <v>72</v>
      </c>
      <c r="CB15" s="359">
        <v>0.19199999999999998</v>
      </c>
      <c r="CC15" s="360" t="s">
        <v>747</v>
      </c>
      <c r="CD15" s="360" t="s">
        <v>952</v>
      </c>
      <c r="CE15" s="360" t="s">
        <v>983</v>
      </c>
      <c r="CF15" s="360" t="s">
        <v>750</v>
      </c>
      <c r="CG15" s="360" t="s">
        <v>751</v>
      </c>
      <c r="CH15" s="360" t="s">
        <v>752</v>
      </c>
      <c r="CI15" s="360" t="s">
        <v>753</v>
      </c>
      <c r="CJ15" s="360" t="s">
        <v>754</v>
      </c>
      <c r="CK15" s="357" t="s">
        <v>755</v>
      </c>
      <c r="CL15" s="361" t="s">
        <v>100</v>
      </c>
      <c r="CM15" s="362" t="s">
        <v>756</v>
      </c>
      <c r="CN15" s="371" t="s">
        <v>756</v>
      </c>
      <c r="CO15" s="362" t="s">
        <v>756</v>
      </c>
      <c r="CP15" s="362" t="s">
        <v>756</v>
      </c>
      <c r="CQ15" s="362" t="s">
        <v>756</v>
      </c>
      <c r="CR15" s="362" t="s">
        <v>756</v>
      </c>
      <c r="CS15" s="362" t="s">
        <v>756</v>
      </c>
      <c r="CT15" s="362" t="s">
        <v>756</v>
      </c>
      <c r="CU15" s="362" t="s">
        <v>756</v>
      </c>
      <c r="CV15" s="362" t="s">
        <v>756</v>
      </c>
      <c r="CW15" s="362" t="s">
        <v>756</v>
      </c>
      <c r="CX15" s="358" t="s">
        <v>757</v>
      </c>
      <c r="CY15" s="358" t="s">
        <v>758</v>
      </c>
      <c r="CZ15" s="358" t="s">
        <v>759</v>
      </c>
      <c r="DA15" s="357" t="s">
        <v>760</v>
      </c>
      <c r="DB15" s="358" t="s">
        <v>761</v>
      </c>
      <c r="DC15" s="358" t="s">
        <v>761</v>
      </c>
      <c r="DD15" s="357" t="s">
        <v>761</v>
      </c>
      <c r="DE15" s="357" t="s">
        <v>761</v>
      </c>
    </row>
    <row r="16" spans="1:109" s="363" customFormat="1" ht="409.5">
      <c r="A16" s="910" t="s">
        <v>1120</v>
      </c>
      <c r="B16" s="281" t="s">
        <v>680</v>
      </c>
      <c r="C16" s="356" t="s">
        <v>931</v>
      </c>
      <c r="D16" s="356" t="s">
        <v>122</v>
      </c>
      <c r="E16" s="356" t="s">
        <v>984</v>
      </c>
      <c r="F16" s="912" t="s">
        <v>985</v>
      </c>
      <c r="G16" s="356" t="s">
        <v>934</v>
      </c>
      <c r="H16" s="357" t="s">
        <v>986</v>
      </c>
      <c r="I16" s="357" t="s">
        <v>987</v>
      </c>
      <c r="J16" s="357" t="s">
        <v>988</v>
      </c>
      <c r="K16" s="357" t="s">
        <v>938</v>
      </c>
      <c r="L16" s="357" t="s">
        <v>731</v>
      </c>
      <c r="M16" s="357" t="s">
        <v>895</v>
      </c>
      <c r="N16" s="357" t="s">
        <v>733</v>
      </c>
      <c r="O16" s="356" t="s">
        <v>73</v>
      </c>
      <c r="P16" s="359">
        <v>0.6</v>
      </c>
      <c r="Q16" s="356" t="s">
        <v>64</v>
      </c>
      <c r="R16" s="359">
        <v>0.48</v>
      </c>
      <c r="S16" s="355" t="s">
        <v>68</v>
      </c>
      <c r="T16" s="359">
        <v>0.48</v>
      </c>
      <c r="U16" s="356">
        <v>2</v>
      </c>
      <c r="V16" s="357" t="s">
        <v>989</v>
      </c>
      <c r="W16" s="357" t="s">
        <v>990</v>
      </c>
      <c r="X16" s="357" t="s">
        <v>991</v>
      </c>
      <c r="Y16" s="357" t="s">
        <v>992</v>
      </c>
      <c r="Z16" s="358" t="s">
        <v>773</v>
      </c>
      <c r="AA16" s="358">
        <v>2</v>
      </c>
      <c r="AB16" s="358">
        <v>0</v>
      </c>
      <c r="AC16" s="357" t="s">
        <v>774</v>
      </c>
      <c r="AD16" s="358">
        <v>2</v>
      </c>
      <c r="AE16" s="358">
        <v>0</v>
      </c>
      <c r="AF16" s="358" t="s">
        <v>993</v>
      </c>
      <c r="AG16" s="358">
        <v>2</v>
      </c>
      <c r="AH16" s="358">
        <v>0</v>
      </c>
      <c r="AI16" s="358">
        <v>0</v>
      </c>
      <c r="AJ16" s="358" t="s">
        <v>776</v>
      </c>
      <c r="AK16" s="358">
        <v>0</v>
      </c>
      <c r="AL16" s="358">
        <v>0</v>
      </c>
      <c r="AM16" s="358">
        <v>2</v>
      </c>
      <c r="AN16" s="358">
        <v>0</v>
      </c>
      <c r="AO16" s="357" t="s">
        <v>777</v>
      </c>
      <c r="AP16" s="357" t="s">
        <v>778</v>
      </c>
      <c r="AQ16" s="357" t="s">
        <v>778</v>
      </c>
      <c r="AR16" s="356" t="s">
        <v>75</v>
      </c>
      <c r="AS16" s="359">
        <v>0.216</v>
      </c>
      <c r="AT16" s="356" t="s">
        <v>62</v>
      </c>
      <c r="AU16" s="359">
        <v>0.28799999999999998</v>
      </c>
      <c r="AV16" s="355" t="s">
        <v>72</v>
      </c>
      <c r="AW16" s="359">
        <v>6.2207999999999992E-2</v>
      </c>
      <c r="AX16" s="356">
        <v>0</v>
      </c>
      <c r="AY16" s="357" t="s">
        <v>946</v>
      </c>
      <c r="AZ16" s="357" t="s">
        <v>947</v>
      </c>
      <c r="BA16" s="357" t="s">
        <v>948</v>
      </c>
      <c r="BB16" s="357" t="s">
        <v>949</v>
      </c>
      <c r="BC16" s="357" t="s">
        <v>950</v>
      </c>
      <c r="BD16" s="357" t="s">
        <v>745</v>
      </c>
      <c r="BE16" s="357" t="s">
        <v>745</v>
      </c>
      <c r="BF16" s="358">
        <v>0</v>
      </c>
      <c r="BG16" s="358">
        <v>0</v>
      </c>
      <c r="BH16" s="357" t="s">
        <v>745</v>
      </c>
      <c r="BI16" s="357">
        <v>0</v>
      </c>
      <c r="BJ16" s="357">
        <v>0</v>
      </c>
      <c r="BK16" s="357" t="s">
        <v>745</v>
      </c>
      <c r="BL16" s="357">
        <v>0</v>
      </c>
      <c r="BM16" s="357">
        <v>0</v>
      </c>
      <c r="BN16" s="357">
        <v>0</v>
      </c>
      <c r="BO16" s="357" t="s">
        <v>745</v>
      </c>
      <c r="BP16" s="357">
        <v>0</v>
      </c>
      <c r="BQ16" s="357">
        <v>0</v>
      </c>
      <c r="BR16" s="357">
        <v>0</v>
      </c>
      <c r="BS16" s="357">
        <v>0</v>
      </c>
      <c r="BT16" s="357" t="s">
        <v>951</v>
      </c>
      <c r="BU16" s="357" t="s">
        <v>745</v>
      </c>
      <c r="BV16" s="357" t="s">
        <v>745</v>
      </c>
      <c r="BW16" s="356" t="s">
        <v>75</v>
      </c>
      <c r="BX16" s="359">
        <v>0.216</v>
      </c>
      <c r="BY16" s="356" t="s">
        <v>62</v>
      </c>
      <c r="BZ16" s="359">
        <v>0.28799999999999998</v>
      </c>
      <c r="CA16" s="355" t="s">
        <v>72</v>
      </c>
      <c r="CB16" s="359">
        <v>6.2207999999999992E-2</v>
      </c>
      <c r="CC16" s="360" t="s">
        <v>747</v>
      </c>
      <c r="CD16" s="360" t="s">
        <v>952</v>
      </c>
      <c r="CE16" s="360" t="s">
        <v>994</v>
      </c>
      <c r="CF16" s="360" t="s">
        <v>750</v>
      </c>
      <c r="CG16" s="360" t="s">
        <v>751</v>
      </c>
      <c r="CH16" s="360" t="s">
        <v>752</v>
      </c>
      <c r="CI16" s="360" t="s">
        <v>753</v>
      </c>
      <c r="CJ16" s="360" t="s">
        <v>754</v>
      </c>
      <c r="CK16" s="357" t="s">
        <v>755</v>
      </c>
      <c r="CL16" s="361">
        <v>0</v>
      </c>
      <c r="CM16" s="362" t="s">
        <v>756</v>
      </c>
      <c r="CN16" s="371" t="s">
        <v>756</v>
      </c>
      <c r="CO16" s="362" t="s">
        <v>756</v>
      </c>
      <c r="CP16" s="362" t="s">
        <v>756</v>
      </c>
      <c r="CQ16" s="362" t="s">
        <v>756</v>
      </c>
      <c r="CR16" s="362" t="s">
        <v>756</v>
      </c>
      <c r="CS16" s="362" t="s">
        <v>756</v>
      </c>
      <c r="CT16" s="362" t="s">
        <v>756</v>
      </c>
      <c r="CU16" s="362" t="s">
        <v>756</v>
      </c>
      <c r="CV16" s="362" t="s">
        <v>756</v>
      </c>
      <c r="CW16" s="362" t="s">
        <v>756</v>
      </c>
      <c r="CX16" s="358" t="s">
        <v>757</v>
      </c>
      <c r="CY16" s="358" t="s">
        <v>758</v>
      </c>
      <c r="CZ16" s="358" t="s">
        <v>759</v>
      </c>
      <c r="DA16" s="357" t="s">
        <v>760</v>
      </c>
      <c r="DB16" s="358" t="s">
        <v>761</v>
      </c>
      <c r="DC16" s="358" t="s">
        <v>761</v>
      </c>
      <c r="DD16" s="357" t="s">
        <v>761</v>
      </c>
      <c r="DE16" s="357" t="s">
        <v>761</v>
      </c>
    </row>
    <row r="17" spans="1:109" s="363" customFormat="1" ht="409.5">
      <c r="A17" s="910" t="s">
        <v>1120</v>
      </c>
      <c r="B17" s="281" t="s">
        <v>681</v>
      </c>
      <c r="C17" s="356" t="s">
        <v>954</v>
      </c>
      <c r="D17" s="356" t="s">
        <v>122</v>
      </c>
      <c r="E17" s="356" t="s">
        <v>995</v>
      </c>
      <c r="F17" s="912" t="s">
        <v>996</v>
      </c>
      <c r="G17" s="356" t="s">
        <v>934</v>
      </c>
      <c r="H17" s="357" t="s">
        <v>997</v>
      </c>
      <c r="I17" s="357" t="s">
        <v>998</v>
      </c>
      <c r="J17" s="357" t="s">
        <v>959</v>
      </c>
      <c r="K17" s="357" t="s">
        <v>938</v>
      </c>
      <c r="L17" s="357" t="s">
        <v>731</v>
      </c>
      <c r="M17" s="357" t="s">
        <v>895</v>
      </c>
      <c r="N17" s="357" t="s">
        <v>733</v>
      </c>
      <c r="O17" s="356" t="s">
        <v>73</v>
      </c>
      <c r="P17" s="359">
        <v>0.6</v>
      </c>
      <c r="Q17" s="356" t="s">
        <v>64</v>
      </c>
      <c r="R17" s="359">
        <v>0.48</v>
      </c>
      <c r="S17" s="355" t="s">
        <v>68</v>
      </c>
      <c r="T17" s="359">
        <v>0.48</v>
      </c>
      <c r="U17" s="356">
        <v>2</v>
      </c>
      <c r="V17" s="357" t="s">
        <v>999</v>
      </c>
      <c r="W17" s="357" t="s">
        <v>1000</v>
      </c>
      <c r="X17" s="357" t="s">
        <v>963</v>
      </c>
      <c r="Y17" s="357" t="s">
        <v>1001</v>
      </c>
      <c r="Z17" s="358" t="s">
        <v>773</v>
      </c>
      <c r="AA17" s="358">
        <v>2</v>
      </c>
      <c r="AB17" s="358">
        <v>0</v>
      </c>
      <c r="AC17" s="357" t="s">
        <v>774</v>
      </c>
      <c r="AD17" s="358">
        <v>2</v>
      </c>
      <c r="AE17" s="358">
        <v>0</v>
      </c>
      <c r="AF17" s="358" t="s">
        <v>1002</v>
      </c>
      <c r="AG17" s="358">
        <v>1</v>
      </c>
      <c r="AH17" s="358">
        <v>1</v>
      </c>
      <c r="AI17" s="358">
        <v>0</v>
      </c>
      <c r="AJ17" s="358" t="s">
        <v>1003</v>
      </c>
      <c r="AK17" s="358">
        <v>1</v>
      </c>
      <c r="AL17" s="358">
        <v>0</v>
      </c>
      <c r="AM17" s="358">
        <v>1</v>
      </c>
      <c r="AN17" s="358">
        <v>0</v>
      </c>
      <c r="AO17" s="357" t="s">
        <v>777</v>
      </c>
      <c r="AP17" s="357" t="s">
        <v>778</v>
      </c>
      <c r="AQ17" s="357" t="s">
        <v>778</v>
      </c>
      <c r="AR17" s="356" t="s">
        <v>75</v>
      </c>
      <c r="AS17" s="359">
        <v>0.252</v>
      </c>
      <c r="AT17" s="356" t="s">
        <v>63</v>
      </c>
      <c r="AU17" s="359">
        <v>0.48</v>
      </c>
      <c r="AV17" s="355" t="s">
        <v>72</v>
      </c>
      <c r="AW17" s="359">
        <v>0.12096</v>
      </c>
      <c r="AX17" s="356">
        <v>0</v>
      </c>
      <c r="AY17" s="357" t="s">
        <v>946</v>
      </c>
      <c r="AZ17" s="357" t="s">
        <v>947</v>
      </c>
      <c r="BA17" s="357" t="s">
        <v>948</v>
      </c>
      <c r="BB17" s="357" t="s">
        <v>949</v>
      </c>
      <c r="BC17" s="357" t="s">
        <v>950</v>
      </c>
      <c r="BD17" s="357" t="s">
        <v>745</v>
      </c>
      <c r="BE17" s="357" t="s">
        <v>745</v>
      </c>
      <c r="BF17" s="358">
        <v>0</v>
      </c>
      <c r="BG17" s="358">
        <v>0</v>
      </c>
      <c r="BH17" s="357" t="s">
        <v>745</v>
      </c>
      <c r="BI17" s="357">
        <v>0</v>
      </c>
      <c r="BJ17" s="357">
        <v>0</v>
      </c>
      <c r="BK17" s="357" t="s">
        <v>745</v>
      </c>
      <c r="BL17" s="357">
        <v>0</v>
      </c>
      <c r="BM17" s="357">
        <v>0</v>
      </c>
      <c r="BN17" s="357">
        <v>0</v>
      </c>
      <c r="BO17" s="357" t="s">
        <v>745</v>
      </c>
      <c r="BP17" s="357">
        <v>0</v>
      </c>
      <c r="BQ17" s="357">
        <v>0</v>
      </c>
      <c r="BR17" s="357">
        <v>0</v>
      </c>
      <c r="BS17" s="357">
        <v>0</v>
      </c>
      <c r="BT17" s="357" t="s">
        <v>951</v>
      </c>
      <c r="BU17" s="357" t="s">
        <v>745</v>
      </c>
      <c r="BV17" s="357" t="s">
        <v>745</v>
      </c>
      <c r="BW17" s="356" t="s">
        <v>75</v>
      </c>
      <c r="BX17" s="359">
        <v>0.252</v>
      </c>
      <c r="BY17" s="356" t="s">
        <v>63</v>
      </c>
      <c r="BZ17" s="359">
        <v>0.48</v>
      </c>
      <c r="CA17" s="355" t="s">
        <v>72</v>
      </c>
      <c r="CB17" s="359">
        <v>0.12096</v>
      </c>
      <c r="CC17" s="360" t="s">
        <v>747</v>
      </c>
      <c r="CD17" s="360" t="s">
        <v>952</v>
      </c>
      <c r="CE17" s="360" t="s">
        <v>953</v>
      </c>
      <c r="CF17" s="360" t="s">
        <v>750</v>
      </c>
      <c r="CG17" s="360" t="s">
        <v>751</v>
      </c>
      <c r="CH17" s="360" t="s">
        <v>752</v>
      </c>
      <c r="CI17" s="360" t="s">
        <v>753</v>
      </c>
      <c r="CJ17" s="360" t="s">
        <v>754</v>
      </c>
      <c r="CK17" s="357" t="s">
        <v>755</v>
      </c>
      <c r="CL17" s="361">
        <v>0</v>
      </c>
      <c r="CM17" s="362" t="s">
        <v>756</v>
      </c>
      <c r="CN17" s="371" t="s">
        <v>756</v>
      </c>
      <c r="CO17" s="362" t="s">
        <v>756</v>
      </c>
      <c r="CP17" s="362" t="s">
        <v>756</v>
      </c>
      <c r="CQ17" s="362" t="s">
        <v>756</v>
      </c>
      <c r="CR17" s="362" t="s">
        <v>756</v>
      </c>
      <c r="CS17" s="362" t="s">
        <v>756</v>
      </c>
      <c r="CT17" s="362" t="s">
        <v>756</v>
      </c>
      <c r="CU17" s="362" t="s">
        <v>756</v>
      </c>
      <c r="CV17" s="362" t="s">
        <v>756</v>
      </c>
      <c r="CW17" s="362" t="s">
        <v>756</v>
      </c>
      <c r="CX17" s="358" t="s">
        <v>757</v>
      </c>
      <c r="CY17" s="358" t="s">
        <v>758</v>
      </c>
      <c r="CZ17" s="358" t="s">
        <v>759</v>
      </c>
      <c r="DA17" s="357" t="s">
        <v>760</v>
      </c>
      <c r="DB17" s="358" t="s">
        <v>761</v>
      </c>
      <c r="DC17" s="358" t="s">
        <v>761</v>
      </c>
      <c r="DD17" s="357" t="s">
        <v>761</v>
      </c>
      <c r="DE17" s="357" t="s">
        <v>761</v>
      </c>
    </row>
    <row r="18" spans="1:109" s="363" customFormat="1" ht="409.5">
      <c r="A18" s="910" t="s">
        <v>1120</v>
      </c>
      <c r="B18" s="281" t="s">
        <v>682</v>
      </c>
      <c r="C18" s="356" t="s">
        <v>954</v>
      </c>
      <c r="D18" s="356" t="s">
        <v>122</v>
      </c>
      <c r="E18" s="356" t="s">
        <v>1004</v>
      </c>
      <c r="F18" s="912" t="s">
        <v>1005</v>
      </c>
      <c r="G18" s="356" t="s">
        <v>934</v>
      </c>
      <c r="H18" s="357" t="s">
        <v>1006</v>
      </c>
      <c r="I18" s="357" t="s">
        <v>1007</v>
      </c>
      <c r="J18" s="357" t="s">
        <v>988</v>
      </c>
      <c r="K18" s="357" t="s">
        <v>938</v>
      </c>
      <c r="L18" s="357" t="s">
        <v>731</v>
      </c>
      <c r="M18" s="357" t="s">
        <v>895</v>
      </c>
      <c r="N18" s="357" t="s">
        <v>733</v>
      </c>
      <c r="O18" s="356" t="s">
        <v>73</v>
      </c>
      <c r="P18" s="359">
        <v>0.53333333333333333</v>
      </c>
      <c r="Q18" s="356" t="s">
        <v>64</v>
      </c>
      <c r="R18" s="359">
        <v>0.42666666666666669</v>
      </c>
      <c r="S18" s="355" t="s">
        <v>68</v>
      </c>
      <c r="T18" s="359">
        <v>0.42666666666666669</v>
      </c>
      <c r="U18" s="356">
        <v>1</v>
      </c>
      <c r="V18" s="357" t="s">
        <v>1008</v>
      </c>
      <c r="W18" s="357" t="s">
        <v>1009</v>
      </c>
      <c r="X18" s="357" t="s">
        <v>1010</v>
      </c>
      <c r="Y18" s="357" t="s">
        <v>1011</v>
      </c>
      <c r="Z18" s="358" t="s">
        <v>1012</v>
      </c>
      <c r="AA18" s="358">
        <v>1</v>
      </c>
      <c r="AB18" s="358">
        <v>0</v>
      </c>
      <c r="AC18" s="357" t="s">
        <v>1013</v>
      </c>
      <c r="AD18" s="358">
        <v>1</v>
      </c>
      <c r="AE18" s="358">
        <v>0</v>
      </c>
      <c r="AF18" s="358" t="s">
        <v>1014</v>
      </c>
      <c r="AG18" s="358">
        <v>1</v>
      </c>
      <c r="AH18" s="358">
        <v>0</v>
      </c>
      <c r="AI18" s="358">
        <v>0</v>
      </c>
      <c r="AJ18" s="358" t="s">
        <v>1015</v>
      </c>
      <c r="AK18" s="358">
        <v>0</v>
      </c>
      <c r="AL18" s="358">
        <v>0</v>
      </c>
      <c r="AM18" s="358">
        <v>1</v>
      </c>
      <c r="AN18" s="358">
        <v>0</v>
      </c>
      <c r="AO18" s="357" t="s">
        <v>1016</v>
      </c>
      <c r="AP18" s="357" t="s">
        <v>1017</v>
      </c>
      <c r="AQ18" s="357" t="s">
        <v>1017</v>
      </c>
      <c r="AR18" s="356" t="s">
        <v>75</v>
      </c>
      <c r="AS18" s="359">
        <v>0.31999999999999995</v>
      </c>
      <c r="AT18" s="356" t="s">
        <v>63</v>
      </c>
      <c r="AU18" s="359">
        <v>0.48</v>
      </c>
      <c r="AV18" s="355" t="s">
        <v>72</v>
      </c>
      <c r="AW18" s="359">
        <v>0.15359999999999996</v>
      </c>
      <c r="AX18" s="356">
        <v>0</v>
      </c>
      <c r="AY18" s="357" t="s">
        <v>946</v>
      </c>
      <c r="AZ18" s="357" t="s">
        <v>947</v>
      </c>
      <c r="BA18" s="357" t="s">
        <v>948</v>
      </c>
      <c r="BB18" s="357" t="s">
        <v>949</v>
      </c>
      <c r="BC18" s="357" t="s">
        <v>950</v>
      </c>
      <c r="BD18" s="357" t="s">
        <v>745</v>
      </c>
      <c r="BE18" s="357" t="s">
        <v>745</v>
      </c>
      <c r="BF18" s="358">
        <v>0</v>
      </c>
      <c r="BG18" s="358">
        <v>0</v>
      </c>
      <c r="BH18" s="357" t="s">
        <v>745</v>
      </c>
      <c r="BI18" s="357">
        <v>0</v>
      </c>
      <c r="BJ18" s="357">
        <v>0</v>
      </c>
      <c r="BK18" s="357" t="s">
        <v>745</v>
      </c>
      <c r="BL18" s="357">
        <v>0</v>
      </c>
      <c r="BM18" s="357">
        <v>0</v>
      </c>
      <c r="BN18" s="357">
        <v>0</v>
      </c>
      <c r="BO18" s="357" t="s">
        <v>745</v>
      </c>
      <c r="BP18" s="357">
        <v>0</v>
      </c>
      <c r="BQ18" s="357">
        <v>0</v>
      </c>
      <c r="BR18" s="357">
        <v>0</v>
      </c>
      <c r="BS18" s="357">
        <v>0</v>
      </c>
      <c r="BT18" s="357" t="s">
        <v>951</v>
      </c>
      <c r="BU18" s="357" t="s">
        <v>745</v>
      </c>
      <c r="BV18" s="357" t="s">
        <v>745</v>
      </c>
      <c r="BW18" s="356" t="s">
        <v>75</v>
      </c>
      <c r="BX18" s="359">
        <v>0.31999999999999995</v>
      </c>
      <c r="BY18" s="356" t="s">
        <v>63</v>
      </c>
      <c r="BZ18" s="359">
        <v>0.48</v>
      </c>
      <c r="CA18" s="355" t="s">
        <v>72</v>
      </c>
      <c r="CB18" s="359">
        <v>0.15359999999999996</v>
      </c>
      <c r="CC18" s="360" t="s">
        <v>747</v>
      </c>
      <c r="CD18" s="360" t="s">
        <v>952</v>
      </c>
      <c r="CE18" s="360" t="s">
        <v>953</v>
      </c>
      <c r="CF18" s="360" t="s">
        <v>750</v>
      </c>
      <c r="CG18" s="360" t="s">
        <v>751</v>
      </c>
      <c r="CH18" s="360" t="s">
        <v>752</v>
      </c>
      <c r="CI18" s="360" t="s">
        <v>753</v>
      </c>
      <c r="CJ18" s="360" t="s">
        <v>754</v>
      </c>
      <c r="CK18" s="357" t="s">
        <v>755</v>
      </c>
      <c r="CL18" s="361">
        <v>0</v>
      </c>
      <c r="CM18" s="362" t="s">
        <v>756</v>
      </c>
      <c r="CN18" s="371" t="s">
        <v>756</v>
      </c>
      <c r="CO18" s="362" t="s">
        <v>756</v>
      </c>
      <c r="CP18" s="362" t="s">
        <v>756</v>
      </c>
      <c r="CQ18" s="362" t="s">
        <v>756</v>
      </c>
      <c r="CR18" s="362" t="s">
        <v>756</v>
      </c>
      <c r="CS18" s="362" t="s">
        <v>756</v>
      </c>
      <c r="CT18" s="362" t="s">
        <v>756</v>
      </c>
      <c r="CU18" s="362" t="s">
        <v>756</v>
      </c>
      <c r="CV18" s="362" t="s">
        <v>756</v>
      </c>
      <c r="CW18" s="362" t="s">
        <v>756</v>
      </c>
      <c r="CX18" s="358" t="s">
        <v>757</v>
      </c>
      <c r="CY18" s="358" t="s">
        <v>758</v>
      </c>
      <c r="CZ18" s="358" t="s">
        <v>759</v>
      </c>
      <c r="DA18" s="357" t="s">
        <v>760</v>
      </c>
      <c r="DB18" s="358" t="s">
        <v>761</v>
      </c>
      <c r="DC18" s="358" t="s">
        <v>761</v>
      </c>
      <c r="DD18" s="357" t="s">
        <v>761</v>
      </c>
      <c r="DE18" s="357" t="s">
        <v>761</v>
      </c>
    </row>
    <row r="19" spans="1:109" s="909" customFormat="1" ht="409.5">
      <c r="A19" s="910" t="s">
        <v>1120</v>
      </c>
      <c r="B19" s="899" t="s">
        <v>683</v>
      </c>
      <c r="C19" s="900" t="s">
        <v>954</v>
      </c>
      <c r="D19" s="900" t="s">
        <v>122</v>
      </c>
      <c r="E19" s="900" t="s">
        <v>1018</v>
      </c>
      <c r="F19" s="900" t="s">
        <v>1019</v>
      </c>
      <c r="G19" s="900" t="s">
        <v>934</v>
      </c>
      <c r="H19" s="902" t="s">
        <v>1020</v>
      </c>
      <c r="I19" s="902" t="s">
        <v>1021</v>
      </c>
      <c r="J19" s="902" t="s">
        <v>1022</v>
      </c>
      <c r="K19" s="902" t="s">
        <v>938</v>
      </c>
      <c r="L19" s="902" t="s">
        <v>731</v>
      </c>
      <c r="M19" s="902" t="s">
        <v>895</v>
      </c>
      <c r="N19" s="902" t="s">
        <v>733</v>
      </c>
      <c r="O19" s="900" t="s">
        <v>73</v>
      </c>
      <c r="P19" s="903">
        <v>0.53333333333333333</v>
      </c>
      <c r="Q19" s="900" t="s">
        <v>64</v>
      </c>
      <c r="R19" s="903">
        <v>0.42666666666666669</v>
      </c>
      <c r="S19" s="901" t="s">
        <v>68</v>
      </c>
      <c r="T19" s="903">
        <v>0.42666666666666669</v>
      </c>
      <c r="U19" s="900">
        <v>1</v>
      </c>
      <c r="V19" s="902" t="s">
        <v>1023</v>
      </c>
      <c r="W19" s="902" t="s">
        <v>1024</v>
      </c>
      <c r="X19" s="902" t="s">
        <v>1025</v>
      </c>
      <c r="Y19" s="902" t="s">
        <v>1026</v>
      </c>
      <c r="Z19" s="904" t="s">
        <v>978</v>
      </c>
      <c r="AA19" s="904">
        <v>1</v>
      </c>
      <c r="AB19" s="904">
        <v>0</v>
      </c>
      <c r="AC19" s="902" t="s">
        <v>979</v>
      </c>
      <c r="AD19" s="904">
        <v>1</v>
      </c>
      <c r="AE19" s="904">
        <v>0</v>
      </c>
      <c r="AF19" s="904" t="s">
        <v>980</v>
      </c>
      <c r="AG19" s="904">
        <v>1</v>
      </c>
      <c r="AH19" s="904">
        <v>0</v>
      </c>
      <c r="AI19" s="904">
        <v>0</v>
      </c>
      <c r="AJ19" s="904" t="s">
        <v>981</v>
      </c>
      <c r="AK19" s="904">
        <v>0</v>
      </c>
      <c r="AL19" s="904">
        <v>0</v>
      </c>
      <c r="AM19" s="904">
        <v>1</v>
      </c>
      <c r="AN19" s="904">
        <v>0</v>
      </c>
      <c r="AO19" s="902" t="s">
        <v>982</v>
      </c>
      <c r="AP19" s="902" t="s">
        <v>778</v>
      </c>
      <c r="AQ19" s="902" t="s">
        <v>778</v>
      </c>
      <c r="AR19" s="900" t="s">
        <v>75</v>
      </c>
      <c r="AS19" s="903">
        <v>0.31999999999999995</v>
      </c>
      <c r="AT19" s="900" t="s">
        <v>63</v>
      </c>
      <c r="AU19" s="903">
        <v>0.48</v>
      </c>
      <c r="AV19" s="901" t="s">
        <v>72</v>
      </c>
      <c r="AW19" s="903">
        <v>0.15359999999999996</v>
      </c>
      <c r="AX19" s="900">
        <v>0</v>
      </c>
      <c r="AY19" s="902" t="s">
        <v>946</v>
      </c>
      <c r="AZ19" s="902" t="s">
        <v>947</v>
      </c>
      <c r="BA19" s="902" t="s">
        <v>948</v>
      </c>
      <c r="BB19" s="902" t="s">
        <v>949</v>
      </c>
      <c r="BC19" s="902" t="s">
        <v>950</v>
      </c>
      <c r="BD19" s="902" t="s">
        <v>745</v>
      </c>
      <c r="BE19" s="902" t="s">
        <v>745</v>
      </c>
      <c r="BF19" s="904">
        <v>0</v>
      </c>
      <c r="BG19" s="904">
        <v>0</v>
      </c>
      <c r="BH19" s="902" t="s">
        <v>745</v>
      </c>
      <c r="BI19" s="902">
        <v>0</v>
      </c>
      <c r="BJ19" s="902">
        <v>0</v>
      </c>
      <c r="BK19" s="902" t="s">
        <v>745</v>
      </c>
      <c r="BL19" s="902">
        <v>0</v>
      </c>
      <c r="BM19" s="902">
        <v>0</v>
      </c>
      <c r="BN19" s="902">
        <v>0</v>
      </c>
      <c r="BO19" s="902" t="s">
        <v>745</v>
      </c>
      <c r="BP19" s="902">
        <v>0</v>
      </c>
      <c r="BQ19" s="902">
        <v>0</v>
      </c>
      <c r="BR19" s="902">
        <v>0</v>
      </c>
      <c r="BS19" s="902">
        <v>0</v>
      </c>
      <c r="BT19" s="902" t="s">
        <v>951</v>
      </c>
      <c r="BU19" s="902" t="s">
        <v>745</v>
      </c>
      <c r="BV19" s="902" t="s">
        <v>745</v>
      </c>
      <c r="BW19" s="900" t="s">
        <v>75</v>
      </c>
      <c r="BX19" s="903">
        <v>0.31999999999999995</v>
      </c>
      <c r="BY19" s="900" t="s">
        <v>63</v>
      </c>
      <c r="BZ19" s="903">
        <v>0.48</v>
      </c>
      <c r="CA19" s="901" t="s">
        <v>72</v>
      </c>
      <c r="CB19" s="903">
        <v>0.15359999999999996</v>
      </c>
      <c r="CC19" s="905" t="s">
        <v>747</v>
      </c>
      <c r="CD19" s="905" t="s">
        <v>952</v>
      </c>
      <c r="CE19" s="905" t="s">
        <v>1027</v>
      </c>
      <c r="CF19" s="905" t="s">
        <v>750</v>
      </c>
      <c r="CG19" s="905" t="s">
        <v>751</v>
      </c>
      <c r="CH19" s="905" t="s">
        <v>752</v>
      </c>
      <c r="CI19" s="905" t="s">
        <v>753</v>
      </c>
      <c r="CJ19" s="905" t="s">
        <v>754</v>
      </c>
      <c r="CK19" s="902" t="s">
        <v>755</v>
      </c>
      <c r="CL19" s="906">
        <v>0</v>
      </c>
      <c r="CM19" s="907" t="s">
        <v>756</v>
      </c>
      <c r="CN19" s="908" t="s">
        <v>756</v>
      </c>
      <c r="CO19" s="907" t="s">
        <v>756</v>
      </c>
      <c r="CP19" s="907" t="s">
        <v>756</v>
      </c>
      <c r="CQ19" s="907" t="s">
        <v>756</v>
      </c>
      <c r="CR19" s="907" t="s">
        <v>756</v>
      </c>
      <c r="CS19" s="907" t="s">
        <v>756</v>
      </c>
      <c r="CT19" s="907" t="s">
        <v>756</v>
      </c>
      <c r="CU19" s="907" t="s">
        <v>756</v>
      </c>
      <c r="CV19" s="907" t="s">
        <v>756</v>
      </c>
      <c r="CW19" s="907" t="s">
        <v>756</v>
      </c>
      <c r="CX19" s="904" t="s">
        <v>757</v>
      </c>
      <c r="CY19" s="904" t="s">
        <v>758</v>
      </c>
      <c r="CZ19" s="904" t="s">
        <v>759</v>
      </c>
      <c r="DA19" s="902" t="s">
        <v>760</v>
      </c>
      <c r="DB19" s="904" t="s">
        <v>761</v>
      </c>
      <c r="DC19" s="904" t="s">
        <v>761</v>
      </c>
      <c r="DD19" s="902" t="s">
        <v>761</v>
      </c>
      <c r="DE19" s="902" t="s">
        <v>761</v>
      </c>
    </row>
    <row r="20" spans="1:109" s="910" customFormat="1" ht="409.5">
      <c r="A20" s="910" t="s">
        <v>1120</v>
      </c>
      <c r="B20" s="910" t="s">
        <v>684</v>
      </c>
      <c r="C20" s="910" t="s">
        <v>954</v>
      </c>
      <c r="D20" s="910" t="s">
        <v>122</v>
      </c>
      <c r="E20" s="910" t="s">
        <v>1028</v>
      </c>
      <c r="F20" s="383" t="s">
        <v>1029</v>
      </c>
      <c r="G20" s="910" t="s">
        <v>934</v>
      </c>
      <c r="H20" s="910" t="s">
        <v>1020</v>
      </c>
      <c r="I20" s="910" t="s">
        <v>1030</v>
      </c>
      <c r="J20" s="910" t="s">
        <v>1031</v>
      </c>
      <c r="K20" s="910" t="s">
        <v>938</v>
      </c>
      <c r="L20" s="910" t="s">
        <v>731</v>
      </c>
      <c r="M20" s="910" t="s">
        <v>895</v>
      </c>
      <c r="N20" s="910" t="s">
        <v>733</v>
      </c>
      <c r="O20" s="910" t="s">
        <v>73</v>
      </c>
      <c r="P20" s="910">
        <v>0.53333333333333333</v>
      </c>
      <c r="Q20" s="910" t="s">
        <v>64</v>
      </c>
      <c r="R20" s="910">
        <v>0.42666666666666669</v>
      </c>
      <c r="S20" s="382" t="s">
        <v>68</v>
      </c>
      <c r="T20" s="910">
        <v>0.42666666666666669</v>
      </c>
      <c r="U20" s="910">
        <v>1</v>
      </c>
      <c r="V20" s="910" t="s">
        <v>1032</v>
      </c>
      <c r="W20" s="910" t="s">
        <v>1033</v>
      </c>
      <c r="X20" s="910" t="s">
        <v>1034</v>
      </c>
      <c r="Y20" s="910" t="s">
        <v>1035</v>
      </c>
      <c r="Z20" s="910" t="s">
        <v>1012</v>
      </c>
      <c r="AA20" s="910">
        <v>1</v>
      </c>
      <c r="AB20" s="910">
        <v>0</v>
      </c>
      <c r="AC20" s="910" t="s">
        <v>1013</v>
      </c>
      <c r="AD20" s="910">
        <v>1</v>
      </c>
      <c r="AE20" s="910">
        <v>0</v>
      </c>
      <c r="AF20" s="910" t="s">
        <v>1014</v>
      </c>
      <c r="AG20" s="910">
        <v>1</v>
      </c>
      <c r="AH20" s="910">
        <v>0</v>
      </c>
      <c r="AI20" s="910">
        <v>0</v>
      </c>
      <c r="AJ20" s="910" t="s">
        <v>1015</v>
      </c>
      <c r="AK20" s="910">
        <v>0</v>
      </c>
      <c r="AL20" s="910">
        <v>0</v>
      </c>
      <c r="AM20" s="910">
        <v>1</v>
      </c>
      <c r="AN20" s="910">
        <v>0</v>
      </c>
      <c r="AO20" s="910" t="s">
        <v>1016</v>
      </c>
      <c r="AP20" s="910" t="s">
        <v>1017</v>
      </c>
      <c r="AQ20" s="910" t="s">
        <v>1017</v>
      </c>
      <c r="AR20" s="910" t="s">
        <v>75</v>
      </c>
      <c r="AS20" s="910">
        <v>0.31999999999999995</v>
      </c>
      <c r="AT20" s="910" t="s">
        <v>63</v>
      </c>
      <c r="AU20" s="910">
        <v>0.48</v>
      </c>
      <c r="AV20" s="910" t="s">
        <v>72</v>
      </c>
      <c r="AW20" s="910">
        <v>0.15359999999999996</v>
      </c>
      <c r="AX20" s="910">
        <v>0</v>
      </c>
      <c r="AY20" s="910" t="s">
        <v>946</v>
      </c>
      <c r="AZ20" s="910" t="s">
        <v>947</v>
      </c>
      <c r="BA20" s="910" t="s">
        <v>948</v>
      </c>
      <c r="BB20" s="910" t="s">
        <v>949</v>
      </c>
      <c r="BC20" s="910" t="s">
        <v>950</v>
      </c>
      <c r="BD20" s="910" t="s">
        <v>745</v>
      </c>
      <c r="BE20" s="910" t="s">
        <v>745</v>
      </c>
      <c r="BF20" s="910">
        <v>0</v>
      </c>
      <c r="BG20" s="910">
        <v>0</v>
      </c>
      <c r="BH20" s="910" t="s">
        <v>745</v>
      </c>
      <c r="BI20" s="910">
        <v>0</v>
      </c>
      <c r="BJ20" s="910">
        <v>0</v>
      </c>
      <c r="BK20" s="910" t="s">
        <v>745</v>
      </c>
      <c r="BL20" s="910">
        <v>0</v>
      </c>
      <c r="BM20" s="910">
        <v>0</v>
      </c>
      <c r="BN20" s="910">
        <v>0</v>
      </c>
      <c r="BO20" s="910" t="s">
        <v>745</v>
      </c>
      <c r="BP20" s="910">
        <v>0</v>
      </c>
      <c r="BQ20" s="910">
        <v>0</v>
      </c>
      <c r="BR20" s="910">
        <v>0</v>
      </c>
      <c r="BS20" s="910">
        <v>0</v>
      </c>
      <c r="BT20" s="910" t="s">
        <v>951</v>
      </c>
      <c r="BU20" s="910" t="s">
        <v>745</v>
      </c>
      <c r="BV20" s="910" t="s">
        <v>745</v>
      </c>
      <c r="BW20" s="910" t="s">
        <v>75</v>
      </c>
      <c r="BX20" s="910">
        <v>0.31999999999999995</v>
      </c>
      <c r="BY20" s="910" t="s">
        <v>63</v>
      </c>
      <c r="BZ20" s="910">
        <v>0.48</v>
      </c>
      <c r="CA20" s="382" t="s">
        <v>72</v>
      </c>
      <c r="CB20" s="910">
        <v>0.15359999999999996</v>
      </c>
      <c r="CC20" s="910" t="s">
        <v>747</v>
      </c>
      <c r="CD20" s="910" t="s">
        <v>952</v>
      </c>
      <c r="CE20" s="910" t="s">
        <v>1027</v>
      </c>
      <c r="CF20" s="910" t="s">
        <v>750</v>
      </c>
      <c r="CG20" s="910" t="s">
        <v>751</v>
      </c>
      <c r="CH20" s="910" t="s">
        <v>752</v>
      </c>
      <c r="CI20" s="910" t="s">
        <v>753</v>
      </c>
      <c r="CJ20" s="910" t="s">
        <v>754</v>
      </c>
      <c r="CK20" s="910" t="s">
        <v>755</v>
      </c>
      <c r="CL20" s="910">
        <v>0</v>
      </c>
      <c r="CM20" s="910" t="s">
        <v>756</v>
      </c>
      <c r="CN20" s="910" t="s">
        <v>756</v>
      </c>
      <c r="CO20" s="910" t="s">
        <v>756</v>
      </c>
      <c r="CP20" s="910" t="s">
        <v>756</v>
      </c>
      <c r="CQ20" s="910" t="s">
        <v>756</v>
      </c>
      <c r="CR20" s="910" t="s">
        <v>756</v>
      </c>
      <c r="CS20" s="910" t="s">
        <v>756</v>
      </c>
      <c r="CT20" s="910" t="s">
        <v>756</v>
      </c>
      <c r="CU20" s="910" t="s">
        <v>756</v>
      </c>
      <c r="CV20" s="910" t="s">
        <v>756</v>
      </c>
      <c r="CW20" s="910" t="s">
        <v>756</v>
      </c>
      <c r="CX20" s="910" t="s">
        <v>757</v>
      </c>
      <c r="CY20" s="910" t="s">
        <v>758</v>
      </c>
      <c r="CZ20" s="910" t="s">
        <v>759</v>
      </c>
      <c r="DA20" s="910" t="s">
        <v>760</v>
      </c>
      <c r="DB20" s="910" t="s">
        <v>761</v>
      </c>
      <c r="DC20" s="910" t="s">
        <v>761</v>
      </c>
      <c r="DD20" s="910" t="s">
        <v>761</v>
      </c>
      <c r="DE20" s="910" t="s">
        <v>761</v>
      </c>
    </row>
    <row r="21" spans="1:109" s="910" customFormat="1" ht="409.5">
      <c r="A21" s="910" t="s">
        <v>1120</v>
      </c>
      <c r="B21" s="910" t="s">
        <v>685</v>
      </c>
      <c r="C21" s="910" t="s">
        <v>931</v>
      </c>
      <c r="D21" s="910" t="s">
        <v>122</v>
      </c>
      <c r="E21" s="910" t="s">
        <v>932</v>
      </c>
      <c r="F21" s="383" t="s">
        <v>933</v>
      </c>
      <c r="G21" s="910" t="s">
        <v>934</v>
      </c>
      <c r="H21" s="910" t="s">
        <v>935</v>
      </c>
      <c r="I21" s="910" t="s">
        <v>936</v>
      </c>
      <c r="J21" s="910" t="s">
        <v>937</v>
      </c>
      <c r="K21" s="910" t="s">
        <v>938</v>
      </c>
      <c r="L21" s="910" t="s">
        <v>731</v>
      </c>
      <c r="M21" s="910" t="s">
        <v>895</v>
      </c>
      <c r="N21" s="910" t="s">
        <v>733</v>
      </c>
      <c r="O21" s="910" t="s">
        <v>73</v>
      </c>
      <c r="P21" s="910">
        <v>0.6</v>
      </c>
      <c r="Q21" s="910" t="s">
        <v>64</v>
      </c>
      <c r="R21" s="910">
        <v>0.48</v>
      </c>
      <c r="S21" s="382" t="s">
        <v>68</v>
      </c>
      <c r="T21" s="910">
        <v>0.48</v>
      </c>
      <c r="U21" s="910">
        <v>2</v>
      </c>
      <c r="V21" s="910" t="s">
        <v>1036</v>
      </c>
      <c r="W21" s="910" t="s">
        <v>1037</v>
      </c>
      <c r="X21" s="910" t="s">
        <v>1038</v>
      </c>
      <c r="Y21" s="910" t="s">
        <v>1039</v>
      </c>
      <c r="Z21" s="910" t="s">
        <v>1040</v>
      </c>
      <c r="AA21" s="910">
        <v>1</v>
      </c>
      <c r="AB21" s="910">
        <v>1</v>
      </c>
      <c r="AC21" s="910" t="s">
        <v>774</v>
      </c>
      <c r="AD21" s="910">
        <v>2</v>
      </c>
      <c r="AE21" s="910">
        <v>0</v>
      </c>
      <c r="AF21" s="910" t="s">
        <v>775</v>
      </c>
      <c r="AG21" s="910">
        <v>0</v>
      </c>
      <c r="AH21" s="910">
        <v>2</v>
      </c>
      <c r="AI21" s="910">
        <v>0</v>
      </c>
      <c r="AJ21" s="910" t="s">
        <v>776</v>
      </c>
      <c r="AK21" s="910">
        <v>0</v>
      </c>
      <c r="AL21" s="910">
        <v>0</v>
      </c>
      <c r="AM21" s="910">
        <v>2</v>
      </c>
      <c r="AN21" s="910">
        <v>0</v>
      </c>
      <c r="AO21" s="910" t="s">
        <v>777</v>
      </c>
      <c r="AP21" s="910" t="s">
        <v>778</v>
      </c>
      <c r="AQ21" s="910" t="s">
        <v>778</v>
      </c>
      <c r="AR21" s="910" t="s">
        <v>75</v>
      </c>
      <c r="AS21" s="910">
        <v>0.29399999999999998</v>
      </c>
      <c r="AT21" s="910" t="s">
        <v>62</v>
      </c>
      <c r="AU21" s="910">
        <v>0.39200000000000002</v>
      </c>
      <c r="AV21" s="910" t="s">
        <v>72</v>
      </c>
      <c r="AW21" s="910">
        <v>0.115248</v>
      </c>
      <c r="AX21" s="910">
        <v>0</v>
      </c>
      <c r="AY21" s="910" t="s">
        <v>946</v>
      </c>
      <c r="AZ21" s="910" t="s">
        <v>947</v>
      </c>
      <c r="BA21" s="910" t="s">
        <v>948</v>
      </c>
      <c r="BB21" s="910" t="s">
        <v>949</v>
      </c>
      <c r="BC21" s="910" t="s">
        <v>950</v>
      </c>
      <c r="BD21" s="910" t="s">
        <v>745</v>
      </c>
      <c r="BE21" s="910" t="s">
        <v>745</v>
      </c>
      <c r="BF21" s="910">
        <v>0</v>
      </c>
      <c r="BG21" s="910">
        <v>0</v>
      </c>
      <c r="BH21" s="910" t="s">
        <v>745</v>
      </c>
      <c r="BI21" s="910">
        <v>0</v>
      </c>
      <c r="BJ21" s="910">
        <v>0</v>
      </c>
      <c r="BK21" s="910" t="s">
        <v>745</v>
      </c>
      <c r="BL21" s="910">
        <v>0</v>
      </c>
      <c r="BM21" s="910">
        <v>0</v>
      </c>
      <c r="BN21" s="910">
        <v>0</v>
      </c>
      <c r="BO21" s="910" t="s">
        <v>745</v>
      </c>
      <c r="BP21" s="910">
        <v>0</v>
      </c>
      <c r="BQ21" s="910">
        <v>0</v>
      </c>
      <c r="BR21" s="910">
        <v>0</v>
      </c>
      <c r="BS21" s="910">
        <v>0</v>
      </c>
      <c r="BT21" s="910" t="s">
        <v>951</v>
      </c>
      <c r="BU21" s="910" t="s">
        <v>745</v>
      </c>
      <c r="BV21" s="910" t="s">
        <v>745</v>
      </c>
      <c r="BW21" s="910" t="s">
        <v>75</v>
      </c>
      <c r="BX21" s="910">
        <v>0.29399999999999998</v>
      </c>
      <c r="BY21" s="910" t="s">
        <v>62</v>
      </c>
      <c r="BZ21" s="910">
        <v>0.39200000000000002</v>
      </c>
      <c r="CA21" s="382" t="s">
        <v>72</v>
      </c>
      <c r="CB21" s="910">
        <v>0.115248</v>
      </c>
      <c r="CC21" s="910" t="s">
        <v>747</v>
      </c>
      <c r="CD21" s="910" t="s">
        <v>952</v>
      </c>
      <c r="CE21" s="910" t="s">
        <v>953</v>
      </c>
      <c r="CF21" s="910" t="s">
        <v>750</v>
      </c>
      <c r="CG21" s="910" t="s">
        <v>751</v>
      </c>
      <c r="CH21" s="910" t="s">
        <v>752</v>
      </c>
      <c r="CI21" s="910" t="s">
        <v>753</v>
      </c>
      <c r="CJ21" s="910" t="s">
        <v>754</v>
      </c>
      <c r="CK21" s="910" t="s">
        <v>755</v>
      </c>
      <c r="CL21" s="910">
        <v>0</v>
      </c>
      <c r="CM21" s="910" t="s">
        <v>756</v>
      </c>
      <c r="CN21" s="910" t="s">
        <v>756</v>
      </c>
      <c r="CO21" s="910" t="s">
        <v>756</v>
      </c>
      <c r="CP21" s="910" t="s">
        <v>756</v>
      </c>
      <c r="CQ21" s="910" t="s">
        <v>756</v>
      </c>
      <c r="CR21" s="910" t="s">
        <v>756</v>
      </c>
      <c r="CS21" s="910" t="s">
        <v>756</v>
      </c>
      <c r="CT21" s="910" t="s">
        <v>756</v>
      </c>
      <c r="CU21" s="910" t="s">
        <v>756</v>
      </c>
      <c r="CV21" s="910" t="s">
        <v>756</v>
      </c>
      <c r="CW21" s="910" t="s">
        <v>756</v>
      </c>
      <c r="CX21" s="910" t="s">
        <v>757</v>
      </c>
      <c r="CY21" s="910" t="s">
        <v>758</v>
      </c>
      <c r="CZ21" s="910" t="s">
        <v>759</v>
      </c>
      <c r="DA21" s="910" t="s">
        <v>760</v>
      </c>
      <c r="DB21" s="910" t="s">
        <v>761</v>
      </c>
      <c r="DC21" s="910" t="s">
        <v>761</v>
      </c>
      <c r="DD21" s="910" t="s">
        <v>761</v>
      </c>
      <c r="DE21" s="910" t="s">
        <v>761</v>
      </c>
    </row>
    <row r="22" spans="1:109" s="363" customFormat="1" ht="409.5">
      <c r="A22" s="383" t="s">
        <v>1166</v>
      </c>
      <c r="B22" s="380" t="s">
        <v>1165</v>
      </c>
      <c r="C22" s="910" t="s">
        <v>1121</v>
      </c>
      <c r="D22" s="910" t="s">
        <v>122</v>
      </c>
      <c r="E22" s="910" t="s">
        <v>1122</v>
      </c>
      <c r="F22" s="383" t="s">
        <v>1123</v>
      </c>
      <c r="G22" s="910" t="s">
        <v>1124</v>
      </c>
      <c r="H22" s="910" t="s">
        <v>1153</v>
      </c>
      <c r="I22" s="910" t="s">
        <v>1154</v>
      </c>
      <c r="J22" s="910" t="s">
        <v>1155</v>
      </c>
      <c r="K22" s="910" t="s">
        <v>1156</v>
      </c>
      <c r="L22" s="910" t="s">
        <v>731</v>
      </c>
      <c r="M22" s="910" t="s">
        <v>895</v>
      </c>
      <c r="N22" s="910" t="s">
        <v>733</v>
      </c>
      <c r="O22" s="910" t="s">
        <v>75</v>
      </c>
      <c r="P22" s="910">
        <v>0.24000000000000005</v>
      </c>
      <c r="Q22" s="910" t="s">
        <v>64</v>
      </c>
      <c r="R22" s="910">
        <v>0.19200000000000006</v>
      </c>
      <c r="S22" s="911" t="s">
        <v>68</v>
      </c>
      <c r="T22" s="910">
        <v>0.19200000000000006</v>
      </c>
      <c r="U22" s="910">
        <v>4</v>
      </c>
      <c r="V22" s="910" t="s">
        <v>1157</v>
      </c>
      <c r="W22" s="910" t="s">
        <v>1158</v>
      </c>
      <c r="X22" s="910" t="s">
        <v>1159</v>
      </c>
      <c r="Y22" s="910" t="s">
        <v>1160</v>
      </c>
      <c r="Z22" s="910" t="s">
        <v>900</v>
      </c>
      <c r="AA22" s="910">
        <v>4</v>
      </c>
      <c r="AB22" s="910">
        <v>0</v>
      </c>
      <c r="AC22" s="910" t="s">
        <v>901</v>
      </c>
      <c r="AD22" s="910">
        <v>4</v>
      </c>
      <c r="AE22" s="910">
        <v>0</v>
      </c>
      <c r="AF22" s="910" t="s">
        <v>1161</v>
      </c>
      <c r="AG22" s="910">
        <v>4</v>
      </c>
      <c r="AH22" s="910">
        <v>0</v>
      </c>
      <c r="AI22" s="910">
        <v>0</v>
      </c>
      <c r="AJ22" s="910" t="s">
        <v>1162</v>
      </c>
      <c r="AK22" s="910">
        <v>3</v>
      </c>
      <c r="AL22" s="910">
        <v>0</v>
      </c>
      <c r="AM22" s="910">
        <v>1</v>
      </c>
      <c r="AN22" s="910">
        <v>0</v>
      </c>
      <c r="AO22" s="910" t="s">
        <v>904</v>
      </c>
      <c r="AP22" s="910" t="s">
        <v>905</v>
      </c>
      <c r="AQ22" s="910" t="s">
        <v>905</v>
      </c>
      <c r="AR22" s="910" t="s">
        <v>78</v>
      </c>
      <c r="AS22" s="910">
        <v>3.1104E-2</v>
      </c>
      <c r="AT22" s="910" t="s">
        <v>63</v>
      </c>
      <c r="AU22" s="910">
        <v>0.48</v>
      </c>
      <c r="AV22" s="910" t="s">
        <v>72</v>
      </c>
      <c r="AW22" s="910">
        <v>1.4929919999999999E-2</v>
      </c>
      <c r="AX22" s="910">
        <v>0</v>
      </c>
      <c r="AY22" s="910" t="s">
        <v>744</v>
      </c>
      <c r="AZ22" s="910" t="s">
        <v>745</v>
      </c>
      <c r="BA22" s="910" t="s">
        <v>745</v>
      </c>
      <c r="BB22" s="910" t="s">
        <v>745</v>
      </c>
      <c r="BC22" s="910" t="s">
        <v>745</v>
      </c>
      <c r="BD22" s="910" t="s">
        <v>745</v>
      </c>
      <c r="BE22" s="910" t="s">
        <v>745</v>
      </c>
      <c r="BF22" s="910">
        <v>0</v>
      </c>
      <c r="BG22" s="910">
        <v>0</v>
      </c>
      <c r="BH22" s="910" t="s">
        <v>745</v>
      </c>
      <c r="BI22" s="910">
        <v>0</v>
      </c>
      <c r="BJ22" s="910">
        <v>0</v>
      </c>
      <c r="BK22" s="910" t="s">
        <v>745</v>
      </c>
      <c r="BL22" s="910">
        <v>0</v>
      </c>
      <c r="BM22" s="910">
        <v>0</v>
      </c>
      <c r="BN22" s="910">
        <v>0</v>
      </c>
      <c r="BO22" s="910" t="s">
        <v>745</v>
      </c>
      <c r="BP22" s="910">
        <v>0</v>
      </c>
      <c r="BQ22" s="910">
        <v>0</v>
      </c>
      <c r="BR22" s="910">
        <v>0</v>
      </c>
      <c r="BS22" s="910">
        <v>0</v>
      </c>
      <c r="BT22" s="910" t="s">
        <v>746</v>
      </c>
      <c r="BU22" s="910" t="s">
        <v>745</v>
      </c>
      <c r="BV22" s="910" t="s">
        <v>745</v>
      </c>
      <c r="BW22" s="910" t="s">
        <v>78</v>
      </c>
      <c r="BX22" s="910">
        <v>3.1104E-2</v>
      </c>
      <c r="BY22" s="910" t="s">
        <v>63</v>
      </c>
      <c r="BZ22" s="910">
        <v>0.48</v>
      </c>
      <c r="CA22" s="911" t="s">
        <v>72</v>
      </c>
      <c r="CB22" s="910">
        <v>1.4929919999999999E-2</v>
      </c>
      <c r="CC22" s="910" t="s">
        <v>747</v>
      </c>
      <c r="CD22" s="910" t="s">
        <v>1163</v>
      </c>
      <c r="CE22" s="910" t="s">
        <v>1164</v>
      </c>
      <c r="CF22" s="910" t="s">
        <v>750</v>
      </c>
      <c r="CG22" s="910" t="s">
        <v>751</v>
      </c>
      <c r="CH22" s="910" t="s">
        <v>752</v>
      </c>
      <c r="CI22" s="910" t="s">
        <v>753</v>
      </c>
      <c r="CJ22" s="910" t="s">
        <v>754</v>
      </c>
      <c r="CK22" s="910" t="s">
        <v>755</v>
      </c>
      <c r="CL22" s="910" t="s">
        <v>100</v>
      </c>
      <c r="CM22" s="910" t="s">
        <v>756</v>
      </c>
      <c r="CN22" s="910" t="s">
        <v>756</v>
      </c>
      <c r="CO22" s="910" t="s">
        <v>756</v>
      </c>
      <c r="CP22" s="910" t="s">
        <v>756</v>
      </c>
      <c r="CQ22" s="910" t="s">
        <v>756</v>
      </c>
      <c r="CR22" s="910" t="s">
        <v>756</v>
      </c>
      <c r="CS22" s="910" t="s">
        <v>756</v>
      </c>
      <c r="CT22" s="910" t="s">
        <v>756</v>
      </c>
      <c r="CU22" s="910" t="s">
        <v>756</v>
      </c>
      <c r="CV22" s="910" t="s">
        <v>756</v>
      </c>
      <c r="CW22" s="910" t="s">
        <v>756</v>
      </c>
      <c r="CX22" s="910" t="s">
        <v>757</v>
      </c>
      <c r="CY22" s="910" t="s">
        <v>758</v>
      </c>
      <c r="CZ22" s="910" t="s">
        <v>759</v>
      </c>
      <c r="DA22" s="910" t="s">
        <v>760</v>
      </c>
      <c r="DB22" s="910" t="s">
        <v>761</v>
      </c>
      <c r="DC22" s="910" t="s">
        <v>761</v>
      </c>
      <c r="DD22" s="910" t="s">
        <v>761</v>
      </c>
      <c r="DE22" s="910" t="s">
        <v>761</v>
      </c>
    </row>
    <row r="23" spans="1:109" s="363" customFormat="1" ht="15" customHeight="1"/>
    <row r="24" spans="1:109" s="363" customFormat="1" ht="15" customHeight="1"/>
    <row r="25" spans="1:109" s="363" customFormat="1" ht="15" customHeight="1"/>
    <row r="26" spans="1:109" s="363" customFormat="1" ht="15" customHeight="1"/>
    <row r="27" spans="1:109" s="363" customFormat="1" ht="15" customHeight="1"/>
    <row r="28" spans="1:109" s="363" customFormat="1" ht="15" customHeight="1"/>
    <row r="29" spans="1:109" s="363" customFormat="1" ht="15" customHeight="1"/>
    <row r="30" spans="1:109" s="363" customFormat="1" ht="15" customHeight="1"/>
    <row r="31" spans="1:109" s="363" customFormat="1" ht="15" customHeight="1"/>
    <row r="32" spans="1:109" s="363" customFormat="1" ht="15" customHeight="1"/>
    <row r="33" s="363" customFormat="1" ht="15" customHeight="1"/>
    <row r="34" s="363" customFormat="1" ht="15" customHeight="1"/>
    <row r="35" s="363" customFormat="1" ht="15" customHeight="1"/>
    <row r="36" s="363" customFormat="1" ht="15" customHeight="1"/>
    <row r="37" s="363" customFormat="1" ht="15" customHeight="1"/>
    <row r="38" s="363" customFormat="1" ht="15" customHeight="1"/>
    <row r="39" s="363" customFormat="1" ht="15" customHeight="1"/>
    <row r="40" s="363" customFormat="1" ht="15" customHeight="1"/>
    <row r="41" s="363" customFormat="1" ht="15" customHeight="1"/>
    <row r="42" s="363" customFormat="1" ht="15" customHeight="1"/>
    <row r="43" s="363" customFormat="1" ht="15" customHeight="1"/>
    <row r="44" s="363" customFormat="1" ht="15" customHeight="1"/>
    <row r="45" s="363" customFormat="1" ht="15" customHeight="1"/>
    <row r="46" s="363" customFormat="1" ht="15" customHeight="1"/>
    <row r="47" s="363" customFormat="1" ht="15" customHeight="1"/>
    <row r="48" s="363" customFormat="1" ht="15" customHeight="1"/>
    <row r="49" s="363" customFormat="1" ht="15" customHeight="1"/>
    <row r="50" s="363" customFormat="1" ht="15" customHeight="1"/>
    <row r="51" s="363" customFormat="1" ht="15" customHeight="1"/>
    <row r="52" s="363" customFormat="1" ht="15" customHeight="1"/>
    <row r="53" s="363" customFormat="1" ht="15" customHeight="1"/>
    <row r="54" s="363" customFormat="1" ht="15" customHeight="1"/>
    <row r="55" s="363" customFormat="1" ht="15" customHeight="1"/>
    <row r="56" s="363" customFormat="1" ht="15" customHeight="1"/>
    <row r="57" s="363" customFormat="1" ht="15" customHeight="1"/>
    <row r="58" s="363" customFormat="1" ht="15" customHeight="1"/>
    <row r="59" s="363" customFormat="1" ht="15" customHeight="1"/>
    <row r="60" s="363" customFormat="1" ht="15" customHeight="1"/>
    <row r="61" s="363" customFormat="1" ht="15" customHeight="1"/>
    <row r="62" s="363" customFormat="1" ht="15" customHeight="1"/>
    <row r="63" s="363" customFormat="1" ht="15" customHeight="1"/>
    <row r="64" s="363" customFormat="1" ht="15" customHeight="1"/>
    <row r="65" s="363" customFormat="1" ht="15" customHeight="1"/>
    <row r="66" s="363" customFormat="1" ht="15" customHeight="1"/>
    <row r="67" s="363" customFormat="1" ht="15" customHeight="1"/>
    <row r="68" s="363" customFormat="1" ht="15" customHeight="1"/>
    <row r="69" s="363" customFormat="1" ht="15" customHeight="1"/>
    <row r="70" s="363" customFormat="1" ht="15" customHeight="1"/>
    <row r="71" s="363" customFormat="1" ht="15" customHeight="1"/>
    <row r="72" s="363" customFormat="1" ht="15" customHeight="1"/>
    <row r="73" s="363" customFormat="1" ht="15" customHeight="1"/>
    <row r="74" s="363" customFormat="1" ht="15" customHeight="1"/>
    <row r="75" s="363" customFormat="1" ht="15" customHeight="1"/>
    <row r="76" s="363" customFormat="1" ht="15" customHeight="1"/>
    <row r="77" s="363" customFormat="1" ht="15" customHeight="1"/>
    <row r="78" s="363" customFormat="1" ht="15" customHeight="1"/>
    <row r="79" s="363" customFormat="1" ht="15" customHeight="1"/>
    <row r="80" s="363" customFormat="1" ht="15" customHeight="1"/>
    <row r="81" s="363" customFormat="1" ht="15" customHeight="1"/>
    <row r="82" s="363" customFormat="1" ht="15" customHeight="1"/>
    <row r="83" s="363" customFormat="1" ht="15" customHeight="1"/>
    <row r="84" s="363" customFormat="1" ht="15" customHeight="1"/>
    <row r="85" s="363" customFormat="1" ht="15" customHeight="1"/>
    <row r="86" s="363" customFormat="1" ht="15" customHeight="1"/>
    <row r="87" s="363" customFormat="1" ht="15" customHeight="1"/>
    <row r="88" s="363" customFormat="1" ht="15" customHeight="1"/>
    <row r="89" s="363" customFormat="1" ht="15" customHeight="1"/>
    <row r="90" s="363" customFormat="1" ht="15" customHeight="1"/>
    <row r="91" s="363" customFormat="1" ht="15" customHeight="1"/>
    <row r="92" s="363" customFormat="1" ht="15" customHeight="1"/>
    <row r="93" s="363" customFormat="1" ht="15" customHeight="1"/>
    <row r="94" s="363" customFormat="1" ht="15" customHeight="1"/>
    <row r="95" s="363" customFormat="1" ht="15" customHeight="1"/>
    <row r="96" s="363" customFormat="1" ht="15" customHeight="1"/>
    <row r="97" s="363" customFormat="1" ht="15" customHeight="1"/>
    <row r="98" s="363" customFormat="1" ht="15" customHeight="1"/>
    <row r="99" s="363" customFormat="1" ht="15" customHeight="1"/>
    <row r="100" s="363" customFormat="1" ht="15" customHeight="1"/>
    <row r="101" s="363" customFormat="1" ht="15" customHeight="1"/>
    <row r="102" s="363" customFormat="1" ht="15" customHeight="1"/>
    <row r="103" s="363" customFormat="1" ht="15" customHeight="1"/>
    <row r="104" s="363" customFormat="1" ht="15" customHeight="1"/>
    <row r="105" s="363" customFormat="1" ht="15" customHeight="1"/>
    <row r="106" s="363" customFormat="1" ht="15" customHeight="1"/>
    <row r="107" s="363" customFormat="1" ht="15" customHeight="1"/>
    <row r="108" s="363" customFormat="1" ht="15" customHeight="1"/>
    <row r="109" s="363" customFormat="1" ht="15" customHeight="1"/>
    <row r="110" s="363" customFormat="1" ht="15" customHeight="1"/>
    <row r="111" s="363" customFormat="1" ht="15" customHeight="1"/>
    <row r="112" s="363" customFormat="1" ht="15" customHeight="1"/>
    <row r="113" s="363" customFormat="1" ht="15" customHeight="1"/>
    <row r="114" s="363" customFormat="1" ht="15" customHeight="1"/>
    <row r="115" s="363" customFormat="1" ht="15" customHeight="1"/>
    <row r="116" s="363" customFormat="1" ht="15" customHeight="1"/>
    <row r="117" s="363" customFormat="1" ht="15" customHeight="1"/>
    <row r="118" s="363" customFormat="1" ht="15" customHeight="1"/>
    <row r="119" s="363" customFormat="1" ht="15" customHeight="1"/>
    <row r="120" s="363" customFormat="1" ht="15" customHeight="1"/>
    <row r="121" s="363" customFormat="1" ht="15" customHeight="1"/>
    <row r="122" s="363" customFormat="1" ht="15" customHeight="1"/>
    <row r="123" s="363" customFormat="1" ht="15" customHeight="1"/>
    <row r="124" s="363" customFormat="1" ht="15" customHeight="1"/>
    <row r="125" s="363" customFormat="1" ht="15" customHeight="1"/>
    <row r="126" s="363" customFormat="1" ht="15" customHeight="1"/>
    <row r="127" s="363" customFormat="1" ht="15" customHeight="1"/>
    <row r="128" s="363" customFormat="1" ht="15" customHeight="1"/>
    <row r="129" s="363" customFormat="1" ht="15" customHeight="1"/>
    <row r="130" s="363" customFormat="1" ht="15" customHeight="1"/>
    <row r="131" s="363" customFormat="1" ht="15" customHeight="1"/>
    <row r="132" s="363" customFormat="1" ht="15" customHeight="1"/>
    <row r="133" s="363" customFormat="1" ht="15" customHeight="1"/>
    <row r="134" s="363" customFormat="1" ht="15" customHeight="1"/>
    <row r="135" s="363" customFormat="1" ht="15" customHeight="1"/>
    <row r="136" s="363" customFormat="1" ht="15" customHeight="1"/>
    <row r="137" s="363" customFormat="1" ht="15" customHeight="1"/>
    <row r="138" s="363" customFormat="1" ht="15" customHeight="1"/>
    <row r="139" s="363" customFormat="1" ht="15" customHeight="1"/>
    <row r="140" s="363" customFormat="1" ht="15" customHeight="1"/>
    <row r="141" s="363" customFormat="1" ht="15" customHeight="1"/>
    <row r="142" s="363" customFormat="1" ht="15" customHeight="1"/>
    <row r="143" s="363" customFormat="1" ht="15" customHeight="1"/>
    <row r="144" s="363" customFormat="1" ht="15" customHeight="1"/>
    <row r="145" s="363" customFormat="1" ht="15" customHeight="1"/>
    <row r="146" s="363" customFormat="1" ht="15" customHeight="1"/>
    <row r="147" s="363" customFormat="1" ht="15" customHeight="1"/>
    <row r="148" s="363" customFormat="1" ht="15" customHeight="1"/>
    <row r="149" s="363" customFormat="1" ht="15" customHeight="1"/>
    <row r="150" s="363" customFormat="1" ht="15" customHeight="1"/>
    <row r="151" s="363" customFormat="1" ht="15" customHeight="1"/>
    <row r="152" s="363" customFormat="1" ht="15" customHeight="1"/>
    <row r="153" s="363" customFormat="1" ht="15" customHeight="1"/>
    <row r="154" s="363" customFormat="1" ht="15" customHeight="1"/>
    <row r="155" s="363" customFormat="1" ht="15" customHeight="1"/>
    <row r="156" s="363" customFormat="1" ht="15" customHeight="1"/>
    <row r="157" s="363" customFormat="1" ht="15" customHeight="1"/>
    <row r="158" s="363" customFormat="1" ht="15" customHeight="1"/>
    <row r="159" s="363" customFormat="1" ht="15" customHeight="1"/>
    <row r="160" s="363" customFormat="1" ht="15" customHeight="1"/>
    <row r="161" s="363" customFormat="1" ht="15" customHeight="1"/>
    <row r="162" s="363" customFormat="1" ht="15" customHeight="1"/>
    <row r="163" s="363" customFormat="1" ht="15" customHeight="1"/>
    <row r="164" s="363" customFormat="1" ht="15" customHeight="1"/>
    <row r="165" s="363" customFormat="1" ht="15" customHeight="1"/>
    <row r="166" s="363" customFormat="1" ht="15" customHeight="1"/>
    <row r="167" s="363" customFormat="1" ht="15" customHeight="1"/>
    <row r="168" s="363" customFormat="1" ht="15" customHeight="1"/>
    <row r="169" s="363" customFormat="1" ht="15" customHeight="1"/>
    <row r="170" s="363" customFormat="1" ht="15" customHeight="1"/>
    <row r="171" s="363" customFormat="1" ht="15" customHeight="1"/>
    <row r="172" s="363" customFormat="1" ht="15" customHeight="1"/>
    <row r="173" s="363" customFormat="1" ht="15" customHeight="1"/>
    <row r="174" s="363" customFormat="1" ht="15" customHeight="1"/>
    <row r="175" s="363" customFormat="1" ht="15" customHeight="1"/>
    <row r="176" s="363" customFormat="1" ht="15" customHeight="1"/>
    <row r="177" s="363" customFormat="1" ht="15" customHeight="1"/>
    <row r="178" s="363" customFormat="1" ht="15" customHeight="1"/>
    <row r="179" s="363" customFormat="1" ht="15" customHeight="1"/>
    <row r="180" s="363" customFormat="1" ht="15" customHeight="1"/>
    <row r="181" s="363" customFormat="1" ht="15" customHeight="1"/>
    <row r="182" s="363" customFormat="1" ht="15" customHeight="1"/>
    <row r="183" s="363" customFormat="1" ht="15" customHeight="1"/>
    <row r="184" s="363" customFormat="1" ht="15" customHeight="1"/>
    <row r="185" s="363" customFormat="1" ht="15" customHeight="1"/>
    <row r="186" s="363" customFormat="1" ht="15" customHeight="1"/>
    <row r="187" s="363" customFormat="1" ht="15" customHeight="1"/>
    <row r="188" s="363" customFormat="1" ht="15" customHeight="1"/>
    <row r="189" s="363" customFormat="1" ht="15" customHeight="1"/>
    <row r="190" s="363" customFormat="1" ht="15" customHeight="1"/>
    <row r="191" s="363" customFormat="1" ht="15" customHeight="1"/>
    <row r="192" s="363" customFormat="1" ht="15" customHeight="1"/>
    <row r="193" s="363" customFormat="1" ht="15" customHeight="1"/>
    <row r="194" s="363" customFormat="1" ht="15" customHeight="1"/>
    <row r="195" s="363" customFormat="1" ht="15" customHeight="1"/>
    <row r="196" s="363" customFormat="1" ht="15" customHeight="1"/>
    <row r="197" s="363" customFormat="1" ht="15" customHeight="1"/>
    <row r="198" s="363" customFormat="1" ht="15" customHeight="1"/>
    <row r="199" s="363" customFormat="1" ht="15" customHeight="1"/>
    <row r="200" s="363" customFormat="1" ht="15" customHeight="1"/>
    <row r="201" s="363" customFormat="1" ht="15" customHeight="1"/>
    <row r="202" s="363" customFormat="1" ht="15" customHeight="1"/>
    <row r="203" s="363" customFormat="1" ht="15" customHeight="1"/>
    <row r="204" s="363" customFormat="1" ht="15" customHeight="1"/>
    <row r="205" s="363" customFormat="1" ht="15" customHeight="1"/>
    <row r="206" s="363" customFormat="1" ht="15" customHeight="1"/>
    <row r="207" s="363" customFormat="1" ht="15" customHeight="1"/>
    <row r="208" s="363" customFormat="1" ht="15" customHeight="1"/>
    <row r="209" s="363" customFormat="1" ht="15" customHeight="1"/>
    <row r="210" s="363" customFormat="1" ht="15" customHeight="1"/>
    <row r="211" s="363" customFormat="1" ht="15" customHeight="1"/>
    <row r="212" s="363" customFormat="1" ht="15" customHeight="1"/>
    <row r="213" s="363" customFormat="1" ht="15" customHeight="1"/>
    <row r="214" s="363" customFormat="1" ht="15" customHeight="1"/>
    <row r="215" s="363" customFormat="1" ht="15" customHeight="1"/>
    <row r="216" s="363" customFormat="1" ht="15" customHeight="1"/>
    <row r="217" s="363" customFormat="1" ht="15" customHeight="1"/>
    <row r="218" s="363" customFormat="1" ht="15" customHeight="1"/>
    <row r="219" s="363" customFormat="1" ht="15" customHeight="1"/>
    <row r="220" s="363" customFormat="1" ht="15" customHeight="1"/>
    <row r="221" s="363" customFormat="1" ht="15" customHeight="1"/>
    <row r="222" s="363" customFormat="1" ht="15" customHeight="1"/>
    <row r="223" s="363" customFormat="1" ht="15" customHeight="1"/>
    <row r="224" s="363" customFormat="1" ht="15" customHeight="1"/>
    <row r="225" s="363" customFormat="1" ht="15" customHeight="1"/>
    <row r="226" s="363" customFormat="1" ht="15" customHeight="1"/>
    <row r="227" s="363" customFormat="1" ht="15" customHeight="1"/>
    <row r="228" s="363" customFormat="1" ht="15" customHeight="1"/>
    <row r="229" s="363" customFormat="1" ht="15" customHeight="1"/>
    <row r="230" s="363" customFormat="1" ht="15" customHeight="1"/>
    <row r="231" s="363" customFormat="1" ht="15" customHeight="1"/>
    <row r="232" s="363" customFormat="1" ht="15" customHeight="1"/>
    <row r="233" s="363" customFormat="1" ht="15" customHeight="1"/>
    <row r="234" s="363" customFormat="1" ht="15" customHeight="1"/>
    <row r="235" s="363" customFormat="1" ht="15" customHeight="1"/>
    <row r="236" s="363" customFormat="1" ht="15" customHeight="1"/>
    <row r="237" s="363" customFormat="1" ht="15" customHeight="1"/>
    <row r="238" s="363" customFormat="1" ht="15" customHeight="1"/>
    <row r="239" s="363" customFormat="1" ht="15" customHeight="1"/>
    <row r="240" s="363" customFormat="1" ht="15" customHeight="1"/>
    <row r="241" s="363" customFormat="1" ht="15" customHeight="1"/>
    <row r="242" s="363" customFormat="1" ht="15" customHeight="1"/>
    <row r="243" s="363" customFormat="1" ht="15" customHeight="1"/>
    <row r="244" s="363" customFormat="1" ht="15" customHeight="1"/>
    <row r="245" s="363" customFormat="1" ht="15" customHeight="1"/>
    <row r="246" s="363" customFormat="1" ht="15" customHeight="1"/>
    <row r="247" s="363" customFormat="1" ht="15" customHeight="1"/>
    <row r="248" s="363" customFormat="1" ht="15" customHeight="1"/>
    <row r="249" s="363" customFormat="1" ht="15" customHeight="1"/>
    <row r="250" s="363" customFormat="1" ht="15" customHeight="1"/>
    <row r="251" s="363" customFormat="1" ht="15" customHeight="1"/>
    <row r="252" s="363" customFormat="1" ht="15" customHeight="1"/>
    <row r="253" s="363" customFormat="1" ht="15" customHeight="1"/>
    <row r="254" s="363" customFormat="1" ht="15" customHeight="1"/>
    <row r="255" s="363" customFormat="1" ht="15" customHeight="1"/>
    <row r="256" s="363" customFormat="1" ht="15" customHeight="1"/>
    <row r="257" s="363" customFormat="1" ht="15" customHeight="1"/>
    <row r="258" s="363" customFormat="1" ht="15" customHeight="1"/>
    <row r="259" s="363" customFormat="1" ht="15" customHeight="1"/>
    <row r="260" s="363" customFormat="1" ht="15" customHeight="1"/>
    <row r="261" s="363" customFormat="1" ht="15" customHeight="1"/>
    <row r="262" s="363" customFormat="1" ht="15" customHeight="1"/>
    <row r="263" s="363" customFormat="1" ht="15" customHeight="1"/>
    <row r="264" s="363" customFormat="1" ht="15" customHeight="1"/>
    <row r="265" s="363" customFormat="1" ht="15" customHeight="1"/>
    <row r="266" s="363" customFormat="1" ht="15" customHeight="1"/>
    <row r="267" s="363" customFormat="1" ht="15" customHeight="1"/>
    <row r="268" s="363" customFormat="1" ht="15" customHeight="1"/>
    <row r="269" s="363" customFormat="1" ht="15" customHeight="1"/>
    <row r="270" s="363" customFormat="1" ht="15" customHeight="1"/>
    <row r="271" s="363" customFormat="1" ht="15" customHeight="1"/>
    <row r="272" s="363" customFormat="1" ht="15" customHeight="1"/>
    <row r="273" s="363" customFormat="1" ht="15" customHeight="1"/>
    <row r="274" s="363" customFormat="1" ht="15" customHeight="1"/>
    <row r="275" s="363" customFormat="1" ht="15" customHeight="1"/>
    <row r="276" s="363" customFormat="1" ht="15" customHeight="1"/>
    <row r="277" s="363" customFormat="1" ht="15" customHeight="1"/>
    <row r="278" s="363" customFormat="1" ht="15" customHeight="1"/>
    <row r="279" s="363" customFormat="1" ht="15" customHeight="1"/>
    <row r="280" s="363" customFormat="1" ht="15" customHeight="1"/>
    <row r="281" s="363" customFormat="1" ht="15" customHeight="1"/>
    <row r="282" s="363" customFormat="1" ht="15" customHeight="1"/>
    <row r="283" s="363" customFormat="1" ht="15" customHeight="1"/>
    <row r="284" s="363" customFormat="1" ht="15" customHeight="1"/>
    <row r="285" s="363" customFormat="1" ht="15" customHeight="1"/>
    <row r="286" s="363" customFormat="1" ht="15" customHeight="1"/>
    <row r="287" s="363" customFormat="1" ht="15" customHeight="1"/>
    <row r="288" s="363" customFormat="1" ht="15" customHeight="1"/>
    <row r="289" s="363" customFormat="1" ht="15" customHeight="1"/>
    <row r="290" s="363" customFormat="1" ht="15" customHeight="1"/>
    <row r="291" s="363" customFormat="1" ht="15" customHeight="1"/>
    <row r="292" s="363" customFormat="1" ht="15" customHeight="1"/>
    <row r="293" s="363" customFormat="1" ht="15" customHeight="1"/>
    <row r="294" s="363" customFormat="1" ht="15" customHeight="1"/>
    <row r="295" s="363" customFormat="1" ht="15" customHeight="1"/>
    <row r="296" s="363" customFormat="1" ht="15" customHeight="1"/>
    <row r="297" s="363" customFormat="1" ht="15" customHeight="1"/>
    <row r="298" s="363" customFormat="1" ht="15" customHeight="1"/>
    <row r="299" s="363" customFormat="1" ht="15" customHeight="1"/>
    <row r="300" s="363" customFormat="1" ht="15" customHeight="1"/>
    <row r="301" s="363" customFormat="1" ht="15" customHeight="1"/>
    <row r="302" s="363" customFormat="1" ht="15" customHeight="1"/>
    <row r="303" s="363" customFormat="1" ht="15" customHeight="1"/>
    <row r="304" s="363" customFormat="1" ht="15" customHeight="1"/>
    <row r="305" s="363" customFormat="1" ht="15" customHeight="1"/>
    <row r="306" s="363" customFormat="1" ht="15" customHeight="1"/>
    <row r="307" s="363" customFormat="1" ht="15" customHeight="1"/>
    <row r="308" s="363" customFormat="1" ht="15" customHeight="1"/>
    <row r="309" s="363" customFormat="1" ht="15" customHeight="1"/>
    <row r="310" s="363" customFormat="1" ht="15" customHeight="1"/>
    <row r="311" s="363" customFormat="1" ht="15" customHeight="1"/>
    <row r="312" s="363" customFormat="1" ht="15" customHeight="1"/>
    <row r="313" s="363" customFormat="1" ht="15" customHeight="1"/>
    <row r="314" s="363" customFormat="1" ht="15" customHeight="1"/>
    <row r="315" s="363" customFormat="1" ht="15" customHeight="1"/>
    <row r="316" s="363" customFormat="1" ht="15" customHeight="1"/>
    <row r="317" s="363" customFormat="1" ht="15" customHeight="1"/>
    <row r="318" s="363" customFormat="1" ht="15" customHeight="1"/>
    <row r="319" s="363" customFormat="1" ht="15" customHeight="1"/>
    <row r="320" s="363" customFormat="1" ht="15" customHeight="1"/>
    <row r="321" s="363" customFormat="1" ht="15" customHeight="1"/>
    <row r="322" s="363" customFormat="1" ht="15" customHeight="1"/>
    <row r="323" s="363" customFormat="1" ht="15" customHeight="1"/>
    <row r="324" s="363" customFormat="1" ht="15" customHeight="1"/>
    <row r="325" s="363" customFormat="1" ht="15" customHeight="1"/>
    <row r="326" s="363" customFormat="1" ht="15" customHeight="1"/>
    <row r="327" s="363" customFormat="1" ht="15" customHeight="1"/>
    <row r="328" s="363" customFormat="1" ht="15" customHeight="1"/>
    <row r="329" s="363" customFormat="1" ht="15" customHeight="1"/>
    <row r="330" s="363" customFormat="1" ht="15" customHeight="1"/>
    <row r="331" s="363" customFormat="1" ht="15" customHeight="1"/>
    <row r="332" s="363" customFormat="1" ht="15" customHeight="1"/>
    <row r="333" s="363" customFormat="1" ht="15" customHeight="1"/>
    <row r="334" s="363" customFormat="1" ht="15" customHeight="1"/>
    <row r="335" s="363" customFormat="1" ht="15" customHeight="1"/>
    <row r="336" s="363" customFormat="1" ht="15" customHeight="1"/>
    <row r="337" s="363" customFormat="1" ht="15" customHeight="1"/>
    <row r="338" s="363" customFormat="1" ht="15" customHeight="1"/>
    <row r="339" s="363" customFormat="1" ht="15" customHeight="1"/>
    <row r="340" s="363" customFormat="1" ht="15" customHeight="1"/>
    <row r="341" s="363" customFormat="1" ht="15" customHeight="1"/>
    <row r="342" s="363" customFormat="1" ht="15" customHeight="1"/>
    <row r="343" s="363" customFormat="1" ht="15" customHeight="1"/>
    <row r="344" s="363" customFormat="1" ht="15" customHeight="1"/>
    <row r="345" s="363" customFormat="1" ht="15" customHeight="1"/>
    <row r="346" s="363" customFormat="1" ht="15" customHeight="1"/>
    <row r="347" s="363" customFormat="1" ht="15" customHeight="1"/>
    <row r="348" s="363" customFormat="1" ht="15" customHeight="1"/>
    <row r="349" s="363" customFormat="1" ht="15" customHeight="1"/>
    <row r="350" s="363" customFormat="1" ht="15" customHeight="1"/>
    <row r="351" s="363" customFormat="1" ht="15" customHeight="1"/>
    <row r="352" s="363" customFormat="1" ht="15" customHeight="1"/>
    <row r="353" s="363" customFormat="1" ht="15" customHeight="1"/>
    <row r="354" s="363" customFormat="1" ht="15" customHeight="1"/>
    <row r="355" s="363" customFormat="1" ht="15" customHeight="1"/>
    <row r="356" s="363" customFormat="1" ht="15" customHeight="1"/>
    <row r="357" s="363" customFormat="1" ht="15" customHeight="1"/>
    <row r="358" s="363" customFormat="1" ht="15" customHeight="1"/>
    <row r="359" s="363" customFormat="1" ht="15" customHeight="1"/>
    <row r="360" s="363" customFormat="1" ht="15" customHeight="1"/>
    <row r="361" s="363" customFormat="1" ht="15" customHeight="1"/>
    <row r="362" s="363" customFormat="1" ht="15" customHeight="1"/>
    <row r="363" s="363" customFormat="1" ht="15" customHeight="1"/>
    <row r="364" s="363" customFormat="1" ht="15" customHeight="1"/>
    <row r="365" s="363" customFormat="1" ht="15" customHeight="1"/>
    <row r="366" s="363" customFormat="1" ht="15" customHeight="1"/>
    <row r="367" s="363" customFormat="1" ht="15" customHeight="1"/>
    <row r="368" s="363" customFormat="1" ht="15" customHeight="1"/>
    <row r="369" s="363" customFormat="1" ht="15" customHeight="1"/>
    <row r="370" s="363" customFormat="1" ht="15" customHeight="1"/>
    <row r="371" s="363" customFormat="1" ht="15" customHeight="1"/>
    <row r="372" s="363" customFormat="1" ht="15" customHeight="1"/>
    <row r="373" s="363" customFormat="1" ht="15" customHeight="1"/>
    <row r="374" s="363" customFormat="1" ht="15" customHeight="1"/>
    <row r="375" s="363" customFormat="1" ht="15" customHeight="1"/>
    <row r="376" s="363" customFormat="1" ht="15" customHeight="1"/>
    <row r="377" s="363" customFormat="1" ht="15" customHeight="1"/>
    <row r="378" s="363" customFormat="1" ht="15" customHeight="1"/>
    <row r="379" s="363" customFormat="1" ht="15" customHeight="1"/>
    <row r="380" s="363" customFormat="1" ht="15" customHeight="1"/>
    <row r="381" s="363" customFormat="1" ht="15" customHeight="1"/>
    <row r="382" s="363" customFormat="1" ht="15" customHeight="1"/>
    <row r="383" s="363" customFormat="1" ht="15" customHeight="1"/>
    <row r="384" s="363" customFormat="1" ht="15" customHeight="1"/>
    <row r="385" s="363" customFormat="1" ht="15" customHeight="1"/>
    <row r="386" s="363" customFormat="1" ht="15" customHeight="1"/>
    <row r="387" s="363" customFormat="1" ht="15" customHeight="1"/>
    <row r="388" s="363" customFormat="1" ht="15" customHeight="1"/>
    <row r="389" s="363" customFormat="1" ht="15" customHeight="1"/>
    <row r="390" s="363" customFormat="1" ht="15" customHeight="1"/>
    <row r="391" s="363" customFormat="1" ht="15" customHeight="1"/>
    <row r="392" s="363" customFormat="1" ht="15" customHeight="1"/>
    <row r="393" s="363" customFormat="1" ht="15" customHeight="1"/>
    <row r="394" s="363" customFormat="1" ht="15" customHeight="1"/>
    <row r="395" s="363" customFormat="1" ht="15" customHeight="1"/>
    <row r="396" s="363" customFormat="1" ht="15" customHeight="1"/>
    <row r="397" s="363" customFormat="1" ht="15" customHeight="1"/>
    <row r="398" s="363" customFormat="1" ht="15" customHeight="1"/>
    <row r="399" s="363" customFormat="1" ht="15" customHeight="1"/>
    <row r="400" s="363" customFormat="1" ht="15" customHeight="1"/>
    <row r="401" s="363" customFormat="1" ht="15" customHeight="1"/>
    <row r="402" s="363" customFormat="1" ht="15" customHeight="1"/>
    <row r="403" s="363" customFormat="1" ht="15" customHeight="1"/>
    <row r="404" s="363" customFormat="1" ht="15" customHeight="1"/>
    <row r="405" s="363" customFormat="1" ht="15" customHeight="1"/>
    <row r="406" s="363" customFormat="1" ht="15" customHeight="1"/>
    <row r="407" s="363" customFormat="1" ht="15" customHeight="1"/>
    <row r="408" s="363" customFormat="1" ht="15" customHeight="1"/>
    <row r="409" s="363" customFormat="1" ht="15" customHeight="1"/>
    <row r="410" s="363" customFormat="1" ht="15" customHeight="1"/>
    <row r="411" s="363" customFormat="1" ht="15" customHeight="1"/>
    <row r="412" s="363" customFormat="1" ht="15" customHeight="1"/>
    <row r="413" s="363" customFormat="1" ht="15" customHeight="1"/>
    <row r="414" s="363" customFormat="1" ht="15" customHeight="1"/>
    <row r="415" s="363" customFormat="1" ht="15" customHeight="1"/>
    <row r="416" s="363" customFormat="1" ht="15" customHeight="1"/>
    <row r="417" s="363" customFormat="1" ht="15" customHeight="1"/>
    <row r="418" s="363" customFormat="1" ht="15" customHeight="1"/>
    <row r="419" s="363" customFormat="1" ht="15" customHeight="1"/>
    <row r="420" s="363" customFormat="1" ht="15" customHeight="1"/>
    <row r="421" s="363" customFormat="1" ht="15" customHeight="1"/>
    <row r="422" s="363" customFormat="1" ht="15" customHeight="1"/>
    <row r="423" s="363" customFormat="1" ht="15" customHeight="1"/>
    <row r="424" s="363" customFormat="1" ht="15" customHeight="1"/>
    <row r="425" s="363" customFormat="1" ht="15" customHeight="1"/>
    <row r="426" s="363" customFormat="1" ht="15" customHeight="1"/>
    <row r="427" s="363" customFormat="1" ht="15" customHeight="1"/>
    <row r="428" s="363" customFormat="1" ht="15" customHeight="1"/>
    <row r="429" s="363" customFormat="1" ht="15" customHeight="1"/>
    <row r="430" s="363" customFormat="1" ht="15" customHeight="1"/>
    <row r="431" s="363" customFormat="1" ht="15" customHeight="1"/>
    <row r="432" s="363" customFormat="1" ht="15" customHeight="1"/>
    <row r="433" s="363" customFormat="1" ht="15" customHeight="1"/>
    <row r="434" s="363" customFormat="1" ht="15" customHeight="1"/>
    <row r="435" s="363" customFormat="1" ht="15" customHeight="1"/>
    <row r="436" s="363" customFormat="1" ht="15" customHeight="1"/>
    <row r="437" s="363" customFormat="1" ht="15" customHeight="1"/>
    <row r="438" s="363" customFormat="1" ht="15" customHeight="1"/>
    <row r="439" s="363" customFormat="1" ht="15" customHeight="1"/>
    <row r="440" s="363" customFormat="1" ht="15" customHeight="1"/>
    <row r="441" s="363" customFormat="1" ht="15" customHeight="1"/>
    <row r="442" s="363" customFormat="1" ht="15" customHeight="1"/>
    <row r="443" s="363" customFormat="1" ht="15" customHeight="1"/>
    <row r="444" s="363" customFormat="1" ht="15" customHeight="1"/>
    <row r="445" s="363" customFormat="1" ht="15" customHeight="1"/>
    <row r="446" s="363" customFormat="1" ht="15" customHeight="1"/>
    <row r="447" s="363" customFormat="1" ht="15" customHeight="1"/>
    <row r="448" s="363" customFormat="1" ht="15" customHeight="1"/>
    <row r="449" s="363" customFormat="1" ht="15" customHeight="1"/>
    <row r="450" s="363" customFormat="1" ht="15" customHeight="1"/>
    <row r="451" s="363" customFormat="1" ht="15" customHeight="1"/>
    <row r="452" s="363" customFormat="1" ht="15" customHeight="1"/>
    <row r="453" s="363" customFormat="1" ht="15" customHeight="1"/>
    <row r="454" s="363" customFormat="1" ht="15" customHeight="1"/>
    <row r="455" s="363" customFormat="1" ht="15" customHeight="1"/>
    <row r="456" s="363" customFormat="1" ht="15" customHeight="1"/>
    <row r="457" s="363" customFormat="1" ht="15" customHeight="1"/>
    <row r="458" s="363" customFormat="1" ht="15" customHeight="1"/>
    <row r="459" s="363" customFormat="1" ht="15" customHeight="1"/>
    <row r="460" s="363" customFormat="1" ht="15" customHeight="1"/>
    <row r="461" s="363" customFormat="1" ht="15" customHeight="1"/>
    <row r="462" s="363" customFormat="1" ht="15" customHeight="1"/>
    <row r="463" s="363" customFormat="1" ht="15" customHeight="1"/>
    <row r="464" s="363" customFormat="1" ht="15" customHeight="1"/>
    <row r="465" s="363" customFormat="1" ht="15" customHeight="1"/>
    <row r="466" s="363" customFormat="1" ht="15" customHeight="1"/>
    <row r="467" s="363" customFormat="1" ht="15" customHeight="1"/>
    <row r="468" s="363" customFormat="1" ht="15" customHeight="1"/>
    <row r="469" s="363" customFormat="1" ht="15" customHeight="1"/>
    <row r="470" s="363" customFormat="1" ht="15" customHeight="1"/>
    <row r="471" s="363" customFormat="1" ht="15" customHeight="1"/>
    <row r="472" s="363" customFormat="1" ht="15" customHeight="1"/>
    <row r="473" s="363" customFormat="1" ht="15" customHeight="1"/>
    <row r="474" s="363" customFormat="1" ht="15" customHeight="1"/>
    <row r="475" s="363" customFormat="1" ht="15" customHeight="1"/>
    <row r="476" s="363" customFormat="1" ht="15" customHeight="1"/>
    <row r="477" s="363" customFormat="1" ht="15" customHeight="1"/>
    <row r="478" s="363" customFormat="1" ht="15" customHeight="1"/>
    <row r="479" s="363" customFormat="1" ht="15" customHeight="1"/>
    <row r="480" s="363" customFormat="1" ht="15" customHeight="1"/>
    <row r="481" s="363" customFormat="1" ht="15" customHeight="1"/>
    <row r="482" s="363" customFormat="1" ht="15" customHeight="1"/>
    <row r="483" s="363" customFormat="1" ht="15" customHeight="1"/>
    <row r="484" s="363" customFormat="1" ht="15" customHeight="1"/>
    <row r="485" s="363" customFormat="1" ht="15" customHeight="1"/>
    <row r="486" s="363" customFormat="1" ht="15" customHeight="1"/>
    <row r="487" s="363" customFormat="1" ht="15" customHeight="1"/>
    <row r="488" s="363" customFormat="1" ht="15" customHeight="1"/>
    <row r="489" s="363" customFormat="1" ht="15" customHeight="1"/>
    <row r="490" s="363" customFormat="1" ht="15" customHeight="1"/>
    <row r="491" s="363" customFormat="1" ht="15" customHeight="1"/>
    <row r="492" s="363" customFormat="1" ht="15" customHeight="1"/>
    <row r="493" s="363" customFormat="1" ht="15" customHeight="1"/>
    <row r="494" s="363" customFormat="1" ht="15" customHeight="1"/>
    <row r="495" s="363" customFormat="1" ht="15" customHeight="1"/>
    <row r="496" s="363" customFormat="1" ht="15" customHeight="1"/>
    <row r="497" s="363" customFormat="1" ht="15" customHeight="1"/>
    <row r="498" s="363" customFormat="1" ht="15" customHeight="1"/>
    <row r="499" s="363" customFormat="1" ht="15" customHeight="1"/>
    <row r="500" s="363" customFormat="1" ht="15" customHeight="1"/>
    <row r="501" s="363" customFormat="1" ht="15" customHeight="1"/>
    <row r="502" s="363" customFormat="1" ht="15" customHeight="1"/>
    <row r="503" s="363" customFormat="1" ht="15" customHeight="1"/>
    <row r="504" s="363" customFormat="1" ht="15" customHeight="1"/>
    <row r="505" s="363" customFormat="1" ht="15" customHeight="1"/>
    <row r="506" s="363" customFormat="1" ht="15" customHeight="1"/>
    <row r="507" s="363" customFormat="1" ht="15" customHeight="1"/>
    <row r="508" s="363" customFormat="1" ht="15" customHeight="1"/>
    <row r="509" s="363" customFormat="1" ht="15" customHeight="1"/>
    <row r="510" s="363" customFormat="1" ht="15" customHeight="1"/>
    <row r="511" s="363" customFormat="1" ht="15" customHeight="1"/>
    <row r="512" s="363" customFormat="1" ht="15" customHeight="1"/>
    <row r="513" s="363" customFormat="1" ht="15" customHeight="1"/>
    <row r="514" s="363" customFormat="1" ht="15" customHeight="1"/>
    <row r="515" s="363" customFormat="1" ht="15" customHeight="1"/>
    <row r="516" s="363" customFormat="1" ht="15" customHeight="1"/>
    <row r="517" s="363" customFormat="1" ht="15" customHeight="1"/>
    <row r="518" s="363" customFormat="1" ht="15" customHeight="1"/>
    <row r="519" s="363" customFormat="1" ht="15" customHeight="1"/>
    <row r="520" s="363" customFormat="1" ht="15" customHeight="1"/>
    <row r="521" s="363" customFormat="1" ht="15" customHeight="1"/>
    <row r="522" s="363" customFormat="1" ht="15" customHeight="1"/>
    <row r="523" s="363" customFormat="1" ht="15" customHeight="1"/>
    <row r="524" s="363" customFormat="1" ht="15" customHeight="1"/>
    <row r="525" s="363" customFormat="1" ht="15" customHeight="1"/>
    <row r="526" s="363" customFormat="1" ht="15" customHeight="1"/>
    <row r="527" s="363" customFormat="1" ht="15" customHeight="1"/>
    <row r="528" s="363" customFormat="1" ht="15" customHeight="1"/>
    <row r="529" s="363" customFormat="1" ht="15" customHeight="1"/>
    <row r="530" s="363" customFormat="1" ht="15" customHeight="1"/>
    <row r="531" s="363" customFormat="1" ht="15" customHeight="1"/>
    <row r="532" s="363" customFormat="1" ht="15" customHeight="1"/>
    <row r="533" s="363" customFormat="1" ht="15" customHeight="1"/>
    <row r="534" s="363" customFormat="1" ht="15" customHeight="1"/>
    <row r="535" s="363" customFormat="1" ht="15" customHeight="1"/>
    <row r="536" s="363" customFormat="1" ht="15" customHeight="1"/>
    <row r="537" s="363" customFormat="1" ht="15" customHeight="1"/>
    <row r="538" s="363" customFormat="1" ht="15" customHeight="1"/>
    <row r="539" s="363" customFormat="1" ht="15" customHeight="1"/>
    <row r="540" s="363" customFormat="1" ht="15" customHeight="1"/>
    <row r="541" s="363" customFormat="1" ht="15" customHeight="1"/>
    <row r="542" s="363" customFormat="1" ht="15" customHeight="1"/>
    <row r="543" s="363" customFormat="1" ht="15" customHeight="1"/>
    <row r="544" s="363" customFormat="1" ht="15" customHeight="1"/>
    <row r="545" s="363" customFormat="1" ht="15" customHeight="1"/>
    <row r="546" s="363" customFormat="1" ht="15" customHeight="1"/>
    <row r="547" s="363" customFormat="1" ht="15" customHeight="1"/>
    <row r="548" s="363" customFormat="1" ht="15" customHeight="1"/>
    <row r="549" s="363" customFormat="1" ht="15" customHeight="1"/>
    <row r="550" s="363" customFormat="1" ht="15" customHeight="1"/>
    <row r="551" s="363" customFormat="1" ht="15" customHeight="1"/>
    <row r="552" s="363" customFormat="1" ht="15" customHeight="1"/>
    <row r="553" s="363" customFormat="1" ht="15" customHeight="1"/>
    <row r="554" s="363" customFormat="1" ht="15" customHeight="1"/>
    <row r="555" s="363" customFormat="1" ht="15" customHeight="1"/>
    <row r="556" s="363" customFormat="1" ht="15" customHeight="1"/>
    <row r="557" s="363" customFormat="1" ht="15" customHeight="1"/>
    <row r="558" s="363" customFormat="1" ht="15" customHeight="1"/>
    <row r="559" s="363" customFormat="1" ht="15" customHeight="1"/>
    <row r="560" s="363" customFormat="1" ht="15" customHeight="1"/>
    <row r="561" s="363" customFormat="1" ht="15" customHeight="1"/>
    <row r="562" s="363" customFormat="1" ht="15" customHeight="1"/>
    <row r="563" s="363" customFormat="1" ht="15" customHeight="1"/>
    <row r="564" s="363" customFormat="1" ht="15" customHeight="1"/>
    <row r="565" s="363" customFormat="1" ht="15" customHeight="1"/>
    <row r="566" s="363" customFormat="1" ht="15" customHeight="1"/>
    <row r="567" s="363" customFormat="1" ht="15" customHeight="1"/>
    <row r="568" s="363" customFormat="1" ht="15" customHeight="1"/>
    <row r="569" s="363" customFormat="1" ht="15" customHeight="1"/>
    <row r="570" s="363" customFormat="1" ht="15" customHeight="1"/>
    <row r="571" s="363" customFormat="1" ht="15" customHeight="1"/>
    <row r="572" s="363" customFormat="1" ht="15" customHeight="1"/>
    <row r="573" s="363" customFormat="1" ht="15" customHeight="1"/>
    <row r="574" s="363" customFormat="1" ht="15" customHeight="1"/>
    <row r="575" s="363" customFormat="1" ht="15" customHeight="1"/>
    <row r="576" s="363" customFormat="1" ht="15" customHeight="1"/>
    <row r="577" s="363" customFormat="1" ht="15" customHeight="1"/>
    <row r="578" s="363" customFormat="1" ht="15" customHeight="1"/>
    <row r="579" s="363" customFormat="1" ht="15" customHeight="1"/>
    <row r="580" s="363" customFormat="1" ht="15" customHeight="1"/>
    <row r="581" s="363" customFormat="1" ht="15" customHeight="1"/>
    <row r="582" s="363" customFormat="1" ht="15" customHeight="1"/>
    <row r="583" s="363" customFormat="1" ht="15" customHeight="1"/>
    <row r="584" s="363" customFormat="1" ht="15" customHeight="1"/>
    <row r="585" s="363" customFormat="1" ht="15" customHeight="1"/>
    <row r="586" s="363" customFormat="1" ht="15" customHeight="1"/>
    <row r="587" s="363" customFormat="1" ht="15" customHeight="1"/>
    <row r="588" s="363" customFormat="1" ht="15" customHeight="1"/>
    <row r="589" s="363" customFormat="1" ht="15" customHeight="1"/>
    <row r="590" s="363" customFormat="1" ht="15" customHeight="1"/>
    <row r="591" s="363" customFormat="1" ht="15" customHeight="1"/>
    <row r="592" s="363" customFormat="1" ht="15" customHeight="1"/>
    <row r="593" s="363" customFormat="1" ht="15" customHeight="1"/>
    <row r="594" s="363" customFormat="1" ht="15" customHeight="1"/>
    <row r="595" s="363" customFormat="1" ht="15" customHeight="1"/>
    <row r="596" s="363" customFormat="1" ht="15" customHeight="1"/>
    <row r="597" s="363" customFormat="1" ht="15" customHeight="1"/>
    <row r="598" s="363" customFormat="1" ht="15" customHeight="1"/>
    <row r="599" s="363" customFormat="1" ht="15" customHeight="1"/>
    <row r="600" s="363" customFormat="1" ht="15" customHeight="1"/>
    <row r="601" s="363" customFormat="1" ht="15" customHeight="1"/>
    <row r="602" s="363" customFormat="1" ht="15" customHeight="1"/>
    <row r="603" s="363" customFormat="1" ht="15" customHeight="1"/>
    <row r="604" s="363" customFormat="1" ht="15" customHeight="1"/>
    <row r="605" s="363" customFormat="1" ht="15" customHeight="1"/>
    <row r="606" s="363" customFormat="1" ht="15" customHeight="1"/>
    <row r="607" s="363" customFormat="1" ht="15" customHeight="1"/>
    <row r="608" s="363" customFormat="1" ht="15" customHeight="1"/>
    <row r="609" s="363" customFormat="1" ht="15" customHeight="1"/>
    <row r="610" s="363" customFormat="1" ht="15" customHeight="1"/>
    <row r="611" s="363" customFormat="1" ht="15" customHeight="1"/>
    <row r="612" s="363" customFormat="1" ht="15" customHeight="1"/>
    <row r="613" s="363" customFormat="1" ht="15" customHeight="1"/>
    <row r="614" s="363" customFormat="1" ht="15" customHeight="1"/>
    <row r="615" s="363" customFormat="1" ht="15" customHeight="1"/>
    <row r="616" s="363" customFormat="1" ht="15" customHeight="1"/>
    <row r="617" s="363" customFormat="1" ht="15" customHeight="1"/>
    <row r="618" s="363" customFormat="1" ht="15" customHeight="1"/>
    <row r="619" s="363" customFormat="1" ht="15" customHeight="1"/>
    <row r="620" s="363" customFormat="1" ht="15" customHeight="1"/>
    <row r="621" s="363" customFormat="1" ht="15" customHeight="1"/>
    <row r="622" s="363" customFormat="1" ht="15" customHeight="1"/>
    <row r="623" s="363" customFormat="1" ht="15" customHeight="1"/>
    <row r="624" s="363" customFormat="1" ht="15" customHeight="1"/>
    <row r="625" s="363" customFormat="1" ht="15" customHeight="1"/>
    <row r="626" s="363" customFormat="1" ht="15" customHeight="1"/>
    <row r="627" s="363" customFormat="1" ht="15" customHeight="1"/>
    <row r="628" s="363" customFormat="1" ht="15" customHeight="1"/>
    <row r="629" s="363" customFormat="1" ht="15" customHeight="1"/>
    <row r="630" s="363" customFormat="1" ht="15" customHeight="1"/>
    <row r="631" s="363" customFormat="1" ht="15" customHeight="1"/>
    <row r="632" s="363" customFormat="1" ht="15" customHeight="1"/>
    <row r="633" s="363" customFormat="1" ht="15" customHeight="1"/>
    <row r="634" s="363" customFormat="1" ht="15" customHeight="1"/>
    <row r="635" s="363" customFormat="1" ht="15" customHeight="1"/>
    <row r="636" s="363" customFormat="1" ht="15" customHeight="1"/>
    <row r="637" s="363" customFormat="1" ht="15" customHeight="1"/>
    <row r="638" s="363" customFormat="1" ht="15" customHeight="1"/>
    <row r="639" s="363" customFormat="1" ht="15" customHeight="1"/>
    <row r="640" s="363" customFormat="1" ht="15" customHeight="1"/>
    <row r="641" s="363" customFormat="1" ht="15" customHeight="1"/>
    <row r="642" s="363" customFormat="1" ht="15" customHeight="1"/>
    <row r="643" s="363" customFormat="1" ht="15" customHeight="1"/>
    <row r="644" s="363" customFormat="1" ht="15" customHeight="1"/>
    <row r="645" s="363" customFormat="1" ht="15" customHeight="1"/>
    <row r="646" s="363" customFormat="1" ht="15" customHeight="1"/>
    <row r="647" s="363" customFormat="1" ht="15" customHeight="1"/>
    <row r="648" s="363" customFormat="1" ht="15" customHeight="1"/>
    <row r="649" s="363" customFormat="1" ht="15" customHeight="1"/>
    <row r="650" s="363" customFormat="1" ht="15" customHeight="1"/>
    <row r="651" s="363" customFormat="1" ht="15" customHeight="1"/>
    <row r="652" s="363" customFormat="1" ht="15" customHeight="1"/>
    <row r="653" s="363" customFormat="1" ht="15" customHeight="1"/>
    <row r="654" s="363" customFormat="1" ht="15" customHeight="1"/>
    <row r="655" s="363" customFormat="1" ht="15" customHeight="1"/>
    <row r="656" s="363" customFormat="1" ht="15" customHeight="1"/>
    <row r="657" s="363" customFormat="1" ht="15" customHeight="1"/>
    <row r="658" s="363" customFormat="1" ht="15" customHeight="1"/>
    <row r="659" s="363" customFormat="1" ht="15" customHeight="1"/>
    <row r="660" s="363" customFormat="1" ht="15" customHeight="1"/>
    <row r="661" s="363" customFormat="1" ht="15" customHeight="1"/>
    <row r="662" s="363" customFormat="1" ht="15" customHeight="1"/>
    <row r="663" s="363" customFormat="1" ht="15" customHeight="1"/>
    <row r="664" s="363" customFormat="1" ht="15" customHeight="1"/>
    <row r="665" s="363" customFormat="1" ht="15" customHeight="1"/>
    <row r="666" s="363" customFormat="1" ht="15" customHeight="1"/>
    <row r="667" s="363" customFormat="1" ht="15" customHeight="1"/>
    <row r="668" s="363" customFormat="1" ht="15" customHeight="1"/>
    <row r="669" s="363" customFormat="1" ht="15" customHeight="1"/>
    <row r="670" s="363" customFormat="1" ht="15" customHeight="1"/>
    <row r="671" s="363" customFormat="1" ht="15" customHeight="1"/>
    <row r="672" s="363" customFormat="1" ht="15" customHeight="1"/>
    <row r="673" s="363" customFormat="1" ht="15" customHeight="1"/>
    <row r="674" s="363" customFormat="1" ht="15" customHeight="1"/>
    <row r="675" s="363" customFormat="1" ht="15" customHeight="1"/>
    <row r="676" s="363" customFormat="1" ht="15" customHeight="1"/>
    <row r="677" s="363" customFormat="1" ht="15" customHeight="1"/>
    <row r="678" s="363" customFormat="1" ht="15" customHeight="1"/>
    <row r="679" s="363" customFormat="1" ht="15" customHeight="1"/>
    <row r="680" s="363" customFormat="1" ht="15" customHeight="1"/>
    <row r="681" s="363" customFormat="1" ht="15" customHeight="1"/>
    <row r="682" s="363" customFormat="1" ht="15" customHeight="1"/>
    <row r="683" s="363" customFormat="1" ht="15" customHeight="1"/>
    <row r="684" s="363" customFormat="1" ht="15" customHeight="1"/>
    <row r="685" s="363" customFormat="1" ht="15" customHeight="1"/>
    <row r="686" s="363" customFormat="1" ht="15" customHeight="1"/>
    <row r="687" s="363" customFormat="1" ht="15" customHeight="1"/>
    <row r="688" s="363" customFormat="1" ht="15" customHeight="1"/>
    <row r="689" s="363" customFormat="1" ht="15" customHeight="1"/>
    <row r="690" s="363" customFormat="1" ht="15" customHeight="1"/>
    <row r="691" s="363" customFormat="1" ht="15" customHeight="1"/>
    <row r="692" s="363" customFormat="1" ht="15" customHeight="1"/>
    <row r="693" s="363" customFormat="1" ht="15" customHeight="1"/>
    <row r="694" s="363" customFormat="1" ht="15" customHeight="1"/>
    <row r="695" s="363" customFormat="1" ht="15" customHeight="1"/>
    <row r="696" s="363" customFormat="1" ht="15" customHeight="1"/>
    <row r="697" s="363" customFormat="1" ht="15" customHeight="1"/>
    <row r="698" s="363" customFormat="1" ht="15" customHeight="1"/>
    <row r="699" s="363" customFormat="1" ht="15" customHeight="1"/>
    <row r="700" s="363" customFormat="1" ht="15" customHeight="1"/>
    <row r="701" s="363" customFormat="1" ht="15" customHeight="1"/>
    <row r="702" s="363" customFormat="1" ht="15" customHeight="1"/>
    <row r="703" s="363" customFormat="1" ht="15" customHeight="1"/>
    <row r="704" s="363" customFormat="1" ht="15" customHeight="1"/>
    <row r="705" s="363" customFormat="1" ht="15" customHeight="1"/>
    <row r="706" s="363" customFormat="1" ht="15" customHeight="1"/>
    <row r="707" s="363" customFormat="1" ht="15" customHeight="1"/>
    <row r="708" s="363" customFormat="1" ht="15" customHeight="1"/>
    <row r="709" s="363" customFormat="1" ht="15" customHeight="1"/>
    <row r="710" s="363" customFormat="1" ht="15" customHeight="1"/>
    <row r="711" s="363" customFormat="1" ht="15" customHeight="1"/>
    <row r="712" s="363" customFormat="1" ht="15" customHeight="1"/>
    <row r="713" s="363" customFormat="1" ht="15" customHeight="1"/>
    <row r="714" s="363" customFormat="1" ht="15" customHeight="1"/>
    <row r="715" s="363" customFormat="1" ht="15" customHeight="1"/>
    <row r="716" s="363" customFormat="1" ht="15" customHeight="1"/>
    <row r="717" s="363" customFormat="1" ht="15" customHeight="1"/>
    <row r="718" s="363" customFormat="1" ht="15" customHeight="1"/>
    <row r="719" s="363" customFormat="1" ht="15" customHeight="1"/>
    <row r="720" s="363" customFormat="1" ht="15" customHeight="1"/>
    <row r="721" s="363" customFormat="1" ht="15" customHeight="1"/>
    <row r="722" s="363" customFormat="1" ht="15" customHeight="1"/>
    <row r="723" s="363" customFormat="1" ht="15" customHeight="1"/>
    <row r="724" s="363" customFormat="1" ht="15" customHeight="1"/>
    <row r="725" s="363" customFormat="1" ht="15" customHeight="1"/>
    <row r="726" s="363" customFormat="1" ht="15" customHeight="1"/>
    <row r="727" s="363" customFormat="1" ht="15" customHeight="1"/>
    <row r="728" s="363" customFormat="1" ht="15" customHeight="1"/>
    <row r="729" s="363" customFormat="1" ht="15" customHeight="1"/>
    <row r="730" s="363" customFormat="1" ht="15" customHeight="1"/>
    <row r="731" s="363" customFormat="1" ht="15" customHeight="1"/>
    <row r="732" s="363" customFormat="1" ht="15" customHeight="1"/>
    <row r="733" s="363" customFormat="1" ht="15" customHeight="1"/>
    <row r="734" s="363" customFormat="1" ht="15" customHeight="1"/>
    <row r="735" s="363" customFormat="1" ht="15" customHeight="1"/>
    <row r="736" s="363" customFormat="1" ht="15" customHeight="1"/>
    <row r="737" s="363" customFormat="1" ht="15" customHeight="1"/>
    <row r="738" s="363" customFormat="1" ht="15" customHeight="1"/>
    <row r="739" s="363" customFormat="1" ht="15" customHeight="1"/>
    <row r="740" s="363" customFormat="1" ht="15" customHeight="1"/>
    <row r="741" s="363" customFormat="1" ht="15" customHeight="1"/>
    <row r="742" s="363" customFormat="1" ht="15" customHeight="1"/>
    <row r="743" s="363" customFormat="1" ht="15" customHeight="1"/>
    <row r="744" s="363" customFormat="1" ht="15" customHeight="1"/>
    <row r="745" s="363" customFormat="1" ht="15" customHeight="1"/>
    <row r="746" s="363" customFormat="1" ht="15" customHeight="1"/>
    <row r="747" s="363" customFormat="1" ht="15" customHeight="1"/>
    <row r="748" s="363" customFormat="1" ht="15" customHeight="1"/>
    <row r="749" s="363" customFormat="1" ht="15" customHeight="1"/>
    <row r="750" s="363" customFormat="1" ht="15" customHeight="1"/>
    <row r="751" s="363" customFormat="1" ht="15" customHeight="1"/>
    <row r="752" s="363" customFormat="1" ht="15" customHeight="1"/>
    <row r="753" s="363" customFormat="1" ht="15" customHeight="1"/>
    <row r="754" s="363" customFormat="1" ht="15" customHeight="1"/>
    <row r="755" s="363" customFormat="1" ht="15" customHeight="1"/>
    <row r="756" s="363" customFormat="1" ht="15" customHeight="1"/>
    <row r="757" s="363" customFormat="1" ht="15" customHeight="1"/>
    <row r="758" s="363" customFormat="1" ht="15" customHeight="1"/>
    <row r="759" s="363" customFormat="1" ht="15" customHeight="1"/>
    <row r="760" s="363" customFormat="1" ht="15" customHeight="1"/>
    <row r="761" s="363" customFormat="1" ht="15" customHeight="1"/>
    <row r="762" s="363" customFormat="1" ht="15" customHeight="1"/>
    <row r="763" s="363" customFormat="1" ht="15" customHeight="1"/>
    <row r="764" s="363" customFormat="1" ht="15" customHeight="1"/>
    <row r="765" s="363" customFormat="1" ht="15" customHeight="1"/>
    <row r="766" s="363" customFormat="1" ht="15" customHeight="1"/>
    <row r="767" s="363" customFormat="1" ht="15" customHeight="1"/>
    <row r="768" s="363" customFormat="1" ht="15" customHeight="1"/>
    <row r="769" s="363" customFormat="1" ht="15" customHeight="1"/>
    <row r="770" s="363" customFormat="1" ht="15" customHeight="1"/>
    <row r="771" s="363" customFormat="1" ht="15" customHeight="1"/>
    <row r="772" s="363" customFormat="1" ht="15" customHeight="1"/>
    <row r="773" s="363" customFormat="1" ht="15" customHeight="1"/>
    <row r="774" s="363" customFormat="1" ht="15" customHeight="1"/>
    <row r="775" s="363" customFormat="1" ht="15" customHeight="1"/>
    <row r="776" s="363" customFormat="1" ht="15" customHeight="1"/>
    <row r="777" s="363" customFormat="1" ht="15" customHeight="1"/>
    <row r="778" s="363" customFormat="1" ht="15" customHeight="1"/>
    <row r="779" s="363" customFormat="1" ht="15" customHeight="1"/>
    <row r="780" s="363" customFormat="1" ht="15" customHeight="1"/>
    <row r="781" s="363" customFormat="1" ht="15" customHeight="1"/>
    <row r="782" s="363" customFormat="1" ht="15" customHeight="1"/>
    <row r="783" s="363" customFormat="1" ht="15" customHeight="1"/>
    <row r="784" s="363" customFormat="1" ht="15" customHeight="1"/>
    <row r="785" s="363" customFormat="1" ht="15" customHeight="1"/>
    <row r="786" s="363" customFormat="1" ht="15" customHeight="1"/>
    <row r="787" s="363" customFormat="1" ht="15" customHeight="1"/>
    <row r="788" s="363" customFormat="1" ht="15" customHeight="1"/>
    <row r="789" s="363" customFormat="1" ht="15" customHeight="1"/>
    <row r="790" s="363" customFormat="1" ht="15" customHeight="1"/>
    <row r="791" s="363" customFormat="1" ht="15" customHeight="1"/>
    <row r="792" s="363" customFormat="1" ht="15" customHeight="1"/>
    <row r="793" s="363" customFormat="1" ht="15" customHeight="1"/>
    <row r="794" s="363" customFormat="1" ht="15" customHeight="1"/>
    <row r="795" s="363" customFormat="1" ht="15" customHeight="1"/>
    <row r="796" s="363" customFormat="1" ht="15" customHeight="1"/>
    <row r="797" s="363" customFormat="1" ht="15" customHeight="1"/>
    <row r="798" s="363" customFormat="1" ht="15" customHeight="1"/>
    <row r="799" s="363" customFormat="1" ht="15" customHeight="1"/>
    <row r="800" s="363" customFormat="1" ht="15" customHeight="1"/>
    <row r="801" s="363" customFormat="1" ht="15" customHeight="1"/>
    <row r="802" s="363" customFormat="1" ht="15" customHeight="1"/>
    <row r="803" s="363" customFormat="1" ht="15" customHeight="1"/>
    <row r="804" s="363" customFormat="1" ht="15" customHeight="1"/>
    <row r="805" s="363" customFormat="1" ht="15" customHeight="1"/>
    <row r="806" s="363" customFormat="1" ht="15" customHeight="1"/>
    <row r="807" s="363" customFormat="1" ht="15" customHeight="1"/>
    <row r="808" s="363" customFormat="1" ht="15" customHeight="1"/>
    <row r="809" s="363" customFormat="1" ht="15" customHeight="1"/>
    <row r="810" s="363" customFormat="1" ht="15" customHeight="1"/>
    <row r="811" s="363" customFormat="1" ht="15" customHeight="1"/>
    <row r="812" s="363" customFormat="1" ht="15" customHeight="1"/>
    <row r="813" s="363" customFormat="1" ht="15" customHeight="1"/>
    <row r="814" s="363" customFormat="1" ht="15" customHeight="1"/>
    <row r="815" s="363" customFormat="1" ht="15" customHeight="1"/>
    <row r="816" s="363" customFormat="1" ht="15" customHeight="1"/>
    <row r="817" s="363" customFormat="1" ht="15" customHeight="1"/>
    <row r="818" s="363" customFormat="1" ht="15" customHeight="1"/>
    <row r="819" s="363" customFormat="1" ht="15" customHeight="1"/>
    <row r="820" s="363" customFormat="1" ht="15" customHeight="1"/>
    <row r="821" s="363" customFormat="1" ht="15" customHeight="1"/>
    <row r="822" s="363" customFormat="1" ht="15" customHeight="1"/>
    <row r="823" s="363" customFormat="1" ht="15" customHeight="1"/>
    <row r="824" s="363" customFormat="1" ht="15" customHeight="1"/>
    <row r="825" s="363" customFormat="1" ht="15" customHeight="1"/>
    <row r="826" s="363" customFormat="1" ht="15" customHeight="1"/>
    <row r="827" s="363" customFormat="1" ht="15" customHeight="1"/>
    <row r="828" s="363" customFormat="1" ht="15" customHeight="1"/>
    <row r="829" s="363" customFormat="1" ht="15" customHeight="1"/>
    <row r="830" s="363" customFormat="1" ht="15" customHeight="1"/>
    <row r="831" s="363" customFormat="1" ht="15" customHeight="1"/>
    <row r="832" s="363" customFormat="1" ht="15" customHeight="1"/>
    <row r="833" s="363" customFormat="1" ht="15" customHeight="1"/>
    <row r="834" s="363" customFormat="1" ht="15" customHeight="1"/>
    <row r="835" s="363" customFormat="1" ht="15" customHeight="1"/>
    <row r="836" s="363" customFormat="1" ht="15" customHeight="1"/>
    <row r="837" s="363" customFormat="1" ht="15" customHeight="1"/>
    <row r="838" s="363" customFormat="1" ht="15" customHeight="1"/>
    <row r="839" s="363" customFormat="1" ht="15" customHeight="1"/>
    <row r="840" s="363" customFormat="1" ht="15" customHeight="1"/>
    <row r="841" s="363" customFormat="1" ht="15" customHeight="1"/>
    <row r="842" s="363" customFormat="1" ht="15" customHeight="1"/>
    <row r="843" s="363" customFormat="1" ht="15" customHeight="1"/>
    <row r="844" s="363" customFormat="1" ht="15" customHeight="1"/>
    <row r="845" s="363" customFormat="1" ht="15" customHeight="1"/>
    <row r="846" s="363" customFormat="1" ht="15" customHeight="1"/>
    <row r="847" s="363" customFormat="1" ht="15" customHeight="1"/>
    <row r="848" s="363" customFormat="1" ht="15" customHeight="1"/>
    <row r="849" s="363" customFormat="1" ht="15" customHeight="1"/>
    <row r="850" s="363" customFormat="1" ht="15" customHeight="1"/>
    <row r="851" s="363" customFormat="1" ht="15" customHeight="1"/>
    <row r="852" s="363" customFormat="1" ht="15" customHeight="1"/>
    <row r="853" s="363" customFormat="1" ht="15" customHeight="1"/>
    <row r="854" s="363" customFormat="1" ht="15" customHeight="1"/>
    <row r="855" s="363" customFormat="1" ht="15" customHeight="1"/>
    <row r="856" s="363" customFormat="1" ht="15" customHeight="1"/>
    <row r="857" s="363" customFormat="1" ht="15" customHeight="1"/>
    <row r="858" s="363" customFormat="1" ht="15" customHeight="1"/>
    <row r="859" s="363" customFormat="1" ht="15" customHeight="1"/>
    <row r="860" s="363" customFormat="1" ht="15" customHeight="1"/>
    <row r="861" s="363" customFormat="1" ht="15" customHeight="1"/>
    <row r="862" s="363" customFormat="1" ht="15" customHeight="1"/>
    <row r="863" s="363" customFormat="1" ht="15" customHeight="1"/>
    <row r="864" s="363" customFormat="1" ht="15" customHeight="1"/>
    <row r="865" s="363" customFormat="1" ht="15" customHeight="1"/>
    <row r="866" s="363" customFormat="1" ht="15" customHeight="1"/>
    <row r="867" s="363" customFormat="1" ht="15" customHeight="1"/>
    <row r="868" s="363" customFormat="1" ht="15" customHeight="1"/>
    <row r="869" s="363" customFormat="1" ht="15" customHeight="1"/>
    <row r="870" s="363" customFormat="1" ht="15" customHeight="1"/>
    <row r="871" s="363" customFormat="1" ht="15" customHeight="1"/>
    <row r="872" s="363" customFormat="1" ht="15" customHeight="1"/>
    <row r="873" s="363" customFormat="1" ht="15" customHeight="1"/>
    <row r="874" s="363" customFormat="1" ht="15" customHeight="1"/>
    <row r="875" s="363" customFormat="1" ht="15" customHeight="1"/>
    <row r="876" s="363" customFormat="1" ht="15" customHeight="1"/>
    <row r="877" s="363" customFormat="1" ht="15" customHeight="1"/>
    <row r="878" s="363" customFormat="1" ht="15" customHeight="1"/>
    <row r="879" s="363" customFormat="1" ht="15" customHeight="1"/>
    <row r="880" s="363" customFormat="1" ht="15" customHeight="1"/>
    <row r="881" s="363" customFormat="1" ht="15" customHeight="1"/>
    <row r="882" s="363" customFormat="1" ht="15" customHeight="1"/>
    <row r="883" s="363" customFormat="1" ht="15" customHeight="1"/>
    <row r="884" s="363" customFormat="1" ht="15" customHeight="1"/>
    <row r="885" s="363" customFormat="1" ht="15" customHeight="1"/>
    <row r="886" s="363" customFormat="1" ht="15" customHeight="1"/>
    <row r="887" s="363" customFormat="1" ht="15" customHeight="1"/>
    <row r="888" s="363" customFormat="1" ht="15" customHeight="1"/>
    <row r="889" s="363" customFormat="1" ht="15" customHeight="1"/>
    <row r="890" s="363" customFormat="1" ht="15" customHeight="1"/>
    <row r="891" s="363" customFormat="1" ht="15" customHeight="1"/>
    <row r="892" s="363" customFormat="1" ht="15" customHeight="1"/>
    <row r="893" s="363" customFormat="1" ht="15" customHeight="1"/>
    <row r="894" s="363" customFormat="1" ht="15" customHeight="1"/>
    <row r="895" s="363" customFormat="1" ht="15" customHeight="1"/>
    <row r="896" s="363" customFormat="1" ht="15" customHeight="1"/>
    <row r="897" s="363" customFormat="1" ht="15" customHeight="1"/>
    <row r="898" s="363" customFormat="1" ht="15" customHeight="1"/>
    <row r="899" s="363" customFormat="1" ht="15" customHeight="1"/>
    <row r="900" s="363" customFormat="1" ht="15" customHeight="1"/>
    <row r="901" s="363" customFormat="1" ht="15" customHeight="1"/>
    <row r="902" s="363" customFormat="1" ht="15" customHeight="1"/>
    <row r="903" s="363" customFormat="1" ht="15" customHeight="1"/>
    <row r="904" s="363" customFormat="1" ht="15" customHeight="1"/>
    <row r="905" s="363" customFormat="1" ht="15" customHeight="1"/>
    <row r="906" s="363" customFormat="1" ht="15" customHeight="1"/>
    <row r="907" s="363" customFormat="1" ht="15" customHeight="1"/>
    <row r="908" s="363" customFormat="1" ht="15" customHeight="1"/>
    <row r="909" s="363" customFormat="1" ht="15" customHeight="1"/>
    <row r="910" s="363" customFormat="1" ht="15" customHeight="1"/>
    <row r="911" s="363" customFormat="1" ht="15" customHeight="1"/>
    <row r="912" s="363" customFormat="1" ht="15" customHeight="1"/>
    <row r="913" s="363" customFormat="1" ht="15" customHeight="1"/>
    <row r="914" s="363" customFormat="1" ht="15" customHeight="1"/>
    <row r="915" s="363" customFormat="1" ht="15" customHeight="1"/>
    <row r="916" s="363" customFormat="1" ht="15" customHeight="1"/>
    <row r="917" s="363" customFormat="1" ht="15" customHeight="1"/>
    <row r="918" s="363" customFormat="1" ht="15" customHeight="1"/>
    <row r="919" s="363" customFormat="1" ht="15" customHeight="1"/>
    <row r="920" s="363" customFormat="1" ht="15" customHeight="1"/>
    <row r="921" s="363" customFormat="1" ht="15" customHeight="1"/>
    <row r="922" s="363" customFormat="1" ht="15" customHeight="1"/>
    <row r="923" s="363" customFormat="1" ht="15" customHeight="1"/>
    <row r="924" s="363" customFormat="1" ht="15" customHeight="1"/>
    <row r="925" s="363" customFormat="1" ht="15" customHeight="1"/>
    <row r="926" s="363" customFormat="1" ht="15" customHeight="1"/>
    <row r="927" s="363" customFormat="1" ht="15" customHeight="1"/>
    <row r="928" s="363" customFormat="1" ht="15" customHeight="1"/>
    <row r="929" s="363" customFormat="1" ht="15" customHeight="1"/>
    <row r="930" s="363" customFormat="1" ht="15" customHeight="1"/>
    <row r="931" s="363" customFormat="1" ht="15" customHeight="1"/>
    <row r="932" s="363" customFormat="1" ht="15" customHeight="1"/>
    <row r="933" s="363" customFormat="1" ht="15" customHeight="1"/>
    <row r="934" s="363" customFormat="1" ht="15" customHeight="1"/>
    <row r="935" s="363" customFormat="1" ht="15" customHeight="1"/>
    <row r="936" s="363" customFormat="1" ht="15" customHeight="1"/>
    <row r="937" s="363" customFormat="1" ht="15" customHeight="1"/>
    <row r="938" s="363" customFormat="1" ht="15" customHeight="1"/>
    <row r="939" s="363" customFormat="1" ht="15" customHeight="1"/>
    <row r="940" s="363" customFormat="1" ht="15" customHeight="1"/>
    <row r="941" s="363" customFormat="1" ht="15" customHeight="1"/>
    <row r="942" s="363" customFormat="1" ht="15" customHeight="1"/>
    <row r="943" s="363" customFormat="1" ht="15" customHeight="1"/>
    <row r="944" s="363" customFormat="1" ht="15" customHeight="1"/>
    <row r="945" s="363" customFormat="1" ht="15" customHeight="1"/>
    <row r="946" s="363" customFormat="1" ht="15" customHeight="1"/>
    <row r="947" s="363" customFormat="1" ht="15" customHeight="1"/>
    <row r="948" s="363" customFormat="1" ht="15" customHeight="1"/>
    <row r="949" s="363" customFormat="1" ht="15" customHeight="1"/>
    <row r="950" s="363" customFormat="1" ht="15" customHeight="1"/>
    <row r="951" s="363" customFormat="1" ht="15" customHeight="1"/>
    <row r="952" s="363" customFormat="1" ht="15" customHeight="1"/>
    <row r="953" s="363" customFormat="1" ht="15" customHeight="1"/>
    <row r="954" s="363" customFormat="1" ht="15" customHeight="1"/>
    <row r="955" s="363" customFormat="1" ht="15" customHeight="1"/>
    <row r="956" s="363" customFormat="1" ht="15" customHeight="1"/>
    <row r="957" s="363" customFormat="1" ht="15" customHeight="1"/>
    <row r="958" s="363" customFormat="1" ht="15" customHeight="1"/>
    <row r="959" s="363" customFormat="1" ht="15" customHeight="1"/>
    <row r="960" s="363" customFormat="1" ht="15" customHeight="1"/>
    <row r="961" s="363" customFormat="1" ht="15" customHeight="1"/>
    <row r="962" s="363" customFormat="1" ht="15" customHeight="1"/>
    <row r="963" s="363" customFormat="1" ht="15" customHeight="1"/>
    <row r="964" s="363" customFormat="1" ht="15" customHeight="1"/>
    <row r="965" s="363" customFormat="1" ht="15" customHeight="1"/>
    <row r="966" s="363" customFormat="1" ht="15" customHeight="1"/>
    <row r="967" s="363" customFormat="1" ht="15" customHeight="1"/>
    <row r="968" s="363" customFormat="1" ht="15" customHeight="1"/>
    <row r="969" s="363" customFormat="1" ht="15" customHeight="1"/>
    <row r="970" s="363" customFormat="1" ht="15" customHeight="1"/>
    <row r="971" s="363" customFormat="1" ht="15" customHeight="1"/>
    <row r="972" s="363" customFormat="1" ht="15" customHeight="1"/>
    <row r="973" s="363" customFormat="1" ht="15" customHeight="1"/>
    <row r="974" s="363" customFormat="1" ht="15" customHeight="1"/>
    <row r="975" s="363" customFormat="1" ht="15" customHeight="1"/>
    <row r="976" s="363" customFormat="1" ht="15" customHeight="1"/>
    <row r="977" s="363" customFormat="1" ht="15" customHeight="1"/>
    <row r="978" s="363" customFormat="1" ht="15" customHeight="1"/>
    <row r="979" s="363" customFormat="1" ht="15" customHeight="1"/>
    <row r="980" s="363" customFormat="1" ht="15" customHeight="1"/>
    <row r="981" s="363" customFormat="1" ht="15" customHeight="1"/>
    <row r="982" s="363" customFormat="1" ht="15" customHeight="1"/>
    <row r="983" s="363" customFormat="1" ht="15" customHeight="1"/>
    <row r="984" s="363" customFormat="1" ht="15" customHeight="1"/>
    <row r="985" s="363" customFormat="1" ht="15" customHeight="1"/>
    <row r="986" s="363" customFormat="1" ht="15" customHeight="1"/>
    <row r="987" s="363" customFormat="1" ht="15" customHeight="1"/>
    <row r="988" s="363" customFormat="1" ht="15" customHeight="1"/>
    <row r="989" s="363" customFormat="1" ht="15" customHeight="1"/>
    <row r="990" s="363" customFormat="1" ht="15" customHeight="1"/>
    <row r="991" s="363" customFormat="1" ht="15" customHeight="1"/>
    <row r="992" s="363" customFormat="1" ht="15" customHeight="1"/>
    <row r="993" s="363" customFormat="1" ht="15" customHeight="1"/>
    <row r="994" s="363" customFormat="1" ht="15" customHeight="1"/>
    <row r="995" s="363" customFormat="1" ht="15" customHeight="1"/>
    <row r="996" s="363" customFormat="1" ht="15" customHeight="1"/>
    <row r="1021" spans="2:3" ht="11.25" customHeight="1">
      <c r="B1021" s="364" t="s">
        <v>58</v>
      </c>
      <c r="C1021" s="364" t="s">
        <v>58</v>
      </c>
    </row>
    <row r="1023" spans="2:3" ht="11.25" customHeight="1">
      <c r="C1023" s="364"/>
    </row>
    <row r="1024" spans="2:3" ht="11.25" customHeight="1">
      <c r="C1024" s="364"/>
    </row>
    <row r="1025" spans="3:3" ht="11.25" customHeight="1">
      <c r="C1025" s="364"/>
    </row>
    <row r="1026" spans="3:3" ht="11.25" customHeight="1"/>
    <row r="1027" spans="3:3" ht="11.25" customHeight="1"/>
    <row r="1028" spans="3:3" ht="11.25" customHeight="1"/>
    <row r="1029" spans="3:3" ht="11.25" customHeight="1"/>
    <row r="1030" spans="3:3" ht="11.25" customHeight="1"/>
    <row r="1031" spans="3:3" ht="11.25" customHeight="1"/>
    <row r="1032" spans="3:3" ht="11.25" customHeight="1"/>
    <row r="1033" spans="3:3" ht="11.25" customHeight="1"/>
    <row r="1035" spans="3:3" ht="11.25" customHeight="1"/>
    <row r="1036" spans="3:3" ht="11.25" customHeight="1"/>
    <row r="1037" spans="3:3" ht="11.25" customHeight="1"/>
    <row r="1038" spans="3:3" ht="11.25" customHeight="1"/>
    <row r="1039" spans="3:3" ht="11.25" customHeight="1"/>
    <row r="1042" ht="11.25" customHeight="1"/>
    <row r="1043" ht="11.25" customHeight="1"/>
    <row r="1044" ht="11.25" customHeight="1"/>
    <row r="1045" ht="11.25" customHeight="1"/>
    <row r="1046" ht="11.25" customHeight="1"/>
    <row r="1047" ht="11.25" customHeight="1"/>
    <row r="1048" ht="11.25" customHeight="1"/>
    <row r="1049" ht="11.25" customHeight="1"/>
    <row r="1050" ht="11.25" customHeight="1"/>
    <row r="1051" ht="11.25" customHeight="1"/>
    <row r="1052" ht="11.25" customHeight="1"/>
    <row r="1053" ht="11.25" customHeight="1"/>
    <row r="1054" ht="11.25" customHeight="1"/>
    <row r="1056" ht="11.25" customHeight="1"/>
    <row r="1057" ht="11.25" customHeight="1"/>
    <row r="1058" ht="11.25" customHeight="1"/>
    <row r="1059" ht="11.25" customHeight="1"/>
    <row r="1060" ht="11.25" customHeight="1"/>
    <row r="1061" ht="11.25" customHeight="1"/>
    <row r="1063" ht="11.25" customHeight="1"/>
    <row r="1064" ht="11.25" customHeight="1"/>
    <row r="1065" ht="11.25" customHeight="1"/>
    <row r="1066" ht="11.25" customHeight="1"/>
    <row r="1067" ht="11.25" customHeight="1"/>
    <row r="1068" ht="11.25" customHeight="1"/>
    <row r="1069" ht="11.25" customHeight="1"/>
    <row r="1070" ht="11.25" customHeight="1"/>
    <row r="1071" ht="11.25" customHeight="1"/>
    <row r="1072" ht="11.25" customHeight="1"/>
    <row r="1074" ht="11.25" customHeight="1"/>
    <row r="1075" ht="11.25" customHeight="1"/>
    <row r="1076" ht="11.25" customHeight="1"/>
    <row r="1077" ht="11.25" customHeight="1"/>
    <row r="1078" ht="11.25" customHeight="1"/>
    <row r="1079" ht="11.25" customHeight="1"/>
    <row r="1081" ht="11.25" customHeight="1"/>
    <row r="1082" ht="11.25" customHeight="1"/>
    <row r="1083" ht="11.25" customHeight="1"/>
    <row r="1084" ht="11.25" customHeight="1"/>
    <row r="1085" ht="11.25" customHeight="1"/>
    <row r="1086" ht="11.25" customHeight="1"/>
    <row r="1088" ht="11.25" customHeight="1"/>
    <row r="1089" ht="11.25" customHeight="1"/>
    <row r="1090" ht="11.25" customHeight="1"/>
    <row r="1091" ht="11.25" customHeight="1"/>
    <row r="1093" ht="11.25" customHeight="1"/>
    <row r="1094" ht="11.25" customHeight="1"/>
    <row r="1095" ht="11.25" customHeight="1"/>
    <row r="1096" ht="11.25" customHeight="1"/>
    <row r="1097" ht="11.25" customHeight="1"/>
    <row r="1098" ht="11.25" customHeight="1"/>
    <row r="1099" ht="11.25" customHeight="1"/>
    <row r="1100" ht="11.25" customHeight="1"/>
    <row r="1101" ht="11.25" customHeight="1"/>
    <row r="1102" ht="11.25" customHeight="1"/>
    <row r="1103" ht="11.25" customHeight="1"/>
    <row r="1104" ht="11.25" customHeight="1"/>
    <row r="1105" ht="11.25" customHeight="1"/>
    <row r="1106" ht="11.25" customHeight="1"/>
    <row r="1110" ht="11.25" customHeight="1"/>
    <row r="1111" ht="11.25" customHeight="1"/>
    <row r="1112" ht="11.25" customHeight="1"/>
    <row r="1113" ht="11.25" customHeight="1"/>
    <row r="1114" ht="11.25" customHeight="1"/>
    <row r="1116" ht="11.25" customHeight="1"/>
    <row r="1117" ht="11.25" customHeight="1"/>
    <row r="1118" ht="11.25" customHeight="1"/>
    <row r="1119" ht="11.25" customHeight="1"/>
    <row r="1122" ht="11.25" customHeight="1"/>
    <row r="1123" ht="11.25" customHeight="1"/>
    <row r="1125" ht="11.25" customHeight="1"/>
    <row r="1126" ht="11.25" customHeight="1"/>
    <row r="1127" ht="11.25" customHeight="1"/>
    <row r="1128" ht="11.25" customHeight="1"/>
    <row r="1131" ht="11.25" customHeight="1"/>
    <row r="1132" ht="11.25" customHeight="1"/>
    <row r="1133" ht="11.25" customHeight="1"/>
    <row r="1134" ht="11.25" customHeight="1"/>
    <row r="1135" ht="11.25" customHeight="1"/>
    <row r="1136" ht="11.25" customHeight="1"/>
    <row r="1137" ht="11.25" customHeight="1"/>
    <row r="1138" ht="11.25" customHeight="1"/>
    <row r="1139" ht="11.25" customHeight="1"/>
    <row r="1140" ht="11.25" customHeight="1"/>
    <row r="1141" ht="11.25" customHeight="1"/>
    <row r="1142" ht="11.25" customHeight="1"/>
    <row r="1143" ht="11.25" customHeight="1"/>
    <row r="1144" ht="11.25" customHeight="1"/>
    <row r="1145" ht="11.25" customHeight="1"/>
    <row r="1148" ht="11.25" customHeight="1"/>
    <row r="1149" ht="11.25" customHeight="1"/>
    <row r="1150" ht="11.25" customHeight="1"/>
    <row r="1151" ht="11.25" customHeight="1"/>
    <row r="1152" ht="11.25" customHeight="1"/>
    <row r="1153" ht="11.25" customHeight="1"/>
    <row r="1154" ht="11.25" customHeight="1"/>
  </sheetData>
  <sheetProtection formatCells="0" formatColumns="0" formatRows="0" insertColumns="0" insertRows="0" insertHyperlinks="0" deleteColumns="0" deleteRows="0" sort="0" autoFilter="0" pivotTables="0"/>
  <mergeCells count="24">
    <mergeCell ref="AX6:BS6"/>
    <mergeCell ref="C1:D1"/>
    <mergeCell ref="DB6:DE6"/>
    <mergeCell ref="E1:F1"/>
    <mergeCell ref="BW6:CB6"/>
    <mergeCell ref="CC6:CJ6"/>
    <mergeCell ref="CX6:DA6"/>
    <mergeCell ref="CK6:CK7"/>
    <mergeCell ref="H4:K4"/>
    <mergeCell ref="M1:M4"/>
    <mergeCell ref="G1:L1"/>
    <mergeCell ref="G2:L2"/>
    <mergeCell ref="AR6:AW6"/>
    <mergeCell ref="CL6:CW6"/>
    <mergeCell ref="H3:K3"/>
    <mergeCell ref="C6:N6"/>
    <mergeCell ref="BT6:BV6"/>
    <mergeCell ref="AO6:AQ6"/>
    <mergeCell ref="V6:AN6"/>
    <mergeCell ref="O6:U6"/>
    <mergeCell ref="C2:D2"/>
    <mergeCell ref="E2:F2"/>
    <mergeCell ref="E3:F3"/>
    <mergeCell ref="E4:F4"/>
  </mergeCells>
  <conditionalFormatting sqref="S8 S11:S19">
    <cfRule type="containsText" dxfId="737" priority="41" operator="containsText" text="EXTREMO">
      <formula>NOT(ISERROR(SEARCH(("EXTREMO"),(S8))))</formula>
    </cfRule>
    <cfRule type="containsText" dxfId="736" priority="42" operator="containsText" text="ALTO">
      <formula>NOT(ISERROR(SEARCH(("ALTO"),(S8))))</formula>
    </cfRule>
    <cfRule type="containsText" dxfId="735" priority="43" operator="containsText" text="MODERADO">
      <formula>NOT(ISERROR(SEARCH(("MODERADO"),(S8))))</formula>
    </cfRule>
    <cfRule type="containsText" dxfId="734" priority="44" operator="containsText" text="bajo">
      <formula>NOT(ISERROR(SEARCH(("bajo"),(S8))))</formula>
    </cfRule>
  </conditionalFormatting>
  <conditionalFormatting sqref="AV8 AV11:AV19">
    <cfRule type="containsText" dxfId="733" priority="45" operator="containsText" text="EXTREMO">
      <formula>NOT(ISERROR(SEARCH(("EXTREMO"),(AV8))))</formula>
    </cfRule>
    <cfRule type="containsText" dxfId="732" priority="46" operator="containsText" text="ALTO">
      <formula>NOT(ISERROR(SEARCH(("ALTO"),(AV8))))</formula>
    </cfRule>
    <cfRule type="containsText" dxfId="731" priority="47" operator="containsText" text="MODERADO">
      <formula>NOT(ISERROR(SEARCH(("MODERADO"),(AV8))))</formula>
    </cfRule>
    <cfRule type="containsText" dxfId="730" priority="48" operator="containsText" text="bajo">
      <formula>NOT(ISERROR(SEARCH(("bajo"),(AV8))))</formula>
    </cfRule>
  </conditionalFormatting>
  <conditionalFormatting sqref="CA8 CA11:CA19">
    <cfRule type="containsText" dxfId="729" priority="37" operator="containsText" text="EXTREMO">
      <formula>NOT(ISERROR(SEARCH(("EXTREMO"),(CA8))))</formula>
    </cfRule>
    <cfRule type="containsText" dxfId="728" priority="38" operator="containsText" text="ALTO">
      <formula>NOT(ISERROR(SEARCH(("ALTO"),(CA8))))</formula>
    </cfRule>
    <cfRule type="containsText" dxfId="727" priority="39" operator="containsText" text="MODERADO">
      <formula>NOT(ISERROR(SEARCH(("MODERADO"),(CA8))))</formula>
    </cfRule>
    <cfRule type="containsText" dxfId="726" priority="40" operator="containsText" text="bajo">
      <formula>NOT(ISERROR(SEARCH(("bajo"),(CA8))))</formula>
    </cfRule>
  </conditionalFormatting>
  <conditionalFormatting sqref="S9:S10">
    <cfRule type="containsText" dxfId="725" priority="29" operator="containsText" text="EXTREMO">
      <formula>NOT(ISERROR(SEARCH(("EXTREMO"),(S9))))</formula>
    </cfRule>
    <cfRule type="containsText" dxfId="724" priority="30" operator="containsText" text="ALTO">
      <formula>NOT(ISERROR(SEARCH(("ALTO"),(S9))))</formula>
    </cfRule>
    <cfRule type="containsText" dxfId="723" priority="31" operator="containsText" text="MODERADO">
      <formula>NOT(ISERROR(SEARCH(("MODERADO"),(S9))))</formula>
    </cfRule>
    <cfRule type="containsText" dxfId="722" priority="32" operator="containsText" text="bajo">
      <formula>NOT(ISERROR(SEARCH(("bajo"),(S9))))</formula>
    </cfRule>
  </conditionalFormatting>
  <conditionalFormatting sqref="AV9:AV10">
    <cfRule type="containsText" dxfId="721" priority="33" operator="containsText" text="EXTREMO">
      <formula>NOT(ISERROR(SEARCH(("EXTREMO"),(AV9))))</formula>
    </cfRule>
    <cfRule type="containsText" dxfId="720" priority="34" operator="containsText" text="ALTO">
      <formula>NOT(ISERROR(SEARCH(("ALTO"),(AV9))))</formula>
    </cfRule>
    <cfRule type="containsText" dxfId="719" priority="35" operator="containsText" text="MODERADO">
      <formula>NOT(ISERROR(SEARCH(("MODERADO"),(AV9))))</formula>
    </cfRule>
    <cfRule type="containsText" dxfId="718" priority="36" operator="containsText" text="bajo">
      <formula>NOT(ISERROR(SEARCH(("bajo"),(AV9))))</formula>
    </cfRule>
  </conditionalFormatting>
  <conditionalFormatting sqref="CA9:CA10">
    <cfRule type="containsText" dxfId="717" priority="25" operator="containsText" text="EXTREMO">
      <formula>NOT(ISERROR(SEARCH(("EXTREMO"),(CA9))))</formula>
    </cfRule>
    <cfRule type="containsText" dxfId="716" priority="26" operator="containsText" text="ALTO">
      <formula>NOT(ISERROR(SEARCH(("ALTO"),(CA9))))</formula>
    </cfRule>
    <cfRule type="containsText" dxfId="715" priority="27" operator="containsText" text="MODERADO">
      <formula>NOT(ISERROR(SEARCH(("MODERADO"),(CA9))))</formula>
    </cfRule>
    <cfRule type="containsText" dxfId="714" priority="28" operator="containsText" text="bajo">
      <formula>NOT(ISERROR(SEARCH(("bajo"),(CA9))))</formula>
    </cfRule>
  </conditionalFormatting>
  <conditionalFormatting sqref="CA20">
    <cfRule type="containsText" dxfId="713" priority="21" operator="containsText" text="EXTREMO">
      <formula>NOT(ISERROR(SEARCH(("EXTREMO"),(CA20))))</formula>
    </cfRule>
    <cfRule type="containsText" dxfId="712" priority="22" operator="containsText" text="ALTO">
      <formula>NOT(ISERROR(SEARCH(("ALTO"),(CA20))))</formula>
    </cfRule>
    <cfRule type="containsText" dxfId="711" priority="23" operator="containsText" text="MODERADO">
      <formula>NOT(ISERROR(SEARCH(("MODERADO"),(CA20))))</formula>
    </cfRule>
    <cfRule type="containsText" dxfId="710" priority="24" operator="containsText" text="bajo">
      <formula>NOT(ISERROR(SEARCH(("bajo"),(CA20))))</formula>
    </cfRule>
  </conditionalFormatting>
  <conditionalFormatting sqref="CA21">
    <cfRule type="containsText" dxfId="709" priority="17" operator="containsText" text="EXTREMO">
      <formula>NOT(ISERROR(SEARCH(("EXTREMO"),(CA21))))</formula>
    </cfRule>
    <cfRule type="containsText" dxfId="708" priority="18" operator="containsText" text="ALTO">
      <formula>NOT(ISERROR(SEARCH(("ALTO"),(CA21))))</formula>
    </cfRule>
    <cfRule type="containsText" dxfId="707" priority="19" operator="containsText" text="MODERADO">
      <formula>NOT(ISERROR(SEARCH(("MODERADO"),(CA21))))</formula>
    </cfRule>
    <cfRule type="containsText" dxfId="706" priority="20" operator="containsText" text="bajo">
      <formula>NOT(ISERROR(SEARCH(("bajo"),(CA21))))</formula>
    </cfRule>
  </conditionalFormatting>
  <conditionalFormatting sqref="S20">
    <cfRule type="containsText" dxfId="705" priority="13" operator="containsText" text="EXTREMO">
      <formula>NOT(ISERROR(SEARCH(("EXTREMO"),(S20))))</formula>
    </cfRule>
    <cfRule type="containsText" dxfId="704" priority="14" operator="containsText" text="ALTO">
      <formula>NOT(ISERROR(SEARCH(("ALTO"),(S20))))</formula>
    </cfRule>
    <cfRule type="containsText" dxfId="703" priority="15" operator="containsText" text="MODERADO">
      <formula>NOT(ISERROR(SEARCH(("MODERADO"),(S20))))</formula>
    </cfRule>
    <cfRule type="containsText" dxfId="702" priority="16" operator="containsText" text="bajo">
      <formula>NOT(ISERROR(SEARCH(("bajo"),(S20))))</formula>
    </cfRule>
  </conditionalFormatting>
  <conditionalFormatting sqref="S21">
    <cfRule type="containsText" dxfId="701" priority="9" operator="containsText" text="EXTREMO">
      <formula>NOT(ISERROR(SEARCH(("EXTREMO"),(S21))))</formula>
    </cfRule>
    <cfRule type="containsText" dxfId="700" priority="10" operator="containsText" text="ALTO">
      <formula>NOT(ISERROR(SEARCH(("ALTO"),(S21))))</formula>
    </cfRule>
    <cfRule type="containsText" dxfId="699" priority="11" operator="containsText" text="MODERADO">
      <formula>NOT(ISERROR(SEARCH(("MODERADO"),(S21))))</formula>
    </cfRule>
    <cfRule type="containsText" dxfId="698" priority="12" operator="containsText" text="bajo">
      <formula>NOT(ISERROR(SEARCH(("bajo"),(S21))))</formula>
    </cfRule>
  </conditionalFormatting>
  <conditionalFormatting sqref="S22">
    <cfRule type="containsText" dxfId="697" priority="5" operator="containsText" text="EXTREMO">
      <formula>NOT(ISERROR(SEARCH(("EXTREMO"),(S22))))</formula>
    </cfRule>
    <cfRule type="containsText" dxfId="696" priority="6" operator="containsText" text="ALTO">
      <formula>NOT(ISERROR(SEARCH(("ALTO"),(S22))))</formula>
    </cfRule>
    <cfRule type="containsText" dxfId="695" priority="7" operator="containsText" text="MODERADO">
      <formula>NOT(ISERROR(SEARCH(("MODERADO"),(S22))))</formula>
    </cfRule>
    <cfRule type="containsText" dxfId="694" priority="8" operator="containsText" text="bajo">
      <formula>NOT(ISERROR(SEARCH(("bajo"),(S22))))</formula>
    </cfRule>
  </conditionalFormatting>
  <conditionalFormatting sqref="CA22">
    <cfRule type="containsText" dxfId="693" priority="1" operator="containsText" text="EXTREMO">
      <formula>NOT(ISERROR(SEARCH(("EXTREMO"),(CA22))))</formula>
    </cfRule>
    <cfRule type="containsText" dxfId="692" priority="2" operator="containsText" text="ALTO">
      <formula>NOT(ISERROR(SEARCH(("ALTO"),(CA22))))</formula>
    </cfRule>
    <cfRule type="containsText" dxfId="691" priority="3" operator="containsText" text="MODERADO">
      <formula>NOT(ISERROR(SEARCH(("MODERADO"),(CA22))))</formula>
    </cfRule>
    <cfRule type="containsText" dxfId="690" priority="4" operator="containsText" text="bajo">
      <formula>NOT(ISERROR(SEARCH(("bajo"),(CA22))))</formula>
    </cfRule>
  </conditionalFormatting>
  <dataValidations count="1">
    <dataValidation type="list" allowBlank="1" showErrorMessage="1" sqref="E4">
      <formula1>monitoreo</formula1>
    </dataValidation>
  </dataValidations>
  <printOptions horizontalCentered="1" verticalCentered="1"/>
  <pageMargins left="0.39370078740157483" right="0.39370078740157483" top="0.59055118110236227" bottom="0.59055118110236227" header="0" footer="0"/>
  <pageSetup scale="54" pageOrder="overThenDown" orientation="landscape" r:id="rId1"/>
  <headerFooter>
    <oddFooter>&amp;LFormato: FO-AC-07 Versión: 3&amp;CPágina &amp;P</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4" zoomScale="85" zoomScaleNormal="85" workbookViewId="0">
      <selection activeCell="U242" sqref="U242"/>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931</v>
      </c>
      <c r="B7" s="1760"/>
      <c r="C7" s="406" t="s">
        <v>984</v>
      </c>
      <c r="D7" s="407" t="s">
        <v>122</v>
      </c>
      <c r="E7" s="1761" t="s">
        <v>985</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320</v>
      </c>
      <c r="C12" s="1737" t="s">
        <v>1098</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Debida diligencia orientada a requerir: 
Revelación de parte de propietarios o moradores (tenedores, poseedores, arrendatarios, comerciantes, apoderados, etc.), que si él o algún pariente suyo dentro del segundo grado de consanguinidad, segundo de afinidad, o primero civil es o fue funcionario o PSP del IDU.
En caso de encontrar una coincidencia con la señal de alerta se envía reporte interno de inusualidad a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Predios o actividades económicas que pertenezcan a funcionarios o exfuncionarios del IDU o a su círculo familiar cercano. 
Causa 2. Predios o actividades económicas que pertenezcan a funcionarios o exfuncionarios de los socios de negocio del IDU (IGAC, Catastro, Lonja de propiedad) o a su círculo familiar cercano. 
.  
.  
.  
.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  
.  
.  
.  
.  
.  
.  
.  
.  
.  
.  
.  
.  
.  
.  
.  
.  
. </v>
      </c>
      <c r="AX12" s="421" t="str">
        <f>CONCATENATE(A12,". ",B12," 
",A13,". ",B13," 
",A14,". ",B14," 
",A15,". ",B15," 
",A16,". ",B16," 
",A17,". ",B17," 
",A18,". ",B18," 
",A19,". ",B19," 
",A20,". ",B20," 
",A21,". ",B21," 
",A22,". ",B22," 
",A23,". ",B23," 
",A24,". ",B24," 
",A25,". ",B25," 
",A26,". ",B26," 
",A27,". ",B27," 
",A28,". ",B28," 
",A29,". ",B29," 
",A30,". ",B30," 
",A31,". ",B31,)</f>
        <v xml:space="preserve">Causa 1. Clientes y/o usuarios 
Causa 2. Parte Relacionada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1097</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63"/>
      <c r="Y13" s="1764"/>
      <c r="Z13" s="1764"/>
      <c r="AA13" s="1765"/>
      <c r="AB13" s="1739" t="str">
        <f t="shared" si="0"/>
        <v>Control 2</v>
      </c>
      <c r="AC13" s="1740"/>
      <c r="AD13" s="1741" t="str">
        <f t="shared" si="1"/>
        <v>En la Debidad diligencia se solicitará:
Revelación de si es o fue funcionario o PSP de Catastro, IGAC, Lonja de Propiedad Raíz, notaria o algún pariente suyo dentro del segundo grado de consanguinidad, segundo de afinidad, o primero civil.
En caso de encontrar una coincidencia con la señal de alerta se envía reporte interno de inusualidad a equipo operativo SARLAFT para realizar debida diligencia intensificada.</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0"/>
        <v>Control 3</v>
      </c>
      <c r="AC14" s="1740"/>
      <c r="AD14" s="1741" t="str">
        <f t="shared" si="1"/>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0.6</v>
      </c>
      <c r="AU95" s="390">
        <v>1</v>
      </c>
      <c r="CC95" s="399">
        <v>1</v>
      </c>
    </row>
    <row r="96" spans="1:81" ht="18.75" customHeight="1">
      <c r="A96" s="501">
        <v>2</v>
      </c>
      <c r="B96" s="502" t="s">
        <v>110</v>
      </c>
      <c r="C96" s="1865"/>
      <c r="D96" s="1865"/>
      <c r="E96" s="1865"/>
      <c r="F96" s="1866"/>
      <c r="G96" s="497">
        <v>0.4</v>
      </c>
      <c r="H96" s="498"/>
      <c r="I96" s="498"/>
      <c r="J96" s="498"/>
      <c r="K96" s="499"/>
      <c r="L96" s="499"/>
      <c r="M96" s="499"/>
      <c r="N96" s="499"/>
      <c r="O96" s="499"/>
      <c r="P96" s="499"/>
      <c r="Q96" s="499"/>
      <c r="R96" s="499"/>
      <c r="S96" s="499"/>
      <c r="T96" s="499"/>
      <c r="U96" s="499"/>
      <c r="V96" s="499"/>
      <c r="W96" s="499"/>
      <c r="X96" s="499"/>
      <c r="Y96" s="499"/>
      <c r="Z96" s="500">
        <f>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t="s">
        <v>0</v>
      </c>
      <c r="K97" s="499"/>
      <c r="L97" s="499"/>
      <c r="M97" s="499"/>
      <c r="N97" s="499"/>
      <c r="O97" s="499"/>
      <c r="P97" s="499"/>
      <c r="Q97" s="499"/>
      <c r="R97" s="499"/>
      <c r="S97" s="499"/>
      <c r="T97" s="499"/>
      <c r="U97" s="499"/>
      <c r="V97" s="499"/>
      <c r="W97" s="499"/>
      <c r="X97" s="499"/>
      <c r="Y97" s="499"/>
      <c r="Z97" s="500">
        <f>COUNTA(H97:Y97)*G97</f>
        <v>1.7999999999999998</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X</v>
      </c>
      <c r="DJ103" s="1828"/>
      <c r="DK103" s="1882" t="str">
        <f>IF(Q164=3,"X","")</f>
        <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X</v>
      </c>
      <c r="EA103" s="1828"/>
      <c r="EB103" s="1882" t="str">
        <f>IF(Q176=3,"X","")</f>
        <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0.28799999999999998</v>
      </c>
      <c r="DK105" s="526"/>
      <c r="DL105" s="525">
        <f>IF(DK103="X",V164,0)</f>
        <v>0</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0.28799999999999998</v>
      </c>
      <c r="EB105" s="526"/>
      <c r="EC105" s="525">
        <f>IF(EB103="X",V176,0)</f>
        <v>0</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0.6</v>
      </c>
      <c r="CO111" s="1896">
        <v>3</v>
      </c>
      <c r="CP111" s="1914"/>
      <c r="CQ111" s="1912" t="str">
        <f>IF(AND(CK111="X",CP103="X"),CN111*CQ105,"")</f>
        <v/>
      </c>
      <c r="CR111" s="1913"/>
      <c r="CS111" s="1913" t="str">
        <f>IF(AND(CK111="X",CR103="X"),CN111*CS105,"")</f>
        <v/>
      </c>
      <c r="CT111" s="1907"/>
      <c r="CU111" s="1905" t="str">
        <f>IF(AND(CK111="X",CT103="X"),CN111*CU105,"")</f>
        <v/>
      </c>
      <c r="CV111" s="1906"/>
      <c r="CW111" s="1906">
        <f>IF(AND(CK111="X",CV103="X"),CN111*CW105,"")</f>
        <v>0.48</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X</v>
      </c>
      <c r="DE113" s="1901">
        <f>IF(DD113="X",I164,0)</f>
        <v>0.216</v>
      </c>
      <c r="DF113" s="1896">
        <v>2</v>
      </c>
      <c r="DG113" s="1930"/>
      <c r="DH113" s="1931" t="str">
        <f>IF(AND(DD113="X",DG103="X"),DE113*DH105,"")</f>
        <v/>
      </c>
      <c r="DI113" s="1911"/>
      <c r="DJ113" s="1912">
        <f>IF(AND(DD113="X",DI103="X"),DE113*DJ105,"")</f>
        <v>6.2207999999999992E-2</v>
      </c>
      <c r="DK113" s="1911"/>
      <c r="DL113" s="1912" t="str">
        <f>IF(AND(DD113="X",DK103="X"),DE113*DL105,"")</f>
        <v/>
      </c>
      <c r="DM113" s="1907"/>
      <c r="DN113" s="1905" t="str">
        <f>IF(AND(DD113="X",DM103="X"),DE113*DN105,"")</f>
        <v/>
      </c>
      <c r="DO113" s="1907"/>
      <c r="DP113" s="1905" t="str">
        <f>IF(AND(DD113="X",DO103="X"),DE113*DP105,"")</f>
        <v/>
      </c>
      <c r="DQ113" s="387"/>
      <c r="DR113" s="1743"/>
      <c r="DS113" s="1743"/>
      <c r="DT113" s="1896">
        <v>2</v>
      </c>
      <c r="DU113" s="1897" t="str">
        <f>IF(E176=2,"X","")</f>
        <v>X</v>
      </c>
      <c r="DV113" s="1901">
        <f>IF(DU113="X",I176,0)</f>
        <v>0.216</v>
      </c>
      <c r="DW113" s="1896">
        <v>2</v>
      </c>
      <c r="DX113" s="1930"/>
      <c r="DY113" s="1931" t="str">
        <f>IF(AND(DU113="X",DX103="X"),DV113*DY105,"")</f>
        <v/>
      </c>
      <c r="DZ113" s="1911"/>
      <c r="EA113" s="1912">
        <f>IF(AND(DU113="X",DZ103="X"),DV113*EA105,"")</f>
        <v>6.2207999999999992E-2</v>
      </c>
      <c r="EB113" s="1911"/>
      <c r="EC113" s="1912" t="str">
        <f>IF(AND(DU113="X",EB103="X"),DV113*EC105,"")</f>
        <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
      </c>
      <c r="DE115" s="1901">
        <f>IF(DD115="x",I164,0)</f>
        <v>0</v>
      </c>
      <c r="DF115" s="1896">
        <v>1</v>
      </c>
      <c r="DG115" s="1930"/>
      <c r="DH115" s="1931" t="str">
        <f>IF(AND(DD115="X",DG103="X"),DE115*DH105,"")</f>
        <v/>
      </c>
      <c r="DI115" s="1910"/>
      <c r="DJ115" s="1910" t="str">
        <f>IF(AND(DD115="X",DI103="X"),DE115*DJ105,"")</f>
        <v/>
      </c>
      <c r="DK115" s="1911"/>
      <c r="DL115" s="1912" t="str">
        <f>IF(AND(DD115="X",DK103="X"),DE115*DL105,"")</f>
        <v/>
      </c>
      <c r="DM115" s="1913"/>
      <c r="DN115" s="1913" t="str">
        <f>IF(AND(DD115="X",DM103="X"),DE115*DN105,"")</f>
        <v/>
      </c>
      <c r="DO115" s="1911"/>
      <c r="DP115" s="1912" t="str">
        <f>IF(AND(DD115="X",DO103="X"),DE115*DP105,"")</f>
        <v/>
      </c>
      <c r="DQ115" s="387"/>
      <c r="DR115" s="542"/>
      <c r="DS115" s="1743"/>
      <c r="DT115" s="1896">
        <v>1</v>
      </c>
      <c r="DU115" s="1897" t="str">
        <f>IF(E176=1,"X","")</f>
        <v/>
      </c>
      <c r="DV115" s="1901">
        <f>IF(DU115="x",I176,0)</f>
        <v>0</v>
      </c>
      <c r="DW115" s="1896">
        <v>1</v>
      </c>
      <c r="DX115" s="1930"/>
      <c r="DY115" s="1931" t="str">
        <f>IF(AND(DU115="X",DX103="X"),DV115*DY105,"")</f>
        <v/>
      </c>
      <c r="DZ115" s="1910"/>
      <c r="EA115" s="1910" t="str">
        <f>IF(AND(DU115="X",DZ103="X"),DV115*EA105,"")</f>
        <v/>
      </c>
      <c r="EB115" s="1911"/>
      <c r="EC115" s="1912" t="str">
        <f>IF(AND(DU115="X",EB103="X"),DV115*EC105,"")</f>
        <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0.48</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1096</v>
      </c>
      <c r="C133" s="1989"/>
      <c r="D133" s="1989"/>
      <c r="E133" s="1990" t="s">
        <v>1087</v>
      </c>
      <c r="F133" s="1990"/>
      <c r="G133" s="1989" t="s">
        <v>789</v>
      </c>
      <c r="H133" s="1989"/>
      <c r="I133" s="1989"/>
      <c r="J133" s="1989"/>
      <c r="K133" s="1991" t="s">
        <v>1092</v>
      </c>
      <c r="L133" s="1991"/>
      <c r="M133" s="1991"/>
      <c r="N133" s="1991"/>
      <c r="O133" s="1991"/>
      <c r="P133" s="1981" t="s">
        <v>106</v>
      </c>
      <c r="Q133" s="1982"/>
      <c r="R133" s="1981" t="s">
        <v>98</v>
      </c>
      <c r="S133" s="1982"/>
      <c r="T133" s="1981" t="s">
        <v>94</v>
      </c>
      <c r="U133" s="1982"/>
      <c r="V133" s="1981" t="s">
        <v>92</v>
      </c>
      <c r="W133" s="1982"/>
      <c r="X133" s="566">
        <f t="shared" ref="X133:X162" si="13">IF(Y133&gt;0.8,5,IF(Y133&gt;0.6,4,IF(Y133&gt;0.4,3,IF(Y133&gt;0.2,2,1))))</f>
        <v>2</v>
      </c>
      <c r="Y133" s="567">
        <f>IF(OR(V133="Ambos",V133="Probabilidad"),IF((V101-(V101*AY133))&lt;0.01,0.01,(V101-(V101*AY133))),V101)</f>
        <v>0.36</v>
      </c>
      <c r="Z133" s="566">
        <f t="shared" ref="Z133:Z162" si="14">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0.25</v>
      </c>
      <c r="AY133" s="569">
        <f t="shared" ref="AY133:AY140" si="17">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orientada a requerir: 
Revelación de parte de propietarios o moradores (tenedores, poseedores, arrendatarios, comerciantes, apoderados, etc.), que si él o algún pariente suyo dentro del segundo grado de consanguinidad, segundo de afinidad, o primero civil es o fue funcionario o PSP del IDU.
En caso de encontrar una coincidencia con la señal de alerta se envía reporte interno de inusualidad a equipo operativo SARLAFT para realizar debida diligencia intensificada. 
Control 2. En la Debidad diligencia se solicitará:
Revelación de si es o fue funcionario o PSP de Catastro, IGAC, Lonja de Propiedad Raíz, notaria o algún pariente suyo dentro del segundo grado de consanguinidad, segundo de afinidad, o primero civil.
En caso de encontrar una coincidencia con la señal de alerta se envía reporte interno de inusualidad a equipo operativo SARLAFT para realizar debida diligencia intensificada.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Asgiando  en DTPD 
Control 2. Profesional asginado en DTDP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Documento de Debidad Diligencia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 Diligencia
Reporte Interno de Inusualidad cuando aplique.
Registro en OpenERP-SARLAFT 
Control 2. Registro de Debida Diligencia
Reporte Interno de Inusualidad cuando aplique.
Registro en OpenERP-SARLAFT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0,36 
Control 2. 0,216 
Control 3. 0,216
. 0,216
. 0,216
. 0,216
. 0,216
. 0,216
. 0,216
. 0,216
. 0,216
. 0,216
. 0,216
. 0,216
. 0,216
. 0,216
. 0,216
. 0,216
. 0,216
. 0,216
. 0,216
. 0,216
. 0,216
. 0,216
. 0,216
. 0,216
. 0,216
. 0,216
. 0,216
. 0,216</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Control 2. 0,288 
Control 3. 0,288
. 0,288
. 0,288
. 0,288
. 0,288
. 0,288
. 0,288
. 0,288
. 0,288
. 0,288
. 0,288
. 0,288
. 0,288
. 0,288
. 0,288
. 0,288
. 0,288
. 0,288
. 0,288
. 0,288
. 0,288
. 0,288
. 0,288
. 0,288
. 0,288
. 0,288
. 0,288
. 0,288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1</v>
      </c>
      <c r="BT133" s="451">
        <f t="shared" ref="BT133:BT162" si="23">IF(T133="detectivo",1,0)</f>
        <v>0</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Predios o actividades económicas que pertenezcan a funcionarios o exfuncionarios del IDU o a su círculo familiar cercano.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1095</v>
      </c>
      <c r="C134" s="1989"/>
      <c r="D134" s="1989"/>
      <c r="E134" s="1989" t="s">
        <v>1094</v>
      </c>
      <c r="F134" s="1990"/>
      <c r="G134" s="1989" t="s">
        <v>1093</v>
      </c>
      <c r="H134" s="1989"/>
      <c r="I134" s="1989"/>
      <c r="J134" s="1989"/>
      <c r="K134" s="1991" t="s">
        <v>1092</v>
      </c>
      <c r="L134" s="1991"/>
      <c r="M134" s="1991"/>
      <c r="N134" s="1991"/>
      <c r="O134" s="1991"/>
      <c r="P134" s="1981" t="s">
        <v>106</v>
      </c>
      <c r="Q134" s="1982"/>
      <c r="R134" s="1981" t="s">
        <v>98</v>
      </c>
      <c r="S134" s="1982"/>
      <c r="T134" s="1981" t="s">
        <v>94</v>
      </c>
      <c r="U134" s="1982"/>
      <c r="V134" s="1981" t="s">
        <v>92</v>
      </c>
      <c r="W134" s="1982"/>
      <c r="X134" s="566">
        <f t="shared" si="13"/>
        <v>2</v>
      </c>
      <c r="Y134" s="567">
        <f t="shared" ref="Y134:Y162" si="31">IF(OR(V134="Ambos",V134="Probabilidad"),IF((Y133-(Y133*AY134))&lt;0.01,0.01,(Y133-(Y133*AY134))),Y133)</f>
        <v>0.216</v>
      </c>
      <c r="Z134" s="566">
        <f t="shared" si="14"/>
        <v>2</v>
      </c>
      <c r="AA134" s="567">
        <f t="shared" ref="AA134:AA162" si="32">IF(OR(V134="Ambos",V134="Impacto"),IF(AA133-(AA133*AY134)&lt;0.01,0.01,AA133-(AA133*AY134)),AA133)</f>
        <v>0.28799999999999998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si="15"/>
        <v>0.15</v>
      </c>
      <c r="AX134" s="571">
        <f t="shared" si="16"/>
        <v>0.25</v>
      </c>
      <c r="AY134" s="571">
        <f t="shared" si="17"/>
        <v>0.4</v>
      </c>
      <c r="AZ134" s="422"/>
      <c r="BA134" s="422"/>
      <c r="BB134" s="422"/>
      <c r="BC134" s="422"/>
      <c r="BD134" s="422"/>
      <c r="BE134" s="422"/>
      <c r="BF134" s="422"/>
      <c r="BG134" s="422"/>
      <c r="BH134" s="421"/>
      <c r="BL134" s="393"/>
      <c r="BM134" s="393"/>
      <c r="BN134" s="393"/>
      <c r="BO134" s="451">
        <f t="shared" si="18"/>
        <v>1</v>
      </c>
      <c r="BP134" s="451">
        <f t="shared" si="19"/>
        <v>0</v>
      </c>
      <c r="BQ134" s="451">
        <f t="shared" si="20"/>
        <v>1</v>
      </c>
      <c r="BR134" s="451">
        <f t="shared" si="21"/>
        <v>0</v>
      </c>
      <c r="BS134" s="451">
        <f t="shared" si="22"/>
        <v>1</v>
      </c>
      <c r="BT134" s="451">
        <f t="shared" si="23"/>
        <v>0</v>
      </c>
      <c r="BU134" s="451">
        <f t="shared" si="24"/>
        <v>0</v>
      </c>
      <c r="BV134" s="451">
        <f t="shared" si="25"/>
        <v>0</v>
      </c>
      <c r="BW134" s="451">
        <f t="shared" si="26"/>
        <v>0</v>
      </c>
      <c r="BX134" s="451">
        <f t="shared" si="27"/>
        <v>1</v>
      </c>
      <c r="BY134" s="451">
        <f t="shared" si="28"/>
        <v>0</v>
      </c>
      <c r="BZ134" s="451"/>
      <c r="CA134" s="451"/>
      <c r="CB134" s="393"/>
      <c r="CC134" s="399">
        <v>1</v>
      </c>
      <c r="CD134" s="570" t="str">
        <f t="shared" si="29"/>
        <v>Causa 2</v>
      </c>
      <c r="CE134" s="565" t="str">
        <f t="shared" si="30"/>
        <v>Predios o actividades económicas que pertenezcan a funcionarios o exfuncionarios de los socios de negocio del IDU (IGAC, Catastro, Lonja de propiedad) o a su círculo familiar cercano.</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0.216</v>
      </c>
      <c r="Z135" s="566">
        <f t="shared" si="14"/>
        <v>2</v>
      </c>
      <c r="AA135" s="567">
        <f t="shared" si="32"/>
        <v>0.28799999999999998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
      </c>
      <c r="CE135" s="565" t="str">
        <f t="shared" si="30"/>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0.216</v>
      </c>
      <c r="Z136" s="566">
        <f t="shared" si="14"/>
        <v>2</v>
      </c>
      <c r="AA136" s="567">
        <f t="shared" si="32"/>
        <v>0.28799999999999998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0.216</v>
      </c>
      <c r="Z137" s="566">
        <f t="shared" si="14"/>
        <v>2</v>
      </c>
      <c r="AA137" s="567">
        <f t="shared" si="32"/>
        <v>0.28799999999999998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0.216</v>
      </c>
      <c r="Z138" s="566">
        <f t="shared" si="14"/>
        <v>2</v>
      </c>
      <c r="AA138" s="567">
        <f t="shared" si="32"/>
        <v>0.28799999999999998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0.216</v>
      </c>
      <c r="Z139" s="566">
        <f t="shared" si="14"/>
        <v>2</v>
      </c>
      <c r="AA139" s="567">
        <f t="shared" si="32"/>
        <v>0.28799999999999998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0.216</v>
      </c>
      <c r="Z140" s="566">
        <f t="shared" si="14"/>
        <v>2</v>
      </c>
      <c r="AA140" s="567">
        <f t="shared" si="32"/>
        <v>0.28799999999999998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0.216</v>
      </c>
      <c r="Z141" s="566">
        <f t="shared" si="14"/>
        <v>2</v>
      </c>
      <c r="AA141" s="567">
        <f t="shared" si="32"/>
        <v>0.28799999999999998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0.216</v>
      </c>
      <c r="Z142" s="566">
        <f t="shared" si="14"/>
        <v>2</v>
      </c>
      <c r="AA142" s="567">
        <f t="shared" si="32"/>
        <v>0.28799999999999998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0.216</v>
      </c>
      <c r="Z143" s="566">
        <f t="shared" si="14"/>
        <v>2</v>
      </c>
      <c r="AA143" s="567">
        <f t="shared" si="32"/>
        <v>0.28799999999999998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0.216</v>
      </c>
      <c r="Z144" s="566">
        <f t="shared" si="14"/>
        <v>2</v>
      </c>
      <c r="AA144" s="567">
        <f t="shared" si="32"/>
        <v>0.28799999999999998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0.216</v>
      </c>
      <c r="Z145" s="566">
        <f t="shared" si="14"/>
        <v>2</v>
      </c>
      <c r="AA145" s="567">
        <f t="shared" si="32"/>
        <v>0.28799999999999998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0.216</v>
      </c>
      <c r="Z146" s="566">
        <f t="shared" si="14"/>
        <v>2</v>
      </c>
      <c r="AA146" s="567">
        <f t="shared" si="32"/>
        <v>0.28799999999999998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0.216</v>
      </c>
      <c r="Z147" s="566">
        <f t="shared" si="14"/>
        <v>2</v>
      </c>
      <c r="AA147" s="567">
        <f t="shared" si="32"/>
        <v>0.28799999999999998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0.216</v>
      </c>
      <c r="Z148" s="566">
        <f t="shared" si="14"/>
        <v>2</v>
      </c>
      <c r="AA148" s="567">
        <f t="shared" si="32"/>
        <v>0.28799999999999998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0.216</v>
      </c>
      <c r="Z149" s="566">
        <f t="shared" si="14"/>
        <v>2</v>
      </c>
      <c r="AA149" s="567">
        <f t="shared" si="32"/>
        <v>0.28799999999999998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0.216</v>
      </c>
      <c r="Z150" s="566">
        <f t="shared" si="14"/>
        <v>2</v>
      </c>
      <c r="AA150" s="567">
        <f t="shared" si="32"/>
        <v>0.28799999999999998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0.216</v>
      </c>
      <c r="Z151" s="566">
        <f t="shared" si="14"/>
        <v>2</v>
      </c>
      <c r="AA151" s="567">
        <f t="shared" si="32"/>
        <v>0.28799999999999998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0.216</v>
      </c>
      <c r="Z152" s="566">
        <f t="shared" si="14"/>
        <v>2</v>
      </c>
      <c r="AA152" s="567">
        <f t="shared" si="32"/>
        <v>0.28799999999999998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0.216</v>
      </c>
      <c r="Z153" s="566">
        <f t="shared" si="14"/>
        <v>2</v>
      </c>
      <c r="AA153" s="567">
        <f t="shared" si="32"/>
        <v>0.28799999999999998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0.216</v>
      </c>
      <c r="Z154" s="566">
        <f t="shared" si="14"/>
        <v>2</v>
      </c>
      <c r="AA154" s="567">
        <f t="shared" si="32"/>
        <v>0.28799999999999998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0.216</v>
      </c>
      <c r="Z155" s="566">
        <f t="shared" si="14"/>
        <v>2</v>
      </c>
      <c r="AA155" s="567">
        <f t="shared" si="32"/>
        <v>0.28799999999999998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0.216</v>
      </c>
      <c r="Z156" s="566">
        <f t="shared" si="14"/>
        <v>2</v>
      </c>
      <c r="AA156" s="567">
        <f t="shared" si="32"/>
        <v>0.28799999999999998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0.216</v>
      </c>
      <c r="Z157" s="566">
        <f t="shared" si="14"/>
        <v>2</v>
      </c>
      <c r="AA157" s="567">
        <f t="shared" si="32"/>
        <v>0.28799999999999998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0.216</v>
      </c>
      <c r="Z158" s="566">
        <f t="shared" si="14"/>
        <v>2</v>
      </c>
      <c r="AA158" s="567">
        <f t="shared" si="32"/>
        <v>0.28799999999999998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0.216</v>
      </c>
      <c r="Z159" s="566">
        <f t="shared" si="14"/>
        <v>2</v>
      </c>
      <c r="AA159" s="567">
        <f t="shared" si="32"/>
        <v>0.28799999999999998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0.216</v>
      </c>
      <c r="Z160" s="566">
        <f t="shared" si="14"/>
        <v>2</v>
      </c>
      <c r="AA160" s="567">
        <f t="shared" si="32"/>
        <v>0.28799999999999998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0.216</v>
      </c>
      <c r="Z161" s="566">
        <f t="shared" si="14"/>
        <v>2</v>
      </c>
      <c r="AA161" s="567">
        <f t="shared" si="32"/>
        <v>0.28799999999999998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0.216</v>
      </c>
      <c r="Z162" s="566">
        <f t="shared" si="14"/>
        <v>2</v>
      </c>
      <c r="AA162" s="567">
        <f t="shared" si="32"/>
        <v>0.28799999999999998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0.216</v>
      </c>
      <c r="J164" s="2005"/>
      <c r="K164" s="2006" t="s">
        <v>278</v>
      </c>
      <c r="L164" s="2007"/>
      <c r="M164" s="2007"/>
      <c r="N164" s="2007"/>
      <c r="O164" s="2007"/>
      <c r="P164" s="2008"/>
      <c r="Q164" s="576">
        <f>Z162</f>
        <v>2</v>
      </c>
      <c r="R164" s="2009" t="str">
        <f>HLOOKUP(Q164,ADU1210:ADY1211,2,1)</f>
        <v>2 - Menor</v>
      </c>
      <c r="S164" s="2007"/>
      <c r="T164" s="2007"/>
      <c r="U164" s="2007"/>
      <c r="V164" s="2010">
        <f>IF(AA162&lt;0.01,0.01,AA162)</f>
        <v>0.28799999999999998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2 - Menor</v>
      </c>
      <c r="AY164" s="387"/>
      <c r="AZ164" s="391" t="s">
        <v>275</v>
      </c>
      <c r="BA164" s="387"/>
      <c r="BB164" s="387"/>
      <c r="BC164" s="387"/>
      <c r="BD164" s="387"/>
      <c r="BE164" s="387"/>
      <c r="BF164" s="387"/>
      <c r="BG164" s="387"/>
      <c r="BH164" s="387"/>
      <c r="BL164" s="393"/>
      <c r="BM164" s="393"/>
      <c r="BN164" s="393"/>
      <c r="BO164" s="392">
        <f t="shared" ref="BO164:BY164" si="37">SUM(BO133:BO162)</f>
        <v>2</v>
      </c>
      <c r="BP164" s="392">
        <f t="shared" si="37"/>
        <v>0</v>
      </c>
      <c r="BQ164" s="392">
        <f t="shared" si="37"/>
        <v>2</v>
      </c>
      <c r="BR164" s="392">
        <f t="shared" si="37"/>
        <v>0</v>
      </c>
      <c r="BS164" s="392">
        <f t="shared" si="37"/>
        <v>2</v>
      </c>
      <c r="BT164" s="392">
        <f t="shared" si="37"/>
        <v>0</v>
      </c>
      <c r="BU164" s="392">
        <f t="shared" si="37"/>
        <v>0</v>
      </c>
      <c r="BV164" s="392">
        <f t="shared" si="37"/>
        <v>0</v>
      </c>
      <c r="BW164" s="392">
        <f t="shared" si="37"/>
        <v>0</v>
      </c>
      <c r="BX164" s="392">
        <f t="shared" si="37"/>
        <v>2</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6.2207999999999992E-2</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6.2207999999999992E-2</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0.216</v>
      </c>
      <c r="Z172" s="587">
        <f>IF(AA172&gt;0.8,5,IF(AA172&gt;0.6,4,IF(AA172&gt;0.4,3,IF(AA172&gt;0.2,2,1))))</f>
        <v>2</v>
      </c>
      <c r="AA172" s="567">
        <f>IF(OR(V172="Ambos",V172="Impacto"),V164-(V164*AY172),V164)</f>
        <v>0.28799999999999998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0,216 
. 0,216 
. 0,216</v>
      </c>
      <c r="BL172" s="422" t="str">
        <f>CONCATENATE(A172,". ",Z172," 
",A173,". ",Z173," 
",A174,". ",Z174,)</f>
        <v>TTO 1. 2 
. 2 
. 2</v>
      </c>
      <c r="BM172" s="422" t="str">
        <f>CONCATENATE(A172,". ",AA172," 
",A173,". ",AA173," 
",A174,". ",AA174,)</f>
        <v>TTO 1. 0,288 
. 0,288 
. 0,288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0.216</v>
      </c>
      <c r="Z173" s="587">
        <f>IF(AA173&gt;0.8,5,IF(AA173&gt;0.6,4,IF(AA173&gt;0.4,3,IF(AA173&gt;0.2,2,1))))</f>
        <v>2</v>
      </c>
      <c r="AA173" s="567">
        <f>IF(OR(V173="Ambos",V173="Impacto"),IF((AA172-(AA172*AZ173))&lt;0.01,0.01,(AA172-(AA172*AZ173))),AA172)</f>
        <v>0.28799999999999998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0.216</v>
      </c>
      <c r="Z174" s="587">
        <f>IF(AA174&gt;0.8,5,IF(AA174&gt;0.6,4,IF(AA174&gt;0.4,3,IF(AA174&gt;0.2,2,1))))</f>
        <v>2</v>
      </c>
      <c r="AA174" s="567">
        <f>IF(OR(V174="Ambos",V174="Impacto"),IF((AA173-(AA173*AZ174))&lt;0.01,0.01,(AA173-(AA173*AZ174))),AA173)</f>
        <v>0.28799999999999998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0.216</v>
      </c>
      <c r="J176" s="2005"/>
      <c r="K176" s="2006" t="s">
        <v>664</v>
      </c>
      <c r="L176" s="2007"/>
      <c r="M176" s="2007"/>
      <c r="N176" s="2007"/>
      <c r="O176" s="2007"/>
      <c r="P176" s="2008"/>
      <c r="Q176" s="576">
        <f>Z174</f>
        <v>2</v>
      </c>
      <c r="R176" s="2009" t="str">
        <f>HLOOKUP(Q176,ADU1210:ADY1211,2,1)</f>
        <v>2 - Menor</v>
      </c>
      <c r="S176" s="2007"/>
      <c r="T176" s="2007"/>
      <c r="U176" s="2007"/>
      <c r="V176" s="593">
        <f>IF(AA174&lt;0.01,0.01,AA174)</f>
        <v>0.28799999999999998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2 - Menor</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6.2207999999999992E-2</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6.2207999999999992E-2</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señales de alerta relacionadas con funcioncionarios o PSP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1091</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señales de alerta relacionadas con funcioncionarios o PSP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6:B6"/>
    <mergeCell ref="E6:W6"/>
    <mergeCell ref="X6:AA6"/>
    <mergeCell ref="A7:B7"/>
    <mergeCell ref="E7:W7"/>
    <mergeCell ref="X7:AA7"/>
    <mergeCell ref="A8:AA8"/>
    <mergeCell ref="A10:AA10"/>
    <mergeCell ref="C11:H11"/>
    <mergeCell ref="I11:W11"/>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3:H13"/>
    <mergeCell ref="I13:W13"/>
    <mergeCell ref="X13:AA13"/>
    <mergeCell ref="AB13:AC13"/>
    <mergeCell ref="AD13:AT13"/>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T56:U56"/>
    <mergeCell ref="V56:AA56"/>
    <mergeCell ref="C57:D57"/>
    <mergeCell ref="F57:K57"/>
    <mergeCell ref="L57:M57"/>
    <mergeCell ref="N57:S57"/>
    <mergeCell ref="T57:U57"/>
    <mergeCell ref="V57:AA57"/>
    <mergeCell ref="I48:J48"/>
    <mergeCell ref="K48:O48"/>
    <mergeCell ref="P48:Q48"/>
    <mergeCell ref="R48:V48"/>
    <mergeCell ref="X46:AA46"/>
    <mergeCell ref="C47:D47"/>
    <mergeCell ref="F47:H47"/>
    <mergeCell ref="I47:J47"/>
    <mergeCell ref="K47:O47"/>
    <mergeCell ref="P47:Q47"/>
    <mergeCell ref="X48:AA48"/>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R52:V52"/>
    <mergeCell ref="X52:AA52"/>
    <mergeCell ref="A54:AA54"/>
    <mergeCell ref="B55:O55"/>
    <mergeCell ref="V55:W55"/>
    <mergeCell ref="X55:AA55"/>
    <mergeCell ref="C56:D56"/>
    <mergeCell ref="F56:K56"/>
    <mergeCell ref="L56:M56"/>
    <mergeCell ref="N56:S56"/>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DI103:DJ103"/>
    <mergeCell ref="DK103:DL103"/>
    <mergeCell ref="DM103:DN103"/>
    <mergeCell ref="DO103:DP103"/>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B108:G108"/>
    <mergeCell ref="K108:Y108"/>
    <mergeCell ref="B109:G109"/>
    <mergeCell ref="K109:Y109"/>
    <mergeCell ref="CJ109:CJ110"/>
    <mergeCell ref="ED113:ED114"/>
    <mergeCell ref="EE113:EE114"/>
    <mergeCell ref="DK106:DL106"/>
    <mergeCell ref="DM106:DN106"/>
    <mergeCell ref="DO106:DP106"/>
    <mergeCell ref="DX106:DY106"/>
    <mergeCell ref="DZ106:EA106"/>
    <mergeCell ref="DM109:DM110"/>
    <mergeCell ref="DN109:DN110"/>
    <mergeCell ref="DO109:DO110"/>
    <mergeCell ref="DX103:DY103"/>
    <mergeCell ref="DZ103:EA103"/>
    <mergeCell ref="EB103:EC103"/>
    <mergeCell ref="ED103:EE103"/>
    <mergeCell ref="EF103:EG103"/>
    <mergeCell ref="CY111:CY112"/>
    <mergeCell ref="CR107:CR108"/>
    <mergeCell ref="CS107:CS108"/>
    <mergeCell ref="CT107:CT108"/>
    <mergeCell ref="CU107:CU108"/>
    <mergeCell ref="CV107:CV108"/>
    <mergeCell ref="CW107:CW108"/>
    <mergeCell ref="CY109:CY110"/>
    <mergeCell ref="CW109:CW110"/>
    <mergeCell ref="DG106:DH106"/>
    <mergeCell ref="DI106:DJ106"/>
    <mergeCell ref="CX107:CX108"/>
    <mergeCell ref="CY107:CY108"/>
    <mergeCell ref="DB107:DB116"/>
    <mergeCell ref="DC107:DC108"/>
    <mergeCell ref="DD107:DD108"/>
    <mergeCell ref="DE107:DE108"/>
    <mergeCell ref="DC109:DC110"/>
    <mergeCell ref="DD109:DD110"/>
    <mergeCell ref="EB106:EC106"/>
    <mergeCell ref="DT113:DT114"/>
    <mergeCell ref="DU113:DU114"/>
    <mergeCell ref="EF107:EF108"/>
    <mergeCell ref="EG107:EG108"/>
    <mergeCell ref="EE109:EE110"/>
    <mergeCell ref="DN111:DN112"/>
    <mergeCell ref="EC113:EC114"/>
    <mergeCell ref="ED106:EE106"/>
    <mergeCell ref="DX107:DX108"/>
    <mergeCell ref="DY107:DY108"/>
    <mergeCell ref="ED109:ED110"/>
    <mergeCell ref="CO107:CO108"/>
    <mergeCell ref="CP107:CP108"/>
    <mergeCell ref="CQ107:CQ108"/>
    <mergeCell ref="B113:G113"/>
    <mergeCell ref="DV113:DV114"/>
    <mergeCell ref="DF109:DF110"/>
    <mergeCell ref="DG109:DG110"/>
    <mergeCell ref="DH109:DH110"/>
    <mergeCell ref="DI109:DI110"/>
    <mergeCell ref="EC107:EC108"/>
    <mergeCell ref="ED107:ED108"/>
    <mergeCell ref="EE107:EE108"/>
    <mergeCell ref="DT107:DT108"/>
    <mergeCell ref="DU107:DU108"/>
    <mergeCell ref="DV107:DV108"/>
    <mergeCell ref="DW107:DW108"/>
    <mergeCell ref="CK109:CK110"/>
    <mergeCell ref="CL109:CM110"/>
    <mergeCell ref="CN109:CN110"/>
    <mergeCell ref="DZ107:DZ108"/>
    <mergeCell ref="EA107:EA108"/>
    <mergeCell ref="EB107:EB108"/>
    <mergeCell ref="DJ109:DJ110"/>
    <mergeCell ref="DK109:DK110"/>
    <mergeCell ref="CU109:CU110"/>
    <mergeCell ref="CV109:CV110"/>
    <mergeCell ref="DL107:DL108"/>
    <mergeCell ref="DM107:DM108"/>
    <mergeCell ref="DN107:DN108"/>
    <mergeCell ref="DO107:DO108"/>
    <mergeCell ref="DP107:DP108"/>
    <mergeCell ref="EC109:EC110"/>
    <mergeCell ref="DP109:DP110"/>
    <mergeCell ref="DR109:DR114"/>
    <mergeCell ref="DT109:DT110"/>
    <mergeCell ref="DU109:DU110"/>
    <mergeCell ref="DV109:DV110"/>
    <mergeCell ref="DW109:DW110"/>
    <mergeCell ref="DP113:DP114"/>
    <mergeCell ref="EB111:EB112"/>
    <mergeCell ref="EC111:EC112"/>
    <mergeCell ref="DU111:DU112"/>
    <mergeCell ref="DV111:DV112"/>
    <mergeCell ref="DW111:DW112"/>
    <mergeCell ref="DF107:DF108"/>
    <mergeCell ref="DG107:DG108"/>
    <mergeCell ref="DH107:DH108"/>
    <mergeCell ref="DI107:DI108"/>
    <mergeCell ref="DJ107:DJ108"/>
    <mergeCell ref="DK107:DK108"/>
    <mergeCell ref="CL111:CM112"/>
    <mergeCell ref="CN111:CN112"/>
    <mergeCell ref="EF109:EF110"/>
    <mergeCell ref="EG109:EG110"/>
    <mergeCell ref="B110:G110"/>
    <mergeCell ref="K110:Y110"/>
    <mergeCell ref="DX109:DX110"/>
    <mergeCell ref="DY109:DY110"/>
    <mergeCell ref="DZ109:DZ110"/>
    <mergeCell ref="EA109:EA110"/>
    <mergeCell ref="B114:G114"/>
    <mergeCell ref="CO111:CO112"/>
    <mergeCell ref="CP111:CP112"/>
    <mergeCell ref="CQ111:CQ112"/>
    <mergeCell ref="CR111:CR112"/>
    <mergeCell ref="CS111:CS112"/>
    <mergeCell ref="B111:G111"/>
    <mergeCell ref="K111:Y111"/>
    <mergeCell ref="CJ111:CJ112"/>
    <mergeCell ref="CK111:CK112"/>
    <mergeCell ref="DH111:DH112"/>
    <mergeCell ref="CO109:CO110"/>
    <mergeCell ref="CP109:CP110"/>
    <mergeCell ref="B112:G112"/>
    <mergeCell ref="K112:Y112"/>
    <mergeCell ref="DX111:DX112"/>
    <mergeCell ref="DY111:DY112"/>
    <mergeCell ref="DZ111:DZ112"/>
    <mergeCell ref="EA111:EA112"/>
    <mergeCell ref="CS113:CS114"/>
    <mergeCell ref="CT113:CT114"/>
    <mergeCell ref="CR113:CR114"/>
    <mergeCell ref="K113:Y113"/>
    <mergeCell ref="CJ113:CJ114"/>
    <mergeCell ref="CK113:CK114"/>
    <mergeCell ref="CL113:CM114"/>
    <mergeCell ref="CN113:CN114"/>
    <mergeCell ref="CO113:CO114"/>
    <mergeCell ref="CP113:CP114"/>
    <mergeCell ref="EB109:EB110"/>
    <mergeCell ref="CQ109:CQ110"/>
    <mergeCell ref="CR109:CR110"/>
    <mergeCell ref="CS109:CS110"/>
    <mergeCell ref="CT109:CT110"/>
    <mergeCell ref="CT111:CT112"/>
    <mergeCell ref="CX109:CX110"/>
    <mergeCell ref="DL111:DL112"/>
    <mergeCell ref="DM111:DM112"/>
    <mergeCell ref="DA109:DA114"/>
    <mergeCell ref="CU111:CU112"/>
    <mergeCell ref="CV111:CV112"/>
    <mergeCell ref="CW111:CW112"/>
    <mergeCell ref="CX111:CX112"/>
    <mergeCell ref="DF111:DF112"/>
    <mergeCell ref="DG111:DG112"/>
    <mergeCell ref="DI111:DI112"/>
    <mergeCell ref="DJ111:DJ112"/>
    <mergeCell ref="DK111:DK112"/>
    <mergeCell ref="DC111:DC112"/>
    <mergeCell ref="DD111:DD112"/>
    <mergeCell ref="DE111:DE112"/>
    <mergeCell ref="DO111:DO112"/>
    <mergeCell ref="DP111:DP112"/>
    <mergeCell ref="DT111:DT112"/>
    <mergeCell ref="ED111:ED112"/>
    <mergeCell ref="EE111:EE112"/>
    <mergeCell ref="EF111:EF112"/>
    <mergeCell ref="EG111:EG112"/>
    <mergeCell ref="DS107:DS116"/>
    <mergeCell ref="DL109:DL110"/>
    <mergeCell ref="DC115:DC116"/>
    <mergeCell ref="DD115:DD116"/>
    <mergeCell ref="DE115:DE116"/>
    <mergeCell ref="DF115:DF116"/>
    <mergeCell ref="DE109:DE110"/>
    <mergeCell ref="DZ113:DZ114"/>
    <mergeCell ref="EA113:EA114"/>
    <mergeCell ref="EB113:EB114"/>
    <mergeCell ref="DJ113:DJ114"/>
    <mergeCell ref="DK113:DK114"/>
    <mergeCell ref="DL113:DL114"/>
    <mergeCell ref="DM113:DM114"/>
    <mergeCell ref="DN113:DN114"/>
    <mergeCell ref="DO113:DO114"/>
    <mergeCell ref="EF113:EF114"/>
    <mergeCell ref="EG113:EG114"/>
    <mergeCell ref="EG115:EG116"/>
    <mergeCell ref="DN115:DN116"/>
    <mergeCell ref="DO115:DO116"/>
    <mergeCell ref="DP115:DP116"/>
    <mergeCell ref="DT115:DT116"/>
    <mergeCell ref="DU115:DU116"/>
    <mergeCell ref="DV115:DV116"/>
    <mergeCell ref="DW115:DW116"/>
    <mergeCell ref="DX115:DX116"/>
    <mergeCell ref="DY115:DY116"/>
    <mergeCell ref="B117:G117"/>
    <mergeCell ref="J117:T117"/>
    <mergeCell ref="U117:Y117"/>
    <mergeCell ref="Z117:AA117"/>
    <mergeCell ref="K114:Y114"/>
    <mergeCell ref="DW113:DW114"/>
    <mergeCell ref="DX113:DX114"/>
    <mergeCell ref="DY113:DY114"/>
    <mergeCell ref="CR115:CR116"/>
    <mergeCell ref="CS115:CS116"/>
    <mergeCell ref="CT115:CT116"/>
    <mergeCell ref="CU115:CU116"/>
    <mergeCell ref="CV115:CV116"/>
    <mergeCell ref="CQ113:CQ114"/>
    <mergeCell ref="DG115:DG116"/>
    <mergeCell ref="DH115:DH116"/>
    <mergeCell ref="DI115:DI116"/>
    <mergeCell ref="DJ115:DJ116"/>
    <mergeCell ref="DK115:DK116"/>
    <mergeCell ref="CU113:CU114"/>
    <mergeCell ref="CV113:CV114"/>
    <mergeCell ref="CW113:CW114"/>
    <mergeCell ref="CX113:CX114"/>
    <mergeCell ref="CY113:CY114"/>
    <mergeCell ref="DC113:DC114"/>
    <mergeCell ref="DD113:DD114"/>
    <mergeCell ref="DE113:DE114"/>
    <mergeCell ref="DF113:DF114"/>
    <mergeCell ref="DG113:DG114"/>
    <mergeCell ref="DH113:DH114"/>
    <mergeCell ref="DI113:DI114"/>
    <mergeCell ref="DM115:DM116"/>
    <mergeCell ref="A115:A116"/>
    <mergeCell ref="B115:G116"/>
    <mergeCell ref="H115:H116"/>
    <mergeCell ref="I115:I116"/>
    <mergeCell ref="K115:Y115"/>
    <mergeCell ref="CJ115:CJ116"/>
    <mergeCell ref="K116:Y116"/>
    <mergeCell ref="DL115:DL116"/>
    <mergeCell ref="CX115:CX116"/>
    <mergeCell ref="CY115:CY116"/>
    <mergeCell ref="CW115:CW116"/>
    <mergeCell ref="CK115:CK116"/>
    <mergeCell ref="CL115:CM116"/>
    <mergeCell ref="CN115:CN116"/>
    <mergeCell ref="CO115:CO116"/>
    <mergeCell ref="CP115:CP116"/>
    <mergeCell ref="CQ115:CQ116"/>
    <mergeCell ref="AH132:AM132"/>
    <mergeCell ref="AN132:AS132"/>
    <mergeCell ref="B129:AA130"/>
    <mergeCell ref="B131:AA131"/>
    <mergeCell ref="AB131:AS131"/>
    <mergeCell ref="B132:D132"/>
    <mergeCell ref="E132:F132"/>
    <mergeCell ref="G132:J132"/>
    <mergeCell ref="K132:O132"/>
    <mergeCell ref="P132:Q132"/>
    <mergeCell ref="DZ115:DZ116"/>
    <mergeCell ref="EA115:EA116"/>
    <mergeCell ref="EB115:EB116"/>
    <mergeCell ref="EC115:EC116"/>
    <mergeCell ref="ED115:ED116"/>
    <mergeCell ref="EE115:EE116"/>
    <mergeCell ref="EF115:EF116"/>
    <mergeCell ref="EF118:EG118"/>
    <mergeCell ref="CR118:CS118"/>
    <mergeCell ref="CT118:CU118"/>
    <mergeCell ref="CV118:CW118"/>
    <mergeCell ref="CX118:CY118"/>
    <mergeCell ref="DI118:DJ118"/>
    <mergeCell ref="DK118:DL118"/>
    <mergeCell ref="CR119:CY119"/>
    <mergeCell ref="DM118:DN118"/>
    <mergeCell ref="DO118:DP118"/>
    <mergeCell ref="DZ118:EA118"/>
    <mergeCell ref="EB118:EC118"/>
    <mergeCell ref="ED118:EE118"/>
    <mergeCell ref="DI119:DP119"/>
    <mergeCell ref="DZ119:EG119"/>
    <mergeCell ref="B118:G118"/>
    <mergeCell ref="J118:AA118"/>
    <mergeCell ref="V132:W132"/>
    <mergeCell ref="X132:Y132"/>
    <mergeCell ref="Z132:AA132"/>
    <mergeCell ref="AB132:AG132"/>
    <mergeCell ref="R132:S132"/>
    <mergeCell ref="T132:U132"/>
    <mergeCell ref="A119:F119"/>
    <mergeCell ref="B133:D133"/>
    <mergeCell ref="E133:F133"/>
    <mergeCell ref="G133:J133"/>
    <mergeCell ref="K133:O133"/>
    <mergeCell ref="P133:Q133"/>
    <mergeCell ref="R133:S133"/>
    <mergeCell ref="T133:U133"/>
    <mergeCell ref="V133:W133"/>
    <mergeCell ref="AB133:AG133"/>
    <mergeCell ref="G121:N121"/>
    <mergeCell ref="O121:T121"/>
    <mergeCell ref="U121:X121"/>
    <mergeCell ref="Z121:AB121"/>
    <mergeCell ref="G119:N119"/>
    <mergeCell ref="O119:P119"/>
    <mergeCell ref="Q119:U119"/>
    <mergeCell ref="V119:X119"/>
    <mergeCell ref="AH133:AM133"/>
    <mergeCell ref="AN133:AS133"/>
    <mergeCell ref="B134:D134"/>
    <mergeCell ref="E134:F134"/>
    <mergeCell ref="G134:J134"/>
    <mergeCell ref="K134:O134"/>
    <mergeCell ref="P134:Q134"/>
    <mergeCell ref="R134:S134"/>
    <mergeCell ref="T134:U134"/>
    <mergeCell ref="V134:W134"/>
    <mergeCell ref="AB134:AG134"/>
    <mergeCell ref="AH134:AM134"/>
    <mergeCell ref="AN134:AS134"/>
    <mergeCell ref="B135:D135"/>
    <mergeCell ref="E135:F135"/>
    <mergeCell ref="G135:J135"/>
    <mergeCell ref="K135:O135"/>
    <mergeCell ref="P135:Q135"/>
    <mergeCell ref="R135:S135"/>
    <mergeCell ref="T135:U135"/>
    <mergeCell ref="V135:W135"/>
    <mergeCell ref="AB135:AG135"/>
    <mergeCell ref="AH135:AM135"/>
    <mergeCell ref="AN135:AS135"/>
    <mergeCell ref="B136:D136"/>
    <mergeCell ref="E136:F136"/>
    <mergeCell ref="G136:J136"/>
    <mergeCell ref="K136:O136"/>
    <mergeCell ref="P136:Q136"/>
    <mergeCell ref="R136:S136"/>
    <mergeCell ref="T136:U136"/>
    <mergeCell ref="V136:W136"/>
    <mergeCell ref="AB136:AG136"/>
    <mergeCell ref="AH136:AM136"/>
    <mergeCell ref="AN136:AS136"/>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D185:AK186"/>
    <mergeCell ref="AL185:AS186"/>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AL198:AM198"/>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321" priority="43" operator="containsText" text="EXTREMO">
      <formula>NOT(ISERROR(SEARCH(("EXTREMO"),(N166))))</formula>
    </cfRule>
    <cfRule type="containsText" dxfId="320" priority="44" operator="containsText" text="ALTO">
      <formula>NOT(ISERROR(SEARCH(("ALTO"),(N166))))</formula>
    </cfRule>
    <cfRule type="containsText" dxfId="319" priority="45" operator="containsText" text="MODERADO">
      <formula>NOT(ISERROR(SEARCH(("MODERADO"),(N166))))</formula>
    </cfRule>
    <cfRule type="containsText" dxfId="318" priority="46" operator="containsText" text="bajo">
      <formula>NOT(ISERROR(SEARCH(("bajo"),(N166))))</formula>
    </cfRule>
  </conditionalFormatting>
  <conditionalFormatting sqref="O168">
    <cfRule type="containsText" dxfId="317" priority="1" operator="containsText" text="EXTREMO">
      <formula>NOT(ISERROR(SEARCH("EXTREMO",O168)))</formula>
    </cfRule>
    <cfRule type="containsText" dxfId="316" priority="2" operator="containsText" text="ALTO">
      <formula>NOT(ISERROR(SEARCH("ALTO",O168)))</formula>
    </cfRule>
    <cfRule type="containsText" dxfId="315" priority="3" operator="containsText" text="MODERADO">
      <formula>NOT(ISERROR(SEARCH("MODERADO",O168)))</formula>
    </cfRule>
    <cfRule type="containsText" dxfId="314" priority="4" operator="containsText" text="bajo">
      <formula>NOT(ISERROR(SEARCH("bajo",O168)))</formula>
    </cfRule>
  </conditionalFormatting>
  <conditionalFormatting sqref="O121:T121 O175:T175 O179:T179 O191:T191 O194:T194 O196:T196 O206:T206 O214:T214">
    <cfRule type="containsText" dxfId="313" priority="21" operator="containsText" text="EXTREMO">
      <formula>NOT(ISERROR(SEARCH(("EXTREMO"),(O121))))</formula>
    </cfRule>
    <cfRule type="containsText" dxfId="312" priority="22" operator="containsText" text="ALTO">
      <formula>NOT(ISERROR(SEARCH(("ALTO"),(O121))))</formula>
    </cfRule>
    <cfRule type="containsText" dxfId="311" priority="23" operator="containsText" text="MODERADO">
      <formula>NOT(ISERROR(SEARCH(("MODERADO"),(O121))))</formula>
    </cfRule>
    <cfRule type="containsText" dxfId="310" priority="24" operator="containsText" text="bajo">
      <formula>NOT(ISERROR(SEARCH(("bajo"),(O121))))</formula>
    </cfRule>
  </conditionalFormatting>
  <conditionalFormatting sqref="O169:T169">
    <cfRule type="containsText" dxfId="309" priority="25" operator="containsText" text="EXTREMO">
      <formula>NOT(ISERROR(SEARCH(("EXTREMO"),(O169))))</formula>
    </cfRule>
    <cfRule type="containsText" dxfId="308" priority="26" operator="containsText" text="ALTO">
      <formula>NOT(ISERROR(SEARCH(("ALTO"),(O169))))</formula>
    </cfRule>
    <cfRule type="containsText" dxfId="307" priority="27" operator="containsText" text="MODERADO">
      <formula>NOT(ISERROR(SEARCH(("MODERADO"),(O169))))</formula>
    </cfRule>
    <cfRule type="containsText" dxfId="306" priority="28" operator="containsText" text="bajo">
      <formula>NOT(ISERROR(SEARCH(("bajo"),(O169))))</formula>
    </cfRule>
  </conditionalFormatting>
  <conditionalFormatting sqref="V181">
    <cfRule type="containsText" dxfId="305" priority="29" operator="containsText" text="EXTREMO">
      <formula>NOT(ISERROR(SEARCH(("EXTREMO"),(V181))))</formula>
    </cfRule>
    <cfRule type="containsText" dxfId="304" priority="30" operator="containsText" text="ALTO">
      <formula>NOT(ISERROR(SEARCH(("ALTO"),(V181))))</formula>
    </cfRule>
    <cfRule type="containsText" dxfId="303" priority="31" operator="containsText" text="MODERADO">
      <formula>NOT(ISERROR(SEARCH(("MODERADO"),(V181))))</formula>
    </cfRule>
    <cfRule type="containsText" dxfId="302" priority="32" operator="containsText" text="bajo">
      <formula>NOT(ISERROR(SEARCH(("bajo"),(V181))))</formula>
    </cfRule>
  </conditionalFormatting>
  <conditionalFormatting sqref="V92:AT92">
    <cfRule type="containsText" dxfId="301" priority="33" operator="containsText" text="Muy Baja">
      <formula>NOT(ISERROR(SEARCH(("Muy Baja"),(V92))))</formula>
    </cfRule>
    <cfRule type="containsText" dxfId="300" priority="34" operator="containsText" text="Muy Alta">
      <formula>NOT(ISERROR(SEARCH(("Muy Alta"),(V92))))</formula>
    </cfRule>
    <cfRule type="containsText" dxfId="299" priority="35" operator="containsText" text="Alta">
      <formula>NOT(ISERROR(SEARCH(("Alta"),(V92))))</formula>
    </cfRule>
    <cfRule type="containsText" dxfId="298" priority="36" operator="containsText" text="Media">
      <formula>NOT(ISERROR(SEARCH(("Media"),(V92))))</formula>
    </cfRule>
    <cfRule type="containsText" dxfId="297" priority="37" operator="containsText" text="Baja">
      <formula>NOT(ISERROR(SEARCH(("Baja"),(V92))))</formula>
    </cfRule>
  </conditionalFormatting>
  <conditionalFormatting sqref="Y197">
    <cfRule type="containsText" dxfId="296" priority="9" operator="containsText" text="EXTREMO">
      <formula>NOT(ISERROR(SEARCH(("EXTREMO"),(Y197))))</formula>
    </cfRule>
    <cfRule type="containsText" dxfId="295" priority="10" operator="containsText" text="ALTO">
      <formula>NOT(ISERROR(SEARCH(("ALTO"),(Y197))))</formula>
    </cfRule>
    <cfRule type="containsText" dxfId="294" priority="11" operator="containsText" text="MODERADO">
      <formula>NOT(ISERROR(SEARCH(("MODERADO"),(Y197))))</formula>
    </cfRule>
    <cfRule type="containsText" dxfId="293" priority="12" operator="containsText" text="bajo">
      <formula>NOT(ISERROR(SEARCH(("bajo"),(Y197))))</formula>
    </cfRule>
  </conditionalFormatting>
  <conditionalFormatting sqref="AB109:AT109">
    <cfRule type="containsText" dxfId="292" priority="38" operator="containsText" text="Leve">
      <formula>NOT(ISERROR(SEARCH(("Leve"),(AB109))))</formula>
    </cfRule>
    <cfRule type="containsText" dxfId="291" priority="39" operator="containsText" text="Catastrófico">
      <formula>NOT(ISERROR(SEARCH(("Catastrófico"),(AB109))))</formula>
    </cfRule>
    <cfRule type="containsText" dxfId="290" priority="40" operator="containsText" text="Mayor">
      <formula>NOT(ISERROR(SEARCH(("Mayor"),(AB109))))</formula>
    </cfRule>
    <cfRule type="containsText" dxfId="289" priority="41" operator="containsText" text="Moderado">
      <formula>NOT(ISERROR(SEARCH(("Moderado"),(AB109))))</formula>
    </cfRule>
    <cfRule type="containsText" dxfId="288" priority="42" operator="containsText" text="Menor">
      <formula>NOT(ISERROR(SEARCH(("Menor"),(AB109))))</formula>
    </cfRule>
  </conditionalFormatting>
  <conditionalFormatting sqref="AD181">
    <cfRule type="containsText" dxfId="287" priority="17" operator="containsText" text="EXTREMO">
      <formula>NOT(ISERROR(SEARCH(("EXTREMO"),(AD181))))</formula>
    </cfRule>
    <cfRule type="containsText" dxfId="286" priority="18" operator="containsText" text="ALTO">
      <formula>NOT(ISERROR(SEARCH(("ALTO"),(AD181))))</formula>
    </cfRule>
    <cfRule type="containsText" dxfId="285" priority="19" operator="containsText" text="MODERADO">
      <formula>NOT(ISERROR(SEARCH(("MODERADO"),(AD181))))</formula>
    </cfRule>
    <cfRule type="containsText" dxfId="284" priority="20" operator="containsText" text="bajo">
      <formula>NOT(ISERROR(SEARCH(("bajo"),(AD181))))</formula>
    </cfRule>
  </conditionalFormatting>
  <conditionalFormatting sqref="AL181">
    <cfRule type="containsText" dxfId="283" priority="13" operator="containsText" text="EXTREMO">
      <formula>NOT(ISERROR(SEARCH(("EXTREMO"),(AL181))))</formula>
    </cfRule>
    <cfRule type="containsText" dxfId="282" priority="14" operator="containsText" text="ALTO">
      <formula>NOT(ISERROR(SEARCH(("ALTO"),(AL181))))</formula>
    </cfRule>
    <cfRule type="containsText" dxfId="281" priority="15" operator="containsText" text="MODERADO">
      <formula>NOT(ISERROR(SEARCH(("MODERADO"),(AL181))))</formula>
    </cfRule>
    <cfRule type="containsText" dxfId="280" priority="16" operator="containsText" text="bajo">
      <formula>NOT(ISERROR(SEARCH(("bajo"),(AL181))))</formula>
    </cfRule>
  </conditionalFormatting>
  <conditionalFormatting sqref="BB180:BD180">
    <cfRule type="containsText" dxfId="279" priority="5" operator="containsText" text="EXTREMO">
      <formula>NOT(ISERROR(SEARCH(("EXTREMO"),(BB180))))</formula>
    </cfRule>
    <cfRule type="containsText" dxfId="278" priority="6" operator="containsText" text="ALTO">
      <formula>NOT(ISERROR(SEARCH(("ALTO"),(BB180))))</formula>
    </cfRule>
    <cfRule type="containsText" dxfId="277" priority="7" operator="containsText" text="MODERADO">
      <formula>NOT(ISERROR(SEARCH(("MODERADO"),(BB180))))</formula>
    </cfRule>
    <cfRule type="containsText" dxfId="276"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(4)'!frecuencias</formula1>
    </dataValidation>
    <dataValidation type="list" allowBlank="1" showErrorMessage="1" sqref="R172:R174 R133:R162">
      <formula1>'R (4)'!Contr_implement</formula1>
    </dataValidation>
    <dataValidation type="list" allowBlank="1" showErrorMessage="1" sqref="D7">
      <formula1>'R (4)'!tipo_riesg</formula1>
    </dataValidation>
    <dataValidation type="list" allowBlank="1" showErrorMessage="1" sqref="T172:T174 T133:T162">
      <formula1>'R (4)'!Proposito</formula1>
    </dataValidation>
    <dataValidation type="list" allowBlank="1" showErrorMessage="1" sqref="G168">
      <formula1>'R (4)'!Politica_tto</formula1>
    </dataValidation>
    <dataValidation type="list" allowBlank="1" showErrorMessage="1" sqref="V172:V174 V133:V162">
      <formula1>'R (4)'!Efectos</formula1>
    </dataValidation>
    <dataValidation type="list" allowBlank="1" showErrorMessage="1" sqref="B35:B42">
      <formula1>Consecuencia</formula1>
    </dataValidation>
    <dataValidation type="list" allowBlank="1" showErrorMessage="1" sqref="B12:B31">
      <formula1>'R (4)'!Fact_causa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3" zoomScale="85" zoomScaleNormal="85" workbookViewId="0">
      <selection activeCell="U241" sqref="U241"/>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995</v>
      </c>
      <c r="D7" s="407" t="s">
        <v>122</v>
      </c>
      <c r="E7" s="1761" t="s">
        <v>996</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321</v>
      </c>
      <c r="C12" s="1737" t="s">
        <v>1099</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63"/>
      <c r="Y12" s="1764"/>
      <c r="Z12" s="1764"/>
      <c r="AA12" s="1765"/>
      <c r="AB12" s="1739" t="str">
        <f>A133</f>
        <v>Control 1</v>
      </c>
      <c r="AC12" s="1740"/>
      <c r="AD12" s="1741" t="str">
        <f t="shared" ref="AD12:AD31" si="0">IF(B133="","",B133)</f>
        <v>El responsable de la debida diligencia inicial revisará en la consulta de información en la Ventanilla Única de Registro (VUR)  si hay anotaciones relacionadas con medidas cautelares de Extinción del Derecho de Dominio.
En caso de encontrar una coincidencia con la señal de alerta se envía reporte interno de inusualidad al equipo operativo SARLAFT para realizar debida diligencia intensificada, sobre las personas propietarias del predio.</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Predios que tengan anotaciones en los certificados de tradición y libertad con medidas cautelares relativas a vinculaciones en procesos de extinción de dominio. 
Causa 2. Noticias de prensa que vinculen a propietarios y/o predios con procesos judiciales sobre los cuales recaiga y/o soporten medidas de pérdida del poder dispositivo y/o medidas cautelares en procesos de Extinción del Derecho de dominio
Causa 3. Propietarios listados en listas vinculantes para Colombia o en listas restrictivas como OFAC o Contraloría.
.  
.  
.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  
.  
.  
.  
.  
.  
.  
.  
.  
.  
.  
.  
.  
.  
.  
.  
. </v>
      </c>
      <c r="AX12" s="421" t="str">
        <f>CONCATENATE(A12,". ",B12," 
",A13,". ",B13," 
",A14,". ",B14," 
",A15,". ",B15," 
",A16,". ",B16," 
",A17,". ",B17," 
",A18,". ",B18," 
",A19,". ",B19," 
",A20,". ",B20," 
",A21,". ",B21," 
",A22,". ",B22," 
",A23,". ",B23," 
",A24,". ",B24," 
",A25,". ",B25," 
",A26,". ",B26," 
",A27,". ",B27," 
",A28,". ",B28," 
",A29,". ",B29," 
",A30,". ",B30," 
",A31,". ",B31,)</f>
        <v xml:space="preserve">Causa 1. Productos y/o servicios 
Causa 2. Parte Relacionada 
Causa 3. Parte Relacionada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1100</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63"/>
      <c r="Y13" s="1764"/>
      <c r="Z13" s="1764"/>
      <c r="AA13" s="1765"/>
      <c r="AB13" s="1739" t="str">
        <f t="shared" ref="AB13:AB31" si="1">A134</f>
        <v>Control 2</v>
      </c>
      <c r="AC13" s="1740"/>
      <c r="AD13" s="1741" t="str">
        <f t="shared" si="0"/>
        <v>El responsable de la debida diligencia inicial revisará en las listas y en fuentes abiertas si hay vinculaciones con medidas cautelares de Extinción del Derecho de Dominio o delitos fuente de LA o FT
En caso de encontrar una coincidencia, se envía reporte interno de inusualidad al equipo operativo SARLAFT para realizar debida diligencia intensificada, sobre las personas propietarias del predio e informar a la instancia competente al interior del IDU para comunicarse con la Fiscalía General de la Nación y coordinar los pasos a seguir.</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Causa 3</v>
      </c>
      <c r="B14" s="420" t="s">
        <v>476</v>
      </c>
      <c r="C14" s="1737" t="s">
        <v>1101</v>
      </c>
      <c r="D14" s="1737"/>
      <c r="E14" s="1737"/>
      <c r="F14" s="1737"/>
      <c r="G14" s="1737"/>
      <c r="H14" s="1737"/>
      <c r="I14" s="1737" t="s">
        <v>1076</v>
      </c>
      <c r="J14" s="1737"/>
      <c r="K14" s="1737"/>
      <c r="L14" s="1737"/>
      <c r="M14" s="1737"/>
      <c r="N14" s="1737"/>
      <c r="O14" s="1737"/>
      <c r="P14" s="1737"/>
      <c r="Q14" s="1737"/>
      <c r="R14" s="1737"/>
      <c r="S14" s="1737"/>
      <c r="T14" s="1737"/>
      <c r="U14" s="1737"/>
      <c r="V14" s="1737"/>
      <c r="W14" s="1737"/>
      <c r="X14" s="1763"/>
      <c r="Y14" s="1764"/>
      <c r="Z14" s="1764"/>
      <c r="AA14" s="1765"/>
      <c r="AB14" s="1739" t="str">
        <f t="shared" si="1"/>
        <v>Control 3</v>
      </c>
      <c r="AC14" s="1740"/>
      <c r="AD14" s="1741" t="str">
        <f t="shared" si="0"/>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t="str">
        <f t="shared" si="11"/>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0.6</v>
      </c>
      <c r="AU95" s="390">
        <v>1</v>
      </c>
      <c r="CC95" s="399">
        <v>1</v>
      </c>
    </row>
    <row r="96" spans="1:81" ht="18.75" customHeight="1">
      <c r="A96" s="501">
        <v>2</v>
      </c>
      <c r="B96" s="502" t="s">
        <v>110</v>
      </c>
      <c r="C96" s="1865"/>
      <c r="D96" s="1865"/>
      <c r="E96" s="1865"/>
      <c r="F96" s="1866"/>
      <c r="G96" s="497">
        <v>0.4</v>
      </c>
      <c r="H96" s="498"/>
      <c r="I96" s="498"/>
      <c r="J96" s="498"/>
      <c r="K96" s="499"/>
      <c r="L96" s="499"/>
      <c r="M96" s="499"/>
      <c r="N96" s="499"/>
      <c r="O96" s="499"/>
      <c r="P96" s="499"/>
      <c r="Q96" s="499"/>
      <c r="R96" s="499"/>
      <c r="S96" s="499"/>
      <c r="T96" s="499"/>
      <c r="U96" s="499"/>
      <c r="V96" s="499"/>
      <c r="W96" s="499"/>
      <c r="X96" s="499"/>
      <c r="Y96" s="499"/>
      <c r="Z96" s="500">
        <f t="shared" ref="Z96:Z99" si="13">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t="s">
        <v>0</v>
      </c>
      <c r="K97" s="499"/>
      <c r="L97" s="499"/>
      <c r="M97" s="499"/>
      <c r="N97" s="499"/>
      <c r="O97" s="499"/>
      <c r="P97" s="499"/>
      <c r="Q97" s="499"/>
      <c r="R97" s="499"/>
      <c r="S97" s="499"/>
      <c r="T97" s="499"/>
      <c r="U97" s="499"/>
      <c r="V97" s="499"/>
      <c r="W97" s="499"/>
      <c r="X97" s="499"/>
      <c r="Y97" s="499"/>
      <c r="Z97" s="500">
        <f t="shared" si="13"/>
        <v>1.7999999999999998</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0</v>
      </c>
      <c r="L100" s="515">
        <f t="shared" si="14"/>
        <v>0</v>
      </c>
      <c r="M100" s="515">
        <f t="shared" si="14"/>
        <v>0</v>
      </c>
      <c r="N100" s="515">
        <f t="shared" si="14"/>
        <v>0</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0.6</v>
      </c>
      <c r="CO111" s="1896">
        <v>3</v>
      </c>
      <c r="CP111" s="1914"/>
      <c r="CQ111" s="1912" t="str">
        <f>IF(AND(CK111="X",CP103="X"),CN111*CQ105,"")</f>
        <v/>
      </c>
      <c r="CR111" s="1913"/>
      <c r="CS111" s="1913" t="str">
        <f>IF(AND(CK111="X",CR103="X"),CN111*CS105,"")</f>
        <v/>
      </c>
      <c r="CT111" s="1907"/>
      <c r="CU111" s="1905" t="str">
        <f>IF(AND(CK111="X",CT103="X"),CN111*CU105,"")</f>
        <v/>
      </c>
      <c r="CV111" s="1906"/>
      <c r="CW111" s="1906">
        <f>IF(AND(CK111="X",CV103="X"),CN111*CW105,"")</f>
        <v>0.48</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X</v>
      </c>
      <c r="DE113" s="1901">
        <f>IF(DD113="X",I164,0)</f>
        <v>0.252</v>
      </c>
      <c r="DF113" s="1896">
        <v>2</v>
      </c>
      <c r="DG113" s="1930"/>
      <c r="DH113" s="1931" t="str">
        <f>IF(AND(DD113="X",DG103="X"),DE113*DH105,"")</f>
        <v/>
      </c>
      <c r="DI113" s="1911"/>
      <c r="DJ113" s="1912" t="str">
        <f>IF(AND(DD113="X",DI103="X"),DE113*DJ105,"")</f>
        <v/>
      </c>
      <c r="DK113" s="1911"/>
      <c r="DL113" s="1912">
        <f>IF(AND(DD113="X",DK103="X"),DE113*DL105,"")</f>
        <v>0.12096</v>
      </c>
      <c r="DM113" s="1907"/>
      <c r="DN113" s="1905" t="str">
        <f>IF(AND(DD113="X",DM103="X"),DE113*DN105,"")</f>
        <v/>
      </c>
      <c r="DO113" s="1907"/>
      <c r="DP113" s="1905" t="str">
        <f>IF(AND(DD113="X",DO103="X"),DE113*DP105,"")</f>
        <v/>
      </c>
      <c r="DQ113" s="387"/>
      <c r="DR113" s="1743"/>
      <c r="DS113" s="1743"/>
      <c r="DT113" s="1896">
        <v>2</v>
      </c>
      <c r="DU113" s="1897" t="str">
        <f>IF(E176=2,"X","")</f>
        <v>X</v>
      </c>
      <c r="DV113" s="1901">
        <f>IF(DU113="X",I176,0)</f>
        <v>0.252</v>
      </c>
      <c r="DW113" s="1896">
        <v>2</v>
      </c>
      <c r="DX113" s="1930"/>
      <c r="DY113" s="1931" t="str">
        <f>IF(AND(DU113="X",DX103="X"),DV113*DY105,"")</f>
        <v/>
      </c>
      <c r="DZ113" s="1911"/>
      <c r="EA113" s="1912" t="str">
        <f>IF(AND(DU113="X",DZ103="X"),DV113*EA105,"")</f>
        <v/>
      </c>
      <c r="EB113" s="1911"/>
      <c r="EC113" s="1912">
        <f>IF(AND(DU113="X",EB103="X"),DV113*EC105,"")</f>
        <v>0.12096</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
      </c>
      <c r="DE115" s="1901">
        <f>IF(DD115="x",I164,0)</f>
        <v>0</v>
      </c>
      <c r="DF115" s="1896">
        <v>1</v>
      </c>
      <c r="DG115" s="1930"/>
      <c r="DH115" s="1931" t="str">
        <f>IF(AND(DD115="X",DG103="X"),DE115*DH105,"")</f>
        <v/>
      </c>
      <c r="DI115" s="1910"/>
      <c r="DJ115" s="1910" t="str">
        <f>IF(AND(DD115="X",DI103="X"),DE115*DJ105,"")</f>
        <v/>
      </c>
      <c r="DK115" s="1911"/>
      <c r="DL115" s="1912" t="str">
        <f>IF(AND(DD115="X",DK103="X"),DE115*DL105,"")</f>
        <v/>
      </c>
      <c r="DM115" s="1913"/>
      <c r="DN115" s="1913" t="str">
        <f>IF(AND(DD115="X",DM103="X"),DE115*DN105,"")</f>
        <v/>
      </c>
      <c r="DO115" s="1911"/>
      <c r="DP115" s="1912" t="str">
        <f>IF(AND(DD115="X",DO103="X"),DE115*DP105,"")</f>
        <v/>
      </c>
      <c r="DQ115" s="387"/>
      <c r="DR115" s="542"/>
      <c r="DS115" s="1743"/>
      <c r="DT115" s="1896">
        <v>1</v>
      </c>
      <c r="DU115" s="1897" t="str">
        <f>IF(E176=1,"X","")</f>
        <v/>
      </c>
      <c r="DV115" s="1901">
        <f>IF(DU115="x",I176,0)</f>
        <v>0</v>
      </c>
      <c r="DW115" s="1896">
        <v>1</v>
      </c>
      <c r="DX115" s="1930"/>
      <c r="DY115" s="1931" t="str">
        <f>IF(AND(DU115="X",DX103="X"),DV115*DY105,"")</f>
        <v/>
      </c>
      <c r="DZ115" s="1910"/>
      <c r="EA115" s="1910" t="str">
        <f>IF(AND(DU115="X",DZ103="X"),DV115*EA105,"")</f>
        <v/>
      </c>
      <c r="EB115" s="1911"/>
      <c r="EC115" s="1912" t="str">
        <f>IF(AND(DU115="X",EB103="X"),DV115*EC105,"")</f>
        <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0.48</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1102</v>
      </c>
      <c r="C133" s="1989"/>
      <c r="D133" s="1989"/>
      <c r="E133" s="1990" t="s">
        <v>1103</v>
      </c>
      <c r="F133" s="1990"/>
      <c r="G133" s="1989" t="s">
        <v>1071</v>
      </c>
      <c r="H133" s="1989"/>
      <c r="I133" s="1989"/>
      <c r="J133" s="1989"/>
      <c r="K133" s="1991" t="s">
        <v>1104</v>
      </c>
      <c r="L133" s="1991"/>
      <c r="M133" s="1991"/>
      <c r="N133" s="1991"/>
      <c r="O133" s="1991"/>
      <c r="P133" s="1981" t="s">
        <v>106</v>
      </c>
      <c r="Q133" s="1982"/>
      <c r="R133" s="1981" t="s">
        <v>98</v>
      </c>
      <c r="S133" s="1982"/>
      <c r="T133" s="1981" t="s">
        <v>95</v>
      </c>
      <c r="U133" s="1982"/>
      <c r="V133" s="1981" t="s">
        <v>87</v>
      </c>
      <c r="W133" s="1982"/>
      <c r="X133" s="566">
        <f>IF(Y133&gt;0.8,5,IF(Y133&gt;0.6,4,IF(Y133&gt;0.4,3,IF(Y133&gt;0.2,2,1))))</f>
        <v>3</v>
      </c>
      <c r="Y133" s="567">
        <f>IF(OR(V133="Ambos",V133="Probabilidad"),IF((V101-(V101*AY133))&lt;0.01,0.01,(V101-(V101*AY133))),V101)</f>
        <v>0.42</v>
      </c>
      <c r="Z133" s="566">
        <f>IF(AA133&gt;0.8,5,IF(AA133&gt;0.6,4,IF(AA133&gt;0.4,3,IF(AA133&gt;0.2,2,1))))</f>
        <v>4</v>
      </c>
      <c r="AA133" s="567">
        <f>IF(OR(V133="Ambos",V133="Impacto"),IF(V119-(V119*AY133)&lt;0.01,0.01,V119-(V119*AY133)),V119)</f>
        <v>0.8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0.15</v>
      </c>
      <c r="AY133" s="569">
        <f>IF(OR(R133=0,T133=0),0,AW133+AX133)</f>
        <v>0.3</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El responsable de la debida diligencia inicial revisará en la consulta de información en la Ventanilla Única de Registro (VUR)  si hay anotaciones relacionadas con medidas cautelares de Extinción del Derecho de Dominio.
En caso de encontrar una coincidencia con la señal de alerta se envía reporte interno de inusualidad al equipo operativo SARLAFT para realizar debida diligencia intensificada, sobre las personas propietarias del predio. 
Control 2. El responsable de la debida diligencia inicial revisará en las listas y en fuentes abiertas si hay vinculaciones con medidas cautelares de Extinción del Derecho de Dominio o delitos fuente de LA o FT
En caso de encontrar una coincidencia, se envía reporte interno de inusualidad al equipo operativo SARLAFT para realizar debida diligencia intensificada, sobre las personas propietarias del predio e informar a la instancia competente al interior del IDU para comunicarse con la Fiscalía General de la Nación y coordinar los pasos a seguir.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asignado en DTDP  
Control 2. Profesional asignado en DTDP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Documento de Debida diligencia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Certificado de Tradición.
Reporte interno de inusuailidad
Registro en OpenERP-SARLAFT 
Control 2. Registro de consulta en listas
Reporte interno de inusuailidad
Registro en OpenERP-SARLAFT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Detectivo 
Control 2. Preventivo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Ambos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3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0,42 
Control 2. 0,252 
Control 3. 0,252
. 0,252
. 0,252
. 0,252
. 0,252
. 0,252
. 0,252
. 0,252
. 0,252
. 0,252
. 0,252
. 0,252
. 0,252
. 0,252
. 0,252
. 0,252
. 0,252
. 0,252
. 0,252
. 0,252
. 0,252
. 0,252
. 0,252
. 0,252
. 0,252
. 0,252
. 0,252
. 0,252</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3 
Control 3.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0,48 
Control 3.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0</v>
      </c>
      <c r="BT133" s="451">
        <f t="shared" ref="BT133:BT162" si="20">IF(T133="detectivo",1,0)</f>
        <v>1</v>
      </c>
      <c r="BU133" s="451">
        <f t="shared" ref="BU133:BU162" si="21">IF(T133="correctivo",1,0)</f>
        <v>0</v>
      </c>
      <c r="BV133" s="451">
        <f t="shared" ref="BV133:BV162" si="22">IF(V133="probabilidad",1,0)</f>
        <v>1</v>
      </c>
      <c r="BW133" s="451">
        <f t="shared" ref="BW133:BW162" si="23">IF(V133="impacto",1,0)</f>
        <v>0</v>
      </c>
      <c r="BX133" s="451">
        <f t="shared" ref="BX133:BX162" si="24">IF(V133="ambos",1,0)</f>
        <v>0</v>
      </c>
      <c r="BY133" s="451">
        <f t="shared" ref="BY133:BY162" si="25">IF(V133="ninguno",1,0)</f>
        <v>0</v>
      </c>
      <c r="BZ133" s="451"/>
      <c r="CA133" s="451"/>
      <c r="CB133" s="393"/>
      <c r="CC133" s="399">
        <v>1</v>
      </c>
      <c r="CD133" s="570" t="str">
        <f t="shared" ref="CD133:CD140" si="26">A12</f>
        <v>Causa 1</v>
      </c>
      <c r="CE133" s="565" t="str">
        <f t="shared" ref="CE133:CE140" si="27">IF(C12="","",C12)</f>
        <v>Predios que tengan anotaciones en los certificados de tradición y libertad con medidas cautelares relativas a vinculaciones en procesos de extinción de dominio.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1105</v>
      </c>
      <c r="C134" s="1989"/>
      <c r="D134" s="1989"/>
      <c r="E134" s="1989" t="s">
        <v>1103</v>
      </c>
      <c r="F134" s="1990"/>
      <c r="G134" s="1989" t="s">
        <v>1071</v>
      </c>
      <c r="H134" s="1989"/>
      <c r="I134" s="1989"/>
      <c r="J134" s="1989"/>
      <c r="K134" s="1991" t="s">
        <v>1106</v>
      </c>
      <c r="L134" s="1991"/>
      <c r="M134" s="1991"/>
      <c r="N134" s="1991"/>
      <c r="O134" s="1991"/>
      <c r="P134" s="1981" t="s">
        <v>106</v>
      </c>
      <c r="Q134" s="1982"/>
      <c r="R134" s="1981" t="s">
        <v>98</v>
      </c>
      <c r="S134" s="1982"/>
      <c r="T134" s="1981" t="s">
        <v>94</v>
      </c>
      <c r="U134" s="1982"/>
      <c r="V134" s="1981" t="s">
        <v>92</v>
      </c>
      <c r="W134" s="1982"/>
      <c r="X134" s="566">
        <f t="shared" ref="X134:X162" si="28">IF(Y134&gt;0.8,5,IF(Y134&gt;0.6,4,IF(Y134&gt;0.4,3,IF(Y134&gt;0.2,2,1))))</f>
        <v>2</v>
      </c>
      <c r="Y134" s="567">
        <f>IF(OR(V134="Ambos",V134="Probabilidad"),IF((Y133-(Y133*AY134))&lt;0.01,0.01,(Y133-(Y133*AY134))),Y133)</f>
        <v>0.252</v>
      </c>
      <c r="Z134" s="566">
        <f>IF(AA134&gt;0.8,5,IF(AA134&gt;0.6,4,IF(AA134&gt;0.4,3,IF(AA134&gt;0.2,2,1))))</f>
        <v>3</v>
      </c>
      <c r="AA134" s="567">
        <f>IF(OR(V134="Ambos",V134="Impacto"),IF(AA133-(AA133*AY134)&lt;0.01,0.01,AA133-(AA133*AY134)),AA133)</f>
        <v>0.48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0.25</v>
      </c>
      <c r="AY134" s="571">
        <f t="shared" ref="AY134:AY140" si="31">IF(OR(R134=0,T134=0),0,AW134+AX134)</f>
        <v>0.4</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1</v>
      </c>
      <c r="BT134" s="451">
        <f t="shared" si="20"/>
        <v>0</v>
      </c>
      <c r="BU134" s="451">
        <f t="shared" si="21"/>
        <v>0</v>
      </c>
      <c r="BV134" s="451">
        <f t="shared" si="22"/>
        <v>0</v>
      </c>
      <c r="BW134" s="451">
        <f t="shared" si="23"/>
        <v>0</v>
      </c>
      <c r="BX134" s="451">
        <f t="shared" si="24"/>
        <v>1</v>
      </c>
      <c r="BY134" s="451">
        <f t="shared" si="25"/>
        <v>0</v>
      </c>
      <c r="BZ134" s="451"/>
      <c r="CA134" s="451"/>
      <c r="CB134" s="393"/>
      <c r="CC134" s="399">
        <v>1</v>
      </c>
      <c r="CD134" s="570" t="str">
        <f t="shared" si="26"/>
        <v>Causa 2</v>
      </c>
      <c r="CE134" s="565" t="str">
        <f t="shared" si="27"/>
        <v xml:space="preserve">Noticias de prensa que vinculen a propietarios y/o predios con procesos judiciales sobre los cuales recaiga y/o soporten medidas de pérdida del poder dispositivo y/o medidas cautelares en procesos de Extinción del Derecho de dominio
</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28"/>
        <v>2</v>
      </c>
      <c r="Y135" s="567">
        <f t="shared" ref="Y135:Y162" si="32">IF(OR(V135="Ambos",V135="Probabilidad"),IF((Y134-(Y134*AY135))&lt;0.01,0.01,(Y134-(Y134*AY135))),Y134)</f>
        <v>0.252</v>
      </c>
      <c r="Z135" s="566">
        <f t="shared" ref="Z135:Z162" si="33">IF(AA135&gt;0.8,5,IF(AA135&gt;0.6,4,IF(AA135&gt;0.4,3,IF(AA135&gt;0.2,2,1))))</f>
        <v>3</v>
      </c>
      <c r="AA135" s="567">
        <f>IF(OR(V135="Ambos",V135="Impacto"),IF(AA134-(AA134*AY135)&lt;0.01,0.01,AA134-(AA134*AY135)),AA134)</f>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29"/>
        <v>0</v>
      </c>
      <c r="AX135" s="571">
        <f t="shared" si="30"/>
        <v>0</v>
      </c>
      <c r="AY135" s="571">
        <f t="shared" si="31"/>
        <v>0</v>
      </c>
      <c r="AZ135" s="422"/>
      <c r="BA135" s="422"/>
      <c r="BB135" s="422"/>
      <c r="BC135" s="422"/>
      <c r="BD135" s="422"/>
      <c r="BE135" s="422"/>
      <c r="BF135" s="422"/>
      <c r="BG135" s="422"/>
      <c r="BH135" s="421"/>
      <c r="BL135" s="393"/>
      <c r="BM135" s="393"/>
      <c r="BN135" s="393"/>
      <c r="BO135" s="451">
        <f t="shared" si="15"/>
        <v>0</v>
      </c>
      <c r="BP135" s="451">
        <f t="shared" si="16"/>
        <v>0</v>
      </c>
      <c r="BQ135" s="451">
        <f t="shared" si="17"/>
        <v>0</v>
      </c>
      <c r="BR135" s="451">
        <f t="shared" si="18"/>
        <v>0</v>
      </c>
      <c r="BS135" s="451">
        <f t="shared" si="19"/>
        <v>0</v>
      </c>
      <c r="BT135" s="451">
        <f t="shared" si="20"/>
        <v>0</v>
      </c>
      <c r="BU135" s="451">
        <f t="shared" si="21"/>
        <v>0</v>
      </c>
      <c r="BV135" s="451">
        <f t="shared" si="22"/>
        <v>0</v>
      </c>
      <c r="BW135" s="451">
        <f t="shared" si="23"/>
        <v>0</v>
      </c>
      <c r="BX135" s="451">
        <f t="shared" si="24"/>
        <v>0</v>
      </c>
      <c r="BY135" s="451">
        <f t="shared" si="25"/>
        <v>0</v>
      </c>
      <c r="BZ135" s="451"/>
      <c r="CA135" s="451"/>
      <c r="CB135" s="393"/>
      <c r="CC135" s="399">
        <v>1</v>
      </c>
      <c r="CD135" s="570" t="str">
        <f t="shared" si="26"/>
        <v>Causa 3</v>
      </c>
      <c r="CE135" s="565" t="str">
        <f t="shared" si="27"/>
        <v xml:space="preserve">Propietarios listados en listas vinculantes para Colombia o en listas restrictivas como OFAC o Contraloría.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28"/>
        <v>2</v>
      </c>
      <c r="Y136" s="567">
        <f t="shared" si="32"/>
        <v>0.252</v>
      </c>
      <c r="Z136" s="566">
        <f t="shared" si="33"/>
        <v>3</v>
      </c>
      <c r="AA136" s="567">
        <f>IF(OR(V136="Ambos",V136="Impacto"),IF(AA135-(AA135*AY136)&lt;0.01,0.01,AA135-(AA135*AY136)),AA135)</f>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2</v>
      </c>
      <c r="Y137" s="567">
        <f t="shared" si="32"/>
        <v>0.252</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2</v>
      </c>
      <c r="Y138" s="567">
        <f t="shared" si="32"/>
        <v>0.252</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2</v>
      </c>
      <c r="Y139" s="567">
        <f t="shared" si="32"/>
        <v>0.252</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2</v>
      </c>
      <c r="Y140" s="567">
        <f t="shared" si="32"/>
        <v>0.252</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2</v>
      </c>
      <c r="Y141" s="567">
        <f t="shared" si="32"/>
        <v>0.252</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2</v>
      </c>
      <c r="Y142" s="567">
        <f t="shared" si="32"/>
        <v>0.252</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2</v>
      </c>
      <c r="Y143" s="567">
        <f t="shared" si="32"/>
        <v>0.252</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2</v>
      </c>
      <c r="Y144" s="567">
        <f t="shared" si="32"/>
        <v>0.252</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2</v>
      </c>
      <c r="Y145" s="567">
        <f t="shared" si="32"/>
        <v>0.252</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2</v>
      </c>
      <c r="Y146" s="567">
        <f t="shared" si="32"/>
        <v>0.252</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2</v>
      </c>
      <c r="Y147" s="567">
        <f t="shared" si="32"/>
        <v>0.252</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2</v>
      </c>
      <c r="Y148" s="567">
        <f t="shared" si="32"/>
        <v>0.252</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2</v>
      </c>
      <c r="Y149" s="567">
        <f t="shared" si="32"/>
        <v>0.252</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2</v>
      </c>
      <c r="Y150" s="567">
        <f t="shared" si="32"/>
        <v>0.252</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2</v>
      </c>
      <c r="Y151" s="567">
        <f t="shared" si="32"/>
        <v>0.252</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2</v>
      </c>
      <c r="Y152" s="567">
        <f t="shared" si="32"/>
        <v>0.252</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2</v>
      </c>
      <c r="Y153" s="567">
        <f t="shared" si="32"/>
        <v>0.252</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2</v>
      </c>
      <c r="Y154" s="567">
        <f t="shared" si="32"/>
        <v>0.252</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2</v>
      </c>
      <c r="Y155" s="567">
        <f t="shared" si="32"/>
        <v>0.252</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2</v>
      </c>
      <c r="Y156" s="567">
        <f t="shared" si="32"/>
        <v>0.252</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2</v>
      </c>
      <c r="Y157" s="567">
        <f t="shared" si="32"/>
        <v>0.252</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2</v>
      </c>
      <c r="Y158" s="567">
        <f t="shared" si="32"/>
        <v>0.252</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2</v>
      </c>
      <c r="Y159" s="567">
        <f t="shared" si="32"/>
        <v>0.252</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2</v>
      </c>
      <c r="Y160" s="567">
        <f t="shared" si="32"/>
        <v>0.252</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2</v>
      </c>
      <c r="Y161" s="567">
        <f t="shared" si="32"/>
        <v>0.252</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2</v>
      </c>
      <c r="Y162" s="567">
        <f t="shared" si="32"/>
        <v>0.252</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0.252</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2</v>
      </c>
      <c r="BP164" s="392">
        <f t="shared" si="39"/>
        <v>0</v>
      </c>
      <c r="BQ164" s="392">
        <f t="shared" si="39"/>
        <v>2</v>
      </c>
      <c r="BR164" s="392">
        <f t="shared" si="39"/>
        <v>0</v>
      </c>
      <c r="BS164" s="392">
        <f t="shared" si="39"/>
        <v>1</v>
      </c>
      <c r="BT164" s="392">
        <f t="shared" si="39"/>
        <v>1</v>
      </c>
      <c r="BU164" s="392">
        <f t="shared" si="39"/>
        <v>0</v>
      </c>
      <c r="BV164" s="392">
        <f t="shared" si="39"/>
        <v>1</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0.12096</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0.12096</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0.252</v>
      </c>
      <c r="Z172" s="587">
        <f t="shared" ref="Z172:Z174" si="40">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0,252 
. 0,252 
. 0,252</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1989"/>
      <c r="C173" s="1989"/>
      <c r="D173" s="1989"/>
      <c r="E173" s="2122"/>
      <c r="F173" s="2122"/>
      <c r="G173" s="1989"/>
      <c r="H173" s="1989"/>
      <c r="I173" s="1989"/>
      <c r="J173" s="2959"/>
      <c r="K173" s="2122"/>
      <c r="L173" s="2122"/>
      <c r="M173" s="2122"/>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0.252</v>
      </c>
      <c r="Z173" s="587">
        <f t="shared" si="40"/>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2</v>
      </c>
      <c r="Y174" s="567">
        <f>IF(OR(V174="Ambos",V174="Probabilidad"),IF((Y173-(Y173*AY174))&lt;0.01,0.01,(Y173-(Y173*AY174))),Y173)</f>
        <v>0.252</v>
      </c>
      <c r="Z174" s="587">
        <f t="shared" si="40"/>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0.252</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0.12096</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0.12096</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de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1043</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de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DT113:DT114"/>
    <mergeCell ref="DU113:DU114"/>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B113:G113"/>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4:G114"/>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R113:CR114"/>
    <mergeCell ref="DC115:DC116"/>
    <mergeCell ref="DD115:DD116"/>
    <mergeCell ref="DE115:DE116"/>
    <mergeCell ref="DF115:DF116"/>
    <mergeCell ref="CR115:CR116"/>
    <mergeCell ref="CS115:CS116"/>
    <mergeCell ref="CT115:CT116"/>
    <mergeCell ref="CU115:CU116"/>
    <mergeCell ref="CV115:CV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275" priority="43" operator="containsText" text="EXTREMO">
      <formula>NOT(ISERROR(SEARCH(("EXTREMO"),(N166))))</formula>
    </cfRule>
    <cfRule type="containsText" dxfId="274" priority="44" operator="containsText" text="ALTO">
      <formula>NOT(ISERROR(SEARCH(("ALTO"),(N166))))</formula>
    </cfRule>
    <cfRule type="containsText" dxfId="273" priority="45" operator="containsText" text="MODERADO">
      <formula>NOT(ISERROR(SEARCH(("MODERADO"),(N166))))</formula>
    </cfRule>
    <cfRule type="containsText" dxfId="272" priority="46" operator="containsText" text="bajo">
      <formula>NOT(ISERROR(SEARCH(("bajo"),(N166))))</formula>
    </cfRule>
  </conditionalFormatting>
  <conditionalFormatting sqref="O168">
    <cfRule type="containsText" dxfId="271" priority="1" operator="containsText" text="EXTREMO">
      <formula>NOT(ISERROR(SEARCH("EXTREMO",O168)))</formula>
    </cfRule>
    <cfRule type="containsText" dxfId="270" priority="2" operator="containsText" text="ALTO">
      <formula>NOT(ISERROR(SEARCH("ALTO",O168)))</formula>
    </cfRule>
    <cfRule type="containsText" dxfId="269" priority="3" operator="containsText" text="MODERADO">
      <formula>NOT(ISERROR(SEARCH("MODERADO",O168)))</formula>
    </cfRule>
    <cfRule type="containsText" dxfId="268" priority="4" operator="containsText" text="bajo">
      <formula>NOT(ISERROR(SEARCH("bajo",O168)))</formula>
    </cfRule>
  </conditionalFormatting>
  <conditionalFormatting sqref="O121:T121 O175:T175 O179:T179 O191:T191 O194:T194 O196:T196 O206:T206 O214:T214">
    <cfRule type="containsText" dxfId="267" priority="21" operator="containsText" text="EXTREMO">
      <formula>NOT(ISERROR(SEARCH(("EXTREMO"),(O121))))</formula>
    </cfRule>
    <cfRule type="containsText" dxfId="266" priority="22" operator="containsText" text="ALTO">
      <formula>NOT(ISERROR(SEARCH(("ALTO"),(O121))))</formula>
    </cfRule>
    <cfRule type="containsText" dxfId="265" priority="23" operator="containsText" text="MODERADO">
      <formula>NOT(ISERROR(SEARCH(("MODERADO"),(O121))))</formula>
    </cfRule>
    <cfRule type="containsText" dxfId="264" priority="24" operator="containsText" text="bajo">
      <formula>NOT(ISERROR(SEARCH(("bajo"),(O121))))</formula>
    </cfRule>
  </conditionalFormatting>
  <conditionalFormatting sqref="O169:T169">
    <cfRule type="containsText" dxfId="263" priority="25" operator="containsText" text="EXTREMO">
      <formula>NOT(ISERROR(SEARCH(("EXTREMO"),(O169))))</formula>
    </cfRule>
    <cfRule type="containsText" dxfId="262" priority="26" operator="containsText" text="ALTO">
      <formula>NOT(ISERROR(SEARCH(("ALTO"),(O169))))</formula>
    </cfRule>
    <cfRule type="containsText" dxfId="261" priority="27" operator="containsText" text="MODERADO">
      <formula>NOT(ISERROR(SEARCH(("MODERADO"),(O169))))</formula>
    </cfRule>
    <cfRule type="containsText" dxfId="260" priority="28" operator="containsText" text="bajo">
      <formula>NOT(ISERROR(SEARCH(("bajo"),(O169))))</formula>
    </cfRule>
  </conditionalFormatting>
  <conditionalFormatting sqref="V181">
    <cfRule type="containsText" dxfId="259" priority="29" operator="containsText" text="EXTREMO">
      <formula>NOT(ISERROR(SEARCH(("EXTREMO"),(V181))))</formula>
    </cfRule>
    <cfRule type="containsText" dxfId="258" priority="30" operator="containsText" text="ALTO">
      <formula>NOT(ISERROR(SEARCH(("ALTO"),(V181))))</formula>
    </cfRule>
    <cfRule type="containsText" dxfId="257" priority="31" operator="containsText" text="MODERADO">
      <formula>NOT(ISERROR(SEARCH(("MODERADO"),(V181))))</formula>
    </cfRule>
    <cfRule type="containsText" dxfId="256" priority="32" operator="containsText" text="bajo">
      <formula>NOT(ISERROR(SEARCH(("bajo"),(V181))))</formula>
    </cfRule>
  </conditionalFormatting>
  <conditionalFormatting sqref="V92:AT92">
    <cfRule type="containsText" dxfId="255" priority="33" operator="containsText" text="Muy Baja">
      <formula>NOT(ISERROR(SEARCH(("Muy Baja"),(V92))))</formula>
    </cfRule>
    <cfRule type="containsText" dxfId="254" priority="34" operator="containsText" text="Muy Alta">
      <formula>NOT(ISERROR(SEARCH(("Muy Alta"),(V92))))</formula>
    </cfRule>
    <cfRule type="containsText" dxfId="253" priority="35" operator="containsText" text="Alta">
      <formula>NOT(ISERROR(SEARCH(("Alta"),(V92))))</formula>
    </cfRule>
    <cfRule type="containsText" dxfId="252" priority="36" operator="containsText" text="Media">
      <formula>NOT(ISERROR(SEARCH(("Media"),(V92))))</formula>
    </cfRule>
    <cfRule type="containsText" dxfId="251" priority="37" operator="containsText" text="Baja">
      <formula>NOT(ISERROR(SEARCH(("Baja"),(V92))))</formula>
    </cfRule>
  </conditionalFormatting>
  <conditionalFormatting sqref="Y197">
    <cfRule type="containsText" dxfId="250" priority="9" operator="containsText" text="EXTREMO">
      <formula>NOT(ISERROR(SEARCH(("EXTREMO"),(Y197))))</formula>
    </cfRule>
    <cfRule type="containsText" dxfId="249" priority="10" operator="containsText" text="ALTO">
      <formula>NOT(ISERROR(SEARCH(("ALTO"),(Y197))))</formula>
    </cfRule>
    <cfRule type="containsText" dxfId="248" priority="11" operator="containsText" text="MODERADO">
      <formula>NOT(ISERROR(SEARCH(("MODERADO"),(Y197))))</formula>
    </cfRule>
    <cfRule type="containsText" dxfId="247" priority="12" operator="containsText" text="bajo">
      <formula>NOT(ISERROR(SEARCH(("bajo"),(Y197))))</formula>
    </cfRule>
  </conditionalFormatting>
  <conditionalFormatting sqref="AB109:AT109">
    <cfRule type="containsText" dxfId="246" priority="38" operator="containsText" text="Leve">
      <formula>NOT(ISERROR(SEARCH(("Leve"),(AB109))))</formula>
    </cfRule>
    <cfRule type="containsText" dxfId="245" priority="39" operator="containsText" text="Catastrófico">
      <formula>NOT(ISERROR(SEARCH(("Catastrófico"),(AB109))))</formula>
    </cfRule>
    <cfRule type="containsText" dxfId="244" priority="40" operator="containsText" text="Mayor">
      <formula>NOT(ISERROR(SEARCH(("Mayor"),(AB109))))</formula>
    </cfRule>
    <cfRule type="containsText" dxfId="243" priority="41" operator="containsText" text="Moderado">
      <formula>NOT(ISERROR(SEARCH(("Moderado"),(AB109))))</formula>
    </cfRule>
    <cfRule type="containsText" dxfId="242" priority="42" operator="containsText" text="Menor">
      <formula>NOT(ISERROR(SEARCH(("Menor"),(AB109))))</formula>
    </cfRule>
  </conditionalFormatting>
  <conditionalFormatting sqref="AD181">
    <cfRule type="containsText" dxfId="241" priority="17" operator="containsText" text="EXTREMO">
      <formula>NOT(ISERROR(SEARCH(("EXTREMO"),(AD181))))</formula>
    </cfRule>
    <cfRule type="containsText" dxfId="240" priority="18" operator="containsText" text="ALTO">
      <formula>NOT(ISERROR(SEARCH(("ALTO"),(AD181))))</formula>
    </cfRule>
    <cfRule type="containsText" dxfId="239" priority="19" operator="containsText" text="MODERADO">
      <formula>NOT(ISERROR(SEARCH(("MODERADO"),(AD181))))</formula>
    </cfRule>
    <cfRule type="containsText" dxfId="238" priority="20" operator="containsText" text="bajo">
      <formula>NOT(ISERROR(SEARCH(("bajo"),(AD181))))</formula>
    </cfRule>
  </conditionalFormatting>
  <conditionalFormatting sqref="AL181">
    <cfRule type="containsText" dxfId="237" priority="13" operator="containsText" text="EXTREMO">
      <formula>NOT(ISERROR(SEARCH(("EXTREMO"),(AL181))))</formula>
    </cfRule>
    <cfRule type="containsText" dxfId="236" priority="14" operator="containsText" text="ALTO">
      <formula>NOT(ISERROR(SEARCH(("ALTO"),(AL181))))</formula>
    </cfRule>
    <cfRule type="containsText" dxfId="235" priority="15" operator="containsText" text="MODERADO">
      <formula>NOT(ISERROR(SEARCH(("MODERADO"),(AL181))))</formula>
    </cfRule>
    <cfRule type="containsText" dxfId="234" priority="16" operator="containsText" text="bajo">
      <formula>NOT(ISERROR(SEARCH(("bajo"),(AL181))))</formula>
    </cfRule>
  </conditionalFormatting>
  <conditionalFormatting sqref="BB180:BD180">
    <cfRule type="containsText" dxfId="233" priority="5" operator="containsText" text="EXTREMO">
      <formula>NOT(ISERROR(SEARCH(("EXTREMO"),(BB180))))</formula>
    </cfRule>
    <cfRule type="containsText" dxfId="232" priority="6" operator="containsText" text="ALTO">
      <formula>NOT(ISERROR(SEARCH(("ALTO"),(BB180))))</formula>
    </cfRule>
    <cfRule type="containsText" dxfId="231" priority="7" operator="containsText" text="MODERADO">
      <formula>NOT(ISERROR(SEARCH(("MODERADO"),(BB180))))</formula>
    </cfRule>
    <cfRule type="containsText" dxfId="230" priority="8" operator="containsText" text="bajo">
      <formula>NOT(ISERROR(SEARCH(("bajo"),(BB180))))</formula>
    </cfRule>
  </conditionalFormatting>
  <dataValidations count="11">
    <dataValidation type="list" allowBlank="1" showErrorMessage="1" sqref="B12:B31">
      <formula1>'R (5)'!Fact_causa</formula1>
    </dataValidation>
    <dataValidation type="list" allowBlank="1" showErrorMessage="1" sqref="B35:B42">
      <formula1>Consecuencia</formula1>
    </dataValidation>
    <dataValidation type="list" allowBlank="1" showErrorMessage="1" sqref="V172:V174 V133:V162">
      <formula1>'R (5)'!Efectos</formula1>
    </dataValidation>
    <dataValidation type="list" allowBlank="1" showErrorMessage="1" sqref="G168">
      <formula1>'R (5)'!Politica_tto</formula1>
    </dataValidation>
    <dataValidation type="list" allowBlank="1" showErrorMessage="1" sqref="T172:T174 T133:T162">
      <formula1>'R (5)'!Proposito</formula1>
    </dataValidation>
    <dataValidation type="list" allowBlank="1" showErrorMessage="1" sqref="D7">
      <formula1>'R (5)'!tipo_riesg</formula1>
    </dataValidation>
    <dataValidation type="list" allowBlank="1" showErrorMessage="1" sqref="R172:R174 R133:R162">
      <formula1>'R (5)'!Contr_implement</formula1>
    </dataValidation>
    <dataValidation type="list" allowBlank="1" showErrorMessage="1" sqref="P172:P174 P133:P162">
      <formula1>'R (5)'!frecuencias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5" zoomScale="85" zoomScaleNormal="85" workbookViewId="0">
      <selection activeCell="U244" sqref="U244"/>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1004</v>
      </c>
      <c r="D7" s="407" t="s">
        <v>122</v>
      </c>
      <c r="E7" s="1761" t="s">
        <v>1005</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1111</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El Responsable de la debida diligencia inicial revisará si los propietarios o moradores (tenedores, poseedores, arrendatarios, comerciantes, apoderados, etc.), son patrimonios autónomos o entramados jurídicos complejos, a los cuales se les debe solicitar información del beneficiario  final.
En caso de encontrar una coincidencia con la señal de alerta o de no obtener la información solicitada a la parte relacionada, se envía reporte interno de inusualidad a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Bienes que sean propiedad de un patrimonio autónomo y no se conozca el beneficiario final.
Causa 2. Bienes que sean de propiedad de una persona jurídica que a su vez  pertenece a una o varias personas jurídicas mediante las cuales se dificulte la identificación del beneficiario final.
.  
.  
.  
.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  
.  
.  
.  
.  
.  
.  
.  
.  
.  
.  
.  
.  
.  
.  
.  
.  
. </v>
      </c>
      <c r="AX12" s="421" t="str">
        <f>CONCATENATE(A12,". ",B12," 
",A13,". ",B13," 
",A14,". ",B14," 
",A15,". ",B15," 
",A16,". ",B16," 
",A17,". ",B17," 
",A18,". ",B18," 
",A19,". ",B19," 
",A20,". ",B20," 
",A21,". ",B21," 
",A22,". ",B22," 
",A23,". ",B23," 
",A24,". ",B24," 
",A25,". ",B25," 
",A26,". ",B26," 
",A27,". ",B27," 
",A28,". ",B28," 
",A29,". ",B29," 
",A30,". ",B30," 
",A31,". ",B31,)</f>
        <v xml:space="preserve">Causa 1. Parte Relacionada 
Causa 2. Parte Relacionada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1110</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63"/>
      <c r="Y13" s="1764"/>
      <c r="Z13" s="1764"/>
      <c r="AA13" s="1765"/>
      <c r="AB13" s="1739" t="str">
        <f t="shared" si="0"/>
        <v/>
      </c>
      <c r="AC13" s="1740"/>
      <c r="AD13" s="1741" t="str">
        <f t="shared" si="1"/>
        <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0"/>
        <v/>
      </c>
      <c r="AC14" s="1740"/>
      <c r="AD14" s="1741" t="str">
        <f t="shared" si="1"/>
        <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0.53333333333333333</v>
      </c>
      <c r="AU95" s="390">
        <v>1</v>
      </c>
      <c r="CC95" s="399">
        <v>1</v>
      </c>
    </row>
    <row r="96" spans="1:81" ht="18.75" customHeight="1">
      <c r="A96" s="501">
        <v>2</v>
      </c>
      <c r="B96" s="502" t="s">
        <v>110</v>
      </c>
      <c r="C96" s="1865"/>
      <c r="D96" s="1865"/>
      <c r="E96" s="1865"/>
      <c r="F96" s="1866"/>
      <c r="G96" s="497">
        <v>0.4</v>
      </c>
      <c r="H96" s="498"/>
      <c r="I96" s="498"/>
      <c r="J96" s="498" t="s">
        <v>0</v>
      </c>
      <c r="K96" s="499"/>
      <c r="L96" s="499"/>
      <c r="M96" s="499"/>
      <c r="N96" s="499"/>
      <c r="O96" s="499"/>
      <c r="P96" s="499"/>
      <c r="Q96" s="499"/>
      <c r="R96" s="499"/>
      <c r="S96" s="499"/>
      <c r="T96" s="499"/>
      <c r="U96" s="499"/>
      <c r="V96" s="499"/>
      <c r="W96" s="499"/>
      <c r="X96" s="499"/>
      <c r="Y96" s="499"/>
      <c r="Z96" s="500">
        <f>COUNTA(H96:Y96)*G96</f>
        <v>0.4</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c r="K97" s="499"/>
      <c r="L97" s="499"/>
      <c r="M97" s="499"/>
      <c r="N97" s="499"/>
      <c r="O97" s="499"/>
      <c r="P97" s="499"/>
      <c r="Q97" s="499"/>
      <c r="R97" s="499"/>
      <c r="S97" s="499"/>
      <c r="T97" s="499"/>
      <c r="U97" s="499"/>
      <c r="V97" s="499"/>
      <c r="W97" s="499"/>
      <c r="X97" s="499"/>
      <c r="Y97" s="499"/>
      <c r="Z97" s="500">
        <f>COUNTA(H97:Y97)*G97</f>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0.53333333333333333</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0.53333333333333333</v>
      </c>
      <c r="CO111" s="1896">
        <v>3</v>
      </c>
      <c r="CP111" s="1914"/>
      <c r="CQ111" s="1912" t="str">
        <f>IF(AND(CK111="X",CP103="X"),CN111*CQ105,"")</f>
        <v/>
      </c>
      <c r="CR111" s="1913"/>
      <c r="CS111" s="1913" t="str">
        <f>IF(AND(CK111="X",CR103="X"),CN111*CS105,"")</f>
        <v/>
      </c>
      <c r="CT111" s="1907"/>
      <c r="CU111" s="1905" t="str">
        <f>IF(AND(CK111="X",CT103="X"),CN111*CU105,"")</f>
        <v/>
      </c>
      <c r="CV111" s="1906"/>
      <c r="CW111" s="1906">
        <f>IF(AND(CK111="X",CV103="X"),CN111*CW105,"")</f>
        <v>0.42666666666666669</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X</v>
      </c>
      <c r="DE113" s="1901">
        <f>IF(DD113="X",I164,0)</f>
        <v>0.31999999999999995</v>
      </c>
      <c r="DF113" s="1896">
        <v>2</v>
      </c>
      <c r="DG113" s="1930"/>
      <c r="DH113" s="1931" t="str">
        <f>IF(AND(DD113="X",DG103="X"),DE113*DH105,"")</f>
        <v/>
      </c>
      <c r="DI113" s="1911"/>
      <c r="DJ113" s="1912" t="str">
        <f>IF(AND(DD113="X",DI103="X"),DE113*DJ105,"")</f>
        <v/>
      </c>
      <c r="DK113" s="1911"/>
      <c r="DL113" s="1912">
        <f>IF(AND(DD113="X",DK103="X"),DE113*DL105,"")</f>
        <v>0.15359999999999996</v>
      </c>
      <c r="DM113" s="1907"/>
      <c r="DN113" s="1905" t="str">
        <f>IF(AND(DD113="X",DM103="X"),DE113*DN105,"")</f>
        <v/>
      </c>
      <c r="DO113" s="1907"/>
      <c r="DP113" s="1905" t="str">
        <f>IF(AND(DD113="X",DO103="X"),DE113*DP105,"")</f>
        <v/>
      </c>
      <c r="DQ113" s="387"/>
      <c r="DR113" s="1743"/>
      <c r="DS113" s="1743"/>
      <c r="DT113" s="1896">
        <v>2</v>
      </c>
      <c r="DU113" s="1897" t="str">
        <f>IF(E176=2,"X","")</f>
        <v>X</v>
      </c>
      <c r="DV113" s="1901">
        <f>IF(DU113="X",I176,0)</f>
        <v>0.31999999999999995</v>
      </c>
      <c r="DW113" s="1896">
        <v>2</v>
      </c>
      <c r="DX113" s="1930"/>
      <c r="DY113" s="1931" t="str">
        <f>IF(AND(DU113="X",DX103="X"),DV113*DY105,"")</f>
        <v/>
      </c>
      <c r="DZ113" s="1911"/>
      <c r="EA113" s="1912" t="str">
        <f>IF(AND(DU113="X",DZ103="X"),DV113*EA105,"")</f>
        <v/>
      </c>
      <c r="EB113" s="1911"/>
      <c r="EC113" s="1912">
        <f>IF(AND(DU113="X",EB103="X"),DV113*EC105,"")</f>
        <v>0.15359999999999996</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
      </c>
      <c r="DE115" s="1901">
        <f>IF(DD115="x",I164,0)</f>
        <v>0</v>
      </c>
      <c r="DF115" s="1896">
        <v>1</v>
      </c>
      <c r="DG115" s="1930"/>
      <c r="DH115" s="1931" t="str">
        <f>IF(AND(DD115="X",DG103="X"),DE115*DH105,"")</f>
        <v/>
      </c>
      <c r="DI115" s="1910"/>
      <c r="DJ115" s="1910" t="str">
        <f>IF(AND(DD115="X",DI103="X"),DE115*DJ105,"")</f>
        <v/>
      </c>
      <c r="DK115" s="1911"/>
      <c r="DL115" s="1912" t="str">
        <f>IF(AND(DD115="X",DK103="X"),DE115*DL105,"")</f>
        <v/>
      </c>
      <c r="DM115" s="1913"/>
      <c r="DN115" s="1913" t="str">
        <f>IF(AND(DD115="X",DM103="X"),DE115*DN105,"")</f>
        <v/>
      </c>
      <c r="DO115" s="1911"/>
      <c r="DP115" s="1912" t="str">
        <f>IF(AND(DD115="X",DO103="X"),DE115*DP105,"")</f>
        <v/>
      </c>
      <c r="DQ115" s="387"/>
      <c r="DR115" s="542"/>
      <c r="DS115" s="1743"/>
      <c r="DT115" s="1896">
        <v>1</v>
      </c>
      <c r="DU115" s="1897" t="str">
        <f>IF(E176=1,"X","")</f>
        <v/>
      </c>
      <c r="DV115" s="1901">
        <f>IF(DU115="x",I176,0)</f>
        <v>0</v>
      </c>
      <c r="DW115" s="1896">
        <v>1</v>
      </c>
      <c r="DX115" s="1930"/>
      <c r="DY115" s="1931" t="str">
        <f>IF(AND(DU115="X",DX103="X"),DV115*DY105,"")</f>
        <v/>
      </c>
      <c r="DZ115" s="1910"/>
      <c r="EA115" s="1910" t="str">
        <f>IF(AND(DU115="X",DZ103="X"),DV115*EA105,"")</f>
        <v/>
      </c>
      <c r="EB115" s="1911"/>
      <c r="EC115" s="1912" t="str">
        <f>IF(AND(DU115="X",EB103="X"),DV115*EC105,"")</f>
        <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0.42666666666666669</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1109</v>
      </c>
      <c r="C133" s="1989"/>
      <c r="D133" s="1989"/>
      <c r="E133" s="1990" t="s">
        <v>1108</v>
      </c>
      <c r="F133" s="1990"/>
      <c r="G133" s="1989" t="s">
        <v>1071</v>
      </c>
      <c r="H133" s="1989"/>
      <c r="I133" s="1989"/>
      <c r="J133" s="1989"/>
      <c r="K133" s="1991" t="s">
        <v>1107</v>
      </c>
      <c r="L133" s="1991"/>
      <c r="M133" s="1991"/>
      <c r="N133" s="1991"/>
      <c r="O133" s="1991"/>
      <c r="P133" s="1981" t="s">
        <v>106</v>
      </c>
      <c r="Q133" s="1982"/>
      <c r="R133" s="1981" t="s">
        <v>98</v>
      </c>
      <c r="S133" s="1982"/>
      <c r="T133" s="1981" t="s">
        <v>94</v>
      </c>
      <c r="U133" s="1982"/>
      <c r="V133" s="1981" t="s">
        <v>92</v>
      </c>
      <c r="W133" s="1982"/>
      <c r="X133" s="566">
        <f t="shared" ref="X133:X162" si="13">IF(Y133&gt;0.8,5,IF(Y133&gt;0.6,4,IF(Y133&gt;0.4,3,IF(Y133&gt;0.2,2,1))))</f>
        <v>2</v>
      </c>
      <c r="Y133" s="567">
        <f>IF(OR(V133="Ambos",V133="Probabilidad"),IF((V101-(V101*AY133))&lt;0.01,0.01,(V101-(V101*AY133))),V101)</f>
        <v>0.31999999999999995</v>
      </c>
      <c r="Z133" s="566">
        <f t="shared" ref="Z133:Z162" si="14">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0.25</v>
      </c>
      <c r="AY133" s="569">
        <f t="shared" ref="AY133:AY140" si="17">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El Responsable de la debida diligencia inicial revisará si los propietarios o moradores (tenedores, poseedores, arrendatarios, comerciantes, apoderados, etc.), son patrimonios autónomos o entramados jurídicos complejos, a los cuales se les debe solicitar información del beneficiario  final.
En caso de encontrar una coincidencia con la señal de alerta o de no obtener la información solicitada a la parte relacionada, se envía reporte interno de inusualidad a equipo operativo SARLAFT para realizar debida diligencia intensificada. 
.  
.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Asginado DTDP 
.  
.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  
.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debidad diligencia.
Reporte interno de inusuailidad
Registro en OpenERP-SARLAFT 
.  
.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  
.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  
.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  
.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  
.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 2 
.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0,32 
. 0,32 
. 0,32
. 0,32
. 0,32
. 0,32
. 0,32
. 0,32
. 0,32
. 0,32
. 0,32
. 0,32
. 0,32
. 0,32
. 0,32
. 0,32
. 0,32
. 0,32
. 0,32
. 0,32
. 0,32
. 0,32
. 0,32
. 0,32
. 0,32
. 0,32
. 0,32
. 0,32
. 0,32
. 0,32</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 3 
.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 0,48 
.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  
.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  
.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1</v>
      </c>
      <c r="BT133" s="451">
        <f t="shared" ref="BT133:BT162" si="23">IF(T133="detectivo",1,0)</f>
        <v>0</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 xml:space="preserve">Bienes que sean propiedad de un patrimonio autónomo y no se conozca el beneficiario final.
</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
      </c>
      <c r="B134" s="1992"/>
      <c r="C134" s="1993"/>
      <c r="D134" s="1994"/>
      <c r="E134" s="1995"/>
      <c r="F134" s="1996"/>
      <c r="G134" s="1992"/>
      <c r="H134" s="1997"/>
      <c r="I134" s="1997"/>
      <c r="J134" s="1998"/>
      <c r="K134" s="1999"/>
      <c r="L134" s="2000"/>
      <c r="M134" s="2000"/>
      <c r="N134" s="2000"/>
      <c r="O134" s="2001"/>
      <c r="P134" s="1981"/>
      <c r="Q134" s="1982"/>
      <c r="R134" s="1981"/>
      <c r="S134" s="1982"/>
      <c r="T134" s="1981"/>
      <c r="U134" s="1982"/>
      <c r="V134" s="1981"/>
      <c r="W134" s="1982"/>
      <c r="X134" s="566">
        <f t="shared" si="13"/>
        <v>2</v>
      </c>
      <c r="Y134" s="567">
        <f t="shared" ref="Y134:Y162" si="31">IF(OR(V134="Ambos",V134="Probabilidad"),IF((Y133-(Y133*AY134))&lt;0.01,0.01,(Y133-(Y133*AY134))),Y133)</f>
        <v>0.31999999999999995</v>
      </c>
      <c r="Z134" s="566">
        <f t="shared" si="14"/>
        <v>3</v>
      </c>
      <c r="AA134" s="567">
        <f t="shared" ref="AA134:AA162" si="32">IF(OR(V134="Ambos",V134="Impacto"),IF(AA133-(AA133*AY134)&lt;0.01,0.01,AA133-(AA133*AY134)),AA133)</f>
        <v>0.48</v>
      </c>
      <c r="AB134" s="1986"/>
      <c r="AC134" s="1987"/>
      <c r="AD134" s="1987"/>
      <c r="AE134" s="1987"/>
      <c r="AF134" s="1987"/>
      <c r="AG134" s="1988"/>
      <c r="AH134" s="1986"/>
      <c r="AI134" s="1987"/>
      <c r="AJ134" s="1987"/>
      <c r="AK134" s="1987"/>
      <c r="AL134" s="1987"/>
      <c r="AM134" s="1988"/>
      <c r="AN134" s="1986"/>
      <c r="AO134" s="1987"/>
      <c r="AP134" s="1987"/>
      <c r="AQ134" s="1987"/>
      <c r="AR134" s="1987"/>
      <c r="AS134" s="1988"/>
      <c r="AT134" s="568"/>
      <c r="AU134" s="390">
        <v>1</v>
      </c>
      <c r="AW134" s="571">
        <f t="shared" si="15"/>
        <v>0</v>
      </c>
      <c r="AX134" s="571">
        <f t="shared" si="16"/>
        <v>0</v>
      </c>
      <c r="AY134" s="571">
        <f t="shared" si="17"/>
        <v>0</v>
      </c>
      <c r="AZ134" s="422"/>
      <c r="BA134" s="422"/>
      <c r="BB134" s="422"/>
      <c r="BC134" s="422"/>
      <c r="BD134" s="422"/>
      <c r="BE134" s="422"/>
      <c r="BF134" s="422"/>
      <c r="BG134" s="422"/>
      <c r="BH134" s="421"/>
      <c r="BL134" s="393"/>
      <c r="BM134" s="393"/>
      <c r="BN134" s="393"/>
      <c r="BO134" s="451">
        <f t="shared" si="18"/>
        <v>0</v>
      </c>
      <c r="BP134" s="451">
        <f t="shared" si="19"/>
        <v>0</v>
      </c>
      <c r="BQ134" s="451">
        <f t="shared" si="20"/>
        <v>0</v>
      </c>
      <c r="BR134" s="451">
        <f t="shared" si="21"/>
        <v>0</v>
      </c>
      <c r="BS134" s="451">
        <f t="shared" si="22"/>
        <v>0</v>
      </c>
      <c r="BT134" s="451">
        <f t="shared" si="23"/>
        <v>0</v>
      </c>
      <c r="BU134" s="451">
        <f t="shared" si="24"/>
        <v>0</v>
      </c>
      <c r="BV134" s="451">
        <f t="shared" si="25"/>
        <v>0</v>
      </c>
      <c r="BW134" s="451">
        <f t="shared" si="26"/>
        <v>0</v>
      </c>
      <c r="BX134" s="451">
        <f t="shared" si="27"/>
        <v>0</v>
      </c>
      <c r="BY134" s="451">
        <f t="shared" si="28"/>
        <v>0</v>
      </c>
      <c r="BZ134" s="451"/>
      <c r="CA134" s="451"/>
      <c r="CB134" s="393"/>
      <c r="CC134" s="399">
        <v>1</v>
      </c>
      <c r="CD134" s="570" t="str">
        <f t="shared" si="29"/>
        <v>Causa 2</v>
      </c>
      <c r="CE134" s="565" t="str">
        <f t="shared" si="30"/>
        <v xml:space="preserve">Bienes que sean de propiedad de una persona jurídica que a su vez  pertenece a una o varias personas jurídicas mediante las cuales se dificulte la identificación del beneficiario final.
</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
      </c>
      <c r="B135" s="1992"/>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0.31999999999999995</v>
      </c>
      <c r="Z135" s="566">
        <f t="shared" si="14"/>
        <v>3</v>
      </c>
      <c r="AA135" s="567">
        <f t="shared" si="32"/>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
      </c>
      <c r="CE135" s="565" t="str">
        <f t="shared" si="30"/>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0.31999999999999995</v>
      </c>
      <c r="Z136" s="566">
        <f t="shared" si="14"/>
        <v>3</v>
      </c>
      <c r="AA136" s="567">
        <f t="shared" si="32"/>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0.31999999999999995</v>
      </c>
      <c r="Z137" s="566">
        <f t="shared" si="14"/>
        <v>3</v>
      </c>
      <c r="AA137" s="567">
        <f t="shared" si="32"/>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0.31999999999999995</v>
      </c>
      <c r="Z138" s="566">
        <f t="shared" si="14"/>
        <v>3</v>
      </c>
      <c r="AA138" s="567">
        <f t="shared" si="32"/>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0.31999999999999995</v>
      </c>
      <c r="Z139" s="566">
        <f t="shared" si="14"/>
        <v>3</v>
      </c>
      <c r="AA139" s="567">
        <f t="shared" si="32"/>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0.31999999999999995</v>
      </c>
      <c r="Z140" s="566">
        <f t="shared" si="14"/>
        <v>3</v>
      </c>
      <c r="AA140" s="567">
        <f t="shared" si="32"/>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0.31999999999999995</v>
      </c>
      <c r="Z141" s="566">
        <f t="shared" si="14"/>
        <v>3</v>
      </c>
      <c r="AA141" s="567">
        <f t="shared" si="32"/>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0.31999999999999995</v>
      </c>
      <c r="Z142" s="566">
        <f t="shared" si="14"/>
        <v>3</v>
      </c>
      <c r="AA142" s="567">
        <f t="shared" si="32"/>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0.31999999999999995</v>
      </c>
      <c r="Z143" s="566">
        <f t="shared" si="14"/>
        <v>3</v>
      </c>
      <c r="AA143" s="567">
        <f t="shared" si="32"/>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0.31999999999999995</v>
      </c>
      <c r="Z144" s="566">
        <f t="shared" si="14"/>
        <v>3</v>
      </c>
      <c r="AA144" s="567">
        <f t="shared" si="32"/>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0.31999999999999995</v>
      </c>
      <c r="Z145" s="566">
        <f t="shared" si="14"/>
        <v>3</v>
      </c>
      <c r="AA145" s="567">
        <f t="shared" si="32"/>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0.31999999999999995</v>
      </c>
      <c r="Z146" s="566">
        <f t="shared" si="14"/>
        <v>3</v>
      </c>
      <c r="AA146" s="567">
        <f t="shared" si="32"/>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0.31999999999999995</v>
      </c>
      <c r="Z147" s="566">
        <f t="shared" si="14"/>
        <v>3</v>
      </c>
      <c r="AA147" s="567">
        <f t="shared" si="32"/>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0.31999999999999995</v>
      </c>
      <c r="Z148" s="566">
        <f t="shared" si="14"/>
        <v>3</v>
      </c>
      <c r="AA148" s="567">
        <f t="shared" si="32"/>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0.31999999999999995</v>
      </c>
      <c r="Z149" s="566">
        <f t="shared" si="14"/>
        <v>3</v>
      </c>
      <c r="AA149" s="567">
        <f t="shared" si="32"/>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0.31999999999999995</v>
      </c>
      <c r="Z150" s="566">
        <f t="shared" si="14"/>
        <v>3</v>
      </c>
      <c r="AA150" s="567">
        <f t="shared" si="32"/>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0.31999999999999995</v>
      </c>
      <c r="Z151" s="566">
        <f t="shared" si="14"/>
        <v>3</v>
      </c>
      <c r="AA151" s="567">
        <f t="shared" si="32"/>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0.31999999999999995</v>
      </c>
      <c r="Z152" s="566">
        <f t="shared" si="14"/>
        <v>3</v>
      </c>
      <c r="AA152" s="567">
        <f t="shared" si="32"/>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0.31999999999999995</v>
      </c>
      <c r="Z153" s="566">
        <f t="shared" si="14"/>
        <v>3</v>
      </c>
      <c r="AA153" s="567">
        <f t="shared" si="32"/>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0.31999999999999995</v>
      </c>
      <c r="Z154" s="566">
        <f t="shared" si="14"/>
        <v>3</v>
      </c>
      <c r="AA154" s="567">
        <f t="shared" si="32"/>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0.31999999999999995</v>
      </c>
      <c r="Z155" s="566">
        <f t="shared" si="14"/>
        <v>3</v>
      </c>
      <c r="AA155" s="567">
        <f t="shared" si="32"/>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0.31999999999999995</v>
      </c>
      <c r="Z156" s="566">
        <f t="shared" si="14"/>
        <v>3</v>
      </c>
      <c r="AA156" s="567">
        <f t="shared" si="32"/>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0.31999999999999995</v>
      </c>
      <c r="Z157" s="566">
        <f t="shared" si="14"/>
        <v>3</v>
      </c>
      <c r="AA157" s="567">
        <f t="shared" si="32"/>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0.31999999999999995</v>
      </c>
      <c r="Z158" s="566">
        <f t="shared" si="14"/>
        <v>3</v>
      </c>
      <c r="AA158" s="567">
        <f t="shared" si="32"/>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0.31999999999999995</v>
      </c>
      <c r="Z159" s="566">
        <f t="shared" si="14"/>
        <v>3</v>
      </c>
      <c r="AA159" s="567">
        <f t="shared" si="32"/>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0.31999999999999995</v>
      </c>
      <c r="Z160" s="566">
        <f t="shared" si="14"/>
        <v>3</v>
      </c>
      <c r="AA160" s="567">
        <f t="shared" si="32"/>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0.31999999999999995</v>
      </c>
      <c r="Z161" s="566">
        <f t="shared" si="14"/>
        <v>3</v>
      </c>
      <c r="AA161" s="567">
        <f t="shared" si="32"/>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0.31999999999999995</v>
      </c>
      <c r="Z162" s="566">
        <f t="shared" si="14"/>
        <v>3</v>
      </c>
      <c r="AA162" s="567">
        <f t="shared" si="32"/>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0.31999999999999995</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7">SUM(BO133:BO162)</f>
        <v>1</v>
      </c>
      <c r="BP164" s="392">
        <f t="shared" si="37"/>
        <v>0</v>
      </c>
      <c r="BQ164" s="392">
        <f t="shared" si="37"/>
        <v>1</v>
      </c>
      <c r="BR164" s="392">
        <f t="shared" si="37"/>
        <v>0</v>
      </c>
      <c r="BS164" s="392">
        <f t="shared" si="37"/>
        <v>1</v>
      </c>
      <c r="BT164" s="392">
        <f t="shared" si="37"/>
        <v>0</v>
      </c>
      <c r="BU164" s="392">
        <f t="shared" si="37"/>
        <v>0</v>
      </c>
      <c r="BV164" s="392">
        <f t="shared" si="37"/>
        <v>0</v>
      </c>
      <c r="BW164" s="392">
        <f t="shared" si="37"/>
        <v>0</v>
      </c>
      <c r="BX164" s="392">
        <f t="shared" si="37"/>
        <v>1</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1</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0.15359999999999996</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0.15359999999999996</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0.31999999999999995</v>
      </c>
      <c r="Z172" s="587">
        <f>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0,32 
. 0,32 
. 0,32</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0.31999999999999995</v>
      </c>
      <c r="Z173" s="587">
        <f>IF(AA173&gt;0.8,5,IF(AA173&gt;0.6,4,IF(AA173&gt;0.4,3,IF(AA173&gt;0.2,2,1))))</f>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0.31999999999999995</v>
      </c>
      <c r="Z174" s="587">
        <f>IF(AA174&gt;0.8,5,IF(AA174&gt;0.6,4,IF(AA174&gt;0.4,3,IF(AA174&gt;0.2,2,1))))</f>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0.31999999999999995</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0.15359999999999996</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0.15359999999999996</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de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1043</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de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6:B6"/>
    <mergeCell ref="E6:W6"/>
    <mergeCell ref="X6:AA6"/>
    <mergeCell ref="A7:B7"/>
    <mergeCell ref="E7:W7"/>
    <mergeCell ref="X7:AA7"/>
    <mergeCell ref="A8:AA8"/>
    <mergeCell ref="A10:AA10"/>
    <mergeCell ref="C11:H11"/>
    <mergeCell ref="I11:W11"/>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3:H13"/>
    <mergeCell ref="I13:W13"/>
    <mergeCell ref="X13:AA13"/>
    <mergeCell ref="AB13:AC13"/>
    <mergeCell ref="AD13:AT13"/>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T56:U56"/>
    <mergeCell ref="V56:AA56"/>
    <mergeCell ref="C57:D57"/>
    <mergeCell ref="F57:K57"/>
    <mergeCell ref="L57:M57"/>
    <mergeCell ref="N57:S57"/>
    <mergeCell ref="T57:U57"/>
    <mergeCell ref="V57:AA57"/>
    <mergeCell ref="I48:J48"/>
    <mergeCell ref="K48:O48"/>
    <mergeCell ref="P48:Q48"/>
    <mergeCell ref="R48:V48"/>
    <mergeCell ref="X46:AA46"/>
    <mergeCell ref="C47:D47"/>
    <mergeCell ref="F47:H47"/>
    <mergeCell ref="I47:J47"/>
    <mergeCell ref="K47:O47"/>
    <mergeCell ref="P47:Q47"/>
    <mergeCell ref="X48:AA48"/>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R52:V52"/>
    <mergeCell ref="X52:AA52"/>
    <mergeCell ref="A54:AA54"/>
    <mergeCell ref="B55:O55"/>
    <mergeCell ref="V55:W55"/>
    <mergeCell ref="X55:AA55"/>
    <mergeCell ref="C56:D56"/>
    <mergeCell ref="F56:K56"/>
    <mergeCell ref="L56:M56"/>
    <mergeCell ref="N56:S56"/>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DI103:DJ103"/>
    <mergeCell ref="DK103:DL103"/>
    <mergeCell ref="DM103:DN103"/>
    <mergeCell ref="DO103:DP103"/>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CR107:CR108"/>
    <mergeCell ref="CS107:CS108"/>
    <mergeCell ref="CT107:CT108"/>
    <mergeCell ref="CU107:CU108"/>
    <mergeCell ref="CV107:CV108"/>
    <mergeCell ref="CW107:CW108"/>
    <mergeCell ref="CX107:CX108"/>
    <mergeCell ref="EF107:EF108"/>
    <mergeCell ref="EG107:EG108"/>
    <mergeCell ref="B108:G108"/>
    <mergeCell ref="K108:Y108"/>
    <mergeCell ref="B109:G109"/>
    <mergeCell ref="K109:Y109"/>
    <mergeCell ref="CJ109:CJ110"/>
    <mergeCell ref="CK109:CK110"/>
    <mergeCell ref="DX103:DY103"/>
    <mergeCell ref="DZ103:EA103"/>
    <mergeCell ref="EB103:EC103"/>
    <mergeCell ref="ED103:EE103"/>
    <mergeCell ref="EF103:EG103"/>
    <mergeCell ref="ED106:EE106"/>
    <mergeCell ref="DX107:DX108"/>
    <mergeCell ref="DY107:DY108"/>
    <mergeCell ref="DL107:DL108"/>
    <mergeCell ref="DM107:DM108"/>
    <mergeCell ref="DN107:DN108"/>
    <mergeCell ref="DO107:DO108"/>
    <mergeCell ref="DP107:DP108"/>
    <mergeCell ref="DS107:DS116"/>
    <mergeCell ref="DL109:DL110"/>
    <mergeCell ref="DE109:DE110"/>
    <mergeCell ref="CY111:CY112"/>
    <mergeCell ref="CY109:CY110"/>
    <mergeCell ref="DG106:DH106"/>
    <mergeCell ref="DI106:DJ106"/>
    <mergeCell ref="CY107:CY108"/>
    <mergeCell ref="DB107:DB116"/>
    <mergeCell ref="DC107:DC108"/>
    <mergeCell ref="DD107:DD108"/>
    <mergeCell ref="DE107:DE108"/>
    <mergeCell ref="DC109:DC110"/>
    <mergeCell ref="DD109:DD110"/>
    <mergeCell ref="EE107:EE108"/>
    <mergeCell ref="DT107:DT108"/>
    <mergeCell ref="DU107:DU108"/>
    <mergeCell ref="DV107:DV108"/>
    <mergeCell ref="DW107:DW108"/>
    <mergeCell ref="EB106:EC106"/>
    <mergeCell ref="CO109:CO110"/>
    <mergeCell ref="CP109:CP110"/>
    <mergeCell ref="CQ109:CQ110"/>
    <mergeCell ref="CR109:CR110"/>
    <mergeCell ref="CS109:CS110"/>
    <mergeCell ref="CT109:CT110"/>
    <mergeCell ref="DZ107:DZ108"/>
    <mergeCell ref="EA107:EA108"/>
    <mergeCell ref="EB107:EB108"/>
    <mergeCell ref="EE109:EE110"/>
    <mergeCell ref="DK106:DL106"/>
    <mergeCell ref="DM106:DN106"/>
    <mergeCell ref="DO106:DP106"/>
    <mergeCell ref="DX106:DY106"/>
    <mergeCell ref="DZ106:EA106"/>
    <mergeCell ref="DM109:DM110"/>
    <mergeCell ref="DJ109:DJ110"/>
    <mergeCell ref="DK109:DK110"/>
    <mergeCell ref="CU109:CU110"/>
    <mergeCell ref="CV109:CV110"/>
    <mergeCell ref="CW109:CW110"/>
    <mergeCell ref="CX109:CX110"/>
    <mergeCell ref="ED109:ED110"/>
    <mergeCell ref="CO107:CO108"/>
    <mergeCell ref="CP107:CP108"/>
    <mergeCell ref="CQ107:CQ108"/>
    <mergeCell ref="EC107:EC108"/>
    <mergeCell ref="ED107:ED108"/>
    <mergeCell ref="DN111:DN112"/>
    <mergeCell ref="EC113:EC114"/>
    <mergeCell ref="ED113:ED114"/>
    <mergeCell ref="DN109:DN110"/>
    <mergeCell ref="DO109:DO110"/>
    <mergeCell ref="DF107:DF108"/>
    <mergeCell ref="DG107:DG108"/>
    <mergeCell ref="DH107:DH108"/>
    <mergeCell ref="DI107:DI108"/>
    <mergeCell ref="DJ107:DJ108"/>
    <mergeCell ref="DK107:DK108"/>
    <mergeCell ref="DI109:DI110"/>
    <mergeCell ref="DP109:DP110"/>
    <mergeCell ref="DR109:DR114"/>
    <mergeCell ref="DT109:DT110"/>
    <mergeCell ref="DU109:DU110"/>
    <mergeCell ref="DV109:DV110"/>
    <mergeCell ref="DW109:DW110"/>
    <mergeCell ref="DP113:DP114"/>
    <mergeCell ref="CR111:CR112"/>
    <mergeCell ref="CS111:CS112"/>
    <mergeCell ref="CT111:CT112"/>
    <mergeCell ref="DL111:DL112"/>
    <mergeCell ref="DM111:DM112"/>
    <mergeCell ref="DA109:DA114"/>
    <mergeCell ref="EG111:EG112"/>
    <mergeCell ref="B112:G112"/>
    <mergeCell ref="K112:Y112"/>
    <mergeCell ref="DX111:DX112"/>
    <mergeCell ref="DY111:DY112"/>
    <mergeCell ref="DZ111:DZ112"/>
    <mergeCell ref="EA111:EA112"/>
    <mergeCell ref="DT113:DT114"/>
    <mergeCell ref="DU113:DU114"/>
    <mergeCell ref="DV113:DV114"/>
    <mergeCell ref="DF109:DF110"/>
    <mergeCell ref="DG109:DG110"/>
    <mergeCell ref="DH109:DH110"/>
    <mergeCell ref="CL109:CM110"/>
    <mergeCell ref="CN109:CN110"/>
    <mergeCell ref="CJ113:CJ114"/>
    <mergeCell ref="CK113:CK114"/>
    <mergeCell ref="CL113:CM114"/>
    <mergeCell ref="CN113:CN114"/>
    <mergeCell ref="CO113:CO114"/>
    <mergeCell ref="CP113:CP114"/>
    <mergeCell ref="CU111:CU112"/>
    <mergeCell ref="CV111:CV112"/>
    <mergeCell ref="CW111:CW112"/>
    <mergeCell ref="CX111:CX112"/>
    <mergeCell ref="DF111:DF112"/>
    <mergeCell ref="DG111:DG112"/>
    <mergeCell ref="DH111:DH112"/>
    <mergeCell ref="EF109:EF110"/>
    <mergeCell ref="EG109:EG110"/>
    <mergeCell ref="B110:G110"/>
    <mergeCell ref="K110:Y110"/>
    <mergeCell ref="DX109:DX110"/>
    <mergeCell ref="DY109:DY110"/>
    <mergeCell ref="DZ109:DZ110"/>
    <mergeCell ref="EA109:EA110"/>
    <mergeCell ref="EB109:EB110"/>
    <mergeCell ref="EC109:EC110"/>
    <mergeCell ref="B111:G111"/>
    <mergeCell ref="K111:Y111"/>
    <mergeCell ref="CJ111:CJ112"/>
    <mergeCell ref="CK111:CK112"/>
    <mergeCell ref="CL111:CM112"/>
    <mergeCell ref="CN111:CN112"/>
    <mergeCell ref="CO111:CO112"/>
    <mergeCell ref="CP111:CP112"/>
    <mergeCell ref="CQ111:CQ112"/>
    <mergeCell ref="EG113:EG114"/>
    <mergeCell ref="B114:G114"/>
    <mergeCell ref="K114:Y114"/>
    <mergeCell ref="DW113:DW114"/>
    <mergeCell ref="DX113:DX114"/>
    <mergeCell ref="DY113:DY114"/>
    <mergeCell ref="DZ113:DZ114"/>
    <mergeCell ref="EA113:EA114"/>
    <mergeCell ref="EB113:EB114"/>
    <mergeCell ref="CQ113:CQ114"/>
    <mergeCell ref="CR113:CR114"/>
    <mergeCell ref="EE113:EE114"/>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CS113:CS114"/>
    <mergeCell ref="CT113:CT114"/>
    <mergeCell ref="B113:G113"/>
    <mergeCell ref="K113:Y113"/>
    <mergeCell ref="CU113:CU114"/>
    <mergeCell ref="CV113:CV114"/>
    <mergeCell ref="CW113:CW114"/>
    <mergeCell ref="CX113:CX114"/>
    <mergeCell ref="CY113:CY114"/>
    <mergeCell ref="DC113:DC114"/>
    <mergeCell ref="DD113:DD114"/>
    <mergeCell ref="DE113:DE114"/>
    <mergeCell ref="DF113:DF114"/>
    <mergeCell ref="EF111:EF112"/>
    <mergeCell ref="DG113:DG114"/>
    <mergeCell ref="DH113:DH114"/>
    <mergeCell ref="DI113:DI114"/>
    <mergeCell ref="DJ113:DJ114"/>
    <mergeCell ref="DK113:DK114"/>
    <mergeCell ref="DL113:DL114"/>
    <mergeCell ref="DM113:DM114"/>
    <mergeCell ref="DN113:DN114"/>
    <mergeCell ref="DO113:DO114"/>
    <mergeCell ref="EF113:EF114"/>
    <mergeCell ref="B118:G118"/>
    <mergeCell ref="J118:AA118"/>
    <mergeCell ref="A115:A116"/>
    <mergeCell ref="B115:G116"/>
    <mergeCell ref="H115:H116"/>
    <mergeCell ref="I115:I116"/>
    <mergeCell ref="K115:Y115"/>
    <mergeCell ref="CJ115:CJ116"/>
    <mergeCell ref="K116:Y116"/>
    <mergeCell ref="CV115:CV116"/>
    <mergeCell ref="CW115:CW116"/>
    <mergeCell ref="CK115:CK116"/>
    <mergeCell ref="CL115:CM116"/>
    <mergeCell ref="CN115:CN116"/>
    <mergeCell ref="CO115:CO116"/>
    <mergeCell ref="CP115:CP116"/>
    <mergeCell ref="CQ115:CQ116"/>
    <mergeCell ref="CR115:CR116"/>
    <mergeCell ref="CS115:CS116"/>
    <mergeCell ref="CT115:CT116"/>
    <mergeCell ref="CU115:CU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B117:G117"/>
    <mergeCell ref="J117:T117"/>
    <mergeCell ref="U117:Y117"/>
    <mergeCell ref="Z117:AA117"/>
    <mergeCell ref="DC115:DC116"/>
    <mergeCell ref="DD115:DD116"/>
    <mergeCell ref="DE115:DE116"/>
    <mergeCell ref="DF115:DF116"/>
    <mergeCell ref="EB118:EC118"/>
    <mergeCell ref="ED118:EE118"/>
    <mergeCell ref="EF118:EG118"/>
    <mergeCell ref="CR118:CS118"/>
    <mergeCell ref="CT118:CU118"/>
    <mergeCell ref="CV118:CW118"/>
    <mergeCell ref="CX118:CY118"/>
    <mergeCell ref="DI118:DJ118"/>
    <mergeCell ref="DK118:DL118"/>
    <mergeCell ref="A119:F119"/>
    <mergeCell ref="G119:N119"/>
    <mergeCell ref="O119:P119"/>
    <mergeCell ref="Q119:U119"/>
    <mergeCell ref="V119:X119"/>
    <mergeCell ref="CR119:CY119"/>
    <mergeCell ref="CX115:CX116"/>
    <mergeCell ref="CY115:CY116"/>
    <mergeCell ref="DZ119:EG119"/>
    <mergeCell ref="DM118:DN118"/>
    <mergeCell ref="DO118:DP118"/>
    <mergeCell ref="DZ118:EA118"/>
    <mergeCell ref="DG115:DG116"/>
    <mergeCell ref="DH115:DH116"/>
    <mergeCell ref="DI115:DI116"/>
    <mergeCell ref="DJ115:DJ116"/>
    <mergeCell ref="DK115:DK116"/>
    <mergeCell ref="DL115:DL116"/>
    <mergeCell ref="DM115:DM116"/>
    <mergeCell ref="DN115:DN116"/>
    <mergeCell ref="DO115:DO116"/>
    <mergeCell ref="DP115:DP116"/>
    <mergeCell ref="DT115:DT116"/>
    <mergeCell ref="DI119:DP119"/>
    <mergeCell ref="R134:S134"/>
    <mergeCell ref="T134:U134"/>
    <mergeCell ref="V134:W134"/>
    <mergeCell ref="AB134:AG134"/>
    <mergeCell ref="AH134:AM134"/>
    <mergeCell ref="AN134:AS134"/>
    <mergeCell ref="T133:U133"/>
    <mergeCell ref="V133:W133"/>
    <mergeCell ref="AB133:AG133"/>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G121:N121"/>
    <mergeCell ref="O121:T121"/>
    <mergeCell ref="U121:X121"/>
    <mergeCell ref="Z121:AB121"/>
    <mergeCell ref="K133:O133"/>
    <mergeCell ref="P133:Q133"/>
    <mergeCell ref="R133:S133"/>
    <mergeCell ref="R136:S136"/>
    <mergeCell ref="T136:U136"/>
    <mergeCell ref="V136:W136"/>
    <mergeCell ref="R135:S135"/>
    <mergeCell ref="AH133:AM133"/>
    <mergeCell ref="AN133:AS133"/>
    <mergeCell ref="B134:D134"/>
    <mergeCell ref="E134:F134"/>
    <mergeCell ref="G134:J134"/>
    <mergeCell ref="K134:O134"/>
    <mergeCell ref="P134:Q134"/>
    <mergeCell ref="B133:D133"/>
    <mergeCell ref="E133:F133"/>
    <mergeCell ref="G133:J133"/>
    <mergeCell ref="B136:D136"/>
    <mergeCell ref="E136:F136"/>
    <mergeCell ref="G136:J136"/>
    <mergeCell ref="K136:O136"/>
    <mergeCell ref="P136:Q136"/>
    <mergeCell ref="B135:D135"/>
    <mergeCell ref="E135:F135"/>
    <mergeCell ref="G135:J135"/>
    <mergeCell ref="K135:O135"/>
    <mergeCell ref="P135:Q135"/>
    <mergeCell ref="AB136:AG136"/>
    <mergeCell ref="AH136:AM136"/>
    <mergeCell ref="AN136:AS136"/>
    <mergeCell ref="T135:U135"/>
    <mergeCell ref="V135:W135"/>
    <mergeCell ref="AB135:AG135"/>
    <mergeCell ref="AH135:AM135"/>
    <mergeCell ref="AN135:AS135"/>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D185:AK186"/>
    <mergeCell ref="AL185:AS186"/>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AL198:AM198"/>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229" priority="43" operator="containsText" text="EXTREMO">
      <formula>NOT(ISERROR(SEARCH(("EXTREMO"),(N166))))</formula>
    </cfRule>
    <cfRule type="containsText" dxfId="228" priority="44" operator="containsText" text="ALTO">
      <formula>NOT(ISERROR(SEARCH(("ALTO"),(N166))))</formula>
    </cfRule>
    <cfRule type="containsText" dxfId="227" priority="45" operator="containsText" text="MODERADO">
      <formula>NOT(ISERROR(SEARCH(("MODERADO"),(N166))))</formula>
    </cfRule>
    <cfRule type="containsText" dxfId="226" priority="46" operator="containsText" text="bajo">
      <formula>NOT(ISERROR(SEARCH(("bajo"),(N166))))</formula>
    </cfRule>
  </conditionalFormatting>
  <conditionalFormatting sqref="O168">
    <cfRule type="containsText" dxfId="225" priority="1" operator="containsText" text="EXTREMO">
      <formula>NOT(ISERROR(SEARCH("EXTREMO",O168)))</formula>
    </cfRule>
    <cfRule type="containsText" dxfId="224" priority="2" operator="containsText" text="ALTO">
      <formula>NOT(ISERROR(SEARCH("ALTO",O168)))</formula>
    </cfRule>
    <cfRule type="containsText" dxfId="223" priority="3" operator="containsText" text="MODERADO">
      <formula>NOT(ISERROR(SEARCH("MODERADO",O168)))</formula>
    </cfRule>
    <cfRule type="containsText" dxfId="222" priority="4" operator="containsText" text="bajo">
      <formula>NOT(ISERROR(SEARCH("bajo",O168)))</formula>
    </cfRule>
  </conditionalFormatting>
  <conditionalFormatting sqref="O121:T121 O175:T175 O179:T179 O191:T191 O194:T194 O196:T196 O206:T206 O214:T214">
    <cfRule type="containsText" dxfId="221" priority="21" operator="containsText" text="EXTREMO">
      <formula>NOT(ISERROR(SEARCH(("EXTREMO"),(O121))))</formula>
    </cfRule>
    <cfRule type="containsText" dxfId="220" priority="22" operator="containsText" text="ALTO">
      <formula>NOT(ISERROR(SEARCH(("ALTO"),(O121))))</formula>
    </cfRule>
    <cfRule type="containsText" dxfId="219" priority="23" operator="containsText" text="MODERADO">
      <formula>NOT(ISERROR(SEARCH(("MODERADO"),(O121))))</formula>
    </cfRule>
    <cfRule type="containsText" dxfId="218" priority="24" operator="containsText" text="bajo">
      <formula>NOT(ISERROR(SEARCH(("bajo"),(O121))))</formula>
    </cfRule>
  </conditionalFormatting>
  <conditionalFormatting sqref="O169:T169">
    <cfRule type="containsText" dxfId="217" priority="25" operator="containsText" text="EXTREMO">
      <formula>NOT(ISERROR(SEARCH(("EXTREMO"),(O169))))</formula>
    </cfRule>
    <cfRule type="containsText" dxfId="216" priority="26" operator="containsText" text="ALTO">
      <formula>NOT(ISERROR(SEARCH(("ALTO"),(O169))))</formula>
    </cfRule>
    <cfRule type="containsText" dxfId="215" priority="27" operator="containsText" text="MODERADO">
      <formula>NOT(ISERROR(SEARCH(("MODERADO"),(O169))))</formula>
    </cfRule>
    <cfRule type="containsText" dxfId="214" priority="28" operator="containsText" text="bajo">
      <formula>NOT(ISERROR(SEARCH(("bajo"),(O169))))</formula>
    </cfRule>
  </conditionalFormatting>
  <conditionalFormatting sqref="V181">
    <cfRule type="containsText" dxfId="213" priority="29" operator="containsText" text="EXTREMO">
      <formula>NOT(ISERROR(SEARCH(("EXTREMO"),(V181))))</formula>
    </cfRule>
    <cfRule type="containsText" dxfId="212" priority="30" operator="containsText" text="ALTO">
      <formula>NOT(ISERROR(SEARCH(("ALTO"),(V181))))</formula>
    </cfRule>
    <cfRule type="containsText" dxfId="211" priority="31" operator="containsText" text="MODERADO">
      <formula>NOT(ISERROR(SEARCH(("MODERADO"),(V181))))</formula>
    </cfRule>
    <cfRule type="containsText" dxfId="210" priority="32" operator="containsText" text="bajo">
      <formula>NOT(ISERROR(SEARCH(("bajo"),(V181))))</formula>
    </cfRule>
  </conditionalFormatting>
  <conditionalFormatting sqref="V92:AT92">
    <cfRule type="containsText" dxfId="209" priority="33" operator="containsText" text="Muy Baja">
      <formula>NOT(ISERROR(SEARCH(("Muy Baja"),(V92))))</formula>
    </cfRule>
    <cfRule type="containsText" dxfId="208" priority="34" operator="containsText" text="Muy Alta">
      <formula>NOT(ISERROR(SEARCH(("Muy Alta"),(V92))))</formula>
    </cfRule>
    <cfRule type="containsText" dxfId="207" priority="35" operator="containsText" text="Alta">
      <formula>NOT(ISERROR(SEARCH(("Alta"),(V92))))</formula>
    </cfRule>
    <cfRule type="containsText" dxfId="206" priority="36" operator="containsText" text="Media">
      <formula>NOT(ISERROR(SEARCH(("Media"),(V92))))</formula>
    </cfRule>
    <cfRule type="containsText" dxfId="205" priority="37" operator="containsText" text="Baja">
      <formula>NOT(ISERROR(SEARCH(("Baja"),(V92))))</formula>
    </cfRule>
  </conditionalFormatting>
  <conditionalFormatting sqref="Y197">
    <cfRule type="containsText" dxfId="204" priority="9" operator="containsText" text="EXTREMO">
      <formula>NOT(ISERROR(SEARCH(("EXTREMO"),(Y197))))</formula>
    </cfRule>
    <cfRule type="containsText" dxfId="203" priority="10" operator="containsText" text="ALTO">
      <formula>NOT(ISERROR(SEARCH(("ALTO"),(Y197))))</formula>
    </cfRule>
    <cfRule type="containsText" dxfId="202" priority="11" operator="containsText" text="MODERADO">
      <formula>NOT(ISERROR(SEARCH(("MODERADO"),(Y197))))</formula>
    </cfRule>
    <cfRule type="containsText" dxfId="201" priority="12" operator="containsText" text="bajo">
      <formula>NOT(ISERROR(SEARCH(("bajo"),(Y197))))</formula>
    </cfRule>
  </conditionalFormatting>
  <conditionalFormatting sqref="AB109:AT109">
    <cfRule type="containsText" dxfId="200" priority="38" operator="containsText" text="Leve">
      <formula>NOT(ISERROR(SEARCH(("Leve"),(AB109))))</formula>
    </cfRule>
    <cfRule type="containsText" dxfId="199" priority="39" operator="containsText" text="Catastrófico">
      <formula>NOT(ISERROR(SEARCH(("Catastrófico"),(AB109))))</formula>
    </cfRule>
    <cfRule type="containsText" dxfId="198" priority="40" operator="containsText" text="Mayor">
      <formula>NOT(ISERROR(SEARCH(("Mayor"),(AB109))))</formula>
    </cfRule>
    <cfRule type="containsText" dxfId="197" priority="41" operator="containsText" text="Moderado">
      <formula>NOT(ISERROR(SEARCH(("Moderado"),(AB109))))</formula>
    </cfRule>
    <cfRule type="containsText" dxfId="196" priority="42" operator="containsText" text="Menor">
      <formula>NOT(ISERROR(SEARCH(("Menor"),(AB109))))</formula>
    </cfRule>
  </conditionalFormatting>
  <conditionalFormatting sqref="AD181">
    <cfRule type="containsText" dxfId="195" priority="17" operator="containsText" text="EXTREMO">
      <formula>NOT(ISERROR(SEARCH(("EXTREMO"),(AD181))))</formula>
    </cfRule>
    <cfRule type="containsText" dxfId="194" priority="18" operator="containsText" text="ALTO">
      <formula>NOT(ISERROR(SEARCH(("ALTO"),(AD181))))</formula>
    </cfRule>
    <cfRule type="containsText" dxfId="193" priority="19" operator="containsText" text="MODERADO">
      <formula>NOT(ISERROR(SEARCH(("MODERADO"),(AD181))))</formula>
    </cfRule>
    <cfRule type="containsText" dxfId="192" priority="20" operator="containsText" text="bajo">
      <formula>NOT(ISERROR(SEARCH(("bajo"),(AD181))))</formula>
    </cfRule>
  </conditionalFormatting>
  <conditionalFormatting sqref="AL181">
    <cfRule type="containsText" dxfId="191" priority="13" operator="containsText" text="EXTREMO">
      <formula>NOT(ISERROR(SEARCH(("EXTREMO"),(AL181))))</formula>
    </cfRule>
    <cfRule type="containsText" dxfId="190" priority="14" operator="containsText" text="ALTO">
      <formula>NOT(ISERROR(SEARCH(("ALTO"),(AL181))))</formula>
    </cfRule>
    <cfRule type="containsText" dxfId="189" priority="15" operator="containsText" text="MODERADO">
      <formula>NOT(ISERROR(SEARCH(("MODERADO"),(AL181))))</formula>
    </cfRule>
    <cfRule type="containsText" dxfId="188" priority="16" operator="containsText" text="bajo">
      <formula>NOT(ISERROR(SEARCH(("bajo"),(AL181))))</formula>
    </cfRule>
  </conditionalFormatting>
  <conditionalFormatting sqref="BB180:BD180">
    <cfRule type="containsText" dxfId="187" priority="5" operator="containsText" text="EXTREMO">
      <formula>NOT(ISERROR(SEARCH(("EXTREMO"),(BB180))))</formula>
    </cfRule>
    <cfRule type="containsText" dxfId="186" priority="6" operator="containsText" text="ALTO">
      <formula>NOT(ISERROR(SEARCH(("ALTO"),(BB180))))</formula>
    </cfRule>
    <cfRule type="containsText" dxfId="185" priority="7" operator="containsText" text="MODERADO">
      <formula>NOT(ISERROR(SEARCH(("MODERADO"),(BB180))))</formula>
    </cfRule>
    <cfRule type="containsText" dxfId="184"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(6)'!frecuencias</formula1>
    </dataValidation>
    <dataValidation type="list" allowBlank="1" showErrorMessage="1" sqref="R172:R174 R133:R162">
      <formula1>'R (6)'!Contr_implement</formula1>
    </dataValidation>
    <dataValidation type="list" allowBlank="1" showErrorMessage="1" sqref="D7">
      <formula1>'R (6)'!tipo_riesg</formula1>
    </dataValidation>
    <dataValidation type="list" allowBlank="1" showErrorMessage="1" sqref="T172:T174 T133:T162">
      <formula1>'R (6)'!Proposito</formula1>
    </dataValidation>
    <dataValidation type="list" allowBlank="1" showErrorMessage="1" sqref="G168">
      <formula1>'R (6)'!Politica_tto</formula1>
    </dataValidation>
    <dataValidation type="list" allowBlank="1" showErrorMessage="1" sqref="V172:V174 V133:V162">
      <formula1>'R (6)'!Efectos</formula1>
    </dataValidation>
    <dataValidation type="list" allowBlank="1" showErrorMessage="1" sqref="B35:B42">
      <formula1>Consecuencia</formula1>
    </dataValidation>
    <dataValidation type="list" allowBlank="1" showErrorMessage="1" sqref="B12:B31">
      <formula1>'R (6)'!Fact_causa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1" zoomScale="85" zoomScaleNormal="85" workbookViewId="0">
      <selection activeCell="V238" sqref="V238"/>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1018</v>
      </c>
      <c r="D7" s="407" t="s">
        <v>122</v>
      </c>
      <c r="E7" s="1761" t="s">
        <v>1019</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1115</v>
      </c>
      <c r="D12" s="1737"/>
      <c r="E12" s="1737"/>
      <c r="F12" s="1737"/>
      <c r="G12" s="1737"/>
      <c r="H12" s="1737"/>
      <c r="I12" s="1737" t="s">
        <v>1114</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En la debida diligencia se solicitará:
Revelación de si se tiene conocimiento o no de que en el predio se cometía algún ilícito. 
Si hay un hallazgo se debe informar inmediatamente al equipo operativo SARLAFT para realizar debida diligencia intensificada al dueño del predio. Del mismo modo, informar a la instancia competente al interior del IDU para que a su vez informe a la Fiscalía General de la Nación.</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Encontrar dentro de los predios caletas ocultas de dinero, metales y piedras preciosas, armas, municiones, estupefacientes y sustancias psicotrópicas. 
.  
.  
.  
.  
.  
.  
.  
.  
.  
.  
.  
.  
.  
.  
.  
.  
.  
.  
. </v>
      </c>
      <c r="AW12" s="421" t="str">
        <f>CONCATENATE(A12,". ",I12," 
",A13,". ",I13," 
",A14,". ",I14," 
",A15,". ",I15," 
",A16,". ",I16," 
",A17,". ",I17," 
",A18,". ",I18," 
",A19,". ",I19," 
",A20,". ",I20," 
",A21,". ",I21," 
",A22,". ",I22," 
",A23,". ",I23," 
",A24,". ",I24," 
",A25,". ",I25," 
",A26,". ",I26," 
",A27,". ",I27," 
",A28,". ",I28," 
",A29,". ",I29," 
",A30,". ",I30," 
",A31,". ",I31,)</f>
        <v xml:space="preserve">Causa 1. No tener en cuenta las señales de alerta definidas para este riesgo. 
.  
.  
.  
.  
.  
.  
.  
.  
.  
.  
.  
.  
.  
.  
.  
.  
.  
.  
. </v>
      </c>
      <c r="AX12" s="421" t="str">
        <f>CONCATENATE(A12,". ",B12," 
",A13,". ",B13," 
",A14,". ",B14," 
",A15,". ",B15," 
",A16,". ",B16," 
",A17,". ",B17," 
",A18,". ",B18," 
",A19,". ",B19," 
",A20,". ",B20," 
",A21,". ",B21," 
",A22,". ",B22," 
",A23,". ",B23," 
",A24,". ",B24," 
",A25,". ",B25," 
",A26,". ",B26," 
",A27,". ",B27," 
",A28,". ",B28," 
",A29,". ",B29," 
",A30,". ",B30," 
",A31,". ",B31,)</f>
        <v xml:space="preserve">Causa 1. Parte Relacionada 
.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
      </c>
      <c r="B13" s="420"/>
      <c r="C13" s="1763"/>
      <c r="D13" s="1764"/>
      <c r="E13" s="1764"/>
      <c r="F13" s="1764"/>
      <c r="G13" s="1764"/>
      <c r="H13" s="1765"/>
      <c r="I13" s="1763"/>
      <c r="J13" s="1764"/>
      <c r="K13" s="1764"/>
      <c r="L13" s="1764"/>
      <c r="M13" s="1764"/>
      <c r="N13" s="1764"/>
      <c r="O13" s="1764"/>
      <c r="P13" s="1764"/>
      <c r="Q13" s="1764"/>
      <c r="R13" s="1764"/>
      <c r="S13" s="1764"/>
      <c r="T13" s="1764"/>
      <c r="U13" s="1764"/>
      <c r="V13" s="1764"/>
      <c r="W13" s="1765"/>
      <c r="X13" s="1763"/>
      <c r="Y13" s="1764"/>
      <c r="Z13" s="1764"/>
      <c r="AA13" s="1765"/>
      <c r="AB13" s="1739" t="str">
        <f t="shared" si="0"/>
        <v>Control 2</v>
      </c>
      <c r="AC13" s="1740"/>
      <c r="AD13" s="1741" t="str">
        <f t="shared" si="1"/>
        <v>C2</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0"/>
        <v>Control 3</v>
      </c>
      <c r="AC14" s="1740"/>
      <c r="AD14" s="1741" t="str">
        <f t="shared" si="1"/>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82"/>
      <c r="D39" s="1782"/>
      <c r="E39" s="1782"/>
      <c r="F39" s="1782"/>
      <c r="G39" s="1782"/>
      <c r="H39" s="1782"/>
      <c r="I39" s="1782"/>
      <c r="J39" s="1782"/>
      <c r="K39" s="1782"/>
      <c r="L39" s="1782"/>
      <c r="M39" s="1782"/>
      <c r="N39" s="1782"/>
      <c r="O39" s="1782"/>
      <c r="P39" s="1782"/>
      <c r="Q39" s="1782"/>
      <c r="R39" s="1782"/>
      <c r="S39" s="1782"/>
      <c r="T39" s="1782"/>
      <c r="U39" s="1782"/>
      <c r="V39" s="1782"/>
      <c r="W39" s="1782"/>
      <c r="X39" s="1782"/>
      <c r="Y39" s="1782"/>
      <c r="Z39" s="1782"/>
      <c r="AA39" s="1782"/>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82"/>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782"/>
      <c r="Z40" s="1782"/>
      <c r="AA40" s="1782"/>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0.53333333333333333</v>
      </c>
      <c r="AU95" s="390">
        <v>1</v>
      </c>
      <c r="CC95" s="399">
        <v>1</v>
      </c>
    </row>
    <row r="96" spans="1:81" ht="18.75" customHeight="1">
      <c r="A96" s="501">
        <v>2</v>
      </c>
      <c r="B96" s="502" t="s">
        <v>110</v>
      </c>
      <c r="C96" s="1865"/>
      <c r="D96" s="1865"/>
      <c r="E96" s="1865"/>
      <c r="F96" s="1866"/>
      <c r="G96" s="497">
        <v>0.4</v>
      </c>
      <c r="H96" s="498"/>
      <c r="I96" s="498"/>
      <c r="J96" s="498" t="s">
        <v>0</v>
      </c>
      <c r="K96" s="499"/>
      <c r="L96" s="499"/>
      <c r="M96" s="499"/>
      <c r="N96" s="499"/>
      <c r="O96" s="499"/>
      <c r="P96" s="499"/>
      <c r="Q96" s="499"/>
      <c r="R96" s="499"/>
      <c r="S96" s="499"/>
      <c r="T96" s="499"/>
      <c r="U96" s="499"/>
      <c r="V96" s="499"/>
      <c r="W96" s="499"/>
      <c r="X96" s="499"/>
      <c r="Y96" s="499"/>
      <c r="Z96" s="500">
        <f>COUNTA(H96:Y96)*G96</f>
        <v>0.4</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c r="K97" s="499"/>
      <c r="L97" s="499"/>
      <c r="M97" s="499"/>
      <c r="N97" s="499"/>
      <c r="O97" s="499"/>
      <c r="P97" s="499"/>
      <c r="Q97" s="499"/>
      <c r="R97" s="499"/>
      <c r="S97" s="499"/>
      <c r="T97" s="499"/>
      <c r="U97" s="499"/>
      <c r="V97" s="499"/>
      <c r="W97" s="499"/>
      <c r="X97" s="499"/>
      <c r="Y97" s="499"/>
      <c r="Z97" s="500">
        <f>COUNTA(H97:Y97)*G97</f>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0.53333333333333333</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0.53333333333333333</v>
      </c>
      <c r="CO111" s="1896">
        <v>3</v>
      </c>
      <c r="CP111" s="1914"/>
      <c r="CQ111" s="1912" t="str">
        <f>IF(AND(CK111="X",CP103="X"),CN111*CQ105,"")</f>
        <v/>
      </c>
      <c r="CR111" s="1913"/>
      <c r="CS111" s="1913" t="str">
        <f>IF(AND(CK111="X",CR103="X"),CN111*CS105,"")</f>
        <v/>
      </c>
      <c r="CT111" s="1907"/>
      <c r="CU111" s="1905" t="str">
        <f>IF(AND(CK111="X",CT103="X"),CN111*CU105,"")</f>
        <v/>
      </c>
      <c r="CV111" s="1906"/>
      <c r="CW111" s="1906">
        <f>IF(AND(CK111="X",CV103="X"),CN111*CW105,"")</f>
        <v>0.42666666666666669</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X</v>
      </c>
      <c r="DE113" s="1901">
        <f>IF(DD113="X",I164,0)</f>
        <v>0.31999999999999995</v>
      </c>
      <c r="DF113" s="1896">
        <v>2</v>
      </c>
      <c r="DG113" s="1930"/>
      <c r="DH113" s="1931" t="str">
        <f>IF(AND(DD113="X",DG103="X"),DE113*DH105,"")</f>
        <v/>
      </c>
      <c r="DI113" s="1911"/>
      <c r="DJ113" s="1912" t="str">
        <f>IF(AND(DD113="X",DI103="X"),DE113*DJ105,"")</f>
        <v/>
      </c>
      <c r="DK113" s="1911"/>
      <c r="DL113" s="1912">
        <f>IF(AND(DD113="X",DK103="X"),DE113*DL105,"")</f>
        <v>0.15359999999999996</v>
      </c>
      <c r="DM113" s="1907"/>
      <c r="DN113" s="1905" t="str">
        <f>IF(AND(DD113="X",DM103="X"),DE113*DN105,"")</f>
        <v/>
      </c>
      <c r="DO113" s="1907"/>
      <c r="DP113" s="1905" t="str">
        <f>IF(AND(DD113="X",DO103="X"),DE113*DP105,"")</f>
        <v/>
      </c>
      <c r="DQ113" s="387"/>
      <c r="DR113" s="1743"/>
      <c r="DS113" s="1743"/>
      <c r="DT113" s="1896">
        <v>2</v>
      </c>
      <c r="DU113" s="1897" t="str">
        <f>IF(E176=2,"X","")</f>
        <v>X</v>
      </c>
      <c r="DV113" s="1901">
        <f>IF(DU113="X",I176,0)</f>
        <v>0.31999999999999995</v>
      </c>
      <c r="DW113" s="1896">
        <v>2</v>
      </c>
      <c r="DX113" s="1930"/>
      <c r="DY113" s="1931" t="str">
        <f>IF(AND(DU113="X",DX103="X"),DV113*DY105,"")</f>
        <v/>
      </c>
      <c r="DZ113" s="1911"/>
      <c r="EA113" s="1912" t="str">
        <f>IF(AND(DU113="X",DZ103="X"),DV113*EA105,"")</f>
        <v/>
      </c>
      <c r="EB113" s="1911"/>
      <c r="EC113" s="1912">
        <f>IF(AND(DU113="X",EB103="X"),DV113*EC105,"")</f>
        <v>0.15359999999999996</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
      </c>
      <c r="DE115" s="1901">
        <f>IF(DD115="x",I164,0)</f>
        <v>0</v>
      </c>
      <c r="DF115" s="1896">
        <v>1</v>
      </c>
      <c r="DG115" s="1930"/>
      <c r="DH115" s="1931" t="str">
        <f>IF(AND(DD115="X",DG103="X"),DE115*DH105,"")</f>
        <v/>
      </c>
      <c r="DI115" s="1910"/>
      <c r="DJ115" s="1910" t="str">
        <f>IF(AND(DD115="X",DI103="X"),DE115*DJ105,"")</f>
        <v/>
      </c>
      <c r="DK115" s="1911"/>
      <c r="DL115" s="1912" t="str">
        <f>IF(AND(DD115="X",DK103="X"),DE115*DL105,"")</f>
        <v/>
      </c>
      <c r="DM115" s="1913"/>
      <c r="DN115" s="1913" t="str">
        <f>IF(AND(DD115="X",DM103="X"),DE115*DN105,"")</f>
        <v/>
      </c>
      <c r="DO115" s="1911"/>
      <c r="DP115" s="1912" t="str">
        <f>IF(AND(DD115="X",DO103="X"),DE115*DP105,"")</f>
        <v/>
      </c>
      <c r="DQ115" s="387"/>
      <c r="DR115" s="542"/>
      <c r="DS115" s="1743"/>
      <c r="DT115" s="1896">
        <v>1</v>
      </c>
      <c r="DU115" s="1897" t="str">
        <f>IF(E176=1,"X","")</f>
        <v/>
      </c>
      <c r="DV115" s="1901">
        <f>IF(DU115="x",I176,0)</f>
        <v>0</v>
      </c>
      <c r="DW115" s="1896">
        <v>1</v>
      </c>
      <c r="DX115" s="1930"/>
      <c r="DY115" s="1931" t="str">
        <f>IF(AND(DU115="X",DX103="X"),DV115*DY105,"")</f>
        <v/>
      </c>
      <c r="DZ115" s="1910"/>
      <c r="EA115" s="1910" t="str">
        <f>IF(AND(DU115="X",DZ103="X"),DV115*EA105,"")</f>
        <v/>
      </c>
      <c r="EB115" s="1911"/>
      <c r="EC115" s="1912" t="str">
        <f>IF(AND(DU115="X",EB103="X"),DV115*EC105,"")</f>
        <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0.42666666666666669</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1113</v>
      </c>
      <c r="C133" s="1989"/>
      <c r="D133" s="1989"/>
      <c r="E133" s="1990" t="s">
        <v>1094</v>
      </c>
      <c r="F133" s="1990"/>
      <c r="G133" s="1989" t="s">
        <v>1093</v>
      </c>
      <c r="H133" s="1989"/>
      <c r="I133" s="1989"/>
      <c r="J133" s="1989"/>
      <c r="K133" s="1991" t="s">
        <v>1092</v>
      </c>
      <c r="L133" s="1991"/>
      <c r="M133" s="1991"/>
      <c r="N133" s="1991"/>
      <c r="O133" s="1991"/>
      <c r="P133" s="1981" t="s">
        <v>106</v>
      </c>
      <c r="Q133" s="1982"/>
      <c r="R133" s="1981" t="s">
        <v>98</v>
      </c>
      <c r="S133" s="1982"/>
      <c r="T133" s="1981" t="s">
        <v>94</v>
      </c>
      <c r="U133" s="1982"/>
      <c r="V133" s="1981" t="s">
        <v>92</v>
      </c>
      <c r="W133" s="1982"/>
      <c r="X133" s="566">
        <f t="shared" ref="X133:X162" si="13">IF(Y133&gt;0.8,5,IF(Y133&gt;0.6,4,IF(Y133&gt;0.4,3,IF(Y133&gt;0.2,2,1))))</f>
        <v>2</v>
      </c>
      <c r="Y133" s="567">
        <f>IF(OR(V133="Ambos",V133="Probabilidad"),IF((V101-(V101*AY133))&lt;0.01,0.01,(V101-(V101*AY133))),V101)</f>
        <v>0.31999999999999995</v>
      </c>
      <c r="Z133" s="566">
        <f t="shared" ref="Z133:Z162" si="14">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0.25</v>
      </c>
      <c r="AY133" s="569">
        <f t="shared" ref="AY133:AY140" si="17">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En la debida diligencia se solicitará:
Revelación de si se tiene conocimiento o no de que en el predio se cometía algún ilícito. 
Si hay un hallazgo se debe informar inmediatamente al equipo operativo SARLAFT para realizar debida diligencia intensificada al dueño del predio. Del mismo modo, informar a la instancia competente al interior del IDU para que a su vez informe a la Fiscalía General de la Nación. 
Control 2. C2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asginado en DTDP 
Control 2.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Debidad Diligencia 
Control 2.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 Diligencia
Reporte Interno de Inusualidad cuando aplique.
Registro en OpenERP-SARLAFT 
Control 2.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0,32 
Control 2. 0,32 
Control 3. 0,32
. 0,32
. 0,32
. 0,32
. 0,32
. 0,32
. 0,32
. 0,32
. 0,32
. 0,32
. 0,32
. 0,32
. 0,32
. 0,32
. 0,32
. 0,32
. 0,32
. 0,32
. 0,32
. 0,32
. 0,32
. 0,32
. 0,32
. 0,32
. 0,32
. 0,32
. 0,32
. 0,32</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3 
Control 3.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Control 2. 0,48 
Control 3.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1</v>
      </c>
      <c r="BT133" s="451">
        <f t="shared" ref="BT133:BT162" si="23">IF(T133="detectivo",1,0)</f>
        <v>0</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Encontrar dentro de los predios caletas ocultas de dinero, metales y piedras preciosas, armas, municiones, estupefacientes y sustancias psicotrópicas.</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92" t="s">
        <v>1089</v>
      </c>
      <c r="C134" s="1993"/>
      <c r="D134" s="1994"/>
      <c r="E134" s="1995"/>
      <c r="F134" s="1996"/>
      <c r="G134" s="1992"/>
      <c r="H134" s="1997"/>
      <c r="I134" s="1997"/>
      <c r="J134" s="1998"/>
      <c r="K134" s="1999"/>
      <c r="L134" s="2000"/>
      <c r="M134" s="2000"/>
      <c r="N134" s="2000"/>
      <c r="O134" s="2001"/>
      <c r="P134" s="1981"/>
      <c r="Q134" s="1982"/>
      <c r="R134" s="1981"/>
      <c r="S134" s="1982"/>
      <c r="T134" s="1981"/>
      <c r="U134" s="1982"/>
      <c r="V134" s="1981"/>
      <c r="W134" s="1982"/>
      <c r="X134" s="566">
        <f t="shared" si="13"/>
        <v>2</v>
      </c>
      <c r="Y134" s="567">
        <f t="shared" ref="Y134:Y162" si="31">IF(OR(V134="Ambos",V134="Probabilidad"),IF((Y133-(Y133*AY134))&lt;0.01,0.01,(Y133-(Y133*AY134))),Y133)</f>
        <v>0.31999999999999995</v>
      </c>
      <c r="Z134" s="566">
        <f t="shared" si="14"/>
        <v>3</v>
      </c>
      <c r="AA134" s="567">
        <f t="shared" ref="AA134:AA162" si="32">IF(OR(V134="Ambos",V134="Impacto"),IF(AA133-(AA133*AY134)&lt;0.01,0.01,AA133-(AA133*AY134)),AA133)</f>
        <v>0.48</v>
      </c>
      <c r="AB134" s="1986"/>
      <c r="AC134" s="1987"/>
      <c r="AD134" s="1987"/>
      <c r="AE134" s="1987"/>
      <c r="AF134" s="1987"/>
      <c r="AG134" s="1988"/>
      <c r="AH134" s="1986"/>
      <c r="AI134" s="1987"/>
      <c r="AJ134" s="1987"/>
      <c r="AK134" s="1987"/>
      <c r="AL134" s="1987"/>
      <c r="AM134" s="1988"/>
      <c r="AN134" s="1986"/>
      <c r="AO134" s="1987"/>
      <c r="AP134" s="1987"/>
      <c r="AQ134" s="1987"/>
      <c r="AR134" s="1987"/>
      <c r="AS134" s="1988"/>
      <c r="AT134" s="568"/>
      <c r="AU134" s="390">
        <v>1</v>
      </c>
      <c r="AW134" s="571">
        <f t="shared" si="15"/>
        <v>0</v>
      </c>
      <c r="AX134" s="571">
        <f t="shared" si="16"/>
        <v>0</v>
      </c>
      <c r="AY134" s="571">
        <f t="shared" si="17"/>
        <v>0</v>
      </c>
      <c r="AZ134" s="422"/>
      <c r="BA134" s="422"/>
      <c r="BB134" s="422"/>
      <c r="BC134" s="422"/>
      <c r="BD134" s="422"/>
      <c r="BE134" s="422"/>
      <c r="BF134" s="422"/>
      <c r="BG134" s="422"/>
      <c r="BH134" s="421"/>
      <c r="BL134" s="393"/>
      <c r="BM134" s="393"/>
      <c r="BN134" s="393"/>
      <c r="BO134" s="451">
        <f t="shared" si="18"/>
        <v>0</v>
      </c>
      <c r="BP134" s="451">
        <f t="shared" si="19"/>
        <v>0</v>
      </c>
      <c r="BQ134" s="451">
        <f t="shared" si="20"/>
        <v>0</v>
      </c>
      <c r="BR134" s="451">
        <f t="shared" si="21"/>
        <v>0</v>
      </c>
      <c r="BS134" s="451">
        <f t="shared" si="22"/>
        <v>0</v>
      </c>
      <c r="BT134" s="451">
        <f t="shared" si="23"/>
        <v>0</v>
      </c>
      <c r="BU134" s="451">
        <f t="shared" si="24"/>
        <v>0</v>
      </c>
      <c r="BV134" s="451">
        <f t="shared" si="25"/>
        <v>0</v>
      </c>
      <c r="BW134" s="451">
        <f t="shared" si="26"/>
        <v>0</v>
      </c>
      <c r="BX134" s="451">
        <f t="shared" si="27"/>
        <v>0</v>
      </c>
      <c r="BY134" s="451">
        <f t="shared" si="28"/>
        <v>0</v>
      </c>
      <c r="BZ134" s="451"/>
      <c r="CA134" s="451"/>
      <c r="CB134" s="393"/>
      <c r="CC134" s="399">
        <v>1</v>
      </c>
      <c r="CD134" s="570" t="str">
        <f t="shared" si="29"/>
        <v/>
      </c>
      <c r="CE134" s="565" t="str">
        <f t="shared" si="30"/>
        <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0.31999999999999995</v>
      </c>
      <c r="Z135" s="566">
        <f t="shared" si="14"/>
        <v>3</v>
      </c>
      <c r="AA135" s="567">
        <f t="shared" si="32"/>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
      </c>
      <c r="CE135" s="565" t="str">
        <f t="shared" si="30"/>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0.31999999999999995</v>
      </c>
      <c r="Z136" s="566">
        <f t="shared" si="14"/>
        <v>3</v>
      </c>
      <c r="AA136" s="567">
        <f t="shared" si="32"/>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0.31999999999999995</v>
      </c>
      <c r="Z137" s="566">
        <f t="shared" si="14"/>
        <v>3</v>
      </c>
      <c r="AA137" s="567">
        <f t="shared" si="32"/>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0.31999999999999995</v>
      </c>
      <c r="Z138" s="566">
        <f t="shared" si="14"/>
        <v>3</v>
      </c>
      <c r="AA138" s="567">
        <f t="shared" si="32"/>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0.31999999999999995</v>
      </c>
      <c r="Z139" s="566">
        <f t="shared" si="14"/>
        <v>3</v>
      </c>
      <c r="AA139" s="567">
        <f t="shared" si="32"/>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0.31999999999999995</v>
      </c>
      <c r="Z140" s="566">
        <f t="shared" si="14"/>
        <v>3</v>
      </c>
      <c r="AA140" s="567">
        <f t="shared" si="32"/>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0.31999999999999995</v>
      </c>
      <c r="Z141" s="566">
        <f t="shared" si="14"/>
        <v>3</v>
      </c>
      <c r="AA141" s="567">
        <f t="shared" si="32"/>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0.31999999999999995</v>
      </c>
      <c r="Z142" s="566">
        <f t="shared" si="14"/>
        <v>3</v>
      </c>
      <c r="AA142" s="567">
        <f t="shared" si="32"/>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0.31999999999999995</v>
      </c>
      <c r="Z143" s="566">
        <f t="shared" si="14"/>
        <v>3</v>
      </c>
      <c r="AA143" s="567">
        <f t="shared" si="32"/>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0.31999999999999995</v>
      </c>
      <c r="Z144" s="566">
        <f t="shared" si="14"/>
        <v>3</v>
      </c>
      <c r="AA144" s="567">
        <f t="shared" si="32"/>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0.31999999999999995</v>
      </c>
      <c r="Z145" s="566">
        <f t="shared" si="14"/>
        <v>3</v>
      </c>
      <c r="AA145" s="567">
        <f t="shared" si="32"/>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0.31999999999999995</v>
      </c>
      <c r="Z146" s="566">
        <f t="shared" si="14"/>
        <v>3</v>
      </c>
      <c r="AA146" s="567">
        <f t="shared" si="32"/>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0.31999999999999995</v>
      </c>
      <c r="Z147" s="566">
        <f t="shared" si="14"/>
        <v>3</v>
      </c>
      <c r="AA147" s="567">
        <f t="shared" si="32"/>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0.31999999999999995</v>
      </c>
      <c r="Z148" s="566">
        <f t="shared" si="14"/>
        <v>3</v>
      </c>
      <c r="AA148" s="567">
        <f t="shared" si="32"/>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0.31999999999999995</v>
      </c>
      <c r="Z149" s="566">
        <f t="shared" si="14"/>
        <v>3</v>
      </c>
      <c r="AA149" s="567">
        <f t="shared" si="32"/>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0.31999999999999995</v>
      </c>
      <c r="Z150" s="566">
        <f t="shared" si="14"/>
        <v>3</v>
      </c>
      <c r="AA150" s="567">
        <f t="shared" si="32"/>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0.31999999999999995</v>
      </c>
      <c r="Z151" s="566">
        <f t="shared" si="14"/>
        <v>3</v>
      </c>
      <c r="AA151" s="567">
        <f t="shared" si="32"/>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0.31999999999999995</v>
      </c>
      <c r="Z152" s="566">
        <f t="shared" si="14"/>
        <v>3</v>
      </c>
      <c r="AA152" s="567">
        <f t="shared" si="32"/>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0.31999999999999995</v>
      </c>
      <c r="Z153" s="566">
        <f t="shared" si="14"/>
        <v>3</v>
      </c>
      <c r="AA153" s="567">
        <f t="shared" si="32"/>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0.31999999999999995</v>
      </c>
      <c r="Z154" s="566">
        <f t="shared" si="14"/>
        <v>3</v>
      </c>
      <c r="AA154" s="567">
        <f t="shared" si="32"/>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0.31999999999999995</v>
      </c>
      <c r="Z155" s="566">
        <f t="shared" si="14"/>
        <v>3</v>
      </c>
      <c r="AA155" s="567">
        <f t="shared" si="32"/>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0.31999999999999995</v>
      </c>
      <c r="Z156" s="566">
        <f t="shared" si="14"/>
        <v>3</v>
      </c>
      <c r="AA156" s="567">
        <f t="shared" si="32"/>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0.31999999999999995</v>
      </c>
      <c r="Z157" s="566">
        <f t="shared" si="14"/>
        <v>3</v>
      </c>
      <c r="AA157" s="567">
        <f t="shared" si="32"/>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0.31999999999999995</v>
      </c>
      <c r="Z158" s="566">
        <f t="shared" si="14"/>
        <v>3</v>
      </c>
      <c r="AA158" s="567">
        <f t="shared" si="32"/>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0.31999999999999995</v>
      </c>
      <c r="Z159" s="566">
        <f t="shared" si="14"/>
        <v>3</v>
      </c>
      <c r="AA159" s="567">
        <f t="shared" si="32"/>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0.31999999999999995</v>
      </c>
      <c r="Z160" s="566">
        <f t="shared" si="14"/>
        <v>3</v>
      </c>
      <c r="AA160" s="567">
        <f t="shared" si="32"/>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0.31999999999999995</v>
      </c>
      <c r="Z161" s="566">
        <f t="shared" si="14"/>
        <v>3</v>
      </c>
      <c r="AA161" s="567">
        <f t="shared" si="32"/>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0.31999999999999995</v>
      </c>
      <c r="Z162" s="566">
        <f t="shared" si="14"/>
        <v>3</v>
      </c>
      <c r="AA162" s="567">
        <f t="shared" si="32"/>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0.31999999999999995</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7">SUM(BO133:BO162)</f>
        <v>1</v>
      </c>
      <c r="BP164" s="392">
        <f t="shared" si="37"/>
        <v>0</v>
      </c>
      <c r="BQ164" s="392">
        <f t="shared" si="37"/>
        <v>1</v>
      </c>
      <c r="BR164" s="392">
        <f t="shared" si="37"/>
        <v>0</v>
      </c>
      <c r="BS164" s="392">
        <f t="shared" si="37"/>
        <v>1</v>
      </c>
      <c r="BT164" s="392">
        <f t="shared" si="37"/>
        <v>0</v>
      </c>
      <c r="BU164" s="392">
        <f t="shared" si="37"/>
        <v>0</v>
      </c>
      <c r="BV164" s="392">
        <f t="shared" si="37"/>
        <v>0</v>
      </c>
      <c r="BW164" s="392">
        <f t="shared" si="37"/>
        <v>0</v>
      </c>
      <c r="BX164" s="392">
        <f t="shared" si="37"/>
        <v>1</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1</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0.15359999999999996</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0.15359999999999996</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0.31999999999999995</v>
      </c>
      <c r="Z172" s="587">
        <f>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0,32 
. 0,32 
. 0,32</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0.31999999999999995</v>
      </c>
      <c r="Z173" s="587">
        <f>IF(AA173&gt;0.8,5,IF(AA173&gt;0.6,4,IF(AA173&gt;0.4,3,IF(AA173&gt;0.2,2,1))))</f>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0.31999999999999995</v>
      </c>
      <c r="Z174" s="587">
        <f>IF(AA174&gt;0.8,5,IF(AA174&gt;0.6,4,IF(AA174&gt;0.4,3,IF(AA174&gt;0.2,2,1))))</f>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0.31999999999999995</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0.15359999999999996</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0.15359999999999996</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1112</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6:B6"/>
    <mergeCell ref="E6:W6"/>
    <mergeCell ref="X6:AA6"/>
    <mergeCell ref="A7:B7"/>
    <mergeCell ref="E7:W7"/>
    <mergeCell ref="X7:AA7"/>
    <mergeCell ref="A8:AA8"/>
    <mergeCell ref="A10:AA10"/>
    <mergeCell ref="C11:H11"/>
    <mergeCell ref="I11:W11"/>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3:H13"/>
    <mergeCell ref="I13:W13"/>
    <mergeCell ref="X13:AA13"/>
    <mergeCell ref="AB13:AC13"/>
    <mergeCell ref="AD13:AT13"/>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T56:U56"/>
    <mergeCell ref="V56:AA56"/>
    <mergeCell ref="C57:D57"/>
    <mergeCell ref="F57:K57"/>
    <mergeCell ref="L57:M57"/>
    <mergeCell ref="N57:S57"/>
    <mergeCell ref="T57:U57"/>
    <mergeCell ref="V57:AA57"/>
    <mergeCell ref="I48:J48"/>
    <mergeCell ref="K48:O48"/>
    <mergeCell ref="P48:Q48"/>
    <mergeCell ref="R48:V48"/>
    <mergeCell ref="X46:AA46"/>
    <mergeCell ref="C47:D47"/>
    <mergeCell ref="F47:H47"/>
    <mergeCell ref="I47:J47"/>
    <mergeCell ref="K47:O47"/>
    <mergeCell ref="P47:Q47"/>
    <mergeCell ref="X48:AA48"/>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R52:V52"/>
    <mergeCell ref="X52:AA52"/>
    <mergeCell ref="A54:AA54"/>
    <mergeCell ref="B55:O55"/>
    <mergeCell ref="V55:W55"/>
    <mergeCell ref="X55:AA55"/>
    <mergeCell ref="C56:D56"/>
    <mergeCell ref="F56:K56"/>
    <mergeCell ref="L56:M56"/>
    <mergeCell ref="N56:S56"/>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DI103:DJ103"/>
    <mergeCell ref="DK103:DL103"/>
    <mergeCell ref="DM103:DN103"/>
    <mergeCell ref="DO103:DP103"/>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CR107:CR108"/>
    <mergeCell ref="CS107:CS108"/>
    <mergeCell ref="CT107:CT108"/>
    <mergeCell ref="CU107:CU108"/>
    <mergeCell ref="CV107:CV108"/>
    <mergeCell ref="CW107:CW108"/>
    <mergeCell ref="CX107:CX108"/>
    <mergeCell ref="EF107:EF108"/>
    <mergeCell ref="EG107:EG108"/>
    <mergeCell ref="B108:G108"/>
    <mergeCell ref="K108:Y108"/>
    <mergeCell ref="B109:G109"/>
    <mergeCell ref="K109:Y109"/>
    <mergeCell ref="CJ109:CJ110"/>
    <mergeCell ref="CK109:CK110"/>
    <mergeCell ref="DX103:DY103"/>
    <mergeCell ref="DZ103:EA103"/>
    <mergeCell ref="EB103:EC103"/>
    <mergeCell ref="ED103:EE103"/>
    <mergeCell ref="EF103:EG103"/>
    <mergeCell ref="ED106:EE106"/>
    <mergeCell ref="DX107:DX108"/>
    <mergeCell ref="DY107:DY108"/>
    <mergeCell ref="DL107:DL108"/>
    <mergeCell ref="DM107:DM108"/>
    <mergeCell ref="DN107:DN108"/>
    <mergeCell ref="DO107:DO108"/>
    <mergeCell ref="DP107:DP108"/>
    <mergeCell ref="DS107:DS116"/>
    <mergeCell ref="DL109:DL110"/>
    <mergeCell ref="DE109:DE110"/>
    <mergeCell ref="CY111:CY112"/>
    <mergeCell ref="CY109:CY110"/>
    <mergeCell ref="DG106:DH106"/>
    <mergeCell ref="DI106:DJ106"/>
    <mergeCell ref="CY107:CY108"/>
    <mergeCell ref="DB107:DB116"/>
    <mergeCell ref="DC107:DC108"/>
    <mergeCell ref="DD107:DD108"/>
    <mergeCell ref="DE107:DE108"/>
    <mergeCell ref="DC109:DC110"/>
    <mergeCell ref="DD109:DD110"/>
    <mergeCell ref="EE107:EE108"/>
    <mergeCell ref="DT107:DT108"/>
    <mergeCell ref="DU107:DU108"/>
    <mergeCell ref="DV107:DV108"/>
    <mergeCell ref="DW107:DW108"/>
    <mergeCell ref="EB106:EC106"/>
    <mergeCell ref="CO109:CO110"/>
    <mergeCell ref="CP109:CP110"/>
    <mergeCell ref="CQ109:CQ110"/>
    <mergeCell ref="CR109:CR110"/>
    <mergeCell ref="CS109:CS110"/>
    <mergeCell ref="CT109:CT110"/>
    <mergeCell ref="DZ107:DZ108"/>
    <mergeCell ref="EA107:EA108"/>
    <mergeCell ref="EB107:EB108"/>
    <mergeCell ref="EE109:EE110"/>
    <mergeCell ref="DK106:DL106"/>
    <mergeCell ref="DM106:DN106"/>
    <mergeCell ref="DO106:DP106"/>
    <mergeCell ref="DX106:DY106"/>
    <mergeCell ref="DZ106:EA106"/>
    <mergeCell ref="DM109:DM110"/>
    <mergeCell ref="DJ109:DJ110"/>
    <mergeCell ref="DK109:DK110"/>
    <mergeCell ref="CU109:CU110"/>
    <mergeCell ref="CV109:CV110"/>
    <mergeCell ref="CW109:CW110"/>
    <mergeCell ref="CX109:CX110"/>
    <mergeCell ref="ED109:ED110"/>
    <mergeCell ref="CO107:CO108"/>
    <mergeCell ref="CP107:CP108"/>
    <mergeCell ref="CQ107:CQ108"/>
    <mergeCell ref="EC107:EC108"/>
    <mergeCell ref="ED107:ED108"/>
    <mergeCell ref="DN111:DN112"/>
    <mergeCell ref="EC113:EC114"/>
    <mergeCell ref="ED113:ED114"/>
    <mergeCell ref="DN109:DN110"/>
    <mergeCell ref="DO109:DO110"/>
    <mergeCell ref="DF107:DF108"/>
    <mergeCell ref="DG107:DG108"/>
    <mergeCell ref="DH107:DH108"/>
    <mergeCell ref="DI107:DI108"/>
    <mergeCell ref="DJ107:DJ108"/>
    <mergeCell ref="DK107:DK108"/>
    <mergeCell ref="DI109:DI110"/>
    <mergeCell ref="DP109:DP110"/>
    <mergeCell ref="DR109:DR114"/>
    <mergeCell ref="DT109:DT110"/>
    <mergeCell ref="DU109:DU110"/>
    <mergeCell ref="DV109:DV110"/>
    <mergeCell ref="DW109:DW110"/>
    <mergeCell ref="DP113:DP114"/>
    <mergeCell ref="CR111:CR112"/>
    <mergeCell ref="CS111:CS112"/>
    <mergeCell ref="CT111:CT112"/>
    <mergeCell ref="DL111:DL112"/>
    <mergeCell ref="DM111:DM112"/>
    <mergeCell ref="DA109:DA114"/>
    <mergeCell ref="EG111:EG112"/>
    <mergeCell ref="B112:G112"/>
    <mergeCell ref="K112:Y112"/>
    <mergeCell ref="DX111:DX112"/>
    <mergeCell ref="DY111:DY112"/>
    <mergeCell ref="DZ111:DZ112"/>
    <mergeCell ref="EA111:EA112"/>
    <mergeCell ref="DT113:DT114"/>
    <mergeCell ref="DU113:DU114"/>
    <mergeCell ref="DV113:DV114"/>
    <mergeCell ref="DF109:DF110"/>
    <mergeCell ref="DG109:DG110"/>
    <mergeCell ref="DH109:DH110"/>
    <mergeCell ref="CL109:CM110"/>
    <mergeCell ref="CN109:CN110"/>
    <mergeCell ref="CJ113:CJ114"/>
    <mergeCell ref="CK113:CK114"/>
    <mergeCell ref="CL113:CM114"/>
    <mergeCell ref="CN113:CN114"/>
    <mergeCell ref="CO113:CO114"/>
    <mergeCell ref="CP113:CP114"/>
    <mergeCell ref="CU111:CU112"/>
    <mergeCell ref="CV111:CV112"/>
    <mergeCell ref="CW111:CW112"/>
    <mergeCell ref="CX111:CX112"/>
    <mergeCell ref="DF111:DF112"/>
    <mergeCell ref="DG111:DG112"/>
    <mergeCell ref="DH111:DH112"/>
    <mergeCell ref="EF109:EF110"/>
    <mergeCell ref="EG109:EG110"/>
    <mergeCell ref="B110:G110"/>
    <mergeCell ref="K110:Y110"/>
    <mergeCell ref="DX109:DX110"/>
    <mergeCell ref="DY109:DY110"/>
    <mergeCell ref="DZ109:DZ110"/>
    <mergeCell ref="EA109:EA110"/>
    <mergeCell ref="EB109:EB110"/>
    <mergeCell ref="EC109:EC110"/>
    <mergeCell ref="B111:G111"/>
    <mergeCell ref="K111:Y111"/>
    <mergeCell ref="CJ111:CJ112"/>
    <mergeCell ref="CK111:CK112"/>
    <mergeCell ref="CL111:CM112"/>
    <mergeCell ref="CN111:CN112"/>
    <mergeCell ref="CO111:CO112"/>
    <mergeCell ref="CP111:CP112"/>
    <mergeCell ref="CQ111:CQ112"/>
    <mergeCell ref="EG113:EG114"/>
    <mergeCell ref="B114:G114"/>
    <mergeCell ref="K114:Y114"/>
    <mergeCell ref="DW113:DW114"/>
    <mergeCell ref="DX113:DX114"/>
    <mergeCell ref="DY113:DY114"/>
    <mergeCell ref="DZ113:DZ114"/>
    <mergeCell ref="EA113:EA114"/>
    <mergeCell ref="EB113:EB114"/>
    <mergeCell ref="CQ113:CQ114"/>
    <mergeCell ref="CR113:CR114"/>
    <mergeCell ref="EE113:EE114"/>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CS113:CS114"/>
    <mergeCell ref="CT113:CT114"/>
    <mergeCell ref="B113:G113"/>
    <mergeCell ref="K113:Y113"/>
    <mergeCell ref="CU113:CU114"/>
    <mergeCell ref="CV113:CV114"/>
    <mergeCell ref="CW113:CW114"/>
    <mergeCell ref="CX113:CX114"/>
    <mergeCell ref="CY113:CY114"/>
    <mergeCell ref="DC113:DC114"/>
    <mergeCell ref="DD113:DD114"/>
    <mergeCell ref="DE113:DE114"/>
    <mergeCell ref="DF113:DF114"/>
    <mergeCell ref="EF111:EF112"/>
    <mergeCell ref="DG113:DG114"/>
    <mergeCell ref="DH113:DH114"/>
    <mergeCell ref="DI113:DI114"/>
    <mergeCell ref="DJ113:DJ114"/>
    <mergeCell ref="DK113:DK114"/>
    <mergeCell ref="DL113:DL114"/>
    <mergeCell ref="DM113:DM114"/>
    <mergeCell ref="DN113:DN114"/>
    <mergeCell ref="DO113:DO114"/>
    <mergeCell ref="EF113:EF114"/>
    <mergeCell ref="B118:G118"/>
    <mergeCell ref="J118:AA118"/>
    <mergeCell ref="A115:A116"/>
    <mergeCell ref="B115:G116"/>
    <mergeCell ref="H115:H116"/>
    <mergeCell ref="I115:I116"/>
    <mergeCell ref="K115:Y115"/>
    <mergeCell ref="CJ115:CJ116"/>
    <mergeCell ref="K116:Y116"/>
    <mergeCell ref="CV115:CV116"/>
    <mergeCell ref="CW115:CW116"/>
    <mergeCell ref="CK115:CK116"/>
    <mergeCell ref="CL115:CM116"/>
    <mergeCell ref="CN115:CN116"/>
    <mergeCell ref="CO115:CO116"/>
    <mergeCell ref="CP115:CP116"/>
    <mergeCell ref="CQ115:CQ116"/>
    <mergeCell ref="CR115:CR116"/>
    <mergeCell ref="CS115:CS116"/>
    <mergeCell ref="CT115:CT116"/>
    <mergeCell ref="CU115:CU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B117:G117"/>
    <mergeCell ref="J117:T117"/>
    <mergeCell ref="U117:Y117"/>
    <mergeCell ref="Z117:AA117"/>
    <mergeCell ref="DC115:DC116"/>
    <mergeCell ref="DD115:DD116"/>
    <mergeCell ref="DE115:DE116"/>
    <mergeCell ref="DF115:DF116"/>
    <mergeCell ref="EB118:EC118"/>
    <mergeCell ref="ED118:EE118"/>
    <mergeCell ref="EF118:EG118"/>
    <mergeCell ref="CR118:CS118"/>
    <mergeCell ref="CT118:CU118"/>
    <mergeCell ref="CV118:CW118"/>
    <mergeCell ref="CX118:CY118"/>
    <mergeCell ref="DI118:DJ118"/>
    <mergeCell ref="DK118:DL118"/>
    <mergeCell ref="A119:F119"/>
    <mergeCell ref="G119:N119"/>
    <mergeCell ref="O119:P119"/>
    <mergeCell ref="Q119:U119"/>
    <mergeCell ref="V119:X119"/>
    <mergeCell ref="CR119:CY119"/>
    <mergeCell ref="CX115:CX116"/>
    <mergeCell ref="CY115:CY116"/>
    <mergeCell ref="DZ119:EG119"/>
    <mergeCell ref="DM118:DN118"/>
    <mergeCell ref="DO118:DP118"/>
    <mergeCell ref="DZ118:EA118"/>
    <mergeCell ref="DG115:DG116"/>
    <mergeCell ref="DH115:DH116"/>
    <mergeCell ref="DI115:DI116"/>
    <mergeCell ref="DJ115:DJ116"/>
    <mergeCell ref="DK115:DK116"/>
    <mergeCell ref="DL115:DL116"/>
    <mergeCell ref="DM115:DM116"/>
    <mergeCell ref="DN115:DN116"/>
    <mergeCell ref="DO115:DO116"/>
    <mergeCell ref="DP115:DP116"/>
    <mergeCell ref="DT115:DT116"/>
    <mergeCell ref="DI119:DP119"/>
    <mergeCell ref="R134:S134"/>
    <mergeCell ref="T134:U134"/>
    <mergeCell ref="V134:W134"/>
    <mergeCell ref="AB134:AG134"/>
    <mergeCell ref="AH134:AM134"/>
    <mergeCell ref="AN134:AS134"/>
    <mergeCell ref="T133:U133"/>
    <mergeCell ref="V133:W133"/>
    <mergeCell ref="AB133:AG133"/>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G121:N121"/>
    <mergeCell ref="O121:T121"/>
    <mergeCell ref="U121:X121"/>
    <mergeCell ref="Z121:AB121"/>
    <mergeCell ref="K133:O133"/>
    <mergeCell ref="P133:Q133"/>
    <mergeCell ref="R133:S133"/>
    <mergeCell ref="R136:S136"/>
    <mergeCell ref="T136:U136"/>
    <mergeCell ref="V136:W136"/>
    <mergeCell ref="R135:S135"/>
    <mergeCell ref="AH133:AM133"/>
    <mergeCell ref="AN133:AS133"/>
    <mergeCell ref="B134:D134"/>
    <mergeCell ref="E134:F134"/>
    <mergeCell ref="G134:J134"/>
    <mergeCell ref="K134:O134"/>
    <mergeCell ref="P134:Q134"/>
    <mergeCell ref="B133:D133"/>
    <mergeCell ref="E133:F133"/>
    <mergeCell ref="G133:J133"/>
    <mergeCell ref="B136:D136"/>
    <mergeCell ref="E136:F136"/>
    <mergeCell ref="G136:J136"/>
    <mergeCell ref="K136:O136"/>
    <mergeCell ref="P136:Q136"/>
    <mergeCell ref="B135:D135"/>
    <mergeCell ref="E135:F135"/>
    <mergeCell ref="G135:J135"/>
    <mergeCell ref="K135:O135"/>
    <mergeCell ref="P135:Q135"/>
    <mergeCell ref="AB136:AG136"/>
    <mergeCell ref="AH136:AM136"/>
    <mergeCell ref="AN136:AS136"/>
    <mergeCell ref="T135:U135"/>
    <mergeCell ref="V135:W135"/>
    <mergeCell ref="AB135:AG135"/>
    <mergeCell ref="AH135:AM135"/>
    <mergeCell ref="AN135:AS135"/>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D185:AK186"/>
    <mergeCell ref="AL185:AS186"/>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AL198:AM198"/>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183" priority="43" operator="containsText" text="EXTREMO">
      <formula>NOT(ISERROR(SEARCH(("EXTREMO"),(N166))))</formula>
    </cfRule>
    <cfRule type="containsText" dxfId="182" priority="44" operator="containsText" text="ALTO">
      <formula>NOT(ISERROR(SEARCH(("ALTO"),(N166))))</formula>
    </cfRule>
    <cfRule type="containsText" dxfId="181" priority="45" operator="containsText" text="MODERADO">
      <formula>NOT(ISERROR(SEARCH(("MODERADO"),(N166))))</formula>
    </cfRule>
    <cfRule type="containsText" dxfId="180" priority="46" operator="containsText" text="bajo">
      <formula>NOT(ISERROR(SEARCH(("bajo"),(N166))))</formula>
    </cfRule>
  </conditionalFormatting>
  <conditionalFormatting sqref="O168">
    <cfRule type="containsText" dxfId="179" priority="1" operator="containsText" text="EXTREMO">
      <formula>NOT(ISERROR(SEARCH("EXTREMO",O168)))</formula>
    </cfRule>
    <cfRule type="containsText" dxfId="178" priority="2" operator="containsText" text="ALTO">
      <formula>NOT(ISERROR(SEARCH("ALTO",O168)))</formula>
    </cfRule>
    <cfRule type="containsText" dxfId="177" priority="3" operator="containsText" text="MODERADO">
      <formula>NOT(ISERROR(SEARCH("MODERADO",O168)))</formula>
    </cfRule>
    <cfRule type="containsText" dxfId="176" priority="4" operator="containsText" text="bajo">
      <formula>NOT(ISERROR(SEARCH("bajo",O168)))</formula>
    </cfRule>
  </conditionalFormatting>
  <conditionalFormatting sqref="O121:T121 O175:T175 O179:T179 O191:T191 O194:T194 O196:T196 O206:T206 O214:T214">
    <cfRule type="containsText" dxfId="175" priority="21" operator="containsText" text="EXTREMO">
      <formula>NOT(ISERROR(SEARCH(("EXTREMO"),(O121))))</formula>
    </cfRule>
    <cfRule type="containsText" dxfId="174" priority="22" operator="containsText" text="ALTO">
      <formula>NOT(ISERROR(SEARCH(("ALTO"),(O121))))</formula>
    </cfRule>
    <cfRule type="containsText" dxfId="173" priority="23" operator="containsText" text="MODERADO">
      <formula>NOT(ISERROR(SEARCH(("MODERADO"),(O121))))</formula>
    </cfRule>
    <cfRule type="containsText" dxfId="172" priority="24" operator="containsText" text="bajo">
      <formula>NOT(ISERROR(SEARCH(("bajo"),(O121))))</formula>
    </cfRule>
  </conditionalFormatting>
  <conditionalFormatting sqref="O169:T169">
    <cfRule type="containsText" dxfId="171" priority="25" operator="containsText" text="EXTREMO">
      <formula>NOT(ISERROR(SEARCH(("EXTREMO"),(O169))))</formula>
    </cfRule>
    <cfRule type="containsText" dxfId="170" priority="26" operator="containsText" text="ALTO">
      <formula>NOT(ISERROR(SEARCH(("ALTO"),(O169))))</formula>
    </cfRule>
    <cfRule type="containsText" dxfId="169" priority="27" operator="containsText" text="MODERADO">
      <formula>NOT(ISERROR(SEARCH(("MODERADO"),(O169))))</formula>
    </cfRule>
    <cfRule type="containsText" dxfId="168" priority="28" operator="containsText" text="bajo">
      <formula>NOT(ISERROR(SEARCH(("bajo"),(O169))))</formula>
    </cfRule>
  </conditionalFormatting>
  <conditionalFormatting sqref="V181">
    <cfRule type="containsText" dxfId="167" priority="29" operator="containsText" text="EXTREMO">
      <formula>NOT(ISERROR(SEARCH(("EXTREMO"),(V181))))</formula>
    </cfRule>
    <cfRule type="containsText" dxfId="166" priority="30" operator="containsText" text="ALTO">
      <formula>NOT(ISERROR(SEARCH(("ALTO"),(V181))))</formula>
    </cfRule>
    <cfRule type="containsText" dxfId="165" priority="31" operator="containsText" text="MODERADO">
      <formula>NOT(ISERROR(SEARCH(("MODERADO"),(V181))))</formula>
    </cfRule>
    <cfRule type="containsText" dxfId="164" priority="32" operator="containsText" text="bajo">
      <formula>NOT(ISERROR(SEARCH(("bajo"),(V181))))</formula>
    </cfRule>
  </conditionalFormatting>
  <conditionalFormatting sqref="V92:AT92">
    <cfRule type="containsText" dxfId="163" priority="33" operator="containsText" text="Muy Baja">
      <formula>NOT(ISERROR(SEARCH(("Muy Baja"),(V92))))</formula>
    </cfRule>
    <cfRule type="containsText" dxfId="162" priority="34" operator="containsText" text="Muy Alta">
      <formula>NOT(ISERROR(SEARCH(("Muy Alta"),(V92))))</formula>
    </cfRule>
    <cfRule type="containsText" dxfId="161" priority="35" operator="containsText" text="Alta">
      <formula>NOT(ISERROR(SEARCH(("Alta"),(V92))))</formula>
    </cfRule>
    <cfRule type="containsText" dxfId="160" priority="36" operator="containsText" text="Media">
      <formula>NOT(ISERROR(SEARCH(("Media"),(V92))))</formula>
    </cfRule>
    <cfRule type="containsText" dxfId="159" priority="37" operator="containsText" text="Baja">
      <formula>NOT(ISERROR(SEARCH(("Baja"),(V92))))</formula>
    </cfRule>
  </conditionalFormatting>
  <conditionalFormatting sqref="Y197">
    <cfRule type="containsText" dxfId="158" priority="9" operator="containsText" text="EXTREMO">
      <formula>NOT(ISERROR(SEARCH(("EXTREMO"),(Y197))))</formula>
    </cfRule>
    <cfRule type="containsText" dxfId="157" priority="10" operator="containsText" text="ALTO">
      <formula>NOT(ISERROR(SEARCH(("ALTO"),(Y197))))</formula>
    </cfRule>
    <cfRule type="containsText" dxfId="156" priority="11" operator="containsText" text="MODERADO">
      <formula>NOT(ISERROR(SEARCH(("MODERADO"),(Y197))))</formula>
    </cfRule>
    <cfRule type="containsText" dxfId="155" priority="12" operator="containsText" text="bajo">
      <formula>NOT(ISERROR(SEARCH(("bajo"),(Y197))))</formula>
    </cfRule>
  </conditionalFormatting>
  <conditionalFormatting sqref="AB109:AT109">
    <cfRule type="containsText" dxfId="154" priority="38" operator="containsText" text="Leve">
      <formula>NOT(ISERROR(SEARCH(("Leve"),(AB109))))</formula>
    </cfRule>
    <cfRule type="containsText" dxfId="153" priority="39" operator="containsText" text="Catastrófico">
      <formula>NOT(ISERROR(SEARCH(("Catastrófico"),(AB109))))</formula>
    </cfRule>
    <cfRule type="containsText" dxfId="152" priority="40" operator="containsText" text="Mayor">
      <formula>NOT(ISERROR(SEARCH(("Mayor"),(AB109))))</formula>
    </cfRule>
    <cfRule type="containsText" dxfId="151" priority="41" operator="containsText" text="Moderado">
      <formula>NOT(ISERROR(SEARCH(("Moderado"),(AB109))))</formula>
    </cfRule>
    <cfRule type="containsText" dxfId="150" priority="42" operator="containsText" text="Menor">
      <formula>NOT(ISERROR(SEARCH(("Menor"),(AB109))))</formula>
    </cfRule>
  </conditionalFormatting>
  <conditionalFormatting sqref="AD181">
    <cfRule type="containsText" dxfId="149" priority="17" operator="containsText" text="EXTREMO">
      <formula>NOT(ISERROR(SEARCH(("EXTREMO"),(AD181))))</formula>
    </cfRule>
    <cfRule type="containsText" dxfId="148" priority="18" operator="containsText" text="ALTO">
      <formula>NOT(ISERROR(SEARCH(("ALTO"),(AD181))))</formula>
    </cfRule>
    <cfRule type="containsText" dxfId="147" priority="19" operator="containsText" text="MODERADO">
      <formula>NOT(ISERROR(SEARCH(("MODERADO"),(AD181))))</formula>
    </cfRule>
    <cfRule type="containsText" dxfId="146" priority="20" operator="containsText" text="bajo">
      <formula>NOT(ISERROR(SEARCH(("bajo"),(AD181))))</formula>
    </cfRule>
  </conditionalFormatting>
  <conditionalFormatting sqref="AL181">
    <cfRule type="containsText" dxfId="145" priority="13" operator="containsText" text="EXTREMO">
      <formula>NOT(ISERROR(SEARCH(("EXTREMO"),(AL181))))</formula>
    </cfRule>
    <cfRule type="containsText" dxfId="144" priority="14" operator="containsText" text="ALTO">
      <formula>NOT(ISERROR(SEARCH(("ALTO"),(AL181))))</formula>
    </cfRule>
    <cfRule type="containsText" dxfId="143" priority="15" operator="containsText" text="MODERADO">
      <formula>NOT(ISERROR(SEARCH(("MODERADO"),(AL181))))</formula>
    </cfRule>
    <cfRule type="containsText" dxfId="142" priority="16" operator="containsText" text="bajo">
      <formula>NOT(ISERROR(SEARCH(("bajo"),(AL181))))</formula>
    </cfRule>
  </conditionalFormatting>
  <conditionalFormatting sqref="BB180:BD180">
    <cfRule type="containsText" dxfId="141" priority="5" operator="containsText" text="EXTREMO">
      <formula>NOT(ISERROR(SEARCH(("EXTREMO"),(BB180))))</formula>
    </cfRule>
    <cfRule type="containsText" dxfId="140" priority="6" operator="containsText" text="ALTO">
      <formula>NOT(ISERROR(SEARCH(("ALTO"),(BB180))))</formula>
    </cfRule>
    <cfRule type="containsText" dxfId="139" priority="7" operator="containsText" text="MODERADO">
      <formula>NOT(ISERROR(SEARCH(("MODERADO"),(BB180))))</formula>
    </cfRule>
    <cfRule type="containsText" dxfId="138" priority="8" operator="containsText" text="bajo">
      <formula>NOT(ISERROR(SEARCH(("bajo"),(BB180))))</formula>
    </cfRule>
  </conditionalFormatting>
  <dataValidations count="11">
    <dataValidation type="list" allowBlank="1" showErrorMessage="1" sqref="B12:B31">
      <formula1>'R (7)'!Fact_causa</formula1>
    </dataValidation>
    <dataValidation type="list" allowBlank="1" showErrorMessage="1" sqref="B35:B42">
      <formula1>Consecuencia</formula1>
    </dataValidation>
    <dataValidation type="list" allowBlank="1" showErrorMessage="1" sqref="V172:V174 V133:V162">
      <formula1>'R (7)'!Efectos</formula1>
    </dataValidation>
    <dataValidation type="list" allowBlank="1" showErrorMessage="1" sqref="G168">
      <formula1>'R (7)'!Politica_tto</formula1>
    </dataValidation>
    <dataValidation type="list" allowBlank="1" showErrorMessage="1" sqref="T172:T174 T133:T162">
      <formula1>'R (7)'!Proposito</formula1>
    </dataValidation>
    <dataValidation type="list" allowBlank="1" showErrorMessage="1" sqref="D7">
      <formula1>'R (7)'!tipo_riesg</formula1>
    </dataValidation>
    <dataValidation type="list" allowBlank="1" showErrorMessage="1" sqref="R172:R174 R133:R162">
      <formula1>'R (7)'!Contr_implement</formula1>
    </dataValidation>
    <dataValidation type="list" allowBlank="1" showErrorMessage="1" sqref="P172:P174 P133:P162">
      <formula1>'R (7)'!frecuencias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1" zoomScale="85" zoomScaleNormal="85" workbookViewId="0">
      <selection activeCell="V239" sqref="V239"/>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1028</v>
      </c>
      <c r="D7" s="407" t="s">
        <v>122</v>
      </c>
      <c r="E7" s="1761" t="s">
        <v>1029</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1118</v>
      </c>
      <c r="D12" s="1737"/>
      <c r="E12" s="1737"/>
      <c r="F12" s="1737"/>
      <c r="G12" s="1737"/>
      <c r="H12" s="1737"/>
      <c r="I12" s="1737" t="s">
        <v>1117</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En la Debidad diligencia de los socios de negocio se solicitará:
Revelación sobre que los funcionarios vinculados al proceso de avalúos no se encuentran inmersos en una investigación disciplinaria o penal por actos de corrupción y que no tienen conflictos de intereses con los procedimientos de gestión predial del IDU.
En caso de encontrar una coincidencia con la señal de alerta se envía reporte interno de inusualidad al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Materialización de un riesgo relacionados con Lavado de Activos, sus delitos fuente o Financiamiento del Terrorismo, en los socios de negocios en el proceso de Gestión predial (parte relacionada: por ejemplo IGAC, lonja de propiedad raíz, catastro) 
.  
.  
.  
.  
.  
.  
.  
.  
.  
.  
.  
.  
.  
.  
.  
.  
.  
.  
. </v>
      </c>
      <c r="AW12" s="421" t="str">
        <f>CONCATENATE(A12,". ",I12," 
",A13,". ",I13," 
",A14,". ",I14," 
",A15,". ",I15," 
",A16,". ",I16," 
",A17,". ",I17," 
",A18,". ",I18," 
",A19,". ",I19," 
",A20,". ",I20," 
",A21,". ",I21," 
",A22,". ",I22," 
",A23,". ",I23," 
",A24,". ",I24," 
",A25,". ",I25," 
",A26,". ",I26," 
",A27,". ",I27," 
",A28,". ",I28," 
",A29,". ",I29," 
",A30,". ",I30," 
",A31,". ",I31,)</f>
        <v xml:space="preserve">Causa 1. Que en el proceso de debida diligencia no se obtenga la información definida del socio de negocio en el proceso de Gestión Predial. 
.  
.  
.  
.  
.  
.  
.  
.  
.  
.  
.  
.  
.  
.  
.  
.  
.  
.  
. </v>
      </c>
      <c r="AX12" s="421" t="str">
        <f>CONCATENATE(A12,". ",B12," 
",A13,". ",B13," 
",A14,". ",B14," 
",A15,". ",B15," 
",A16,". ",B16," 
",A17,". ",B17," 
",A18,". ",B18," 
",A19,". ",B19," 
",A20,". ",B20," 
",A21,". ",B21," 
",A22,". ",B22," 
",A23,". ",B23," 
",A24,". ",B24," 
",A25,". ",B25," 
",A26,". ",B26," 
",A27,". ",B27," 
",A28,". ",B28," 
",A29,". ",B29," 
",A30,". ",B30," 
",A31,". ",B31,)</f>
        <v xml:space="preserve">Causa 1. Parte Relacionada 
.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
      </c>
      <c r="B13" s="420"/>
      <c r="C13" s="1763"/>
      <c r="D13" s="1764"/>
      <c r="E13" s="1764"/>
      <c r="F13" s="1764"/>
      <c r="G13" s="1764"/>
      <c r="H13" s="1765"/>
      <c r="I13" s="1763"/>
      <c r="J13" s="1764"/>
      <c r="K13" s="1764"/>
      <c r="L13" s="1764"/>
      <c r="M13" s="1764"/>
      <c r="N13" s="1764"/>
      <c r="O13" s="1764"/>
      <c r="P13" s="1764"/>
      <c r="Q13" s="1764"/>
      <c r="R13" s="1764"/>
      <c r="S13" s="1764"/>
      <c r="T13" s="1764"/>
      <c r="U13" s="1764"/>
      <c r="V13" s="1764"/>
      <c r="W13" s="1765"/>
      <c r="X13" s="1763"/>
      <c r="Y13" s="1764"/>
      <c r="Z13" s="1764"/>
      <c r="AA13" s="1765"/>
      <c r="AB13" s="1739" t="str">
        <f t="shared" si="0"/>
        <v/>
      </c>
      <c r="AC13" s="1740"/>
      <c r="AD13" s="1741" t="str">
        <f t="shared" si="1"/>
        <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0"/>
        <v/>
      </c>
      <c r="AC14" s="1740"/>
      <c r="AD14" s="1741" t="str">
        <f t="shared" si="1"/>
        <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0.53333333333333333</v>
      </c>
      <c r="AU95" s="390">
        <v>1</v>
      </c>
      <c r="CC95" s="399">
        <v>1</v>
      </c>
    </row>
    <row r="96" spans="1:81" ht="18.75" customHeight="1">
      <c r="A96" s="501">
        <v>2</v>
      </c>
      <c r="B96" s="502" t="s">
        <v>110</v>
      </c>
      <c r="C96" s="1865"/>
      <c r="D96" s="1865"/>
      <c r="E96" s="1865"/>
      <c r="F96" s="1866"/>
      <c r="G96" s="497">
        <v>0.4</v>
      </c>
      <c r="H96" s="498"/>
      <c r="I96" s="498"/>
      <c r="J96" s="498" t="s">
        <v>0</v>
      </c>
      <c r="K96" s="499"/>
      <c r="L96" s="499"/>
      <c r="M96" s="499"/>
      <c r="N96" s="499"/>
      <c r="O96" s="499"/>
      <c r="P96" s="499"/>
      <c r="Q96" s="499"/>
      <c r="R96" s="499"/>
      <c r="S96" s="499"/>
      <c r="T96" s="499"/>
      <c r="U96" s="499"/>
      <c r="V96" s="499"/>
      <c r="W96" s="499"/>
      <c r="X96" s="499"/>
      <c r="Y96" s="499"/>
      <c r="Z96" s="500">
        <f>COUNTA(H96:Y96)*G96</f>
        <v>0.4</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c r="K97" s="499"/>
      <c r="L97" s="499"/>
      <c r="M97" s="499"/>
      <c r="N97" s="499"/>
      <c r="O97" s="499"/>
      <c r="P97" s="499"/>
      <c r="Q97" s="499"/>
      <c r="R97" s="499"/>
      <c r="S97" s="499"/>
      <c r="T97" s="499"/>
      <c r="U97" s="499"/>
      <c r="V97" s="499"/>
      <c r="W97" s="499"/>
      <c r="X97" s="499"/>
      <c r="Y97" s="499"/>
      <c r="Z97" s="500">
        <f>COUNTA(H97:Y97)*G97</f>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0.53333333333333333</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0.53333333333333333</v>
      </c>
      <c r="CO111" s="1896">
        <v>3</v>
      </c>
      <c r="CP111" s="1914"/>
      <c r="CQ111" s="1912" t="str">
        <f>IF(AND(CK111="X",CP103="X"),CN111*CQ105,"")</f>
        <v/>
      </c>
      <c r="CR111" s="1913"/>
      <c r="CS111" s="1913" t="str">
        <f>IF(AND(CK111="X",CR103="X"),CN111*CS105,"")</f>
        <v/>
      </c>
      <c r="CT111" s="1907"/>
      <c r="CU111" s="1905" t="str">
        <f>IF(AND(CK111="X",CT103="X"),CN111*CU105,"")</f>
        <v/>
      </c>
      <c r="CV111" s="1906"/>
      <c r="CW111" s="1906">
        <f>IF(AND(CK111="X",CV103="X"),CN111*CW105,"")</f>
        <v>0.42666666666666669</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X</v>
      </c>
      <c r="DE113" s="1901">
        <f>IF(DD113="X",I164,0)</f>
        <v>0.31999999999999995</v>
      </c>
      <c r="DF113" s="1896">
        <v>2</v>
      </c>
      <c r="DG113" s="1930"/>
      <c r="DH113" s="1931" t="str">
        <f>IF(AND(DD113="X",DG103="X"),DE113*DH105,"")</f>
        <v/>
      </c>
      <c r="DI113" s="1911"/>
      <c r="DJ113" s="1912" t="str">
        <f>IF(AND(DD113="X",DI103="X"),DE113*DJ105,"")</f>
        <v/>
      </c>
      <c r="DK113" s="1911"/>
      <c r="DL113" s="1912">
        <f>IF(AND(DD113="X",DK103="X"),DE113*DL105,"")</f>
        <v>0.15359999999999996</v>
      </c>
      <c r="DM113" s="1907"/>
      <c r="DN113" s="1905" t="str">
        <f>IF(AND(DD113="X",DM103="X"),DE113*DN105,"")</f>
        <v/>
      </c>
      <c r="DO113" s="1907"/>
      <c r="DP113" s="1905" t="str">
        <f>IF(AND(DD113="X",DO103="X"),DE113*DP105,"")</f>
        <v/>
      </c>
      <c r="DQ113" s="387"/>
      <c r="DR113" s="1743"/>
      <c r="DS113" s="1743"/>
      <c r="DT113" s="1896">
        <v>2</v>
      </c>
      <c r="DU113" s="1897" t="str">
        <f>IF(E176=2,"X","")</f>
        <v>X</v>
      </c>
      <c r="DV113" s="1901">
        <f>IF(DU113="X",I176,0)</f>
        <v>0.31999999999999995</v>
      </c>
      <c r="DW113" s="1896">
        <v>2</v>
      </c>
      <c r="DX113" s="1930"/>
      <c r="DY113" s="1931" t="str">
        <f>IF(AND(DU113="X",DX103="X"),DV113*DY105,"")</f>
        <v/>
      </c>
      <c r="DZ113" s="1911"/>
      <c r="EA113" s="1912" t="str">
        <f>IF(AND(DU113="X",DZ103="X"),DV113*EA105,"")</f>
        <v/>
      </c>
      <c r="EB113" s="1911"/>
      <c r="EC113" s="1912">
        <f>IF(AND(DU113="X",EB103="X"),DV113*EC105,"")</f>
        <v>0.15359999999999996</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
      </c>
      <c r="DE115" s="1901">
        <f>IF(DD115="x",I164,0)</f>
        <v>0</v>
      </c>
      <c r="DF115" s="1896">
        <v>1</v>
      </c>
      <c r="DG115" s="1930"/>
      <c r="DH115" s="1931" t="str">
        <f>IF(AND(DD115="X",DG103="X"),DE115*DH105,"")</f>
        <v/>
      </c>
      <c r="DI115" s="1910"/>
      <c r="DJ115" s="1910" t="str">
        <f>IF(AND(DD115="X",DI103="X"),DE115*DJ105,"")</f>
        <v/>
      </c>
      <c r="DK115" s="1911"/>
      <c r="DL115" s="1912" t="str">
        <f>IF(AND(DD115="X",DK103="X"),DE115*DL105,"")</f>
        <v/>
      </c>
      <c r="DM115" s="1913"/>
      <c r="DN115" s="1913" t="str">
        <f>IF(AND(DD115="X",DM103="X"),DE115*DN105,"")</f>
        <v/>
      </c>
      <c r="DO115" s="1911"/>
      <c r="DP115" s="1912" t="str">
        <f>IF(AND(DD115="X",DO103="X"),DE115*DP105,"")</f>
        <v/>
      </c>
      <c r="DQ115" s="387"/>
      <c r="DR115" s="542"/>
      <c r="DS115" s="1743"/>
      <c r="DT115" s="1896">
        <v>1</v>
      </c>
      <c r="DU115" s="1897" t="str">
        <f>IF(E176=1,"X","")</f>
        <v/>
      </c>
      <c r="DV115" s="1901">
        <f>IF(DU115="x",I176,0)</f>
        <v>0</v>
      </c>
      <c r="DW115" s="1896">
        <v>1</v>
      </c>
      <c r="DX115" s="1930"/>
      <c r="DY115" s="1931" t="str">
        <f>IF(AND(DU115="X",DX103="X"),DV115*DY105,"")</f>
        <v/>
      </c>
      <c r="DZ115" s="1910"/>
      <c r="EA115" s="1910" t="str">
        <f>IF(AND(DU115="X",DZ103="X"),DV115*EA105,"")</f>
        <v/>
      </c>
      <c r="EB115" s="1911"/>
      <c r="EC115" s="1912" t="str">
        <f>IF(AND(DU115="X",EB103="X"),DV115*EC105,"")</f>
        <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0.42666666666666669</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1116</v>
      </c>
      <c r="C133" s="1989"/>
      <c r="D133" s="1989"/>
      <c r="E133" s="1990" t="s">
        <v>1094</v>
      </c>
      <c r="F133" s="1990"/>
      <c r="G133" s="1989" t="s">
        <v>1093</v>
      </c>
      <c r="H133" s="1989"/>
      <c r="I133" s="1989"/>
      <c r="J133" s="1989"/>
      <c r="K133" s="1991" t="s">
        <v>1092</v>
      </c>
      <c r="L133" s="1991"/>
      <c r="M133" s="1991"/>
      <c r="N133" s="1991"/>
      <c r="O133" s="1991"/>
      <c r="P133" s="1981" t="s">
        <v>106</v>
      </c>
      <c r="Q133" s="1982"/>
      <c r="R133" s="1981" t="s">
        <v>98</v>
      </c>
      <c r="S133" s="1982"/>
      <c r="T133" s="1981" t="s">
        <v>94</v>
      </c>
      <c r="U133" s="1982"/>
      <c r="V133" s="1981" t="s">
        <v>92</v>
      </c>
      <c r="W133" s="1982"/>
      <c r="X133" s="566">
        <f t="shared" ref="X133:X162" si="13">IF(Y133&gt;0.8,5,IF(Y133&gt;0.6,4,IF(Y133&gt;0.4,3,IF(Y133&gt;0.2,2,1))))</f>
        <v>2</v>
      </c>
      <c r="Y133" s="567">
        <f>IF(OR(V133="Ambos",V133="Probabilidad"),IF((V101-(V101*AY133))&lt;0.01,0.01,(V101-(V101*AY133))),V101)</f>
        <v>0.31999999999999995</v>
      </c>
      <c r="Z133" s="566">
        <f t="shared" ref="Z133:Z162" si="14">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0.25</v>
      </c>
      <c r="AY133" s="569">
        <f t="shared" ref="AY133:AY140" si="17">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En la Debidad diligencia de los socios de negocio se solicitará:
Revelación sobre que los funcionarios vinculados al proceso de avalúos no se encuentran inmersos en una investigación disciplinaria o penal por actos de corrupción y que no tienen conflictos de intereses con los procedimientos de gestión predial del IDU.
En caso de encontrar una coincidencia con la señal de alerta se envía reporte interno de inusualidad al equipo operativo SARLAFT para realizar debida diligencia intensificada. 
.  
.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asginado en DTDP 
.  
.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Debidad Diligencia 
.  
.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 Diligencia
Reporte Interno de Inusualidad cuando aplique.
Registro en OpenERP-SARLAFT 
.  
.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  
.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  
.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  
.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  
.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 2 
.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0,32 
. 0,32 
. 0,32
. 0,32
. 0,32
. 0,32
. 0,32
. 0,32
. 0,32
. 0,32
. 0,32
. 0,32
. 0,32
. 0,32
. 0,32
. 0,32
. 0,32
. 0,32
. 0,32
. 0,32
. 0,32
. 0,32
. 0,32
. 0,32
. 0,32
. 0,32
. 0,32
. 0,32
. 0,32
. 0,32</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 3 
.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 0,48 
.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  
.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  
.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1</v>
      </c>
      <c r="BT133" s="451">
        <f t="shared" ref="BT133:BT162" si="23">IF(T133="detectivo",1,0)</f>
        <v>0</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Materialización de un riesgo relacionados con Lavado de Activos, sus delitos fuente o Financiamiento del Terrorismo, en los socios de negocios en el proceso de Gestión predial (parte relacionada: por ejemplo IGAC, lonja de propiedad raíz, catastro)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
      </c>
      <c r="B134" s="1992"/>
      <c r="C134" s="1993"/>
      <c r="D134" s="1994"/>
      <c r="E134" s="1995"/>
      <c r="F134" s="1996"/>
      <c r="G134" s="1992"/>
      <c r="H134" s="1997"/>
      <c r="I134" s="1997"/>
      <c r="J134" s="1998"/>
      <c r="K134" s="1999"/>
      <c r="L134" s="2000"/>
      <c r="M134" s="2000"/>
      <c r="N134" s="2000"/>
      <c r="O134" s="2001"/>
      <c r="P134" s="1981"/>
      <c r="Q134" s="1982"/>
      <c r="R134" s="1981"/>
      <c r="S134" s="1982"/>
      <c r="T134" s="1981"/>
      <c r="U134" s="1982"/>
      <c r="V134" s="1981"/>
      <c r="W134" s="1982"/>
      <c r="X134" s="566">
        <f t="shared" si="13"/>
        <v>2</v>
      </c>
      <c r="Y134" s="567">
        <f t="shared" ref="Y134:Y162" si="31">IF(OR(V134="Ambos",V134="Probabilidad"),IF((Y133-(Y133*AY134))&lt;0.01,0.01,(Y133-(Y133*AY134))),Y133)</f>
        <v>0.31999999999999995</v>
      </c>
      <c r="Z134" s="566">
        <f t="shared" si="14"/>
        <v>3</v>
      </c>
      <c r="AA134" s="567">
        <f t="shared" ref="AA134:AA162" si="32">IF(OR(V134="Ambos",V134="Impacto"),IF(AA133-(AA133*AY134)&lt;0.01,0.01,AA133-(AA133*AY134)),AA133)</f>
        <v>0.48</v>
      </c>
      <c r="AB134" s="1986"/>
      <c r="AC134" s="1987"/>
      <c r="AD134" s="1987"/>
      <c r="AE134" s="1987"/>
      <c r="AF134" s="1987"/>
      <c r="AG134" s="1988"/>
      <c r="AH134" s="1986"/>
      <c r="AI134" s="1987"/>
      <c r="AJ134" s="1987"/>
      <c r="AK134" s="1987"/>
      <c r="AL134" s="1987"/>
      <c r="AM134" s="1988"/>
      <c r="AN134" s="1986"/>
      <c r="AO134" s="1987"/>
      <c r="AP134" s="1987"/>
      <c r="AQ134" s="1987"/>
      <c r="AR134" s="1987"/>
      <c r="AS134" s="1988"/>
      <c r="AT134" s="568"/>
      <c r="AU134" s="390">
        <v>1</v>
      </c>
      <c r="AW134" s="571">
        <f t="shared" si="15"/>
        <v>0</v>
      </c>
      <c r="AX134" s="571">
        <f t="shared" si="16"/>
        <v>0</v>
      </c>
      <c r="AY134" s="571">
        <f t="shared" si="17"/>
        <v>0</v>
      </c>
      <c r="AZ134" s="422"/>
      <c r="BA134" s="422"/>
      <c r="BB134" s="422"/>
      <c r="BC134" s="422"/>
      <c r="BD134" s="422"/>
      <c r="BE134" s="422"/>
      <c r="BF134" s="422"/>
      <c r="BG134" s="422"/>
      <c r="BH134" s="421"/>
      <c r="BL134" s="393"/>
      <c r="BM134" s="393"/>
      <c r="BN134" s="393"/>
      <c r="BO134" s="451">
        <f t="shared" si="18"/>
        <v>0</v>
      </c>
      <c r="BP134" s="451">
        <f t="shared" si="19"/>
        <v>0</v>
      </c>
      <c r="BQ134" s="451">
        <f t="shared" si="20"/>
        <v>0</v>
      </c>
      <c r="BR134" s="451">
        <f t="shared" si="21"/>
        <v>0</v>
      </c>
      <c r="BS134" s="451">
        <f t="shared" si="22"/>
        <v>0</v>
      </c>
      <c r="BT134" s="451">
        <f t="shared" si="23"/>
        <v>0</v>
      </c>
      <c r="BU134" s="451">
        <f t="shared" si="24"/>
        <v>0</v>
      </c>
      <c r="BV134" s="451">
        <f t="shared" si="25"/>
        <v>0</v>
      </c>
      <c r="BW134" s="451">
        <f t="shared" si="26"/>
        <v>0</v>
      </c>
      <c r="BX134" s="451">
        <f t="shared" si="27"/>
        <v>0</v>
      </c>
      <c r="BY134" s="451">
        <f t="shared" si="28"/>
        <v>0</v>
      </c>
      <c r="BZ134" s="451"/>
      <c r="CA134" s="451"/>
      <c r="CB134" s="393"/>
      <c r="CC134" s="399">
        <v>1</v>
      </c>
      <c r="CD134" s="570" t="str">
        <f t="shared" si="29"/>
        <v/>
      </c>
      <c r="CE134" s="565" t="str">
        <f t="shared" si="30"/>
        <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
      </c>
      <c r="B135" s="1992"/>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0.31999999999999995</v>
      </c>
      <c r="Z135" s="566">
        <f t="shared" si="14"/>
        <v>3</v>
      </c>
      <c r="AA135" s="567">
        <f t="shared" si="32"/>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
      </c>
      <c r="CE135" s="565" t="str">
        <f t="shared" si="30"/>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0.31999999999999995</v>
      </c>
      <c r="Z136" s="566">
        <f t="shared" si="14"/>
        <v>3</v>
      </c>
      <c r="AA136" s="567">
        <f t="shared" si="32"/>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0.31999999999999995</v>
      </c>
      <c r="Z137" s="566">
        <f t="shared" si="14"/>
        <v>3</v>
      </c>
      <c r="AA137" s="567">
        <f t="shared" si="32"/>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0.31999999999999995</v>
      </c>
      <c r="Z138" s="566">
        <f t="shared" si="14"/>
        <v>3</v>
      </c>
      <c r="AA138" s="567">
        <f t="shared" si="32"/>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0.31999999999999995</v>
      </c>
      <c r="Z139" s="566">
        <f t="shared" si="14"/>
        <v>3</v>
      </c>
      <c r="AA139" s="567">
        <f t="shared" si="32"/>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0.31999999999999995</v>
      </c>
      <c r="Z140" s="566">
        <f t="shared" si="14"/>
        <v>3</v>
      </c>
      <c r="AA140" s="567">
        <f t="shared" si="32"/>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0.31999999999999995</v>
      </c>
      <c r="Z141" s="566">
        <f t="shared" si="14"/>
        <v>3</v>
      </c>
      <c r="AA141" s="567">
        <f t="shared" si="32"/>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0.31999999999999995</v>
      </c>
      <c r="Z142" s="566">
        <f t="shared" si="14"/>
        <v>3</v>
      </c>
      <c r="AA142" s="567">
        <f t="shared" si="32"/>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0.31999999999999995</v>
      </c>
      <c r="Z143" s="566">
        <f t="shared" si="14"/>
        <v>3</v>
      </c>
      <c r="AA143" s="567">
        <f t="shared" si="32"/>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0.31999999999999995</v>
      </c>
      <c r="Z144" s="566">
        <f t="shared" si="14"/>
        <v>3</v>
      </c>
      <c r="AA144" s="567">
        <f t="shared" si="32"/>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0.31999999999999995</v>
      </c>
      <c r="Z145" s="566">
        <f t="shared" si="14"/>
        <v>3</v>
      </c>
      <c r="AA145" s="567">
        <f t="shared" si="32"/>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0.31999999999999995</v>
      </c>
      <c r="Z146" s="566">
        <f t="shared" si="14"/>
        <v>3</v>
      </c>
      <c r="AA146" s="567">
        <f t="shared" si="32"/>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0.31999999999999995</v>
      </c>
      <c r="Z147" s="566">
        <f t="shared" si="14"/>
        <v>3</v>
      </c>
      <c r="AA147" s="567">
        <f t="shared" si="32"/>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0.31999999999999995</v>
      </c>
      <c r="Z148" s="566">
        <f t="shared" si="14"/>
        <v>3</v>
      </c>
      <c r="AA148" s="567">
        <f t="shared" si="32"/>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0.31999999999999995</v>
      </c>
      <c r="Z149" s="566">
        <f t="shared" si="14"/>
        <v>3</v>
      </c>
      <c r="AA149" s="567">
        <f t="shared" si="32"/>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0.31999999999999995</v>
      </c>
      <c r="Z150" s="566">
        <f t="shared" si="14"/>
        <v>3</v>
      </c>
      <c r="AA150" s="567">
        <f t="shared" si="32"/>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0.31999999999999995</v>
      </c>
      <c r="Z151" s="566">
        <f t="shared" si="14"/>
        <v>3</v>
      </c>
      <c r="AA151" s="567">
        <f t="shared" si="32"/>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0.31999999999999995</v>
      </c>
      <c r="Z152" s="566">
        <f t="shared" si="14"/>
        <v>3</v>
      </c>
      <c r="AA152" s="567">
        <f t="shared" si="32"/>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0.31999999999999995</v>
      </c>
      <c r="Z153" s="566">
        <f t="shared" si="14"/>
        <v>3</v>
      </c>
      <c r="AA153" s="567">
        <f t="shared" si="32"/>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0.31999999999999995</v>
      </c>
      <c r="Z154" s="566">
        <f t="shared" si="14"/>
        <v>3</v>
      </c>
      <c r="AA154" s="567">
        <f t="shared" si="32"/>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0.31999999999999995</v>
      </c>
      <c r="Z155" s="566">
        <f t="shared" si="14"/>
        <v>3</v>
      </c>
      <c r="AA155" s="567">
        <f t="shared" si="32"/>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0.31999999999999995</v>
      </c>
      <c r="Z156" s="566">
        <f t="shared" si="14"/>
        <v>3</v>
      </c>
      <c r="AA156" s="567">
        <f t="shared" si="32"/>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0.31999999999999995</v>
      </c>
      <c r="Z157" s="566">
        <f t="shared" si="14"/>
        <v>3</v>
      </c>
      <c r="AA157" s="567">
        <f t="shared" si="32"/>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0.31999999999999995</v>
      </c>
      <c r="Z158" s="566">
        <f t="shared" si="14"/>
        <v>3</v>
      </c>
      <c r="AA158" s="567">
        <f t="shared" si="32"/>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0.31999999999999995</v>
      </c>
      <c r="Z159" s="566">
        <f t="shared" si="14"/>
        <v>3</v>
      </c>
      <c r="AA159" s="567">
        <f t="shared" si="32"/>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0.31999999999999995</v>
      </c>
      <c r="Z160" s="566">
        <f t="shared" si="14"/>
        <v>3</v>
      </c>
      <c r="AA160" s="567">
        <f t="shared" si="32"/>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0.31999999999999995</v>
      </c>
      <c r="Z161" s="566">
        <f t="shared" si="14"/>
        <v>3</v>
      </c>
      <c r="AA161" s="567">
        <f t="shared" si="32"/>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0.31999999999999995</v>
      </c>
      <c r="Z162" s="566">
        <f t="shared" si="14"/>
        <v>3</v>
      </c>
      <c r="AA162" s="567">
        <f t="shared" si="32"/>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0.31999999999999995</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7">SUM(BO133:BO162)</f>
        <v>1</v>
      </c>
      <c r="BP164" s="392">
        <f t="shared" si="37"/>
        <v>0</v>
      </c>
      <c r="BQ164" s="392">
        <f t="shared" si="37"/>
        <v>1</v>
      </c>
      <c r="BR164" s="392">
        <f t="shared" si="37"/>
        <v>0</v>
      </c>
      <c r="BS164" s="392">
        <f t="shared" si="37"/>
        <v>1</v>
      </c>
      <c r="BT164" s="392">
        <f t="shared" si="37"/>
        <v>0</v>
      </c>
      <c r="BU164" s="392">
        <f t="shared" si="37"/>
        <v>0</v>
      </c>
      <c r="BV164" s="392">
        <f t="shared" si="37"/>
        <v>0</v>
      </c>
      <c r="BW164" s="392">
        <f t="shared" si="37"/>
        <v>0</v>
      </c>
      <c r="BX164" s="392">
        <f t="shared" si="37"/>
        <v>1</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1</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0.15359999999999996</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0.15359999999999996</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0.31999999999999995</v>
      </c>
      <c r="Z172" s="587">
        <f>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0,32 
. 0,32 
. 0,32</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0.31999999999999995</v>
      </c>
      <c r="Z173" s="587">
        <f>IF(AA173&gt;0.8,5,IF(AA173&gt;0.6,4,IF(AA173&gt;0.4,3,IF(AA173&gt;0.2,2,1))))</f>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0.31999999999999995</v>
      </c>
      <c r="Z174" s="587">
        <f>IF(AA174&gt;0.8,5,IF(AA174&gt;0.6,4,IF(AA174&gt;0.4,3,IF(AA174&gt;0.2,2,1))))</f>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0.31999999999999995</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0.15359999999999996</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0.15359999999999996</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1112</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6:B6"/>
    <mergeCell ref="E6:W6"/>
    <mergeCell ref="X6:AA6"/>
    <mergeCell ref="A7:B7"/>
    <mergeCell ref="E7:W7"/>
    <mergeCell ref="X7:AA7"/>
    <mergeCell ref="A8:AA8"/>
    <mergeCell ref="A10:AA10"/>
    <mergeCell ref="C11:H11"/>
    <mergeCell ref="I11:W11"/>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3:H13"/>
    <mergeCell ref="I13:W13"/>
    <mergeCell ref="X13:AA13"/>
    <mergeCell ref="AB13:AC13"/>
    <mergeCell ref="AD13:AT13"/>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T56:U56"/>
    <mergeCell ref="V56:AA56"/>
    <mergeCell ref="C57:D57"/>
    <mergeCell ref="F57:K57"/>
    <mergeCell ref="L57:M57"/>
    <mergeCell ref="N57:S57"/>
    <mergeCell ref="T57:U57"/>
    <mergeCell ref="V57:AA57"/>
    <mergeCell ref="I48:J48"/>
    <mergeCell ref="K48:O48"/>
    <mergeCell ref="P48:Q48"/>
    <mergeCell ref="R48:V48"/>
    <mergeCell ref="X46:AA46"/>
    <mergeCell ref="C47:D47"/>
    <mergeCell ref="F47:H47"/>
    <mergeCell ref="I47:J47"/>
    <mergeCell ref="K47:O47"/>
    <mergeCell ref="P47:Q47"/>
    <mergeCell ref="X48:AA48"/>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R52:V52"/>
    <mergeCell ref="X52:AA52"/>
    <mergeCell ref="A54:AA54"/>
    <mergeCell ref="B55:O55"/>
    <mergeCell ref="V55:W55"/>
    <mergeCell ref="X55:AA55"/>
    <mergeCell ref="C56:D56"/>
    <mergeCell ref="F56:K56"/>
    <mergeCell ref="L56:M56"/>
    <mergeCell ref="N56:S56"/>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DI103:DJ103"/>
    <mergeCell ref="DK103:DL103"/>
    <mergeCell ref="DM103:DN103"/>
    <mergeCell ref="DO103:DP103"/>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CR107:CR108"/>
    <mergeCell ref="CS107:CS108"/>
    <mergeCell ref="CT107:CT108"/>
    <mergeCell ref="CU107:CU108"/>
    <mergeCell ref="CV107:CV108"/>
    <mergeCell ref="CW107:CW108"/>
    <mergeCell ref="CX107:CX108"/>
    <mergeCell ref="EF107:EF108"/>
    <mergeCell ref="EG107:EG108"/>
    <mergeCell ref="B108:G108"/>
    <mergeCell ref="K108:Y108"/>
    <mergeCell ref="B109:G109"/>
    <mergeCell ref="K109:Y109"/>
    <mergeCell ref="CJ109:CJ110"/>
    <mergeCell ref="CK109:CK110"/>
    <mergeCell ref="DX103:DY103"/>
    <mergeCell ref="DZ103:EA103"/>
    <mergeCell ref="EB103:EC103"/>
    <mergeCell ref="ED103:EE103"/>
    <mergeCell ref="EF103:EG103"/>
    <mergeCell ref="ED106:EE106"/>
    <mergeCell ref="DX107:DX108"/>
    <mergeCell ref="DY107:DY108"/>
    <mergeCell ref="DL107:DL108"/>
    <mergeCell ref="DM107:DM108"/>
    <mergeCell ref="DN107:DN108"/>
    <mergeCell ref="DO107:DO108"/>
    <mergeCell ref="DP107:DP108"/>
    <mergeCell ref="DS107:DS116"/>
    <mergeCell ref="DL109:DL110"/>
    <mergeCell ref="DE109:DE110"/>
    <mergeCell ref="CY111:CY112"/>
    <mergeCell ref="CY109:CY110"/>
    <mergeCell ref="DG106:DH106"/>
    <mergeCell ref="DI106:DJ106"/>
    <mergeCell ref="CY107:CY108"/>
    <mergeCell ref="DB107:DB116"/>
    <mergeCell ref="DC107:DC108"/>
    <mergeCell ref="DD107:DD108"/>
    <mergeCell ref="DE107:DE108"/>
    <mergeCell ref="DC109:DC110"/>
    <mergeCell ref="DD109:DD110"/>
    <mergeCell ref="EE107:EE108"/>
    <mergeCell ref="DT107:DT108"/>
    <mergeCell ref="DU107:DU108"/>
    <mergeCell ref="DV107:DV108"/>
    <mergeCell ref="DW107:DW108"/>
    <mergeCell ref="EB106:EC106"/>
    <mergeCell ref="CO109:CO110"/>
    <mergeCell ref="CP109:CP110"/>
    <mergeCell ref="CQ109:CQ110"/>
    <mergeCell ref="CR109:CR110"/>
    <mergeCell ref="CS109:CS110"/>
    <mergeCell ref="CT109:CT110"/>
    <mergeCell ref="DZ107:DZ108"/>
    <mergeCell ref="EA107:EA108"/>
    <mergeCell ref="EB107:EB108"/>
    <mergeCell ref="EE109:EE110"/>
    <mergeCell ref="DK106:DL106"/>
    <mergeCell ref="DM106:DN106"/>
    <mergeCell ref="DO106:DP106"/>
    <mergeCell ref="DX106:DY106"/>
    <mergeCell ref="DZ106:EA106"/>
    <mergeCell ref="DM109:DM110"/>
    <mergeCell ref="DJ109:DJ110"/>
    <mergeCell ref="DK109:DK110"/>
    <mergeCell ref="CU109:CU110"/>
    <mergeCell ref="CV109:CV110"/>
    <mergeCell ref="CW109:CW110"/>
    <mergeCell ref="CX109:CX110"/>
    <mergeCell ref="ED109:ED110"/>
    <mergeCell ref="CO107:CO108"/>
    <mergeCell ref="CP107:CP108"/>
    <mergeCell ref="CQ107:CQ108"/>
    <mergeCell ref="EC107:EC108"/>
    <mergeCell ref="ED107:ED108"/>
    <mergeCell ref="DN111:DN112"/>
    <mergeCell ref="EC113:EC114"/>
    <mergeCell ref="ED113:ED114"/>
    <mergeCell ref="DN109:DN110"/>
    <mergeCell ref="DO109:DO110"/>
    <mergeCell ref="DF107:DF108"/>
    <mergeCell ref="DG107:DG108"/>
    <mergeCell ref="DH107:DH108"/>
    <mergeCell ref="DI107:DI108"/>
    <mergeCell ref="DJ107:DJ108"/>
    <mergeCell ref="DK107:DK108"/>
    <mergeCell ref="DI109:DI110"/>
    <mergeCell ref="DP109:DP110"/>
    <mergeCell ref="DR109:DR114"/>
    <mergeCell ref="DT109:DT110"/>
    <mergeCell ref="DU109:DU110"/>
    <mergeCell ref="DV109:DV110"/>
    <mergeCell ref="DW109:DW110"/>
    <mergeCell ref="DP113:DP114"/>
    <mergeCell ref="CR111:CR112"/>
    <mergeCell ref="CS111:CS112"/>
    <mergeCell ref="CT111:CT112"/>
    <mergeCell ref="DL111:DL112"/>
    <mergeCell ref="DM111:DM112"/>
    <mergeCell ref="DA109:DA114"/>
    <mergeCell ref="EG111:EG112"/>
    <mergeCell ref="B112:G112"/>
    <mergeCell ref="K112:Y112"/>
    <mergeCell ref="DX111:DX112"/>
    <mergeCell ref="DY111:DY112"/>
    <mergeCell ref="DZ111:DZ112"/>
    <mergeCell ref="EA111:EA112"/>
    <mergeCell ref="DT113:DT114"/>
    <mergeCell ref="DU113:DU114"/>
    <mergeCell ref="DV113:DV114"/>
    <mergeCell ref="DF109:DF110"/>
    <mergeCell ref="DG109:DG110"/>
    <mergeCell ref="DH109:DH110"/>
    <mergeCell ref="CL109:CM110"/>
    <mergeCell ref="CN109:CN110"/>
    <mergeCell ref="CJ113:CJ114"/>
    <mergeCell ref="CK113:CK114"/>
    <mergeCell ref="CL113:CM114"/>
    <mergeCell ref="CN113:CN114"/>
    <mergeCell ref="CO113:CO114"/>
    <mergeCell ref="CP113:CP114"/>
    <mergeCell ref="CU111:CU112"/>
    <mergeCell ref="CV111:CV112"/>
    <mergeCell ref="CW111:CW112"/>
    <mergeCell ref="CX111:CX112"/>
    <mergeCell ref="DF111:DF112"/>
    <mergeCell ref="DG111:DG112"/>
    <mergeCell ref="DH111:DH112"/>
    <mergeCell ref="EF109:EF110"/>
    <mergeCell ref="EG109:EG110"/>
    <mergeCell ref="B110:G110"/>
    <mergeCell ref="K110:Y110"/>
    <mergeCell ref="DX109:DX110"/>
    <mergeCell ref="DY109:DY110"/>
    <mergeCell ref="DZ109:DZ110"/>
    <mergeCell ref="EA109:EA110"/>
    <mergeCell ref="EB109:EB110"/>
    <mergeCell ref="EC109:EC110"/>
    <mergeCell ref="B111:G111"/>
    <mergeCell ref="K111:Y111"/>
    <mergeCell ref="CJ111:CJ112"/>
    <mergeCell ref="CK111:CK112"/>
    <mergeCell ref="CL111:CM112"/>
    <mergeCell ref="CN111:CN112"/>
    <mergeCell ref="CO111:CO112"/>
    <mergeCell ref="CP111:CP112"/>
    <mergeCell ref="CQ111:CQ112"/>
    <mergeCell ref="EG113:EG114"/>
    <mergeCell ref="B114:G114"/>
    <mergeCell ref="K114:Y114"/>
    <mergeCell ref="DW113:DW114"/>
    <mergeCell ref="DX113:DX114"/>
    <mergeCell ref="DY113:DY114"/>
    <mergeCell ref="DZ113:DZ114"/>
    <mergeCell ref="EA113:EA114"/>
    <mergeCell ref="EB113:EB114"/>
    <mergeCell ref="CQ113:CQ114"/>
    <mergeCell ref="CR113:CR114"/>
    <mergeCell ref="EE113:EE114"/>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CS113:CS114"/>
    <mergeCell ref="CT113:CT114"/>
    <mergeCell ref="B113:G113"/>
    <mergeCell ref="K113:Y113"/>
    <mergeCell ref="CU113:CU114"/>
    <mergeCell ref="CV113:CV114"/>
    <mergeCell ref="CW113:CW114"/>
    <mergeCell ref="CX113:CX114"/>
    <mergeCell ref="CY113:CY114"/>
    <mergeCell ref="DC113:DC114"/>
    <mergeCell ref="DD113:DD114"/>
    <mergeCell ref="DE113:DE114"/>
    <mergeCell ref="DF113:DF114"/>
    <mergeCell ref="EF111:EF112"/>
    <mergeCell ref="DG113:DG114"/>
    <mergeCell ref="DH113:DH114"/>
    <mergeCell ref="DI113:DI114"/>
    <mergeCell ref="DJ113:DJ114"/>
    <mergeCell ref="DK113:DK114"/>
    <mergeCell ref="DL113:DL114"/>
    <mergeCell ref="DM113:DM114"/>
    <mergeCell ref="DN113:DN114"/>
    <mergeCell ref="DO113:DO114"/>
    <mergeCell ref="EF113:EF114"/>
    <mergeCell ref="B118:G118"/>
    <mergeCell ref="J118:AA118"/>
    <mergeCell ref="A115:A116"/>
    <mergeCell ref="B115:G116"/>
    <mergeCell ref="H115:H116"/>
    <mergeCell ref="I115:I116"/>
    <mergeCell ref="K115:Y115"/>
    <mergeCell ref="CJ115:CJ116"/>
    <mergeCell ref="K116:Y116"/>
    <mergeCell ref="CV115:CV116"/>
    <mergeCell ref="CW115:CW116"/>
    <mergeCell ref="CK115:CK116"/>
    <mergeCell ref="CL115:CM116"/>
    <mergeCell ref="CN115:CN116"/>
    <mergeCell ref="CO115:CO116"/>
    <mergeCell ref="CP115:CP116"/>
    <mergeCell ref="CQ115:CQ116"/>
    <mergeCell ref="CR115:CR116"/>
    <mergeCell ref="CS115:CS116"/>
    <mergeCell ref="CT115:CT116"/>
    <mergeCell ref="CU115:CU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B117:G117"/>
    <mergeCell ref="J117:T117"/>
    <mergeCell ref="U117:Y117"/>
    <mergeCell ref="Z117:AA117"/>
    <mergeCell ref="DC115:DC116"/>
    <mergeCell ref="DD115:DD116"/>
    <mergeCell ref="DE115:DE116"/>
    <mergeCell ref="DF115:DF116"/>
    <mergeCell ref="EB118:EC118"/>
    <mergeCell ref="ED118:EE118"/>
    <mergeCell ref="EF118:EG118"/>
    <mergeCell ref="CR118:CS118"/>
    <mergeCell ref="CT118:CU118"/>
    <mergeCell ref="CV118:CW118"/>
    <mergeCell ref="CX118:CY118"/>
    <mergeCell ref="DI118:DJ118"/>
    <mergeCell ref="DK118:DL118"/>
    <mergeCell ref="A119:F119"/>
    <mergeCell ref="G119:N119"/>
    <mergeCell ref="O119:P119"/>
    <mergeCell ref="Q119:U119"/>
    <mergeCell ref="V119:X119"/>
    <mergeCell ref="CR119:CY119"/>
    <mergeCell ref="CX115:CX116"/>
    <mergeCell ref="CY115:CY116"/>
    <mergeCell ref="DZ119:EG119"/>
    <mergeCell ref="DM118:DN118"/>
    <mergeCell ref="DO118:DP118"/>
    <mergeCell ref="DZ118:EA118"/>
    <mergeCell ref="DG115:DG116"/>
    <mergeCell ref="DH115:DH116"/>
    <mergeCell ref="DI115:DI116"/>
    <mergeCell ref="DJ115:DJ116"/>
    <mergeCell ref="DK115:DK116"/>
    <mergeCell ref="DL115:DL116"/>
    <mergeCell ref="DM115:DM116"/>
    <mergeCell ref="DN115:DN116"/>
    <mergeCell ref="DO115:DO116"/>
    <mergeCell ref="DP115:DP116"/>
    <mergeCell ref="DT115:DT116"/>
    <mergeCell ref="DI119:DP119"/>
    <mergeCell ref="R134:S134"/>
    <mergeCell ref="T134:U134"/>
    <mergeCell ref="V134:W134"/>
    <mergeCell ref="AB134:AG134"/>
    <mergeCell ref="AH134:AM134"/>
    <mergeCell ref="AN134:AS134"/>
    <mergeCell ref="T133:U133"/>
    <mergeCell ref="V133:W133"/>
    <mergeCell ref="AB133:AG133"/>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G121:N121"/>
    <mergeCell ref="O121:T121"/>
    <mergeCell ref="U121:X121"/>
    <mergeCell ref="Z121:AB121"/>
    <mergeCell ref="K133:O133"/>
    <mergeCell ref="P133:Q133"/>
    <mergeCell ref="R133:S133"/>
    <mergeCell ref="R136:S136"/>
    <mergeCell ref="T136:U136"/>
    <mergeCell ref="V136:W136"/>
    <mergeCell ref="R135:S135"/>
    <mergeCell ref="AH133:AM133"/>
    <mergeCell ref="AN133:AS133"/>
    <mergeCell ref="B134:D134"/>
    <mergeCell ref="E134:F134"/>
    <mergeCell ref="G134:J134"/>
    <mergeCell ref="K134:O134"/>
    <mergeCell ref="P134:Q134"/>
    <mergeCell ref="B133:D133"/>
    <mergeCell ref="E133:F133"/>
    <mergeCell ref="G133:J133"/>
    <mergeCell ref="B136:D136"/>
    <mergeCell ref="E136:F136"/>
    <mergeCell ref="G136:J136"/>
    <mergeCell ref="K136:O136"/>
    <mergeCell ref="P136:Q136"/>
    <mergeCell ref="B135:D135"/>
    <mergeCell ref="E135:F135"/>
    <mergeCell ref="G135:J135"/>
    <mergeCell ref="K135:O135"/>
    <mergeCell ref="P135:Q135"/>
    <mergeCell ref="AB136:AG136"/>
    <mergeCell ref="AH136:AM136"/>
    <mergeCell ref="AN136:AS136"/>
    <mergeCell ref="T135:U135"/>
    <mergeCell ref="V135:W135"/>
    <mergeCell ref="AB135:AG135"/>
    <mergeCell ref="AH135:AM135"/>
    <mergeCell ref="AN135:AS135"/>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D185:AK186"/>
    <mergeCell ref="AL185:AS186"/>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AL198:AM198"/>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137" priority="43" operator="containsText" text="EXTREMO">
      <formula>NOT(ISERROR(SEARCH(("EXTREMO"),(N166))))</formula>
    </cfRule>
    <cfRule type="containsText" dxfId="136" priority="44" operator="containsText" text="ALTO">
      <formula>NOT(ISERROR(SEARCH(("ALTO"),(N166))))</formula>
    </cfRule>
    <cfRule type="containsText" dxfId="135" priority="45" operator="containsText" text="MODERADO">
      <formula>NOT(ISERROR(SEARCH(("MODERADO"),(N166))))</formula>
    </cfRule>
    <cfRule type="containsText" dxfId="134" priority="46" operator="containsText" text="bajo">
      <formula>NOT(ISERROR(SEARCH(("bajo"),(N166))))</formula>
    </cfRule>
  </conditionalFormatting>
  <conditionalFormatting sqref="O168">
    <cfRule type="containsText" dxfId="133" priority="1" operator="containsText" text="EXTREMO">
      <formula>NOT(ISERROR(SEARCH("EXTREMO",O168)))</formula>
    </cfRule>
    <cfRule type="containsText" dxfId="132" priority="2" operator="containsText" text="ALTO">
      <formula>NOT(ISERROR(SEARCH("ALTO",O168)))</formula>
    </cfRule>
    <cfRule type="containsText" dxfId="131" priority="3" operator="containsText" text="MODERADO">
      <formula>NOT(ISERROR(SEARCH("MODERADO",O168)))</formula>
    </cfRule>
    <cfRule type="containsText" dxfId="130" priority="4" operator="containsText" text="bajo">
      <formula>NOT(ISERROR(SEARCH("bajo",O168)))</formula>
    </cfRule>
  </conditionalFormatting>
  <conditionalFormatting sqref="O121:T121 O175:T175 O179:T179 O191:T191 O194:T194 O196:T196 O206:T206 O214:T214">
    <cfRule type="containsText" dxfId="129" priority="21" operator="containsText" text="EXTREMO">
      <formula>NOT(ISERROR(SEARCH(("EXTREMO"),(O121))))</formula>
    </cfRule>
    <cfRule type="containsText" dxfId="128" priority="22" operator="containsText" text="ALTO">
      <formula>NOT(ISERROR(SEARCH(("ALTO"),(O121))))</formula>
    </cfRule>
    <cfRule type="containsText" dxfId="127" priority="23" operator="containsText" text="MODERADO">
      <formula>NOT(ISERROR(SEARCH(("MODERADO"),(O121))))</formula>
    </cfRule>
    <cfRule type="containsText" dxfId="126" priority="24" operator="containsText" text="bajo">
      <formula>NOT(ISERROR(SEARCH(("bajo"),(O121))))</formula>
    </cfRule>
  </conditionalFormatting>
  <conditionalFormatting sqref="O169:T169">
    <cfRule type="containsText" dxfId="125" priority="25" operator="containsText" text="EXTREMO">
      <formula>NOT(ISERROR(SEARCH(("EXTREMO"),(O169))))</formula>
    </cfRule>
    <cfRule type="containsText" dxfId="124" priority="26" operator="containsText" text="ALTO">
      <formula>NOT(ISERROR(SEARCH(("ALTO"),(O169))))</formula>
    </cfRule>
    <cfRule type="containsText" dxfId="123" priority="27" operator="containsText" text="MODERADO">
      <formula>NOT(ISERROR(SEARCH(("MODERADO"),(O169))))</formula>
    </cfRule>
    <cfRule type="containsText" dxfId="122" priority="28" operator="containsText" text="bajo">
      <formula>NOT(ISERROR(SEARCH(("bajo"),(O169))))</formula>
    </cfRule>
  </conditionalFormatting>
  <conditionalFormatting sqref="V181">
    <cfRule type="containsText" dxfId="121" priority="29" operator="containsText" text="EXTREMO">
      <formula>NOT(ISERROR(SEARCH(("EXTREMO"),(V181))))</formula>
    </cfRule>
    <cfRule type="containsText" dxfId="120" priority="30" operator="containsText" text="ALTO">
      <formula>NOT(ISERROR(SEARCH(("ALTO"),(V181))))</formula>
    </cfRule>
    <cfRule type="containsText" dxfId="119" priority="31" operator="containsText" text="MODERADO">
      <formula>NOT(ISERROR(SEARCH(("MODERADO"),(V181))))</formula>
    </cfRule>
    <cfRule type="containsText" dxfId="118" priority="32" operator="containsText" text="bajo">
      <formula>NOT(ISERROR(SEARCH(("bajo"),(V181))))</formula>
    </cfRule>
  </conditionalFormatting>
  <conditionalFormatting sqref="V92:AT92">
    <cfRule type="containsText" dxfId="117" priority="33" operator="containsText" text="Muy Baja">
      <formula>NOT(ISERROR(SEARCH(("Muy Baja"),(V92))))</formula>
    </cfRule>
    <cfRule type="containsText" dxfId="116" priority="34" operator="containsText" text="Muy Alta">
      <formula>NOT(ISERROR(SEARCH(("Muy Alta"),(V92))))</formula>
    </cfRule>
    <cfRule type="containsText" dxfId="115" priority="35" operator="containsText" text="Alta">
      <formula>NOT(ISERROR(SEARCH(("Alta"),(V92))))</formula>
    </cfRule>
    <cfRule type="containsText" dxfId="114" priority="36" operator="containsText" text="Media">
      <formula>NOT(ISERROR(SEARCH(("Media"),(V92))))</formula>
    </cfRule>
    <cfRule type="containsText" dxfId="113" priority="37" operator="containsText" text="Baja">
      <formula>NOT(ISERROR(SEARCH(("Baja"),(V92))))</formula>
    </cfRule>
  </conditionalFormatting>
  <conditionalFormatting sqref="Y197">
    <cfRule type="containsText" dxfId="112" priority="9" operator="containsText" text="EXTREMO">
      <formula>NOT(ISERROR(SEARCH(("EXTREMO"),(Y197))))</formula>
    </cfRule>
    <cfRule type="containsText" dxfId="111" priority="10" operator="containsText" text="ALTO">
      <formula>NOT(ISERROR(SEARCH(("ALTO"),(Y197))))</formula>
    </cfRule>
    <cfRule type="containsText" dxfId="110" priority="11" operator="containsText" text="MODERADO">
      <formula>NOT(ISERROR(SEARCH(("MODERADO"),(Y197))))</formula>
    </cfRule>
    <cfRule type="containsText" dxfId="109" priority="12" operator="containsText" text="bajo">
      <formula>NOT(ISERROR(SEARCH(("bajo"),(Y197))))</formula>
    </cfRule>
  </conditionalFormatting>
  <conditionalFormatting sqref="AB109:AT109">
    <cfRule type="containsText" dxfId="108" priority="38" operator="containsText" text="Leve">
      <formula>NOT(ISERROR(SEARCH(("Leve"),(AB109))))</formula>
    </cfRule>
    <cfRule type="containsText" dxfId="107" priority="39" operator="containsText" text="Catastrófico">
      <formula>NOT(ISERROR(SEARCH(("Catastrófico"),(AB109))))</formula>
    </cfRule>
    <cfRule type="containsText" dxfId="106" priority="40" operator="containsText" text="Mayor">
      <formula>NOT(ISERROR(SEARCH(("Mayor"),(AB109))))</formula>
    </cfRule>
    <cfRule type="containsText" dxfId="105" priority="41" operator="containsText" text="Moderado">
      <formula>NOT(ISERROR(SEARCH(("Moderado"),(AB109))))</formula>
    </cfRule>
    <cfRule type="containsText" dxfId="104" priority="42" operator="containsText" text="Menor">
      <formula>NOT(ISERROR(SEARCH(("Menor"),(AB109))))</formula>
    </cfRule>
  </conditionalFormatting>
  <conditionalFormatting sqref="AD181">
    <cfRule type="containsText" dxfId="103" priority="17" operator="containsText" text="EXTREMO">
      <formula>NOT(ISERROR(SEARCH(("EXTREMO"),(AD181))))</formula>
    </cfRule>
    <cfRule type="containsText" dxfId="102" priority="18" operator="containsText" text="ALTO">
      <formula>NOT(ISERROR(SEARCH(("ALTO"),(AD181))))</formula>
    </cfRule>
    <cfRule type="containsText" dxfId="101" priority="19" operator="containsText" text="MODERADO">
      <formula>NOT(ISERROR(SEARCH(("MODERADO"),(AD181))))</formula>
    </cfRule>
    <cfRule type="containsText" dxfId="100" priority="20" operator="containsText" text="bajo">
      <formula>NOT(ISERROR(SEARCH(("bajo"),(AD181))))</formula>
    </cfRule>
  </conditionalFormatting>
  <conditionalFormatting sqref="AL181">
    <cfRule type="containsText" dxfId="99" priority="13" operator="containsText" text="EXTREMO">
      <formula>NOT(ISERROR(SEARCH(("EXTREMO"),(AL181))))</formula>
    </cfRule>
    <cfRule type="containsText" dxfId="98" priority="14" operator="containsText" text="ALTO">
      <formula>NOT(ISERROR(SEARCH(("ALTO"),(AL181))))</formula>
    </cfRule>
    <cfRule type="containsText" dxfId="97" priority="15" operator="containsText" text="MODERADO">
      <formula>NOT(ISERROR(SEARCH(("MODERADO"),(AL181))))</formula>
    </cfRule>
    <cfRule type="containsText" dxfId="96" priority="16" operator="containsText" text="bajo">
      <formula>NOT(ISERROR(SEARCH(("bajo"),(AL181))))</formula>
    </cfRule>
  </conditionalFormatting>
  <conditionalFormatting sqref="BB180:BD180">
    <cfRule type="containsText" dxfId="95" priority="5" operator="containsText" text="EXTREMO">
      <formula>NOT(ISERROR(SEARCH(("EXTREMO"),(BB180))))</formula>
    </cfRule>
    <cfRule type="containsText" dxfId="94" priority="6" operator="containsText" text="ALTO">
      <formula>NOT(ISERROR(SEARCH(("ALTO"),(BB180))))</formula>
    </cfRule>
    <cfRule type="containsText" dxfId="93" priority="7" operator="containsText" text="MODERADO">
      <formula>NOT(ISERROR(SEARCH(("MODERADO"),(BB180))))</formula>
    </cfRule>
    <cfRule type="containsText" dxfId="92" priority="8" operator="containsText" text="bajo">
      <formula>NOT(ISERROR(SEARCH(("bajo"),(BB180))))</formula>
    </cfRule>
  </conditionalFormatting>
  <dataValidations count="11">
    <dataValidation type="list" allowBlank="1" showErrorMessage="1" sqref="B12:B31">
      <formula1>'R (8)'!Fact_causa</formula1>
    </dataValidation>
    <dataValidation type="list" allowBlank="1" showErrorMessage="1" sqref="B35:B42">
      <formula1>Consecuencia</formula1>
    </dataValidation>
    <dataValidation type="list" allowBlank="1" showErrorMessage="1" sqref="V172:V174 V133:V162">
      <formula1>'R (8)'!Efectos</formula1>
    </dataValidation>
    <dataValidation type="list" allowBlank="1" showErrorMessage="1" sqref="G168">
      <formula1>'R (8)'!Politica_tto</formula1>
    </dataValidation>
    <dataValidation type="list" allowBlank="1" showErrorMessage="1" sqref="T172:T174 T133:T162">
      <formula1>'R (8)'!Proposito</formula1>
    </dataValidation>
    <dataValidation type="list" allowBlank="1" showErrorMessage="1" sqref="D7">
      <formula1>'R (8)'!tipo_riesg</formula1>
    </dataValidation>
    <dataValidation type="list" allowBlank="1" showErrorMessage="1" sqref="R172:R174 R133:R162">
      <formula1>'R (8)'!Contr_implement</formula1>
    </dataValidation>
    <dataValidation type="list" allowBlank="1" showErrorMessage="1" sqref="P172:P174 P133:P162">
      <formula1>'R (8)'!frecuencias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189" zoomScale="85" zoomScaleNormal="85" workbookViewId="0">
      <selection activeCell="T199" sqref="T199:X199"/>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931</v>
      </c>
      <c r="B7" s="1760"/>
      <c r="C7" s="406" t="s">
        <v>932</v>
      </c>
      <c r="D7" s="407" t="s">
        <v>122</v>
      </c>
      <c r="E7" s="1761" t="s">
        <v>933</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1067</v>
      </c>
      <c r="D12" s="1737"/>
      <c r="E12" s="1737"/>
      <c r="F12" s="1737"/>
      <c r="G12" s="1737"/>
      <c r="H12" s="1737"/>
      <c r="I12" s="1737" t="s">
        <v>1059</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Realizar monitoreo continuo de señales de alerta en la gestión predial. 
En caso de encontrar una coincidencia con la señal de alerta se envía reporte interno de inusualidad al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Concentración de muchos bienes en un mismo propietario o en el beneficiario de los pagos (Adquisición Predial) 
Causa 2. Cambios de última hora intempestivos,  en el diseño del proyecto que afecten la compra de predios, sin que medie una justificación técnica para este fin (Adquisición Predial) 
Causa 3. Concentración de propietarios y beneficiarios de manera recurrente en diferentes proyectos de adquisición de predios (Adquisición Predial) 
Causa 4. Concentración de los mismos compradores en las diferentes subastas que realice el IDU en las ventas de remanentes. (Administración y venta de predios) 
Causa 5. Bienes similares en el mismo proyecto en los cuales alguno tiene un valor de avalúo muy alto frente a los otros similares (Adquisición Predial) 
Causa 6. Concentración de un mismo tramitador, contador o perito contador (tercero) en los predios donde se tase dineros. (Adquisición Predial) 
Causa 7. Noticias de prensa que relacionen actos de corrupción al interior de los socios de negocio en el proceso de Gestión predial (parte relacionada: por ejemplo IGAC, lonja de propiedad raíz, catastro)  (Adquisición Predial) 
.  
.  
.  
.  
.  
.  
.  
.  
.  
.  
.  
.  
. </v>
      </c>
      <c r="AW12" s="421" t="str">
        <f>CONCATENATE(A12,". ",I12," 
",A13,". ",I13," 
",A14,". ",I14," 
",A15,". ",I15," 
",A16,". ",I16," 
",A17,". ",I17," 
",A18,". ",I18," 
",A19,". ",I19," 
",A20,". ",I20," 
",A21,". ",I21," 
",A22,". ",I22," 
",A23,". ",I23," 
",A24,". ",I24," 
",A25,". ",I25," 
",A26,". ",I26," 
",A27,". ",I27," 
",A28,". ",I28," 
",A29,". ",I29," 
",A30,". ",I30," 
",A31,". ",I31,)</f>
        <v xml:space="preserve">Causa 1. No hacer análisis estratégicos para identificación de estas inusualidades y señales de alerta, a partir de las bases de datos internas del IDU, por ejemplo, mediante el uso de modelos de analítica de datos. 
Causa 2. No revisar que haya sustentación técnica para los rediseños de trazado del proyecto 
Causa 3. No hacer análisis estratégicos para identificación de estas inusualidades y señales de alerta, a partir de las bases de datos internas del IDU, por ejemplo, mediante el uso de modelos de anlítica de datos. 
Causa 4. No hacer análisis estratégicos para identificación de estas inusualidades y señales de alerta, a partir de las bases de datos internas del IDU, por ejemplo, mediante el uso de modelos de analítica de datos. 
Causa 5. No hacer análisis estratégicos para identificación de estas inusualidades y señales de alerta, a partir de las bases de datos internas del IDU, por ejemplo, mediante el uso de modelos de analítica de datos. 
Causa 6. No hacer análisis estratégicos para identificación de estas inusualidades y señales de alerta, a partir de las bases de datos internas del IDU, por ejemplo, mediante el uso de modelos de analítica de datos. 
Causa 7. No hacer monitoreo sobre los socios de negocio en el proceso de Gestión predial  para identificación de estas inusualidades y señales de alerta. 
.  
.  
.  
.  
.  
.  
.  
.  
.  
.  
.  
.  
. </v>
      </c>
      <c r="AX12" s="421" t="str">
        <f>CONCATENATE(A12,". ",B12," 
",A13,". ",B13," 
",A14,". ",B14," 
",A15,". ",B15," 
",A16,". ",B16," 
",A17,". ",B17," 
",A18,". ",B18," 
",A19,". ",B19," 
",A20,". ",B20," 
",A21,". ",B21," 
",A22,". ",B22," 
",A23,". ",B23," 
",A24,". ",B24," 
",A25,". ",B25," 
",A26,". ",B26," 
",A27,". ",B27," 
",A28,". ",B28," 
",A29,". ",B29," 
",A30,". ",B30," 
",A31,". ",B31,)</f>
        <v xml:space="preserve">Causa 1. Parte Relacionada 
Causa 2. Productos y/o servicios 
Causa 3. Parte Relacionada 
Causa 4. Parte Relacionada 
Causa 5. Productos y/o servicios 
Causa 6. Parte Relacionada 
Causa 7. Parte Relacionada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321</v>
      </c>
      <c r="C13" s="1737" t="s">
        <v>1066</v>
      </c>
      <c r="D13" s="1737"/>
      <c r="E13" s="1737"/>
      <c r="F13" s="1737"/>
      <c r="G13" s="1737"/>
      <c r="H13" s="1737"/>
      <c r="I13" s="1737" t="s">
        <v>1065</v>
      </c>
      <c r="J13" s="1737"/>
      <c r="K13" s="1737"/>
      <c r="L13" s="1737"/>
      <c r="M13" s="1737"/>
      <c r="N13" s="1737"/>
      <c r="O13" s="1737"/>
      <c r="P13" s="1737"/>
      <c r="Q13" s="1737"/>
      <c r="R13" s="1737"/>
      <c r="S13" s="1737"/>
      <c r="T13" s="1737"/>
      <c r="U13" s="1737"/>
      <c r="V13" s="1737"/>
      <c r="W13" s="1737"/>
      <c r="X13" s="1763"/>
      <c r="Y13" s="1764"/>
      <c r="Z13" s="1764"/>
      <c r="AA13" s="1765"/>
      <c r="AB13" s="1739" t="str">
        <f t="shared" si="0"/>
        <v>Control 2</v>
      </c>
      <c r="AC13" s="1740"/>
      <c r="AD13" s="1741" t="str">
        <f t="shared" si="1"/>
        <v>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Causa 3</v>
      </c>
      <c r="B14" s="420" t="s">
        <v>476</v>
      </c>
      <c r="C14" s="1737" t="s">
        <v>1064</v>
      </c>
      <c r="D14" s="1737"/>
      <c r="E14" s="1737"/>
      <c r="F14" s="1737"/>
      <c r="G14" s="1737"/>
      <c r="H14" s="1737"/>
      <c r="I14" s="1737" t="s">
        <v>1063</v>
      </c>
      <c r="J14" s="1737"/>
      <c r="K14" s="1737"/>
      <c r="L14" s="1737"/>
      <c r="M14" s="1737"/>
      <c r="N14" s="1737"/>
      <c r="O14" s="1737"/>
      <c r="P14" s="1737"/>
      <c r="Q14" s="1737"/>
      <c r="R14" s="1737"/>
      <c r="S14" s="1737"/>
      <c r="T14" s="1737"/>
      <c r="U14" s="1737"/>
      <c r="V14" s="1737"/>
      <c r="W14" s="1737"/>
      <c r="X14" s="1763"/>
      <c r="Y14" s="1764"/>
      <c r="Z14" s="1764"/>
      <c r="AA14" s="1765"/>
      <c r="AB14" s="1739" t="str">
        <f t="shared" si="0"/>
        <v>Control 3</v>
      </c>
      <c r="AC14" s="1740"/>
      <c r="AD14" s="1741" t="str">
        <f t="shared" si="1"/>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Causa 4</v>
      </c>
      <c r="B15" s="420" t="s">
        <v>476</v>
      </c>
      <c r="C15" s="1737" t="s">
        <v>1062</v>
      </c>
      <c r="D15" s="1737"/>
      <c r="E15" s="1737"/>
      <c r="F15" s="1737"/>
      <c r="G15" s="1737"/>
      <c r="H15" s="1737"/>
      <c r="I15" s="1737" t="s">
        <v>1059</v>
      </c>
      <c r="J15" s="1737"/>
      <c r="K15" s="1737"/>
      <c r="L15" s="1737"/>
      <c r="M15" s="1737"/>
      <c r="N15" s="1737"/>
      <c r="O15" s="1737"/>
      <c r="P15" s="1737"/>
      <c r="Q15" s="1737"/>
      <c r="R15" s="1737"/>
      <c r="S15" s="1737"/>
      <c r="T15" s="1737"/>
      <c r="U15" s="1737"/>
      <c r="V15" s="1737"/>
      <c r="W15" s="1737"/>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Causa 5</v>
      </c>
      <c r="B16" s="420" t="s">
        <v>321</v>
      </c>
      <c r="C16" s="1737" t="s">
        <v>1061</v>
      </c>
      <c r="D16" s="1737"/>
      <c r="E16" s="1737"/>
      <c r="F16" s="1737"/>
      <c r="G16" s="1737"/>
      <c r="H16" s="1737"/>
      <c r="I16" s="1737" t="s">
        <v>1059</v>
      </c>
      <c r="J16" s="1737"/>
      <c r="K16" s="1737"/>
      <c r="L16" s="1737"/>
      <c r="M16" s="1737"/>
      <c r="N16" s="1737"/>
      <c r="O16" s="1737"/>
      <c r="P16" s="1737"/>
      <c r="Q16" s="1737"/>
      <c r="R16" s="1737"/>
      <c r="S16" s="1737"/>
      <c r="T16" s="1737"/>
      <c r="U16" s="1737"/>
      <c r="V16" s="1737"/>
      <c r="W16" s="1737"/>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Causa 6</v>
      </c>
      <c r="B17" s="420" t="s">
        <v>476</v>
      </c>
      <c r="C17" s="1737" t="s">
        <v>1060</v>
      </c>
      <c r="D17" s="1737"/>
      <c r="E17" s="1737"/>
      <c r="F17" s="1737"/>
      <c r="G17" s="1737"/>
      <c r="H17" s="1737"/>
      <c r="I17" s="1737" t="s">
        <v>1059</v>
      </c>
      <c r="J17" s="1737"/>
      <c r="K17" s="1737"/>
      <c r="L17" s="1737"/>
      <c r="M17" s="1737"/>
      <c r="N17" s="1737"/>
      <c r="O17" s="1737"/>
      <c r="P17" s="1737"/>
      <c r="Q17" s="1737"/>
      <c r="R17" s="1737"/>
      <c r="S17" s="1737"/>
      <c r="T17" s="1737"/>
      <c r="U17" s="1737"/>
      <c r="V17" s="1737"/>
      <c r="W17" s="1737"/>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Causa 7</v>
      </c>
      <c r="B18" s="420" t="s">
        <v>476</v>
      </c>
      <c r="C18" s="1737" t="s">
        <v>1058</v>
      </c>
      <c r="D18" s="1737"/>
      <c r="E18" s="1737"/>
      <c r="F18" s="1737"/>
      <c r="G18" s="1737"/>
      <c r="H18" s="1737"/>
      <c r="I18" s="1737" t="s">
        <v>1057</v>
      </c>
      <c r="J18" s="1737"/>
      <c r="K18" s="1737"/>
      <c r="L18" s="1737"/>
      <c r="M18" s="1737"/>
      <c r="N18" s="1737"/>
      <c r="O18" s="1737"/>
      <c r="P18" s="1737"/>
      <c r="Q18" s="1737"/>
      <c r="R18" s="1737"/>
      <c r="S18" s="1737"/>
      <c r="T18" s="1737"/>
      <c r="U18" s="1737"/>
      <c r="V18" s="1737"/>
      <c r="W18" s="1737"/>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37"/>
      <c r="D19" s="1737"/>
      <c r="E19" s="1737"/>
      <c r="F19" s="1737"/>
      <c r="G19" s="1737"/>
      <c r="H19" s="1737"/>
      <c r="I19" s="1737"/>
      <c r="J19" s="1737"/>
      <c r="K19" s="1737"/>
      <c r="L19" s="1737"/>
      <c r="M19" s="1737"/>
      <c r="N19" s="1737"/>
      <c r="O19" s="1737"/>
      <c r="P19" s="1737"/>
      <c r="Q19" s="1737"/>
      <c r="R19" s="1737"/>
      <c r="S19" s="1737"/>
      <c r="T19" s="1737"/>
      <c r="U19" s="1737"/>
      <c r="V19" s="1737"/>
      <c r="W19" s="1737"/>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8"/>
      <c r="L95" s="499"/>
      <c r="M95" s="499"/>
      <c r="N95" s="499"/>
      <c r="O95" s="499"/>
      <c r="P95" s="499"/>
      <c r="Q95" s="499"/>
      <c r="R95" s="499"/>
      <c r="S95" s="499"/>
      <c r="T95" s="499"/>
      <c r="U95" s="499"/>
      <c r="V95" s="499"/>
      <c r="W95" s="499"/>
      <c r="X95" s="499"/>
      <c r="Y95" s="499"/>
      <c r="Z95" s="500">
        <f>COUNTA(H95:Y95)*G95</f>
        <v>0</v>
      </c>
      <c r="AA95" s="1867">
        <f>IFERROR(SUM(Z95:Z99)/COUNTA(H95:W99),"")</f>
        <v>0.6</v>
      </c>
      <c r="AU95" s="390">
        <v>1</v>
      </c>
      <c r="CC95" s="399">
        <v>1</v>
      </c>
    </row>
    <row r="96" spans="1:81" ht="18.75" customHeight="1">
      <c r="A96" s="501">
        <v>2</v>
      </c>
      <c r="B96" s="502" t="s">
        <v>110</v>
      </c>
      <c r="C96" s="1865"/>
      <c r="D96" s="1865"/>
      <c r="E96" s="1865"/>
      <c r="F96" s="1866"/>
      <c r="G96" s="497">
        <v>0.4</v>
      </c>
      <c r="H96" s="498"/>
      <c r="I96" s="498"/>
      <c r="J96" s="498"/>
      <c r="K96" s="498"/>
      <c r="L96" s="499"/>
      <c r="M96" s="499"/>
      <c r="N96" s="499"/>
      <c r="O96" s="499"/>
      <c r="P96" s="499"/>
      <c r="Q96" s="499"/>
      <c r="R96" s="499"/>
      <c r="S96" s="499"/>
      <c r="T96" s="499"/>
      <c r="U96" s="499"/>
      <c r="V96" s="499"/>
      <c r="W96" s="499"/>
      <c r="X96" s="499"/>
      <c r="Y96" s="499"/>
      <c r="Z96" s="500">
        <f>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t="s">
        <v>0</v>
      </c>
      <c r="K97" s="498"/>
      <c r="L97" s="499"/>
      <c r="M97" s="499"/>
      <c r="N97" s="499"/>
      <c r="O97" s="499"/>
      <c r="P97" s="499"/>
      <c r="Q97" s="499"/>
      <c r="R97" s="499"/>
      <c r="S97" s="499"/>
      <c r="T97" s="499"/>
      <c r="U97" s="499"/>
      <c r="V97" s="499"/>
      <c r="W97" s="499"/>
      <c r="X97" s="499"/>
      <c r="Y97" s="499"/>
      <c r="Z97" s="500">
        <f>COUNTA(H97:Y97)*G97</f>
        <v>1.7999999999999998</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8"/>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8"/>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X</v>
      </c>
      <c r="DJ103" s="1828"/>
      <c r="DK103" s="1882" t="str">
        <f>IF(Q164=3,"X","")</f>
        <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X</v>
      </c>
      <c r="EA103" s="1828"/>
      <c r="EB103" s="1882" t="str">
        <f>IF(Q176=3,"X","")</f>
        <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0.39200000000000002</v>
      </c>
      <c r="DK105" s="526"/>
      <c r="DL105" s="525">
        <f>IF(DK103="X",V164,0)</f>
        <v>0</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0.39200000000000002</v>
      </c>
      <c r="EB105" s="526"/>
      <c r="EC105" s="525">
        <f>IF(EB103="X",V176,0)</f>
        <v>0</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0.6</v>
      </c>
      <c r="CO111" s="1896">
        <v>3</v>
      </c>
      <c r="CP111" s="1914"/>
      <c r="CQ111" s="1912" t="str">
        <f>IF(AND(CK111="X",CP103="X"),CN111*CQ105,"")</f>
        <v/>
      </c>
      <c r="CR111" s="1913"/>
      <c r="CS111" s="1913" t="str">
        <f>IF(AND(CK111="X",CR103="X"),CN111*CS105,"")</f>
        <v/>
      </c>
      <c r="CT111" s="1907"/>
      <c r="CU111" s="1905" t="str">
        <f>IF(AND(CK111="X",CT103="X"),CN111*CU105,"")</f>
        <v/>
      </c>
      <c r="CV111" s="1906"/>
      <c r="CW111" s="1906">
        <f>IF(AND(CK111="X",CV103="X"),CN111*CW105,"")</f>
        <v>0.48</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X</v>
      </c>
      <c r="DE113" s="1901">
        <f>IF(DD113="X",I164,0)</f>
        <v>0.29399999999999998</v>
      </c>
      <c r="DF113" s="1896">
        <v>2</v>
      </c>
      <c r="DG113" s="1930"/>
      <c r="DH113" s="1931" t="str">
        <f>IF(AND(DD113="X",DG103="X"),DE113*DH105,"")</f>
        <v/>
      </c>
      <c r="DI113" s="1911"/>
      <c r="DJ113" s="1912">
        <f>IF(AND(DD113="X",DI103="X"),DE113*DJ105,"")</f>
        <v>0.115248</v>
      </c>
      <c r="DK113" s="1911"/>
      <c r="DL113" s="1912" t="str">
        <f>IF(AND(DD113="X",DK103="X"),DE113*DL105,"")</f>
        <v/>
      </c>
      <c r="DM113" s="1907"/>
      <c r="DN113" s="1905" t="str">
        <f>IF(AND(DD113="X",DM103="X"),DE113*DN105,"")</f>
        <v/>
      </c>
      <c r="DO113" s="1907"/>
      <c r="DP113" s="1905" t="str">
        <f>IF(AND(DD113="X",DO103="X"),DE113*DP105,"")</f>
        <v/>
      </c>
      <c r="DQ113" s="387"/>
      <c r="DR113" s="1743"/>
      <c r="DS113" s="1743"/>
      <c r="DT113" s="1896">
        <v>2</v>
      </c>
      <c r="DU113" s="1897" t="str">
        <f>IF(E176=2,"X","")</f>
        <v>X</v>
      </c>
      <c r="DV113" s="1901">
        <f>IF(DU113="X",I176,0)</f>
        <v>0.29399999999999998</v>
      </c>
      <c r="DW113" s="1896">
        <v>2</v>
      </c>
      <c r="DX113" s="1930"/>
      <c r="DY113" s="1931" t="str">
        <f>IF(AND(DU113="X",DX103="X"),DV113*DY105,"")</f>
        <v/>
      </c>
      <c r="DZ113" s="1911"/>
      <c r="EA113" s="1912">
        <f>IF(AND(DU113="X",DZ103="X"),DV113*EA105,"")</f>
        <v>0.115248</v>
      </c>
      <c r="EB113" s="1911"/>
      <c r="EC113" s="1912" t="str">
        <f>IF(AND(DU113="X",EB103="X"),DV113*EC105,"")</f>
        <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
      </c>
      <c r="DE115" s="1901">
        <f>IF(DD115="x",I164,0)</f>
        <v>0</v>
      </c>
      <c r="DF115" s="1896">
        <v>1</v>
      </c>
      <c r="DG115" s="1930"/>
      <c r="DH115" s="1931" t="str">
        <f>IF(AND(DD115="X",DG103="X"),DE115*DH105,"")</f>
        <v/>
      </c>
      <c r="DI115" s="1910"/>
      <c r="DJ115" s="1910" t="str">
        <f>IF(AND(DD115="X",DI103="X"),DE115*DJ105,"")</f>
        <v/>
      </c>
      <c r="DK115" s="1911"/>
      <c r="DL115" s="1912" t="str">
        <f>IF(AND(DD115="X",DK103="X"),DE115*DL105,"")</f>
        <v/>
      </c>
      <c r="DM115" s="1913"/>
      <c r="DN115" s="1913" t="str">
        <f>IF(AND(DD115="X",DM103="X"),DE115*DN105,"")</f>
        <v/>
      </c>
      <c r="DO115" s="1911"/>
      <c r="DP115" s="1912" t="str">
        <f>IF(AND(DD115="X",DO103="X"),DE115*DP105,"")</f>
        <v/>
      </c>
      <c r="DQ115" s="387"/>
      <c r="DR115" s="542"/>
      <c r="DS115" s="1743"/>
      <c r="DT115" s="1896">
        <v>1</v>
      </c>
      <c r="DU115" s="1897" t="str">
        <f>IF(E176=1,"X","")</f>
        <v/>
      </c>
      <c r="DV115" s="1901">
        <f>IF(DU115="x",I176,0)</f>
        <v>0</v>
      </c>
      <c r="DW115" s="1896">
        <v>1</v>
      </c>
      <c r="DX115" s="1930"/>
      <c r="DY115" s="1931" t="str">
        <f>IF(AND(DU115="X",DX103="X"),DV115*DY105,"")</f>
        <v/>
      </c>
      <c r="DZ115" s="1910"/>
      <c r="EA115" s="1910" t="str">
        <f>IF(AND(DU115="X",DZ103="X"),DV115*EA105,"")</f>
        <v/>
      </c>
      <c r="EB115" s="1911"/>
      <c r="EC115" s="1912" t="str">
        <f>IF(AND(DU115="X",EB103="X"),DV115*EC105,"")</f>
        <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0.48</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1055</v>
      </c>
      <c r="C133" s="1989"/>
      <c r="D133" s="1989"/>
      <c r="E133" s="1990" t="s">
        <v>1052</v>
      </c>
      <c r="F133" s="1990"/>
      <c r="G133" s="1989" t="s">
        <v>1054</v>
      </c>
      <c r="H133" s="1989"/>
      <c r="I133" s="1989"/>
      <c r="J133" s="1989"/>
      <c r="K133" s="1991" t="s">
        <v>1050</v>
      </c>
      <c r="L133" s="1991"/>
      <c r="M133" s="1991"/>
      <c r="N133" s="1991"/>
      <c r="O133" s="1991"/>
      <c r="P133" s="1981" t="s">
        <v>106</v>
      </c>
      <c r="Q133" s="1982"/>
      <c r="R133" s="1981" t="s">
        <v>98</v>
      </c>
      <c r="S133" s="1982"/>
      <c r="T133" s="1981" t="s">
        <v>95</v>
      </c>
      <c r="U133" s="1982"/>
      <c r="V133" s="1981" t="s">
        <v>92</v>
      </c>
      <c r="W133" s="1982"/>
      <c r="X133" s="566">
        <f t="shared" ref="X133:X162" si="13">IF(Y133&gt;0.8,5,IF(Y133&gt;0.6,4,IF(Y133&gt;0.4,3,IF(Y133&gt;0.2,2,1))))</f>
        <v>3</v>
      </c>
      <c r="Y133" s="567">
        <f>IF(OR(V133="Ambos",V133="Probabilidad"),IF((V101-(V101*AY133))&lt;0.01,0.01,(V101-(V101*AY133))),V101)</f>
        <v>0.42</v>
      </c>
      <c r="Z133" s="566">
        <f t="shared" ref="Z133:Z162" si="14">IF(AA133&gt;0.8,5,IF(AA133&gt;0.6,4,IF(AA133&gt;0.4,3,IF(AA133&gt;0.2,2,1))))</f>
        <v>3</v>
      </c>
      <c r="AA133" s="567">
        <f>IF(OR(V133="Ambos",V133="Impacto"),IF(V119-(V119*AY133)&lt;0.01,0.01,V119-(V119*AY133)),V119)</f>
        <v>0.56000000000000005</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0.15</v>
      </c>
      <c r="AY133" s="569">
        <f t="shared" ref="AY133:AY140" si="17">IF(OR(R133=0,T133=0),0,AW133+AX133)</f>
        <v>0.3</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Realizar monitoreo continuo de señales de alerta en la gestión predial. 
En caso de encontrar una coincidencia con la señal de alerta se envía reporte interno de inusualidad al equipo operativo SARLAFT para realizar debida diligencia intensificada. 
Control 2. 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designado DTDP 
Control 2. Profesional designado DTDP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Base de datos interna 
Control 2. Documento de Debida Diligencia a Socios de negocio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Base de datos (evidencia repetición)
Reporte interno de inusuailidad
Registro en OpenERP-SARLAFT 
Control 2. Registro de Base de datos (evidencia repetición)
Reporte interno de inusuailidad
Registro en OpenERP-SARLAFT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Aleatoria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Detectivo 
Control 2. Detectivo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3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0,42 
Control 2. 0,294 
Control 3. 0,294
. 0,294
. 0,294
. 0,294
. 0,294
. 0,294
. 0,294
. 0,294
. 0,294
. 0,294
. 0,294
. 0,294
. 0,294
. 0,294
. 0,294
. 0,294
. 0,294
. 0,294
. 0,294
. 0,294
. 0,294
. 0,294
. 0,294
. 0,294
. 0,294
. 0,294
. 0,294
. 0,294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0,56 
Control 2. 0,392 
Control 3. 0,392
. 0,392
. 0,392
. 0,392
. 0,392
. 0,392
. 0,392
. 0,392
. 0,392
. 0,392
. 0,392
. 0,392
. 0,392
. 0,392
. 0,392
. 0,392
. 0,392
. 0,392
. 0,392
. 0,392
. 0,392
. 0,392
. 0,392
. 0,392
. 0,392
. 0,392
. 0,392
. 0,392</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0</v>
      </c>
      <c r="BT133" s="451">
        <f t="shared" ref="BT133:BT162" si="23">IF(T133="detectivo",1,0)</f>
        <v>1</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Concentración de muchos bienes en un mismo propietario o en el beneficiario de los pagos (Adquisición Predial)</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1053</v>
      </c>
      <c r="C134" s="1989"/>
      <c r="D134" s="1989"/>
      <c r="E134" s="1989" t="s">
        <v>1052</v>
      </c>
      <c r="F134" s="1990"/>
      <c r="G134" s="1989" t="s">
        <v>1051</v>
      </c>
      <c r="H134" s="1989"/>
      <c r="I134" s="1989"/>
      <c r="J134" s="1989"/>
      <c r="K134" s="1991" t="s">
        <v>1050</v>
      </c>
      <c r="L134" s="1991"/>
      <c r="M134" s="1991"/>
      <c r="N134" s="1991"/>
      <c r="O134" s="1991"/>
      <c r="P134" s="1981" t="s">
        <v>105</v>
      </c>
      <c r="Q134" s="1982"/>
      <c r="R134" s="1981" t="s">
        <v>98</v>
      </c>
      <c r="S134" s="1982"/>
      <c r="T134" s="1981" t="s">
        <v>95</v>
      </c>
      <c r="U134" s="1982"/>
      <c r="V134" s="1981" t="s">
        <v>92</v>
      </c>
      <c r="W134" s="1982"/>
      <c r="X134" s="566">
        <f t="shared" si="13"/>
        <v>2</v>
      </c>
      <c r="Y134" s="567">
        <f t="shared" ref="Y134:Y162" si="31">IF(OR(V134="Ambos",V134="Probabilidad"),IF((Y133-(Y133*AY134))&lt;0.01,0.01,(Y133-(Y133*AY134))),Y133)</f>
        <v>0.29399999999999998</v>
      </c>
      <c r="Z134" s="566">
        <f t="shared" si="14"/>
        <v>2</v>
      </c>
      <c r="AA134" s="567">
        <f t="shared" ref="AA134:AA162" si="32">IF(OR(V134="Ambos",V134="Impacto"),IF(AA133-(AA133*AY134)&lt;0.01,0.01,AA133-(AA133*AY134)),AA133)</f>
        <v>0.39200000000000002</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si="15"/>
        <v>0.15</v>
      </c>
      <c r="AX134" s="571">
        <f t="shared" si="16"/>
        <v>0.15</v>
      </c>
      <c r="AY134" s="571">
        <f t="shared" si="17"/>
        <v>0.3</v>
      </c>
      <c r="AZ134" s="422"/>
      <c r="BA134" s="422"/>
      <c r="BB134" s="422"/>
      <c r="BC134" s="422"/>
      <c r="BD134" s="422"/>
      <c r="BE134" s="422"/>
      <c r="BF134" s="422"/>
      <c r="BG134" s="422"/>
      <c r="BH134" s="421"/>
      <c r="BL134" s="393"/>
      <c r="BM134" s="393"/>
      <c r="BN134" s="393"/>
      <c r="BO134" s="451">
        <f t="shared" si="18"/>
        <v>0</v>
      </c>
      <c r="BP134" s="451">
        <f t="shared" si="19"/>
        <v>1</v>
      </c>
      <c r="BQ134" s="451">
        <f t="shared" si="20"/>
        <v>1</v>
      </c>
      <c r="BR134" s="451">
        <f t="shared" si="21"/>
        <v>0</v>
      </c>
      <c r="BS134" s="451">
        <f t="shared" si="22"/>
        <v>0</v>
      </c>
      <c r="BT134" s="451">
        <f t="shared" si="23"/>
        <v>1</v>
      </c>
      <c r="BU134" s="451">
        <f t="shared" si="24"/>
        <v>0</v>
      </c>
      <c r="BV134" s="451">
        <f t="shared" si="25"/>
        <v>0</v>
      </c>
      <c r="BW134" s="451">
        <f t="shared" si="26"/>
        <v>0</v>
      </c>
      <c r="BX134" s="451">
        <f t="shared" si="27"/>
        <v>1</v>
      </c>
      <c r="BY134" s="451">
        <f t="shared" si="28"/>
        <v>0</v>
      </c>
      <c r="BZ134" s="451"/>
      <c r="CA134" s="451"/>
      <c r="CB134" s="393"/>
      <c r="CC134" s="399">
        <v>1</v>
      </c>
      <c r="CD134" s="570" t="str">
        <f t="shared" si="29"/>
        <v>Causa 2</v>
      </c>
      <c r="CE134" s="565" t="str">
        <f t="shared" si="30"/>
        <v>Cambios de última hora intempestivos,  en el diseño del proyecto que afecten la compra de predios, sin que medie una justificación técnica para este fin (Adquisición Predial)</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0.29399999999999998</v>
      </c>
      <c r="Z135" s="566">
        <f t="shared" si="14"/>
        <v>2</v>
      </c>
      <c r="AA135" s="567">
        <f t="shared" si="32"/>
        <v>0.39200000000000002</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Causa 3</v>
      </c>
      <c r="CE135" s="565" t="str">
        <f t="shared" si="30"/>
        <v>Concentración de propietarios y beneficiarios de manera recurrente en diferentes proyectos de adquisición de predios (Adquisición Predial)</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0.29399999999999998</v>
      </c>
      <c r="Z136" s="566">
        <f t="shared" si="14"/>
        <v>2</v>
      </c>
      <c r="AA136" s="567">
        <f t="shared" si="32"/>
        <v>0.39200000000000002</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Causa 4</v>
      </c>
      <c r="CE136" s="565" t="str">
        <f t="shared" si="30"/>
        <v>Concentración de los mismos compradores en las diferentes subastas que realice el IDU en las ventas de remanentes. (Administración y venta de predios)</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0.29399999999999998</v>
      </c>
      <c r="Z137" s="566">
        <f t="shared" si="14"/>
        <v>2</v>
      </c>
      <c r="AA137" s="567">
        <f t="shared" si="32"/>
        <v>0.39200000000000002</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Causa 5</v>
      </c>
      <c r="CE137" s="565" t="str">
        <f t="shared" si="30"/>
        <v>Bienes similares en el mismo proyecto en los cuales alguno tiene un valor de avalúo muy alto frente a los otros similares (Adquisición Predial)</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0.29399999999999998</v>
      </c>
      <c r="Z138" s="566">
        <f t="shared" si="14"/>
        <v>2</v>
      </c>
      <c r="AA138" s="567">
        <f t="shared" si="32"/>
        <v>0.39200000000000002</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Causa 6</v>
      </c>
      <c r="CE138" s="565" t="str">
        <f t="shared" si="30"/>
        <v>Concentración de un mismo tramitador, contador o perito contador (tercero) en los predios donde se tase dineros. (Adquisición Predial)</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0.29399999999999998</v>
      </c>
      <c r="Z139" s="566">
        <f t="shared" si="14"/>
        <v>2</v>
      </c>
      <c r="AA139" s="567">
        <f t="shared" si="32"/>
        <v>0.39200000000000002</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Causa 7</v>
      </c>
      <c r="CE139" s="565" t="str">
        <f t="shared" si="30"/>
        <v>Noticias de prensa que relacionen actos de corrupción al interior de los socios de negocio en el proceso de Gestión predial (parte relacionada: por ejemplo IGAC, lonja de propiedad raíz, catastro)  (Adquisición Predial)</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0.29399999999999998</v>
      </c>
      <c r="Z140" s="566">
        <f t="shared" si="14"/>
        <v>2</v>
      </c>
      <c r="AA140" s="567">
        <f t="shared" si="32"/>
        <v>0.39200000000000002</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0.29399999999999998</v>
      </c>
      <c r="Z141" s="566">
        <f t="shared" si="14"/>
        <v>2</v>
      </c>
      <c r="AA141" s="567">
        <f t="shared" si="32"/>
        <v>0.39200000000000002</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0.29399999999999998</v>
      </c>
      <c r="Z142" s="566">
        <f t="shared" si="14"/>
        <v>2</v>
      </c>
      <c r="AA142" s="567">
        <f t="shared" si="32"/>
        <v>0.39200000000000002</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0.29399999999999998</v>
      </c>
      <c r="Z143" s="566">
        <f t="shared" si="14"/>
        <v>2</v>
      </c>
      <c r="AA143" s="567">
        <f t="shared" si="32"/>
        <v>0.39200000000000002</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0.29399999999999998</v>
      </c>
      <c r="Z144" s="566">
        <f t="shared" si="14"/>
        <v>2</v>
      </c>
      <c r="AA144" s="567">
        <f t="shared" si="32"/>
        <v>0.39200000000000002</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0.29399999999999998</v>
      </c>
      <c r="Z145" s="566">
        <f t="shared" si="14"/>
        <v>2</v>
      </c>
      <c r="AA145" s="567">
        <f t="shared" si="32"/>
        <v>0.39200000000000002</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0.29399999999999998</v>
      </c>
      <c r="Z146" s="566">
        <f t="shared" si="14"/>
        <v>2</v>
      </c>
      <c r="AA146" s="567">
        <f t="shared" si="32"/>
        <v>0.39200000000000002</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0.29399999999999998</v>
      </c>
      <c r="Z147" s="566">
        <f t="shared" si="14"/>
        <v>2</v>
      </c>
      <c r="AA147" s="567">
        <f t="shared" si="32"/>
        <v>0.39200000000000002</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0.29399999999999998</v>
      </c>
      <c r="Z148" s="566">
        <f t="shared" si="14"/>
        <v>2</v>
      </c>
      <c r="AA148" s="567">
        <f t="shared" si="32"/>
        <v>0.39200000000000002</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0.29399999999999998</v>
      </c>
      <c r="Z149" s="566">
        <f t="shared" si="14"/>
        <v>2</v>
      </c>
      <c r="AA149" s="567">
        <f t="shared" si="32"/>
        <v>0.39200000000000002</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0.29399999999999998</v>
      </c>
      <c r="Z150" s="566">
        <f t="shared" si="14"/>
        <v>2</v>
      </c>
      <c r="AA150" s="567">
        <f t="shared" si="32"/>
        <v>0.39200000000000002</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0.29399999999999998</v>
      </c>
      <c r="Z151" s="566">
        <f t="shared" si="14"/>
        <v>2</v>
      </c>
      <c r="AA151" s="567">
        <f t="shared" si="32"/>
        <v>0.39200000000000002</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0.29399999999999998</v>
      </c>
      <c r="Z152" s="566">
        <f t="shared" si="14"/>
        <v>2</v>
      </c>
      <c r="AA152" s="567">
        <f t="shared" si="32"/>
        <v>0.39200000000000002</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0.29399999999999998</v>
      </c>
      <c r="Z153" s="566">
        <f t="shared" si="14"/>
        <v>2</v>
      </c>
      <c r="AA153" s="567">
        <f t="shared" si="32"/>
        <v>0.39200000000000002</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0.29399999999999998</v>
      </c>
      <c r="Z154" s="566">
        <f t="shared" si="14"/>
        <v>2</v>
      </c>
      <c r="AA154" s="567">
        <f t="shared" si="32"/>
        <v>0.39200000000000002</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0.29399999999999998</v>
      </c>
      <c r="Z155" s="566">
        <f t="shared" si="14"/>
        <v>2</v>
      </c>
      <c r="AA155" s="567">
        <f t="shared" si="32"/>
        <v>0.39200000000000002</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0.29399999999999998</v>
      </c>
      <c r="Z156" s="566">
        <f t="shared" si="14"/>
        <v>2</v>
      </c>
      <c r="AA156" s="567">
        <f t="shared" si="32"/>
        <v>0.39200000000000002</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0.29399999999999998</v>
      </c>
      <c r="Z157" s="566">
        <f t="shared" si="14"/>
        <v>2</v>
      </c>
      <c r="AA157" s="567">
        <f t="shared" si="32"/>
        <v>0.39200000000000002</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0.29399999999999998</v>
      </c>
      <c r="Z158" s="566">
        <f t="shared" si="14"/>
        <v>2</v>
      </c>
      <c r="AA158" s="567">
        <f t="shared" si="32"/>
        <v>0.39200000000000002</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0.29399999999999998</v>
      </c>
      <c r="Z159" s="566">
        <f t="shared" si="14"/>
        <v>2</v>
      </c>
      <c r="AA159" s="567">
        <f t="shared" si="32"/>
        <v>0.39200000000000002</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0.29399999999999998</v>
      </c>
      <c r="Z160" s="566">
        <f t="shared" si="14"/>
        <v>2</v>
      </c>
      <c r="AA160" s="567">
        <f t="shared" si="32"/>
        <v>0.39200000000000002</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0.29399999999999998</v>
      </c>
      <c r="Z161" s="566">
        <f t="shared" si="14"/>
        <v>2</v>
      </c>
      <c r="AA161" s="567">
        <f t="shared" si="32"/>
        <v>0.39200000000000002</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0.29399999999999998</v>
      </c>
      <c r="Z162" s="566">
        <f t="shared" si="14"/>
        <v>2</v>
      </c>
      <c r="AA162" s="567">
        <f t="shared" si="32"/>
        <v>0.39200000000000002</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0.29399999999999998</v>
      </c>
      <c r="J164" s="2005"/>
      <c r="K164" s="2006" t="s">
        <v>278</v>
      </c>
      <c r="L164" s="2007"/>
      <c r="M164" s="2007"/>
      <c r="N164" s="2007"/>
      <c r="O164" s="2007"/>
      <c r="P164" s="2008"/>
      <c r="Q164" s="576">
        <f>Z162</f>
        <v>2</v>
      </c>
      <c r="R164" s="2009" t="str">
        <f>HLOOKUP(Q164,ADU1210:ADY1211,2,1)</f>
        <v>2 - Menor</v>
      </c>
      <c r="S164" s="2007"/>
      <c r="T164" s="2007"/>
      <c r="U164" s="2007"/>
      <c r="V164" s="2010">
        <f>IF(AA162&lt;0.01,0.01,AA162)</f>
        <v>0.39200000000000002</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2 - Menor</v>
      </c>
      <c r="AY164" s="387"/>
      <c r="AZ164" s="391" t="s">
        <v>275</v>
      </c>
      <c r="BA164" s="387"/>
      <c r="BB164" s="387"/>
      <c r="BC164" s="387"/>
      <c r="BD164" s="387"/>
      <c r="BE164" s="387"/>
      <c r="BF164" s="387"/>
      <c r="BG164" s="387"/>
      <c r="BH164" s="387"/>
      <c r="BL164" s="393"/>
      <c r="BM164" s="393"/>
      <c r="BN164" s="393"/>
      <c r="BO164" s="392">
        <f t="shared" ref="BO164:BY164" si="37">SUM(BO133:BO162)</f>
        <v>1</v>
      </c>
      <c r="BP164" s="392">
        <f t="shared" si="37"/>
        <v>1</v>
      </c>
      <c r="BQ164" s="392">
        <f t="shared" si="37"/>
        <v>2</v>
      </c>
      <c r="BR164" s="392">
        <f t="shared" si="37"/>
        <v>0</v>
      </c>
      <c r="BS164" s="392">
        <f t="shared" si="37"/>
        <v>0</v>
      </c>
      <c r="BT164" s="392">
        <f t="shared" si="37"/>
        <v>2</v>
      </c>
      <c r="BU164" s="392">
        <f t="shared" si="37"/>
        <v>0</v>
      </c>
      <c r="BV164" s="392">
        <f t="shared" si="37"/>
        <v>0</v>
      </c>
      <c r="BW164" s="392">
        <f t="shared" si="37"/>
        <v>0</v>
      </c>
      <c r="BX164" s="392">
        <f t="shared" si="37"/>
        <v>2</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0.115248</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0.115248</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0.29399999999999998</v>
      </c>
      <c r="Z172" s="587">
        <f>IF(AA172&gt;0.8,5,IF(AA172&gt;0.6,4,IF(AA172&gt;0.4,3,IF(AA172&gt;0.2,2,1))))</f>
        <v>2</v>
      </c>
      <c r="AA172" s="567">
        <f>IF(OR(V172="Ambos",V172="Impacto"),V164-(V164*AY172),V164)</f>
        <v>0.39200000000000002</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0,294 
. 0,294 
. 0,294</v>
      </c>
      <c r="BL172" s="422" t="str">
        <f>CONCATENATE(A172,". ",Z172," 
",A173,". ",Z173," 
",A174,". ",Z174,)</f>
        <v>TTO 1. 2 
. 2 
. 2</v>
      </c>
      <c r="BM172" s="422" t="str">
        <f>CONCATENATE(A172,". ",AA172," 
",A173,". ",AA173," 
",A174,". ",AA174,)</f>
        <v>TTO 1. 0,392 
. 0,392 
. 0,392</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0.29399999999999998</v>
      </c>
      <c r="Z173" s="587">
        <f>IF(AA173&gt;0.8,5,IF(AA173&gt;0.6,4,IF(AA173&gt;0.4,3,IF(AA173&gt;0.2,2,1))))</f>
        <v>2</v>
      </c>
      <c r="AA173" s="567">
        <f>IF(OR(V173="Ambos",V173="Impacto"),IF((AA172-(AA172*AZ173))&lt;0.01,0.01,(AA172-(AA172*AZ173))),AA172)</f>
        <v>0.39200000000000002</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0.29399999999999998</v>
      </c>
      <c r="Z174" s="587">
        <f>IF(AA174&gt;0.8,5,IF(AA174&gt;0.6,4,IF(AA174&gt;0.4,3,IF(AA174&gt;0.2,2,1))))</f>
        <v>2</v>
      </c>
      <c r="AA174" s="567">
        <f>IF(OR(V174="Ambos",V174="Impacto"),IF((AA173-(AA173*AZ174))&lt;0.01,0.01,(AA173-(AA173*AZ174))),AA173)</f>
        <v>0.39200000000000002</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0.29399999999999998</v>
      </c>
      <c r="J176" s="2005"/>
      <c r="K176" s="2006" t="s">
        <v>664</v>
      </c>
      <c r="L176" s="2007"/>
      <c r="M176" s="2007"/>
      <c r="N176" s="2007"/>
      <c r="O176" s="2007"/>
      <c r="P176" s="2008"/>
      <c r="Q176" s="576">
        <f>Z174</f>
        <v>2</v>
      </c>
      <c r="R176" s="2009" t="str">
        <f>HLOOKUP(Q176,ADU1210:ADY1211,2,1)</f>
        <v>2 - Menor</v>
      </c>
      <c r="S176" s="2007"/>
      <c r="T176" s="2007"/>
      <c r="U176" s="2007"/>
      <c r="V176" s="593">
        <f>IF(AA174&lt;0.01,0.01,AA174)</f>
        <v>0.39200000000000002</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2 - Menor</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0.115248</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0.115248</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de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1043</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de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6:B6"/>
    <mergeCell ref="E6:W6"/>
    <mergeCell ref="X6:AA6"/>
    <mergeCell ref="A7:B7"/>
    <mergeCell ref="E7:W7"/>
    <mergeCell ref="X7:AA7"/>
    <mergeCell ref="A8:AA8"/>
    <mergeCell ref="A10:AA10"/>
    <mergeCell ref="C11:H11"/>
    <mergeCell ref="I11:W11"/>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3:H13"/>
    <mergeCell ref="I13:W13"/>
    <mergeCell ref="X13:AA13"/>
    <mergeCell ref="AB13:AC13"/>
    <mergeCell ref="AD13:AT13"/>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T56:U56"/>
    <mergeCell ref="V56:AA56"/>
    <mergeCell ref="C57:D57"/>
    <mergeCell ref="F57:K57"/>
    <mergeCell ref="L57:M57"/>
    <mergeCell ref="N57:S57"/>
    <mergeCell ref="T57:U57"/>
    <mergeCell ref="V57:AA57"/>
    <mergeCell ref="I48:J48"/>
    <mergeCell ref="K48:O48"/>
    <mergeCell ref="P48:Q48"/>
    <mergeCell ref="R48:V48"/>
    <mergeCell ref="X46:AA46"/>
    <mergeCell ref="C47:D47"/>
    <mergeCell ref="F47:H47"/>
    <mergeCell ref="I47:J47"/>
    <mergeCell ref="K47:O47"/>
    <mergeCell ref="P47:Q47"/>
    <mergeCell ref="X48:AA48"/>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R52:V52"/>
    <mergeCell ref="X52:AA52"/>
    <mergeCell ref="A54:AA54"/>
    <mergeCell ref="B55:O55"/>
    <mergeCell ref="V55:W55"/>
    <mergeCell ref="X55:AA55"/>
    <mergeCell ref="C56:D56"/>
    <mergeCell ref="F56:K56"/>
    <mergeCell ref="L56:M56"/>
    <mergeCell ref="N56:S56"/>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DI103:DJ103"/>
    <mergeCell ref="DK103:DL103"/>
    <mergeCell ref="DM103:DN103"/>
    <mergeCell ref="DO103:DP103"/>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CR107:CR108"/>
    <mergeCell ref="CS107:CS108"/>
    <mergeCell ref="CT107:CT108"/>
    <mergeCell ref="CU107:CU108"/>
    <mergeCell ref="CV107:CV108"/>
    <mergeCell ref="CW107:CW108"/>
    <mergeCell ref="CX107:CX108"/>
    <mergeCell ref="EF107:EF108"/>
    <mergeCell ref="EG107:EG108"/>
    <mergeCell ref="B108:G108"/>
    <mergeCell ref="K108:Y108"/>
    <mergeCell ref="B109:G109"/>
    <mergeCell ref="K109:Y109"/>
    <mergeCell ref="CJ109:CJ110"/>
    <mergeCell ref="CK109:CK110"/>
    <mergeCell ref="DX103:DY103"/>
    <mergeCell ref="DZ103:EA103"/>
    <mergeCell ref="EB103:EC103"/>
    <mergeCell ref="ED103:EE103"/>
    <mergeCell ref="EF103:EG103"/>
    <mergeCell ref="ED106:EE106"/>
    <mergeCell ref="DX107:DX108"/>
    <mergeCell ref="DY107:DY108"/>
    <mergeCell ref="DL107:DL108"/>
    <mergeCell ref="DM107:DM108"/>
    <mergeCell ref="DN107:DN108"/>
    <mergeCell ref="DO107:DO108"/>
    <mergeCell ref="DP107:DP108"/>
    <mergeCell ref="DS107:DS116"/>
    <mergeCell ref="DL109:DL110"/>
    <mergeCell ref="DE109:DE110"/>
    <mergeCell ref="CY111:CY112"/>
    <mergeCell ref="CY109:CY110"/>
    <mergeCell ref="DG106:DH106"/>
    <mergeCell ref="DI106:DJ106"/>
    <mergeCell ref="CY107:CY108"/>
    <mergeCell ref="DB107:DB116"/>
    <mergeCell ref="DC107:DC108"/>
    <mergeCell ref="DD107:DD108"/>
    <mergeCell ref="DE107:DE108"/>
    <mergeCell ref="DC109:DC110"/>
    <mergeCell ref="DD109:DD110"/>
    <mergeCell ref="EE107:EE108"/>
    <mergeCell ref="DT107:DT108"/>
    <mergeCell ref="DU107:DU108"/>
    <mergeCell ref="DV107:DV108"/>
    <mergeCell ref="DW107:DW108"/>
    <mergeCell ref="EB106:EC106"/>
    <mergeCell ref="CO109:CO110"/>
    <mergeCell ref="CP109:CP110"/>
    <mergeCell ref="CQ109:CQ110"/>
    <mergeCell ref="CR109:CR110"/>
    <mergeCell ref="CS109:CS110"/>
    <mergeCell ref="CT109:CT110"/>
    <mergeCell ref="DZ107:DZ108"/>
    <mergeCell ref="EA107:EA108"/>
    <mergeCell ref="EB107:EB108"/>
    <mergeCell ref="EE109:EE110"/>
    <mergeCell ref="DK106:DL106"/>
    <mergeCell ref="DM106:DN106"/>
    <mergeCell ref="DO106:DP106"/>
    <mergeCell ref="DX106:DY106"/>
    <mergeCell ref="DZ106:EA106"/>
    <mergeCell ref="DM109:DM110"/>
    <mergeCell ref="DJ109:DJ110"/>
    <mergeCell ref="DK109:DK110"/>
    <mergeCell ref="CU109:CU110"/>
    <mergeCell ref="CV109:CV110"/>
    <mergeCell ref="CW109:CW110"/>
    <mergeCell ref="CX109:CX110"/>
    <mergeCell ref="ED109:ED110"/>
    <mergeCell ref="CO107:CO108"/>
    <mergeCell ref="CP107:CP108"/>
    <mergeCell ref="CQ107:CQ108"/>
    <mergeCell ref="EC107:EC108"/>
    <mergeCell ref="ED107:ED108"/>
    <mergeCell ref="DN111:DN112"/>
    <mergeCell ref="EC113:EC114"/>
    <mergeCell ref="ED113:ED114"/>
    <mergeCell ref="DN109:DN110"/>
    <mergeCell ref="DO109:DO110"/>
    <mergeCell ref="DF107:DF108"/>
    <mergeCell ref="DG107:DG108"/>
    <mergeCell ref="DH107:DH108"/>
    <mergeCell ref="DI107:DI108"/>
    <mergeCell ref="DJ107:DJ108"/>
    <mergeCell ref="DK107:DK108"/>
    <mergeCell ref="DI109:DI110"/>
    <mergeCell ref="DP109:DP110"/>
    <mergeCell ref="DR109:DR114"/>
    <mergeCell ref="DT109:DT110"/>
    <mergeCell ref="DU109:DU110"/>
    <mergeCell ref="DV109:DV110"/>
    <mergeCell ref="DW109:DW110"/>
    <mergeCell ref="DP113:DP114"/>
    <mergeCell ref="CR111:CR112"/>
    <mergeCell ref="CS111:CS112"/>
    <mergeCell ref="CT111:CT112"/>
    <mergeCell ref="DL111:DL112"/>
    <mergeCell ref="DM111:DM112"/>
    <mergeCell ref="DA109:DA114"/>
    <mergeCell ref="EG111:EG112"/>
    <mergeCell ref="B112:G112"/>
    <mergeCell ref="K112:Y112"/>
    <mergeCell ref="DX111:DX112"/>
    <mergeCell ref="DY111:DY112"/>
    <mergeCell ref="DZ111:DZ112"/>
    <mergeCell ref="EA111:EA112"/>
    <mergeCell ref="DT113:DT114"/>
    <mergeCell ref="DU113:DU114"/>
    <mergeCell ref="DV113:DV114"/>
    <mergeCell ref="DF109:DF110"/>
    <mergeCell ref="DG109:DG110"/>
    <mergeCell ref="DH109:DH110"/>
    <mergeCell ref="CL109:CM110"/>
    <mergeCell ref="CN109:CN110"/>
    <mergeCell ref="CJ113:CJ114"/>
    <mergeCell ref="CK113:CK114"/>
    <mergeCell ref="CL113:CM114"/>
    <mergeCell ref="CN113:CN114"/>
    <mergeCell ref="CO113:CO114"/>
    <mergeCell ref="CP113:CP114"/>
    <mergeCell ref="CU111:CU112"/>
    <mergeCell ref="CV111:CV112"/>
    <mergeCell ref="CW111:CW112"/>
    <mergeCell ref="CX111:CX112"/>
    <mergeCell ref="DF111:DF112"/>
    <mergeCell ref="DG111:DG112"/>
    <mergeCell ref="DH111:DH112"/>
    <mergeCell ref="EF109:EF110"/>
    <mergeCell ref="EG109:EG110"/>
    <mergeCell ref="B110:G110"/>
    <mergeCell ref="K110:Y110"/>
    <mergeCell ref="DX109:DX110"/>
    <mergeCell ref="DY109:DY110"/>
    <mergeCell ref="DZ109:DZ110"/>
    <mergeCell ref="EA109:EA110"/>
    <mergeCell ref="EB109:EB110"/>
    <mergeCell ref="EC109:EC110"/>
    <mergeCell ref="B111:G111"/>
    <mergeCell ref="K111:Y111"/>
    <mergeCell ref="CJ111:CJ112"/>
    <mergeCell ref="CK111:CK112"/>
    <mergeCell ref="CL111:CM112"/>
    <mergeCell ref="CN111:CN112"/>
    <mergeCell ref="CO111:CO112"/>
    <mergeCell ref="CP111:CP112"/>
    <mergeCell ref="CQ111:CQ112"/>
    <mergeCell ref="EG113:EG114"/>
    <mergeCell ref="B114:G114"/>
    <mergeCell ref="K114:Y114"/>
    <mergeCell ref="DW113:DW114"/>
    <mergeCell ref="DX113:DX114"/>
    <mergeCell ref="DY113:DY114"/>
    <mergeCell ref="DZ113:DZ114"/>
    <mergeCell ref="EA113:EA114"/>
    <mergeCell ref="EB113:EB114"/>
    <mergeCell ref="CQ113:CQ114"/>
    <mergeCell ref="CR113:CR114"/>
    <mergeCell ref="EE113:EE114"/>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CS113:CS114"/>
    <mergeCell ref="CT113:CT114"/>
    <mergeCell ref="B113:G113"/>
    <mergeCell ref="K113:Y113"/>
    <mergeCell ref="CU113:CU114"/>
    <mergeCell ref="CV113:CV114"/>
    <mergeCell ref="CW113:CW114"/>
    <mergeCell ref="CX113:CX114"/>
    <mergeCell ref="CY113:CY114"/>
    <mergeCell ref="DC113:DC114"/>
    <mergeCell ref="DD113:DD114"/>
    <mergeCell ref="DE113:DE114"/>
    <mergeCell ref="DF113:DF114"/>
    <mergeCell ref="EF111:EF112"/>
    <mergeCell ref="DG113:DG114"/>
    <mergeCell ref="DH113:DH114"/>
    <mergeCell ref="DI113:DI114"/>
    <mergeCell ref="DJ113:DJ114"/>
    <mergeCell ref="DK113:DK114"/>
    <mergeCell ref="DL113:DL114"/>
    <mergeCell ref="DM113:DM114"/>
    <mergeCell ref="DN113:DN114"/>
    <mergeCell ref="DO113:DO114"/>
    <mergeCell ref="EF113:EF114"/>
    <mergeCell ref="B118:G118"/>
    <mergeCell ref="J118:AA118"/>
    <mergeCell ref="A115:A116"/>
    <mergeCell ref="B115:G116"/>
    <mergeCell ref="H115:H116"/>
    <mergeCell ref="I115:I116"/>
    <mergeCell ref="K115:Y115"/>
    <mergeCell ref="CJ115:CJ116"/>
    <mergeCell ref="K116:Y116"/>
    <mergeCell ref="CV115:CV116"/>
    <mergeCell ref="CW115:CW116"/>
    <mergeCell ref="CK115:CK116"/>
    <mergeCell ref="CL115:CM116"/>
    <mergeCell ref="CN115:CN116"/>
    <mergeCell ref="CO115:CO116"/>
    <mergeCell ref="CP115:CP116"/>
    <mergeCell ref="CQ115:CQ116"/>
    <mergeCell ref="CR115:CR116"/>
    <mergeCell ref="CS115:CS116"/>
    <mergeCell ref="CT115:CT116"/>
    <mergeCell ref="CU115:CU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B117:G117"/>
    <mergeCell ref="J117:T117"/>
    <mergeCell ref="U117:Y117"/>
    <mergeCell ref="Z117:AA117"/>
    <mergeCell ref="DC115:DC116"/>
    <mergeCell ref="DD115:DD116"/>
    <mergeCell ref="DE115:DE116"/>
    <mergeCell ref="DF115:DF116"/>
    <mergeCell ref="EB118:EC118"/>
    <mergeCell ref="ED118:EE118"/>
    <mergeCell ref="EF118:EG118"/>
    <mergeCell ref="CR118:CS118"/>
    <mergeCell ref="CT118:CU118"/>
    <mergeCell ref="CV118:CW118"/>
    <mergeCell ref="CX118:CY118"/>
    <mergeCell ref="DI118:DJ118"/>
    <mergeCell ref="DK118:DL118"/>
    <mergeCell ref="A119:F119"/>
    <mergeCell ref="G119:N119"/>
    <mergeCell ref="O119:P119"/>
    <mergeCell ref="Q119:U119"/>
    <mergeCell ref="V119:X119"/>
    <mergeCell ref="CR119:CY119"/>
    <mergeCell ref="CX115:CX116"/>
    <mergeCell ref="CY115:CY116"/>
    <mergeCell ref="DZ119:EG119"/>
    <mergeCell ref="DM118:DN118"/>
    <mergeCell ref="DO118:DP118"/>
    <mergeCell ref="DZ118:EA118"/>
    <mergeCell ref="DG115:DG116"/>
    <mergeCell ref="DH115:DH116"/>
    <mergeCell ref="DI115:DI116"/>
    <mergeCell ref="DJ115:DJ116"/>
    <mergeCell ref="DK115:DK116"/>
    <mergeCell ref="DL115:DL116"/>
    <mergeCell ref="DM115:DM116"/>
    <mergeCell ref="DN115:DN116"/>
    <mergeCell ref="DO115:DO116"/>
    <mergeCell ref="DP115:DP116"/>
    <mergeCell ref="DT115:DT116"/>
    <mergeCell ref="DI119:DP119"/>
    <mergeCell ref="R134:S134"/>
    <mergeCell ref="T134:U134"/>
    <mergeCell ref="V134:W134"/>
    <mergeCell ref="AB134:AG134"/>
    <mergeCell ref="AH134:AM134"/>
    <mergeCell ref="AN134:AS134"/>
    <mergeCell ref="T133:U133"/>
    <mergeCell ref="V133:W133"/>
    <mergeCell ref="AB133:AG133"/>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G121:N121"/>
    <mergeCell ref="O121:T121"/>
    <mergeCell ref="U121:X121"/>
    <mergeCell ref="Z121:AB121"/>
    <mergeCell ref="K133:O133"/>
    <mergeCell ref="P133:Q133"/>
    <mergeCell ref="R133:S133"/>
    <mergeCell ref="R136:S136"/>
    <mergeCell ref="T136:U136"/>
    <mergeCell ref="V136:W136"/>
    <mergeCell ref="R135:S135"/>
    <mergeCell ref="AH133:AM133"/>
    <mergeCell ref="AN133:AS133"/>
    <mergeCell ref="B134:D134"/>
    <mergeCell ref="E134:F134"/>
    <mergeCell ref="G134:J134"/>
    <mergeCell ref="K134:O134"/>
    <mergeCell ref="P134:Q134"/>
    <mergeCell ref="B133:D133"/>
    <mergeCell ref="E133:F133"/>
    <mergeCell ref="G133:J133"/>
    <mergeCell ref="B136:D136"/>
    <mergeCell ref="E136:F136"/>
    <mergeCell ref="G136:J136"/>
    <mergeCell ref="K136:O136"/>
    <mergeCell ref="P136:Q136"/>
    <mergeCell ref="B135:D135"/>
    <mergeCell ref="E135:F135"/>
    <mergeCell ref="G135:J135"/>
    <mergeCell ref="K135:O135"/>
    <mergeCell ref="P135:Q135"/>
    <mergeCell ref="AB136:AG136"/>
    <mergeCell ref="AH136:AM136"/>
    <mergeCell ref="AN136:AS136"/>
    <mergeCell ref="T135:U135"/>
    <mergeCell ref="V135:W135"/>
    <mergeCell ref="AB135:AG135"/>
    <mergeCell ref="AH135:AM135"/>
    <mergeCell ref="AN135:AS135"/>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D185:AK186"/>
    <mergeCell ref="AL185:AS186"/>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AL198:AM198"/>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91" priority="43" operator="containsText" text="EXTREMO">
      <formula>NOT(ISERROR(SEARCH(("EXTREMO"),(N166))))</formula>
    </cfRule>
    <cfRule type="containsText" dxfId="90" priority="44" operator="containsText" text="ALTO">
      <formula>NOT(ISERROR(SEARCH(("ALTO"),(N166))))</formula>
    </cfRule>
    <cfRule type="containsText" dxfId="89" priority="45" operator="containsText" text="MODERADO">
      <formula>NOT(ISERROR(SEARCH(("MODERADO"),(N166))))</formula>
    </cfRule>
    <cfRule type="containsText" dxfId="88" priority="46" operator="containsText" text="bajo">
      <formula>NOT(ISERROR(SEARCH(("bajo"),(N166))))</formula>
    </cfRule>
  </conditionalFormatting>
  <conditionalFormatting sqref="O168">
    <cfRule type="containsText" dxfId="87" priority="1" operator="containsText" text="EXTREMO">
      <formula>NOT(ISERROR(SEARCH("EXTREMO",O168)))</formula>
    </cfRule>
    <cfRule type="containsText" dxfId="86" priority="2" operator="containsText" text="ALTO">
      <formula>NOT(ISERROR(SEARCH("ALTO",O168)))</formula>
    </cfRule>
    <cfRule type="containsText" dxfId="85" priority="3" operator="containsText" text="MODERADO">
      <formula>NOT(ISERROR(SEARCH("MODERADO",O168)))</formula>
    </cfRule>
    <cfRule type="containsText" dxfId="84" priority="4" operator="containsText" text="bajo">
      <formula>NOT(ISERROR(SEARCH("bajo",O168)))</formula>
    </cfRule>
  </conditionalFormatting>
  <conditionalFormatting sqref="O121:T121 O175:T175 O179:T179 O191:T191 O194:T194 O196:T196 O206:T206 O214:T214">
    <cfRule type="containsText" dxfId="83" priority="21" operator="containsText" text="EXTREMO">
      <formula>NOT(ISERROR(SEARCH(("EXTREMO"),(O121))))</formula>
    </cfRule>
    <cfRule type="containsText" dxfId="82" priority="22" operator="containsText" text="ALTO">
      <formula>NOT(ISERROR(SEARCH(("ALTO"),(O121))))</formula>
    </cfRule>
    <cfRule type="containsText" dxfId="81" priority="23" operator="containsText" text="MODERADO">
      <formula>NOT(ISERROR(SEARCH(("MODERADO"),(O121))))</formula>
    </cfRule>
    <cfRule type="containsText" dxfId="80" priority="24" operator="containsText" text="bajo">
      <formula>NOT(ISERROR(SEARCH(("bajo"),(O121))))</formula>
    </cfRule>
  </conditionalFormatting>
  <conditionalFormatting sqref="O169:T169">
    <cfRule type="containsText" dxfId="79" priority="25" operator="containsText" text="EXTREMO">
      <formula>NOT(ISERROR(SEARCH(("EXTREMO"),(O169))))</formula>
    </cfRule>
    <cfRule type="containsText" dxfId="78" priority="26" operator="containsText" text="ALTO">
      <formula>NOT(ISERROR(SEARCH(("ALTO"),(O169))))</formula>
    </cfRule>
    <cfRule type="containsText" dxfId="77" priority="27" operator="containsText" text="MODERADO">
      <formula>NOT(ISERROR(SEARCH(("MODERADO"),(O169))))</formula>
    </cfRule>
    <cfRule type="containsText" dxfId="76" priority="28" operator="containsText" text="bajo">
      <formula>NOT(ISERROR(SEARCH(("bajo"),(O169))))</formula>
    </cfRule>
  </conditionalFormatting>
  <conditionalFormatting sqref="V181">
    <cfRule type="containsText" dxfId="75" priority="29" operator="containsText" text="EXTREMO">
      <formula>NOT(ISERROR(SEARCH(("EXTREMO"),(V181))))</formula>
    </cfRule>
    <cfRule type="containsText" dxfId="74" priority="30" operator="containsText" text="ALTO">
      <formula>NOT(ISERROR(SEARCH(("ALTO"),(V181))))</formula>
    </cfRule>
    <cfRule type="containsText" dxfId="73" priority="31" operator="containsText" text="MODERADO">
      <formula>NOT(ISERROR(SEARCH(("MODERADO"),(V181))))</formula>
    </cfRule>
    <cfRule type="containsText" dxfId="72" priority="32" operator="containsText" text="bajo">
      <formula>NOT(ISERROR(SEARCH(("bajo"),(V181))))</formula>
    </cfRule>
  </conditionalFormatting>
  <conditionalFormatting sqref="V92:AT92">
    <cfRule type="containsText" dxfId="71" priority="33" operator="containsText" text="Muy Baja">
      <formula>NOT(ISERROR(SEARCH(("Muy Baja"),(V92))))</formula>
    </cfRule>
    <cfRule type="containsText" dxfId="70" priority="34" operator="containsText" text="Muy Alta">
      <formula>NOT(ISERROR(SEARCH(("Muy Alta"),(V92))))</formula>
    </cfRule>
    <cfRule type="containsText" dxfId="69" priority="35" operator="containsText" text="Alta">
      <formula>NOT(ISERROR(SEARCH(("Alta"),(V92))))</formula>
    </cfRule>
    <cfRule type="containsText" dxfId="68" priority="36" operator="containsText" text="Media">
      <formula>NOT(ISERROR(SEARCH(("Media"),(V92))))</formula>
    </cfRule>
    <cfRule type="containsText" dxfId="67" priority="37" operator="containsText" text="Baja">
      <formula>NOT(ISERROR(SEARCH(("Baja"),(V92))))</formula>
    </cfRule>
  </conditionalFormatting>
  <conditionalFormatting sqref="Y197">
    <cfRule type="containsText" dxfId="66" priority="9" operator="containsText" text="EXTREMO">
      <formula>NOT(ISERROR(SEARCH(("EXTREMO"),(Y197))))</formula>
    </cfRule>
    <cfRule type="containsText" dxfId="65" priority="10" operator="containsText" text="ALTO">
      <formula>NOT(ISERROR(SEARCH(("ALTO"),(Y197))))</formula>
    </cfRule>
    <cfRule type="containsText" dxfId="64" priority="11" operator="containsText" text="MODERADO">
      <formula>NOT(ISERROR(SEARCH(("MODERADO"),(Y197))))</formula>
    </cfRule>
    <cfRule type="containsText" dxfId="63" priority="12" operator="containsText" text="bajo">
      <formula>NOT(ISERROR(SEARCH(("bajo"),(Y197))))</formula>
    </cfRule>
  </conditionalFormatting>
  <conditionalFormatting sqref="AB109:AT109">
    <cfRule type="containsText" dxfId="62" priority="38" operator="containsText" text="Leve">
      <formula>NOT(ISERROR(SEARCH(("Leve"),(AB109))))</formula>
    </cfRule>
    <cfRule type="containsText" dxfId="61" priority="39" operator="containsText" text="Catastrófico">
      <formula>NOT(ISERROR(SEARCH(("Catastrófico"),(AB109))))</formula>
    </cfRule>
    <cfRule type="containsText" dxfId="60" priority="40" operator="containsText" text="Mayor">
      <formula>NOT(ISERROR(SEARCH(("Mayor"),(AB109))))</formula>
    </cfRule>
    <cfRule type="containsText" dxfId="59" priority="41" operator="containsText" text="Moderado">
      <formula>NOT(ISERROR(SEARCH(("Moderado"),(AB109))))</formula>
    </cfRule>
    <cfRule type="containsText" dxfId="58" priority="42" operator="containsText" text="Menor">
      <formula>NOT(ISERROR(SEARCH(("Menor"),(AB109))))</formula>
    </cfRule>
  </conditionalFormatting>
  <conditionalFormatting sqref="AD181">
    <cfRule type="containsText" dxfId="57" priority="17" operator="containsText" text="EXTREMO">
      <formula>NOT(ISERROR(SEARCH(("EXTREMO"),(AD181))))</formula>
    </cfRule>
    <cfRule type="containsText" dxfId="56" priority="18" operator="containsText" text="ALTO">
      <formula>NOT(ISERROR(SEARCH(("ALTO"),(AD181))))</formula>
    </cfRule>
    <cfRule type="containsText" dxfId="55" priority="19" operator="containsText" text="MODERADO">
      <formula>NOT(ISERROR(SEARCH(("MODERADO"),(AD181))))</formula>
    </cfRule>
    <cfRule type="containsText" dxfId="54" priority="20" operator="containsText" text="bajo">
      <formula>NOT(ISERROR(SEARCH(("bajo"),(AD181))))</formula>
    </cfRule>
  </conditionalFormatting>
  <conditionalFormatting sqref="AL181">
    <cfRule type="containsText" dxfId="53" priority="13" operator="containsText" text="EXTREMO">
      <formula>NOT(ISERROR(SEARCH(("EXTREMO"),(AL181))))</formula>
    </cfRule>
    <cfRule type="containsText" dxfId="52" priority="14" operator="containsText" text="ALTO">
      <formula>NOT(ISERROR(SEARCH(("ALTO"),(AL181))))</formula>
    </cfRule>
    <cfRule type="containsText" dxfId="51" priority="15" operator="containsText" text="MODERADO">
      <formula>NOT(ISERROR(SEARCH(("MODERADO"),(AL181))))</formula>
    </cfRule>
    <cfRule type="containsText" dxfId="50" priority="16" operator="containsText" text="bajo">
      <formula>NOT(ISERROR(SEARCH(("bajo"),(AL181))))</formula>
    </cfRule>
  </conditionalFormatting>
  <conditionalFormatting sqref="BB180:BD180">
    <cfRule type="containsText" dxfId="49" priority="5" operator="containsText" text="EXTREMO">
      <formula>NOT(ISERROR(SEARCH(("EXTREMO"),(BB180))))</formula>
    </cfRule>
    <cfRule type="containsText" dxfId="48" priority="6" operator="containsText" text="ALTO">
      <formula>NOT(ISERROR(SEARCH(("ALTO"),(BB180))))</formula>
    </cfRule>
    <cfRule type="containsText" dxfId="47" priority="7" operator="containsText" text="MODERADO">
      <formula>NOT(ISERROR(SEARCH(("MODERADO"),(BB180))))</formula>
    </cfRule>
    <cfRule type="containsText" dxfId="46" priority="8" operator="containsText" text="bajo">
      <formula>NOT(ISERROR(SEARCH(("bajo"),(BB180))))</formula>
    </cfRule>
  </conditionalFormatting>
  <dataValidations count="11">
    <dataValidation type="list" allowBlank="1" showErrorMessage="1" sqref="B12:B31">
      <formula1>'R (9)'!Fact_causa</formula1>
    </dataValidation>
    <dataValidation type="list" allowBlank="1" showErrorMessage="1" sqref="B35:B42">
      <formula1>Consecuencia</formula1>
    </dataValidation>
    <dataValidation type="list" allowBlank="1" showErrorMessage="1" sqref="V172:V174 V133:V162">
      <formula1>'R (9)'!Efectos</formula1>
    </dataValidation>
    <dataValidation type="list" allowBlank="1" showErrorMessage="1" sqref="G168">
      <formula1>'R (9)'!Politica_tto</formula1>
    </dataValidation>
    <dataValidation type="list" allowBlank="1" showErrorMessage="1" sqref="T172:T174 T133:T162">
      <formula1>'R (9)'!Proposito</formula1>
    </dataValidation>
    <dataValidation type="list" allowBlank="1" showErrorMessage="1" sqref="D7">
      <formula1>'R (9)'!tipo_riesg</formula1>
    </dataValidation>
    <dataValidation type="list" allowBlank="1" showErrorMessage="1" sqref="R172:R174 R133:R162">
      <formula1>'R (9)'!Contr_implement</formula1>
    </dataValidation>
    <dataValidation type="list" allowBlank="1" showErrorMessage="1" sqref="P172:P174 P133:P162">
      <formula1>'R (9)'!frecuencias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4" zoomScaleNormal="100" workbookViewId="0">
      <selection activeCell="G238" sqref="G238"/>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[6]Matriz!D1</f>
        <v>GESTIÓN DE LA VALORIZACIÓN</v>
      </c>
      <c r="N2" s="1726"/>
      <c r="O2" s="1726"/>
      <c r="P2" s="1726"/>
      <c r="Q2" s="1726"/>
      <c r="R2" s="1726"/>
      <c r="S2" s="1726"/>
      <c r="T2" s="1726"/>
      <c r="U2" s="1727"/>
      <c r="V2" s="387"/>
      <c r="W2" s="1734">
        <f>[6]Matriz!B4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[6]Matriz!D4</f>
        <v>1.) Enero - Abril</v>
      </c>
      <c r="N4" s="1726"/>
      <c r="O4" s="1726"/>
      <c r="P4" s="1726"/>
      <c r="Q4" s="1726"/>
      <c r="R4" s="1726"/>
      <c r="S4" s="1726"/>
      <c r="T4" s="1726"/>
      <c r="U4" s="1727"/>
      <c r="V4" s="387"/>
      <c r="W4" s="1728">
        <f>[6]Matriz!C4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78" customHeight="1" thickBot="1">
      <c r="A7" s="1760" t="s">
        <v>1121</v>
      </c>
      <c r="B7" s="1760"/>
      <c r="C7" s="406" t="s">
        <v>1122</v>
      </c>
      <c r="D7" s="407" t="s">
        <v>122</v>
      </c>
      <c r="E7" s="1761" t="s">
        <v>1123</v>
      </c>
      <c r="F7" s="1761"/>
      <c r="G7" s="1761"/>
      <c r="H7" s="1761"/>
      <c r="I7" s="1761"/>
      <c r="J7" s="1761"/>
      <c r="K7" s="1761"/>
      <c r="L7" s="1761"/>
      <c r="M7" s="1761"/>
      <c r="N7" s="1761"/>
      <c r="O7" s="1761"/>
      <c r="P7" s="1761"/>
      <c r="Q7" s="1761"/>
      <c r="R7" s="1761"/>
      <c r="S7" s="1761"/>
      <c r="T7" s="1761"/>
      <c r="U7" s="1761"/>
      <c r="V7" s="1761"/>
      <c r="W7" s="1761"/>
      <c r="X7" s="1762" t="s">
        <v>1124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319</v>
      </c>
      <c r="C12" s="1737" t="s">
        <v>1125</v>
      </c>
      <c r="D12" s="1737"/>
      <c r="E12" s="1737"/>
      <c r="F12" s="1737"/>
      <c r="G12" s="1737"/>
      <c r="H12" s="1737"/>
      <c r="I12" s="1737" t="s">
        <v>841</v>
      </c>
      <c r="J12" s="1737"/>
      <c r="K12" s="1737"/>
      <c r="L12" s="1737"/>
      <c r="M12" s="1737"/>
      <c r="N12" s="1737"/>
      <c r="O12" s="1737"/>
      <c r="P12" s="1737"/>
      <c r="Q12" s="1737"/>
      <c r="R12" s="1737"/>
      <c r="S12" s="1737"/>
      <c r="T12" s="1737"/>
      <c r="U12" s="1737"/>
      <c r="V12" s="1737"/>
      <c r="W12" s="1737"/>
      <c r="X12" s="1738" t="s">
        <v>1126</v>
      </c>
      <c r="Y12" s="1738"/>
      <c r="Z12" s="1738"/>
      <c r="AA12" s="1738"/>
      <c r="AB12" s="1739" t="str">
        <f>A133</f>
        <v>Control 1</v>
      </c>
      <c r="AC12" s="1740"/>
      <c r="AD12" s="1741" t="str">
        <f t="shared" ref="AD12:AD31" si="0">IF(B133="","",B133)</f>
        <v>Ejecución del procedimiento de trámite de devoluciones</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Por errores operativos en el trámite del pago, (a personas que no correspondan, o mayor valor pagado) 
Causa 2. Funcionarios que se prestan para ejecutar o aprobar el pago con la intención de favorecer a la contraparte. 
.  
.  
.  
.  
.  
.  
.  
.  
.  
.  
.  
.  
.  
.  
.  
.  
.  
. </v>
      </c>
      <c r="AW12" s="421" t="str">
        <f>CONCATENATE(A12,". ",I12," 
",A13,". ",I13," 
",A14,". ",I14," 
",A15,". ",I15," 
",A16,". ",I16," 
",A17,". ",I17," 
",A18,". ",I18," 
",A19,". ",I19," 
",A20,". ",I20," 
",A21,". ",I21," 
",A22,". ",I22," 
",A23,". ",I23," 
",A24,". ",I24," 
",A25,". ",I25," 
",A26,". ",I26," 
",A27,". ",I27," 
",A28,". ",I28," 
",A29,". ",I29," 
",A30,". ",I30," 
",A31,". ",I31,)</f>
        <v xml:space="preserve">Causa 1. Fallas en la Debida Diligencia 
Causa 2. Fallas en la Debida Diligencia 
.  
.  
.  
.  
.  
.  
.  
.  
.  
.  
.  
.  
.  
.  
.  
.  
.  
. </v>
      </c>
      <c r="AX12" s="421" t="str">
        <f>CONCATENATE(A12,". ",B12," 
",A13,". ",B13," 
",A14,". ",B14," 
",A15,". ",B15," 
",A16,". ",B16," 
",A17,". ",B17," 
",A18,". ",B18," 
",A19,". ",B19," 
",A20,". ",B20," 
",A21,". ",B21," 
",A22,". ",B22," 
",A23,". ",B23," 
",A24,". ",B24," 
",A25,". ",B25," 
",A26,". ",B26," 
",A27,". ",B27," 
",A28,". ",B28," 
",A29,". ",B29," 
",A30,". ",B30," 
",A31,". ",B31,)</f>
        <v xml:space="preserve">Causa 1. Operativo 
Causa 2. Humano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82</v>
      </c>
      <c r="C13" s="1737" t="s">
        <v>1127</v>
      </c>
      <c r="D13" s="1737"/>
      <c r="E13" s="1737"/>
      <c r="F13" s="1737"/>
      <c r="G13" s="1737"/>
      <c r="H13" s="1737"/>
      <c r="I13" s="1737" t="s">
        <v>841</v>
      </c>
      <c r="J13" s="1737"/>
      <c r="K13" s="1737"/>
      <c r="L13" s="1737"/>
      <c r="M13" s="1737"/>
      <c r="N13" s="1737"/>
      <c r="O13" s="1737"/>
      <c r="P13" s="1737"/>
      <c r="Q13" s="1737"/>
      <c r="R13" s="1737"/>
      <c r="S13" s="1737"/>
      <c r="T13" s="1737"/>
      <c r="U13" s="1737"/>
      <c r="V13" s="1737"/>
      <c r="W13" s="1737"/>
      <c r="X13" s="1738" t="s">
        <v>1128</v>
      </c>
      <c r="Y13" s="1738"/>
      <c r="Z13" s="1738"/>
      <c r="AA13" s="1738"/>
      <c r="AB13" s="1739" t="str">
        <f t="shared" ref="AB13:AB31" si="1">A134</f>
        <v>Control 2</v>
      </c>
      <c r="AC13" s="1740"/>
      <c r="AD13" s="1741" t="str">
        <f t="shared" si="0"/>
        <v>Debida Diligencia simplificada:
(consulta en listas restrictivas)</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1"/>
        <v>Control 3</v>
      </c>
      <c r="AC14" s="1740"/>
      <c r="AD14" s="1741" t="str">
        <f t="shared" si="0"/>
        <v>Debida Diligencia en el proceso de Giro y pagos.</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Control 4</v>
      </c>
      <c r="AC15" s="1740"/>
      <c r="AD15" s="1741" t="str">
        <f t="shared" si="0"/>
        <v>Debida Diligencia intensificada</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698</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 la Imagen a nivel distrital de la Entidad. 
2. Reputacional:
Sanciones disciplinarias por materialización del riesgos de LAFT por no relaizar debida diligencia. 
3. Legal:
Sanciones disciplinarias por materialización del riesgos de LAFT por no relaizar debida diligencia.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699</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699</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t="str">
        <f t="shared" si="11"/>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t="s">
        <v>136</v>
      </c>
      <c r="J95" s="498" t="s">
        <v>136</v>
      </c>
      <c r="K95" s="498" t="s">
        <v>136</v>
      </c>
      <c r="L95" s="498" t="s">
        <v>136</v>
      </c>
      <c r="M95" s="498"/>
      <c r="N95" s="499"/>
      <c r="O95" s="499"/>
      <c r="P95" s="499"/>
      <c r="Q95" s="499"/>
      <c r="R95" s="499"/>
      <c r="S95" s="499"/>
      <c r="T95" s="499"/>
      <c r="U95" s="499"/>
      <c r="V95" s="499"/>
      <c r="W95" s="499"/>
      <c r="X95" s="499"/>
      <c r="Y95" s="499"/>
      <c r="Z95" s="500">
        <f>COUNTA(H95:Y95)*G95</f>
        <v>0.8</v>
      </c>
      <c r="AA95" s="1867">
        <f>IFERROR(SUM(Z95:Z99)/COUNTA(H95:W99),"")</f>
        <v>0.24000000000000005</v>
      </c>
      <c r="AU95" s="390">
        <v>1</v>
      </c>
      <c r="CC95" s="399">
        <v>1</v>
      </c>
    </row>
    <row r="96" spans="1:81" ht="18.75" customHeight="1">
      <c r="A96" s="501">
        <v>2</v>
      </c>
      <c r="B96" s="502" t="s">
        <v>110</v>
      </c>
      <c r="C96" s="1865"/>
      <c r="D96" s="1865"/>
      <c r="E96" s="1865"/>
      <c r="F96" s="1866"/>
      <c r="G96" s="497">
        <v>0.4</v>
      </c>
      <c r="H96" s="498" t="s">
        <v>136</v>
      </c>
      <c r="I96" s="498"/>
      <c r="J96" s="498"/>
      <c r="K96" s="498"/>
      <c r="L96" s="498"/>
      <c r="M96" s="498"/>
      <c r="N96" s="499"/>
      <c r="O96" s="499"/>
      <c r="P96" s="499"/>
      <c r="Q96" s="499"/>
      <c r="R96" s="499"/>
      <c r="S96" s="499"/>
      <c r="T96" s="499"/>
      <c r="U96" s="499"/>
      <c r="V96" s="499"/>
      <c r="W96" s="499"/>
      <c r="X96" s="499"/>
      <c r="Y96" s="499"/>
      <c r="Z96" s="500">
        <f t="shared" ref="Z96:Z99" si="13">COUNTA(H96:Y96)*G96</f>
        <v>0.4</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c r="I97" s="498"/>
      <c r="J97" s="498"/>
      <c r="K97" s="498"/>
      <c r="L97" s="498"/>
      <c r="M97" s="498"/>
      <c r="N97" s="499"/>
      <c r="O97" s="499"/>
      <c r="P97" s="499"/>
      <c r="Q97" s="499"/>
      <c r="R97" s="499"/>
      <c r="S97" s="499"/>
      <c r="T97" s="499"/>
      <c r="U97" s="499"/>
      <c r="V97" s="499"/>
      <c r="W97" s="499"/>
      <c r="X97" s="499"/>
      <c r="Y97" s="499"/>
      <c r="Z97" s="500">
        <f t="shared" si="13"/>
        <v>0</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9"/>
      <c r="I98" s="499"/>
      <c r="J98" s="499"/>
      <c r="K98" s="499"/>
      <c r="L98" s="499"/>
      <c r="M98" s="499"/>
      <c r="N98" s="499"/>
      <c r="O98" s="499"/>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1</v>
      </c>
      <c r="L100" s="515">
        <f t="shared" si="14"/>
        <v>1</v>
      </c>
      <c r="M100" s="515">
        <f t="shared" si="14"/>
        <v>0</v>
      </c>
      <c r="N100" s="515">
        <f t="shared" si="14"/>
        <v>0</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2</v>
      </c>
      <c r="P101" s="1855"/>
      <c r="Q101" s="1855"/>
      <c r="R101" s="1856" t="str">
        <f>VLOOKUP(O101,A95:B99,2,1)</f>
        <v>Baja</v>
      </c>
      <c r="S101" s="1855"/>
      <c r="T101" s="1855"/>
      <c r="U101" s="1855"/>
      <c r="V101" s="1857">
        <f>IFERROR(AA95,"")</f>
        <v>0.24000000000000005</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2 - Baja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
      </c>
      <c r="CL111" s="1899" t="s">
        <v>256</v>
      </c>
      <c r="CM111" s="1718"/>
      <c r="CN111" s="1901">
        <f>IF(CK111="X",V101,0)</f>
        <v>0</v>
      </c>
      <c r="CO111" s="1896">
        <v>3</v>
      </c>
      <c r="CP111" s="1914"/>
      <c r="CQ111" s="1912" t="str">
        <f>IF(AND(CK111="X",CP103="X"),CN111*CQ105,"")</f>
        <v/>
      </c>
      <c r="CR111" s="1913"/>
      <c r="CS111" s="1913" t="str">
        <f>IF(AND(CK111="X",CR103="X"),CN111*CS105,"")</f>
        <v/>
      </c>
      <c r="CT111" s="1907"/>
      <c r="CU111" s="1905" t="str">
        <f>IF(AND(CK111="X",CT103="X"),CN111*CU105,"")</f>
        <v/>
      </c>
      <c r="CV111" s="1906"/>
      <c r="CW111" s="1906" t="str">
        <f>IF(AND(CK111="X",CV103="X"),CN111*CW105,"")</f>
        <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X</v>
      </c>
      <c r="CL113" s="1899" t="s">
        <v>255</v>
      </c>
      <c r="CM113" s="1718"/>
      <c r="CN113" s="1901">
        <f>IF(CK113="X",V101,0)</f>
        <v>0.24000000000000005</v>
      </c>
      <c r="CO113" s="1896">
        <v>2</v>
      </c>
      <c r="CP113" s="1930"/>
      <c r="CQ113" s="1931" t="str">
        <f>IF(AND(CK113="X",CP103="X"),CN113*CQ105,"")</f>
        <v/>
      </c>
      <c r="CR113" s="1911"/>
      <c r="CS113" s="1912" t="str">
        <f>IF(AND(CK113="X",CR103="X"),CN113*CS105,"")</f>
        <v/>
      </c>
      <c r="CT113" s="1911"/>
      <c r="CU113" s="1912" t="str">
        <f>IF(AND(CK113="X",CT103="X"),CN113*CU105,"")</f>
        <v/>
      </c>
      <c r="CV113" s="1911"/>
      <c r="CW113" s="1912">
        <f>IF(AND(CK113="X",CV103="X"),CN113*CW105,"")</f>
        <v>0.19200000000000006</v>
      </c>
      <c r="CX113" s="1907"/>
      <c r="CY113" s="1905" t="str">
        <f>IF(AND(CK113="X",CX103="X"),CN113*CY105,"")</f>
        <v/>
      </c>
      <c r="CZ113" s="387"/>
      <c r="DA113" s="1743"/>
      <c r="DB113" s="1743"/>
      <c r="DC113" s="1896">
        <v>2</v>
      </c>
      <c r="DD113" s="1897" t="str">
        <f>IF(E164=2,"X","")</f>
        <v/>
      </c>
      <c r="DE113" s="1901">
        <f>IF(DD113="X",I164,0)</f>
        <v>0</v>
      </c>
      <c r="DF113" s="1896">
        <v>2</v>
      </c>
      <c r="DG113" s="1930"/>
      <c r="DH113" s="1931" t="str">
        <f>IF(AND(DD113="X",DG103="X"),DE113*DH105,"")</f>
        <v/>
      </c>
      <c r="DI113" s="1911"/>
      <c r="DJ113" s="1912" t="str">
        <f>IF(AND(DD113="X",DI103="X"),DE113*DJ105,"")</f>
        <v/>
      </c>
      <c r="DK113" s="1911"/>
      <c r="DL113" s="1912" t="str">
        <f>IF(AND(DD113="X",DK103="X"),DE113*DL105,"")</f>
        <v/>
      </c>
      <c r="DM113" s="1907"/>
      <c r="DN113" s="1905" t="str">
        <f>IF(AND(DD113="X",DM103="X"),DE113*DN105,"")</f>
        <v/>
      </c>
      <c r="DO113" s="1907"/>
      <c r="DP113" s="1905" t="str">
        <f>IF(AND(DD113="X",DO103="X"),DE113*DP105,"")</f>
        <v/>
      </c>
      <c r="DQ113" s="387"/>
      <c r="DR113" s="1743"/>
      <c r="DS113" s="1743"/>
      <c r="DT113" s="1896">
        <v>2</v>
      </c>
      <c r="DU113" s="1897" t="str">
        <f>IF(E176=2,"X","")</f>
        <v/>
      </c>
      <c r="DV113" s="1901">
        <f>IF(DU113="X",I176,0)</f>
        <v>0</v>
      </c>
      <c r="DW113" s="1896">
        <v>2</v>
      </c>
      <c r="DX113" s="1930"/>
      <c r="DY113" s="1931" t="str">
        <f>IF(AND(DU113="X",DX103="X"),DV113*DY105,"")</f>
        <v/>
      </c>
      <c r="DZ113" s="1911"/>
      <c r="EA113" s="1912" t="str">
        <f>IF(AND(DU113="X",DZ103="X"),DV113*EA105,"")</f>
        <v/>
      </c>
      <c r="EB113" s="1911"/>
      <c r="EC113" s="1912" t="str">
        <f>IF(AND(DU113="X",EB103="X"),DV113*EC105,"")</f>
        <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X</v>
      </c>
      <c r="DE115" s="1901">
        <f>IF(DD115="x",I164,0)</f>
        <v>3.1104E-2</v>
      </c>
      <c r="DF115" s="1896">
        <v>1</v>
      </c>
      <c r="DG115" s="1930"/>
      <c r="DH115" s="1931" t="str">
        <f>IF(AND(DD115="X",DG103="X"),DE115*DH105,"")</f>
        <v/>
      </c>
      <c r="DI115" s="1910"/>
      <c r="DJ115" s="1910" t="str">
        <f>IF(AND(DD115="X",DI103="X"),DE115*DJ105,"")</f>
        <v/>
      </c>
      <c r="DK115" s="1911"/>
      <c r="DL115" s="1912">
        <f>IF(AND(DD115="X",DK103="X"),DE115*DL105,"")</f>
        <v>1.4929919999999999E-2</v>
      </c>
      <c r="DM115" s="1913"/>
      <c r="DN115" s="1913" t="str">
        <f>IF(AND(DD115="X",DM103="X"),DE115*DN105,"")</f>
        <v/>
      </c>
      <c r="DO115" s="1911"/>
      <c r="DP115" s="1912" t="str">
        <f>IF(AND(DD115="X",DO103="X"),DE115*DP105,"")</f>
        <v/>
      </c>
      <c r="DQ115" s="387"/>
      <c r="DR115" s="542"/>
      <c r="DS115" s="1743"/>
      <c r="DT115" s="1896">
        <v>1</v>
      </c>
      <c r="DU115" s="1897" t="str">
        <f>IF(E176=1,"X","")</f>
        <v>X</v>
      </c>
      <c r="DV115" s="1901">
        <f>IF(DU115="x",I176,0)</f>
        <v>3.1104E-2</v>
      </c>
      <c r="DW115" s="1896">
        <v>1</v>
      </c>
      <c r="DX115" s="1930"/>
      <c r="DY115" s="1931" t="str">
        <f>IF(AND(DU115="X",DX103="X"),DV115*DY105,"")</f>
        <v/>
      </c>
      <c r="DZ115" s="1910"/>
      <c r="EA115" s="1910" t="str">
        <f>IF(AND(DU115="X",DZ103="X"),DV115*EA105,"")</f>
        <v/>
      </c>
      <c r="EB115" s="1911"/>
      <c r="EC115" s="1912">
        <f>IF(AND(DU115="X",EB103="X"),DV115*EC105,"")</f>
        <v>1.4929919999999999E-2</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0.19200000000000006</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1129</v>
      </c>
      <c r="C133" s="1989"/>
      <c r="D133" s="1989"/>
      <c r="E133" s="1990" t="s">
        <v>1130</v>
      </c>
      <c r="F133" s="1990"/>
      <c r="G133" s="1989" t="s">
        <v>1131</v>
      </c>
      <c r="H133" s="1989"/>
      <c r="I133" s="1989"/>
      <c r="J133" s="1989"/>
      <c r="K133" s="1991" t="s">
        <v>1132</v>
      </c>
      <c r="L133" s="1991"/>
      <c r="M133" s="1991"/>
      <c r="N133" s="1991"/>
      <c r="O133" s="1991"/>
      <c r="P133" s="1981" t="s">
        <v>106</v>
      </c>
      <c r="Q133" s="1982"/>
      <c r="R133" s="1981" t="s">
        <v>98</v>
      </c>
      <c r="S133" s="1982"/>
      <c r="T133" s="1981" t="s">
        <v>94</v>
      </c>
      <c r="U133" s="1982"/>
      <c r="V133" s="1981" t="s">
        <v>87</v>
      </c>
      <c r="W133" s="1982"/>
      <c r="X133" s="566">
        <f>IF(Y133&gt;0.8,5,IF(Y133&gt;0.6,4,IF(Y133&gt;0.4,3,IF(Y133&gt;0.2,2,1))))</f>
        <v>1</v>
      </c>
      <c r="Y133" s="567">
        <f>IF(OR(V133="Ambos",V133="Probabilidad"),IF((V101-(V101*AY133))&lt;0.01,0.01,(V101-(V101*AY133))),V101)</f>
        <v>0.14400000000000002</v>
      </c>
      <c r="Z133" s="566">
        <f>IF(AA133&gt;0.8,5,IF(AA133&gt;0.6,4,IF(AA133&gt;0.4,3,IF(AA133&gt;0.2,2,1))))</f>
        <v>4</v>
      </c>
      <c r="AA133" s="567">
        <f>IF(OR(V133="Ambos",V133="Impacto"),IF(V119-(V119*AY133)&lt;0.01,0.01,V119-(V119*AY133)),V119)</f>
        <v>0.8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0.25</v>
      </c>
      <c r="AY133" s="569">
        <f>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Ejecución del procedimiento de trámite de devoluciones 
Control 2. Debida Diligencia simplificada:
(consulta en listas restrictivas) 
Control 3. Debida Diligencia en el proceso de Giro y pagos. 
Control 4. Debida Diligencia intensificada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STOP 
Control 2. Persona asignada en STOP 
Control 3. Persona Asignada en STTR 
Control 4. Equipo Operativo SARLAFT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PRVF12_TRAMITE_DE_DEVOLUCIONES_DE_SALDOS_CREDITO_POR_VALORIZACION_V_2.pdf 
Control 2. Documento de debida Diligencia 
Control 3. Guía pago a Terceros
Documento de debida Diligencia 
Control 4. Documento de debida Diligencia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Registros procedimiento trámite de Devoluciones. 
Control 2. Registro de consultas
Reporte interno en OPEN ERP. 
Control 3. Registro de consultas
Reporte interno en OPEN ERP. 
Control 4. *Informe Debida diligencia intensificada.
*ROS si lo hubiere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Continua 
Control 4. Continua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Manual 
Control 4. Manual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Preventivo 
Control 4. Preventivo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Probabilidad 
Control 3. Ambos 
Control 4. Probabilidad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1 
Control 2. 1 
Control 3. 1
Control 4. 1
. 1
. 1
. 1
. 1
. 1
. 1
. 1
. 1
. 1
. 1
. 1
. 1
. 1
. 1
. 1
. 1
. 1
. 1
. 1
. 1
. 1
. 1
. 1
. 1
. 1
. 1</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0,144 
Control 2. 0,0864 
Control 3. 0,05184
Control 4. 0,031104
. 0,031104
. 0,031104
. 0,031104
. 0,031104
. 0,031104
. 0,031104
. 0,031104
. 0,031104
. 0,031104
. 0,031104
. 0,031104
. 0,031104
. 0,031104
. 0,031104
. 0,031104
. 0,031104
. 0,031104
. 0,031104
. 0,031104
. 0,031104
. 0,031104
. 0,031104
. 0,031104
. 0,031104
. 0,031104
. 0,031104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4 
Control 3. 3
Control 4.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0,8 
Control 3. 0,48
Control 4.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4.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Control 4.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Control 4.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1</v>
      </c>
      <c r="BT133" s="451">
        <f t="shared" ref="BT133:BT162" si="20">IF(T133="detectivo",1,0)</f>
        <v>0</v>
      </c>
      <c r="BU133" s="451">
        <f t="shared" ref="BU133:BU162" si="21">IF(T133="correctivo",1,0)</f>
        <v>0</v>
      </c>
      <c r="BV133" s="451">
        <f t="shared" ref="BV133:BV162" si="22">IF(V133="probabilidad",1,0)</f>
        <v>1</v>
      </c>
      <c r="BW133" s="451">
        <f t="shared" ref="BW133:BW162" si="23">IF(V133="impacto",1,0)</f>
        <v>0</v>
      </c>
      <c r="BX133" s="451">
        <f t="shared" ref="BX133:BX162" si="24">IF(V133="ambos",1,0)</f>
        <v>0</v>
      </c>
      <c r="BY133" s="451">
        <f t="shared" ref="BY133:BY162" si="25">IF(V133="ninguno",1,0)</f>
        <v>0</v>
      </c>
      <c r="BZ133" s="451"/>
      <c r="CA133" s="451"/>
      <c r="CB133" s="393"/>
      <c r="CC133" s="399">
        <v>1</v>
      </c>
      <c r="CD133" s="570" t="str">
        <f t="shared" ref="CD133:CD140" si="26">A12</f>
        <v>Causa 1</v>
      </c>
      <c r="CE133" s="565" t="str">
        <f t="shared" ref="CE133:CE140" si="27">IF(C12="","",C12)</f>
        <v>Por errores operativos en el trámite del pago, (a personas que no correspondan, o mayor valor pagado)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1133</v>
      </c>
      <c r="C134" s="1989"/>
      <c r="D134" s="1989"/>
      <c r="E134" s="1989" t="s">
        <v>1134</v>
      </c>
      <c r="F134" s="1990"/>
      <c r="G134" s="1989" t="s">
        <v>702</v>
      </c>
      <c r="H134" s="1989"/>
      <c r="I134" s="1989"/>
      <c r="J134" s="1989"/>
      <c r="K134" s="1991" t="s">
        <v>1135</v>
      </c>
      <c r="L134" s="1991"/>
      <c r="M134" s="1991"/>
      <c r="N134" s="1991"/>
      <c r="O134" s="1991"/>
      <c r="P134" s="1981" t="s">
        <v>106</v>
      </c>
      <c r="Q134" s="1982"/>
      <c r="R134" s="1981" t="s">
        <v>98</v>
      </c>
      <c r="S134" s="1982"/>
      <c r="T134" s="1981" t="s">
        <v>94</v>
      </c>
      <c r="U134" s="1982"/>
      <c r="V134" s="1981" t="s">
        <v>87</v>
      </c>
      <c r="W134" s="1982"/>
      <c r="X134" s="566">
        <f t="shared" ref="X134:X162" si="28">IF(Y134&gt;0.8,5,IF(Y134&gt;0.6,4,IF(Y134&gt;0.4,3,IF(Y134&gt;0.2,2,1))))</f>
        <v>1</v>
      </c>
      <c r="Y134" s="567">
        <f>IF(OR(V134="Ambos",V134="Probabilidad"),IF((Y133-(Y133*AY134))&lt;0.01,0.01,(Y133-(Y133*AY134))),Y133)</f>
        <v>8.6400000000000005E-2</v>
      </c>
      <c r="Z134" s="566">
        <f>IF(AA134&gt;0.8,5,IF(AA134&gt;0.6,4,IF(AA134&gt;0.4,3,IF(AA134&gt;0.2,2,1))))</f>
        <v>4</v>
      </c>
      <c r="AA134" s="567">
        <f>IF(OR(V134="Ambos",V134="Impacto"),IF(AA133-(AA133*AY134)&lt;0.01,0.01,AA133-(AA133*AY134)),AA133)</f>
        <v>0.8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0.25</v>
      </c>
      <c r="AY134" s="571">
        <f t="shared" ref="AY134:AY140" si="31">IF(OR(R134=0,T134=0),0,AW134+AX134)</f>
        <v>0.4</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1</v>
      </c>
      <c r="BT134" s="451">
        <f t="shared" si="20"/>
        <v>0</v>
      </c>
      <c r="BU134" s="451">
        <f t="shared" si="21"/>
        <v>0</v>
      </c>
      <c r="BV134" s="451">
        <f t="shared" si="22"/>
        <v>1</v>
      </c>
      <c r="BW134" s="451">
        <f t="shared" si="23"/>
        <v>0</v>
      </c>
      <c r="BX134" s="451">
        <f t="shared" si="24"/>
        <v>0</v>
      </c>
      <c r="BY134" s="451">
        <f t="shared" si="25"/>
        <v>0</v>
      </c>
      <c r="BZ134" s="451"/>
      <c r="CA134" s="451"/>
      <c r="CB134" s="393"/>
      <c r="CC134" s="399">
        <v>1</v>
      </c>
      <c r="CD134" s="570" t="str">
        <f t="shared" si="26"/>
        <v>Causa 2</v>
      </c>
      <c r="CE134" s="565" t="str">
        <f t="shared" si="27"/>
        <v>Funcionarios que se prestan para ejecutar o aprobar el pago con la intención de favorecer a la contraparte.</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89" t="s">
        <v>1136</v>
      </c>
      <c r="C135" s="1989"/>
      <c r="D135" s="1989"/>
      <c r="E135" s="1990" t="s">
        <v>1137</v>
      </c>
      <c r="F135" s="1990"/>
      <c r="G135" s="1989" t="s">
        <v>1138</v>
      </c>
      <c r="H135" s="1989"/>
      <c r="I135" s="1989"/>
      <c r="J135" s="1989"/>
      <c r="K135" s="1991" t="s">
        <v>1135</v>
      </c>
      <c r="L135" s="1991"/>
      <c r="M135" s="1991"/>
      <c r="N135" s="1991"/>
      <c r="O135" s="1991"/>
      <c r="P135" s="1981" t="s">
        <v>106</v>
      </c>
      <c r="Q135" s="1982"/>
      <c r="R135" s="1981" t="s">
        <v>98</v>
      </c>
      <c r="S135" s="1982"/>
      <c r="T135" s="1981" t="s">
        <v>94</v>
      </c>
      <c r="U135" s="1982"/>
      <c r="V135" s="1981" t="s">
        <v>92</v>
      </c>
      <c r="W135" s="1982"/>
      <c r="X135" s="566">
        <f t="shared" si="28"/>
        <v>1</v>
      </c>
      <c r="Y135" s="567">
        <f t="shared" ref="Y135:Y162" si="32">IF(OR(V135="Ambos",V135="Probabilidad"),IF((Y134-(Y134*AY135))&lt;0.01,0.01,(Y134-(Y134*AY135))),Y134)</f>
        <v>5.1840000000000004E-2</v>
      </c>
      <c r="Z135" s="566">
        <f t="shared" ref="Z135:Z162" si="33">IF(AA135&gt;0.8,5,IF(AA135&gt;0.6,4,IF(AA135&gt;0.4,3,IF(AA135&gt;0.2,2,1))))</f>
        <v>3</v>
      </c>
      <c r="AA135" s="567">
        <f>IF(OR(V135="Ambos",V135="Impacto"),IF(AA134-(AA134*AY135)&lt;0.01,0.01,AA134-(AA134*AY135)),AA134)</f>
        <v>0.48</v>
      </c>
      <c r="AB135" s="1983" t="s">
        <v>716</v>
      </c>
      <c r="AC135" s="1984"/>
      <c r="AD135" s="1984"/>
      <c r="AE135" s="1984"/>
      <c r="AF135" s="1984"/>
      <c r="AG135" s="1985"/>
      <c r="AH135" s="1986"/>
      <c r="AI135" s="1987"/>
      <c r="AJ135" s="1987"/>
      <c r="AK135" s="1987"/>
      <c r="AL135" s="1987"/>
      <c r="AM135" s="1988"/>
      <c r="AN135" s="1986"/>
      <c r="AO135" s="1987"/>
      <c r="AP135" s="1987"/>
      <c r="AQ135" s="1987"/>
      <c r="AR135" s="1987"/>
      <c r="AS135" s="1988"/>
      <c r="AT135" s="568"/>
      <c r="AU135" s="390">
        <v>1</v>
      </c>
      <c r="AW135" s="571">
        <f t="shared" si="29"/>
        <v>0.15</v>
      </c>
      <c r="AX135" s="571">
        <f t="shared" si="30"/>
        <v>0.25</v>
      </c>
      <c r="AY135" s="571">
        <f t="shared" si="31"/>
        <v>0.4</v>
      </c>
      <c r="AZ135" s="422"/>
      <c r="BA135" s="422"/>
      <c r="BB135" s="422"/>
      <c r="BC135" s="422"/>
      <c r="BD135" s="422"/>
      <c r="BE135" s="422"/>
      <c r="BF135" s="422"/>
      <c r="BG135" s="422"/>
      <c r="BH135" s="421"/>
      <c r="BL135" s="393"/>
      <c r="BM135" s="393"/>
      <c r="BN135" s="393"/>
      <c r="BO135" s="451">
        <f t="shared" si="15"/>
        <v>1</v>
      </c>
      <c r="BP135" s="451">
        <f t="shared" si="16"/>
        <v>0</v>
      </c>
      <c r="BQ135" s="451">
        <f t="shared" si="17"/>
        <v>1</v>
      </c>
      <c r="BR135" s="451">
        <f t="shared" si="18"/>
        <v>0</v>
      </c>
      <c r="BS135" s="451">
        <f t="shared" si="19"/>
        <v>1</v>
      </c>
      <c r="BT135" s="451">
        <f t="shared" si="20"/>
        <v>0</v>
      </c>
      <c r="BU135" s="451">
        <f t="shared" si="21"/>
        <v>0</v>
      </c>
      <c r="BV135" s="451">
        <f t="shared" si="22"/>
        <v>0</v>
      </c>
      <c r="BW135" s="451">
        <f t="shared" si="23"/>
        <v>0</v>
      </c>
      <c r="BX135" s="451">
        <f t="shared" si="24"/>
        <v>1</v>
      </c>
      <c r="BY135" s="451">
        <f t="shared" si="25"/>
        <v>0</v>
      </c>
      <c r="BZ135" s="451"/>
      <c r="CA135" s="451"/>
      <c r="CB135" s="393"/>
      <c r="CC135" s="399">
        <v>1</v>
      </c>
      <c r="CD135" s="570" t="str">
        <f t="shared" si="26"/>
        <v/>
      </c>
      <c r="CE135" s="565" t="str">
        <f t="shared" si="27"/>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62.25" customHeight="1">
      <c r="A136" s="425" t="str">
        <f>IF(B136="","","Control 4")</f>
        <v>Control 4</v>
      </c>
      <c r="B136" s="1989" t="s">
        <v>1139</v>
      </c>
      <c r="C136" s="1989"/>
      <c r="D136" s="1989"/>
      <c r="E136" s="1990" t="s">
        <v>705</v>
      </c>
      <c r="F136" s="1990"/>
      <c r="G136" s="1989" t="s">
        <v>702</v>
      </c>
      <c r="H136" s="1989"/>
      <c r="I136" s="1989"/>
      <c r="J136" s="1989"/>
      <c r="K136" s="1991" t="s">
        <v>706</v>
      </c>
      <c r="L136" s="1991"/>
      <c r="M136" s="1991"/>
      <c r="N136" s="1991"/>
      <c r="O136" s="1991"/>
      <c r="P136" s="1981" t="s">
        <v>106</v>
      </c>
      <c r="Q136" s="1982"/>
      <c r="R136" s="1981" t="s">
        <v>98</v>
      </c>
      <c r="S136" s="1982"/>
      <c r="T136" s="1981" t="s">
        <v>94</v>
      </c>
      <c r="U136" s="1982"/>
      <c r="V136" s="1981" t="s">
        <v>87</v>
      </c>
      <c r="W136" s="1982"/>
      <c r="X136" s="566">
        <f t="shared" si="28"/>
        <v>1</v>
      </c>
      <c r="Y136" s="567">
        <f t="shared" si="32"/>
        <v>3.1104E-2</v>
      </c>
      <c r="Z136" s="566">
        <f t="shared" si="33"/>
        <v>3</v>
      </c>
      <c r="AA136" s="567">
        <f>IF(OR(V136="Ambos",V136="Impacto"),IF(AA135-(AA135*AY136)&lt;0.01,0.01,AA135-(AA135*AY136)),AA135)</f>
        <v>0.48</v>
      </c>
      <c r="AB136" s="1983" t="s">
        <v>716</v>
      </c>
      <c r="AC136" s="1984"/>
      <c r="AD136" s="1984"/>
      <c r="AE136" s="1984"/>
      <c r="AF136" s="1984"/>
      <c r="AG136" s="1985"/>
      <c r="AH136" s="1986"/>
      <c r="AI136" s="1987"/>
      <c r="AJ136" s="1987"/>
      <c r="AK136" s="1987"/>
      <c r="AL136" s="1987"/>
      <c r="AM136" s="1988"/>
      <c r="AN136" s="1986"/>
      <c r="AO136" s="1987"/>
      <c r="AP136" s="1987"/>
      <c r="AQ136" s="1987"/>
      <c r="AR136" s="1987"/>
      <c r="AS136" s="1988"/>
      <c r="AT136" s="568"/>
      <c r="AU136" s="390">
        <v>1</v>
      </c>
      <c r="AW136" s="571">
        <f t="shared" si="29"/>
        <v>0.15</v>
      </c>
      <c r="AX136" s="571">
        <f t="shared" si="30"/>
        <v>0.25</v>
      </c>
      <c r="AY136" s="571">
        <f t="shared" si="31"/>
        <v>0.4</v>
      </c>
      <c r="AZ136" s="422"/>
      <c r="BA136" s="422"/>
      <c r="BB136" s="422"/>
      <c r="BC136" s="422"/>
      <c r="BD136" s="422"/>
      <c r="BE136" s="422"/>
      <c r="BF136" s="422"/>
      <c r="BG136" s="422"/>
      <c r="BH136" s="572"/>
      <c r="BL136" s="393"/>
      <c r="BM136" s="393"/>
      <c r="BN136" s="393"/>
      <c r="BO136" s="451">
        <f t="shared" si="15"/>
        <v>1</v>
      </c>
      <c r="BP136" s="451">
        <f t="shared" si="16"/>
        <v>0</v>
      </c>
      <c r="BQ136" s="451">
        <f t="shared" si="17"/>
        <v>1</v>
      </c>
      <c r="BR136" s="451">
        <f t="shared" si="18"/>
        <v>0</v>
      </c>
      <c r="BS136" s="451">
        <f t="shared" si="19"/>
        <v>1</v>
      </c>
      <c r="BT136" s="451">
        <f t="shared" si="20"/>
        <v>0</v>
      </c>
      <c r="BU136" s="451">
        <f t="shared" si="21"/>
        <v>0</v>
      </c>
      <c r="BV136" s="451">
        <f t="shared" si="22"/>
        <v>1</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1</v>
      </c>
      <c r="Y137" s="567">
        <f t="shared" si="32"/>
        <v>3.1104E-2</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1</v>
      </c>
      <c r="Y138" s="567">
        <f t="shared" si="32"/>
        <v>3.1104E-2</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1</v>
      </c>
      <c r="Y139" s="567">
        <f t="shared" si="32"/>
        <v>3.1104E-2</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1</v>
      </c>
      <c r="Y140" s="567">
        <f t="shared" si="32"/>
        <v>3.1104E-2</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1</v>
      </c>
      <c r="Y141" s="567">
        <f t="shared" si="32"/>
        <v>3.1104E-2</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1</v>
      </c>
      <c r="Y142" s="567">
        <f t="shared" si="32"/>
        <v>3.1104E-2</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1</v>
      </c>
      <c r="Y143" s="567">
        <f t="shared" si="32"/>
        <v>3.1104E-2</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1</v>
      </c>
      <c r="Y144" s="567">
        <f t="shared" si="32"/>
        <v>3.1104E-2</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1</v>
      </c>
      <c r="Y145" s="567">
        <f t="shared" si="32"/>
        <v>3.1104E-2</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1</v>
      </c>
      <c r="Y146" s="567">
        <f t="shared" si="32"/>
        <v>3.1104E-2</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1</v>
      </c>
      <c r="Y147" s="567">
        <f t="shared" si="32"/>
        <v>3.1104E-2</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1</v>
      </c>
      <c r="Y148" s="567">
        <f t="shared" si="32"/>
        <v>3.1104E-2</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1</v>
      </c>
      <c r="Y149" s="567">
        <f t="shared" si="32"/>
        <v>3.1104E-2</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1</v>
      </c>
      <c r="Y150" s="567">
        <f t="shared" si="32"/>
        <v>3.1104E-2</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1</v>
      </c>
      <c r="Y151" s="567">
        <f t="shared" si="32"/>
        <v>3.1104E-2</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1</v>
      </c>
      <c r="Y152" s="567">
        <f t="shared" si="32"/>
        <v>3.1104E-2</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1</v>
      </c>
      <c r="Y153" s="567">
        <f t="shared" si="32"/>
        <v>3.1104E-2</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1</v>
      </c>
      <c r="Y154" s="567">
        <f t="shared" si="32"/>
        <v>3.1104E-2</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1</v>
      </c>
      <c r="Y155" s="567">
        <f t="shared" si="32"/>
        <v>3.1104E-2</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1</v>
      </c>
      <c r="Y156" s="567">
        <f t="shared" si="32"/>
        <v>3.1104E-2</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1</v>
      </c>
      <c r="Y157" s="567">
        <f t="shared" si="32"/>
        <v>3.1104E-2</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1</v>
      </c>
      <c r="Y158" s="567">
        <f t="shared" si="32"/>
        <v>3.1104E-2</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1</v>
      </c>
      <c r="Y159" s="567">
        <f t="shared" si="32"/>
        <v>3.1104E-2</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1</v>
      </c>
      <c r="Y160" s="567">
        <f t="shared" si="32"/>
        <v>3.1104E-2</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1</v>
      </c>
      <c r="Y161" s="567">
        <f t="shared" si="32"/>
        <v>3.1104E-2</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1</v>
      </c>
      <c r="Y162" s="567">
        <f t="shared" si="32"/>
        <v>3.1104E-2</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1</v>
      </c>
      <c r="F164" s="2003" t="str">
        <f>VLOOKUP(E164,A95:B99,2,1)</f>
        <v>Muy Baja</v>
      </c>
      <c r="G164" s="1855"/>
      <c r="H164" s="1855"/>
      <c r="I164" s="2004">
        <f>IF(Y162&lt;0.01,0.01,Y162)</f>
        <v>3.1104E-2</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1 - Muy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4</v>
      </c>
      <c r="BP164" s="392">
        <f t="shared" si="39"/>
        <v>0</v>
      </c>
      <c r="BQ164" s="392">
        <f t="shared" si="39"/>
        <v>4</v>
      </c>
      <c r="BR164" s="392">
        <f t="shared" si="39"/>
        <v>0</v>
      </c>
      <c r="BS164" s="392">
        <f t="shared" si="39"/>
        <v>4</v>
      </c>
      <c r="BT164" s="392">
        <f t="shared" si="39"/>
        <v>0</v>
      </c>
      <c r="BU164" s="392">
        <f t="shared" si="39"/>
        <v>0</v>
      </c>
      <c r="BV164" s="392">
        <f t="shared" si="39"/>
        <v>3</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4</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1.4929919999999999E-2</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1.4929919999999999E-2</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2026"/>
      <c r="C172" s="2026"/>
      <c r="D172" s="2026"/>
      <c r="E172" s="2025"/>
      <c r="F172" s="2025"/>
      <c r="G172" s="2027"/>
      <c r="H172" s="2028"/>
      <c r="I172" s="2028"/>
      <c r="J172" s="2029"/>
      <c r="K172" s="2029"/>
      <c r="L172" s="2029"/>
      <c r="M172" s="2029"/>
      <c r="N172" s="2030"/>
      <c r="O172" s="2030"/>
      <c r="P172" s="2025"/>
      <c r="Q172" s="2034"/>
      <c r="R172" s="2025"/>
      <c r="S172" s="2034"/>
      <c r="T172" s="2025"/>
      <c r="U172" s="2025"/>
      <c r="V172" s="2025"/>
      <c r="W172" s="2025"/>
      <c r="X172" s="587">
        <f>IF(Y172&gt;0.8,5,IF(Y172&gt;0.6,4,IF(Y172&gt;0.4,3,IF(Y172&gt;0.2,2,1))))</f>
        <v>1</v>
      </c>
      <c r="Y172" s="567">
        <f>IF(OR(V172="Ambos",V172="Probabilidad"),IF((I164-(I164*AY172))&lt;0.01,0.01,(I164-(I164*AY172))),I164)</f>
        <v>3.1104E-2</v>
      </c>
      <c r="Z172" s="587">
        <f t="shared" ref="Z172:Z174" si="40">IF(AA172&gt;0.8,5,IF(AA172&gt;0.6,4,IF(AA172&gt;0.4,3,IF(AA172&gt;0.2,2,1))))</f>
        <v>3</v>
      </c>
      <c r="AA172" s="567">
        <f>IF(OR(V172="Ambos",V172="Impacto"),V164-(V164*AY172),V164)</f>
        <v>0.48</v>
      </c>
      <c r="AB172" s="1983" t="s">
        <v>717</v>
      </c>
      <c r="AC172" s="1984"/>
      <c r="AD172" s="1984"/>
      <c r="AE172" s="1984"/>
      <c r="AF172" s="1984"/>
      <c r="AG172" s="1985"/>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  
".</v>
      </c>
      <c r="BA172" s="422" t="str">
        <f>CONCATENATE(A172,". ",E172," 
",A173,". ",E173," 
",A174,". ",E174,)</f>
        <v xml:space="preserve">TTO 1.  
.  
. </v>
      </c>
      <c r="BB172" s="422" t="str">
        <f>CONCATENATE(A172,". ",G172," 
",A173,". ",G173," 
",A174,". ",G174,)</f>
        <v xml:space="preserve">TTO 1.  
.  
. </v>
      </c>
      <c r="BC172" s="422" t="str">
        <f>CONCATENATE(A172,". ",J172," 
",A173,". ",J173," 
",A174,". ",J174,)</f>
        <v xml:space="preserve">TTO 1.  
.  
. </v>
      </c>
      <c r="BD172" s="422" t="str">
        <f>CONCATENATE(A172,". ",L172," 
",A173,". ",L173," 
",A174,". ",L174,)</f>
        <v xml:space="preserve">TTO 1.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1 
. 1 
. 1</v>
      </c>
      <c r="BK172" s="422" t="str">
        <f>CONCATENATE(A172,". ",Y172," 
",A173,". ",Y173," 
",A174,". ",Y174,)</f>
        <v>TTO 1. 0,031104 
. 0,031104 
. 0,031104</v>
      </c>
      <c r="BL172" s="422" t="str">
        <f>CONCATENATE(A172,". ",Z172," 
",A173,". ",Z173," 
",A174,". ",Z174,)</f>
        <v>TTO 1. 3 
. 3 
. 3</v>
      </c>
      <c r="BM172" s="422" t="str">
        <f>CONCATENATE(A172,". ",AA172," 
",A173,". ",AA173," 
",A174,". ",AA174,)</f>
        <v>TTO 1. 0,48 
. 0,48 
. 0,48</v>
      </c>
      <c r="BN172" s="422" t="str">
        <f>CONCATENATE(A172,". ",AB172," 
",A173,". ",AB173," 
",A174,". ",AB174,)</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1</v>
      </c>
      <c r="Y173" s="567">
        <f>IF(OR(V173="Ambos",V173="Probabilidad"),IF((Y172-(Y172*AY173))&lt;0.01,0.01,(Y172-(Y172*AY173))),Y172)</f>
        <v>3.1104E-2</v>
      </c>
      <c r="Z173" s="587">
        <f t="shared" si="40"/>
        <v>3</v>
      </c>
      <c r="AA173" s="567">
        <f>IF(OR(V173="Ambos",V173="Impacto"),IF((AA172-(AA172*AZ173))&lt;0.01,0.01,(AA172-(AA172*AZ173))),AA172)</f>
        <v>0.48</v>
      </c>
      <c r="AB173" s="1983" t="s">
        <v>717</v>
      </c>
      <c r="AC173" s="1984"/>
      <c r="AD173" s="1984"/>
      <c r="AE173" s="1984"/>
      <c r="AF173" s="1984"/>
      <c r="AG173" s="1985"/>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1</v>
      </c>
      <c r="Y174" s="567">
        <f>IF(OR(V174="Ambos",V174="Probabilidad"),IF((Y173-(Y173*AY174))&lt;0.01,0.01,(Y173-(Y173*AY174))),Y173)</f>
        <v>3.1104E-2</v>
      </c>
      <c r="Z174" s="587">
        <f t="shared" si="40"/>
        <v>3</v>
      </c>
      <c r="AA174" s="567">
        <f>IF(OR(V174="Ambos",V174="Impacto"),IF((AA173-(AA173*AZ174))&lt;0.01,0.01,(AA173-(AA173*AZ174))),AA173)</f>
        <v>0.48</v>
      </c>
      <c r="AB174" s="1983" t="s">
        <v>717</v>
      </c>
      <c r="AC174" s="1984"/>
      <c r="AD174" s="1984"/>
      <c r="AE174" s="1984"/>
      <c r="AF174" s="1984"/>
      <c r="AG174" s="1985"/>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1</v>
      </c>
      <c r="F176" s="2003" t="str">
        <f>VLOOKUP(E176,A95:B99,2,1)</f>
        <v>Muy Baja</v>
      </c>
      <c r="G176" s="1855"/>
      <c r="H176" s="1855"/>
      <c r="I176" s="2004">
        <f>IF(Y174&lt;0.01,0.01,Y174)</f>
        <v>3.1104E-2</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1 - Muy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1.4929919999999999E-2</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1.4929919999999999E-2</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al Equipo Operativo SARLAFT por Devoluciones / Total de Devoluciones recibidas por la STOP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15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1140</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88.5" customHeight="1">
      <c r="A184" s="2047"/>
      <c r="B184" s="2034"/>
      <c r="C184" s="2048"/>
      <c r="D184" s="2048"/>
      <c r="E184" s="2048"/>
      <c r="F184" s="2048"/>
      <c r="G184" s="921" t="s">
        <v>293</v>
      </c>
      <c r="H184" s="2045">
        <v>15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1141</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al Equipo Operativo SARLAFT por Devoluciones / Total de Devoluciones recibidas por la STOP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713</v>
      </c>
      <c r="C227" s="2122" t="s">
        <v>1142</v>
      </c>
      <c r="D227" s="2122"/>
      <c r="E227" s="2122"/>
      <c r="F227" s="2122" t="s">
        <v>809</v>
      </c>
      <c r="G227" s="2122"/>
      <c r="H227" s="2122"/>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1143</v>
      </c>
      <c r="C228" s="2122" t="s">
        <v>1144</v>
      </c>
      <c r="D228" s="2122"/>
      <c r="E228" s="2122"/>
      <c r="F228" s="2122" t="s">
        <v>1145</v>
      </c>
      <c r="G228" s="2122"/>
      <c r="H228" s="2122"/>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1130</v>
      </c>
      <c r="C229" s="2122" t="s">
        <v>1146</v>
      </c>
      <c r="D229" s="2122"/>
      <c r="E229" s="2122"/>
      <c r="F229" s="2122" t="s">
        <v>1145</v>
      </c>
      <c r="G229" s="2122"/>
      <c r="H229" s="2122"/>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3" t="s">
        <v>1130</v>
      </c>
      <c r="C230" s="2122" t="s">
        <v>1147</v>
      </c>
      <c r="D230" s="2122"/>
      <c r="E230" s="2122"/>
      <c r="F230" s="2122" t="s">
        <v>1148</v>
      </c>
      <c r="G230" s="2122"/>
      <c r="H230" s="2122"/>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3" t="s">
        <v>1130</v>
      </c>
      <c r="C231" s="2122" t="s">
        <v>1149</v>
      </c>
      <c r="D231" s="2122"/>
      <c r="E231" s="2122"/>
      <c r="F231" s="2122" t="s">
        <v>1145</v>
      </c>
      <c r="G231" s="2122"/>
      <c r="H231" s="2122"/>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3" t="s">
        <v>797</v>
      </c>
      <c r="C232" s="2122" t="s">
        <v>1150</v>
      </c>
      <c r="D232" s="2122"/>
      <c r="E232" s="2122"/>
      <c r="F232" s="2122" t="s">
        <v>1145</v>
      </c>
      <c r="G232" s="2122"/>
      <c r="H232" s="2122"/>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3" t="s">
        <v>713</v>
      </c>
      <c r="C233" s="2122" t="s">
        <v>714</v>
      </c>
      <c r="D233" s="2122"/>
      <c r="E233" s="2122"/>
      <c r="F233" s="2122" t="s">
        <v>806</v>
      </c>
      <c r="G233" s="2122"/>
      <c r="H233" s="2122"/>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3" t="s">
        <v>797</v>
      </c>
      <c r="C234" s="2122" t="s">
        <v>1151</v>
      </c>
      <c r="D234" s="2122"/>
      <c r="E234" s="2122"/>
      <c r="F234" s="2122" t="s">
        <v>1145</v>
      </c>
      <c r="G234" s="2122"/>
      <c r="H234" s="2122"/>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3" t="s">
        <v>797</v>
      </c>
      <c r="C235" s="2122" t="s">
        <v>1152</v>
      </c>
      <c r="D235" s="2122"/>
      <c r="E235" s="2122"/>
      <c r="F235" s="2122" t="s">
        <v>1145</v>
      </c>
      <c r="G235" s="2122"/>
      <c r="H235" s="2122"/>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DT113:DT114"/>
    <mergeCell ref="DU113:DU114"/>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B113:G113"/>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4:G114"/>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R113:CR114"/>
    <mergeCell ref="DC115:DC116"/>
    <mergeCell ref="DD115:DD116"/>
    <mergeCell ref="DE115:DE116"/>
    <mergeCell ref="DF115:DF116"/>
    <mergeCell ref="CR115:CR116"/>
    <mergeCell ref="CS115:CS116"/>
    <mergeCell ref="CT115:CT116"/>
    <mergeCell ref="CU115:CU116"/>
    <mergeCell ref="CV115:CV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45" priority="43" operator="containsText" text="EXTREMO">
      <formula>NOT(ISERROR(SEARCH(("EXTREMO"),(N166))))</formula>
    </cfRule>
    <cfRule type="containsText" dxfId="44" priority="44" operator="containsText" text="ALTO">
      <formula>NOT(ISERROR(SEARCH(("ALTO"),(N166))))</formula>
    </cfRule>
    <cfRule type="containsText" dxfId="43" priority="45" operator="containsText" text="MODERADO">
      <formula>NOT(ISERROR(SEARCH(("MODERADO"),(N166))))</formula>
    </cfRule>
    <cfRule type="containsText" dxfId="42" priority="46" operator="containsText" text="bajo">
      <formula>NOT(ISERROR(SEARCH(("bajo"),(N166))))</formula>
    </cfRule>
  </conditionalFormatting>
  <conditionalFormatting sqref="O168">
    <cfRule type="containsText" dxfId="41" priority="1" operator="containsText" text="EXTREMO">
      <formula>NOT(ISERROR(SEARCH("EXTREMO",O168)))</formula>
    </cfRule>
    <cfRule type="containsText" dxfId="40" priority="2" operator="containsText" text="ALTO">
      <formula>NOT(ISERROR(SEARCH("ALTO",O168)))</formula>
    </cfRule>
    <cfRule type="containsText" dxfId="39" priority="3" operator="containsText" text="MODERADO">
      <formula>NOT(ISERROR(SEARCH("MODERADO",O168)))</formula>
    </cfRule>
    <cfRule type="containsText" dxfId="38" priority="4" operator="containsText" text="bajo">
      <formula>NOT(ISERROR(SEARCH("bajo",O168)))</formula>
    </cfRule>
  </conditionalFormatting>
  <conditionalFormatting sqref="O121:T121 O175:T175 O179:T179 O191:T191 O194:T194 O196:T196 O206:T206 O214:T214">
    <cfRule type="containsText" dxfId="37" priority="21" operator="containsText" text="EXTREMO">
      <formula>NOT(ISERROR(SEARCH(("EXTREMO"),(O121))))</formula>
    </cfRule>
    <cfRule type="containsText" dxfId="36" priority="22" operator="containsText" text="ALTO">
      <formula>NOT(ISERROR(SEARCH(("ALTO"),(O121))))</formula>
    </cfRule>
    <cfRule type="containsText" dxfId="35" priority="23" operator="containsText" text="MODERADO">
      <formula>NOT(ISERROR(SEARCH(("MODERADO"),(O121))))</formula>
    </cfRule>
    <cfRule type="containsText" dxfId="34" priority="24" operator="containsText" text="bajo">
      <formula>NOT(ISERROR(SEARCH(("bajo"),(O121))))</formula>
    </cfRule>
  </conditionalFormatting>
  <conditionalFormatting sqref="O169:T169">
    <cfRule type="containsText" dxfId="33" priority="25" operator="containsText" text="EXTREMO">
      <formula>NOT(ISERROR(SEARCH(("EXTREMO"),(O169))))</formula>
    </cfRule>
    <cfRule type="containsText" dxfId="32" priority="26" operator="containsText" text="ALTO">
      <formula>NOT(ISERROR(SEARCH(("ALTO"),(O169))))</formula>
    </cfRule>
    <cfRule type="containsText" dxfId="31" priority="27" operator="containsText" text="MODERADO">
      <formula>NOT(ISERROR(SEARCH(("MODERADO"),(O169))))</formula>
    </cfRule>
    <cfRule type="containsText" dxfId="30" priority="28" operator="containsText" text="bajo">
      <formula>NOT(ISERROR(SEARCH(("bajo"),(O169))))</formula>
    </cfRule>
  </conditionalFormatting>
  <conditionalFormatting sqref="V181">
    <cfRule type="containsText" dxfId="29" priority="29" operator="containsText" text="EXTREMO">
      <formula>NOT(ISERROR(SEARCH(("EXTREMO"),(V181))))</formula>
    </cfRule>
    <cfRule type="containsText" dxfId="28" priority="30" operator="containsText" text="ALTO">
      <formula>NOT(ISERROR(SEARCH(("ALTO"),(V181))))</formula>
    </cfRule>
    <cfRule type="containsText" dxfId="27" priority="31" operator="containsText" text="MODERADO">
      <formula>NOT(ISERROR(SEARCH(("MODERADO"),(V181))))</formula>
    </cfRule>
    <cfRule type="containsText" dxfId="26" priority="32" operator="containsText" text="bajo">
      <formula>NOT(ISERROR(SEARCH(("bajo"),(V181))))</formula>
    </cfRule>
  </conditionalFormatting>
  <conditionalFormatting sqref="V92:AT92">
    <cfRule type="containsText" dxfId="25" priority="33" operator="containsText" text="Muy Baja">
      <formula>NOT(ISERROR(SEARCH(("Muy Baja"),(V92))))</formula>
    </cfRule>
    <cfRule type="containsText" dxfId="24" priority="34" operator="containsText" text="Muy Alta">
      <formula>NOT(ISERROR(SEARCH(("Muy Alta"),(V92))))</formula>
    </cfRule>
    <cfRule type="containsText" dxfId="23" priority="35" operator="containsText" text="Alta">
      <formula>NOT(ISERROR(SEARCH(("Alta"),(V92))))</formula>
    </cfRule>
    <cfRule type="containsText" dxfId="22" priority="36" operator="containsText" text="Media">
      <formula>NOT(ISERROR(SEARCH(("Media"),(V92))))</formula>
    </cfRule>
    <cfRule type="containsText" dxfId="21" priority="37" operator="containsText" text="Baja">
      <formula>NOT(ISERROR(SEARCH(("Baja"),(V92))))</formula>
    </cfRule>
  </conditionalFormatting>
  <conditionalFormatting sqref="Y197">
    <cfRule type="containsText" dxfId="20" priority="9" operator="containsText" text="EXTREMO">
      <formula>NOT(ISERROR(SEARCH(("EXTREMO"),(Y197))))</formula>
    </cfRule>
    <cfRule type="containsText" dxfId="19" priority="10" operator="containsText" text="ALTO">
      <formula>NOT(ISERROR(SEARCH(("ALTO"),(Y197))))</formula>
    </cfRule>
    <cfRule type="containsText" dxfId="18" priority="11" operator="containsText" text="MODERADO">
      <formula>NOT(ISERROR(SEARCH(("MODERADO"),(Y197))))</formula>
    </cfRule>
    <cfRule type="containsText" dxfId="17" priority="12" operator="containsText" text="bajo">
      <formula>NOT(ISERROR(SEARCH(("bajo"),(Y197))))</formula>
    </cfRule>
  </conditionalFormatting>
  <conditionalFormatting sqref="AB109:AT109">
    <cfRule type="containsText" dxfId="16" priority="38" operator="containsText" text="Leve">
      <formula>NOT(ISERROR(SEARCH(("Leve"),(AB109))))</formula>
    </cfRule>
    <cfRule type="containsText" dxfId="15" priority="39" operator="containsText" text="Catastrófico">
      <formula>NOT(ISERROR(SEARCH(("Catastrófico"),(AB109))))</formula>
    </cfRule>
    <cfRule type="containsText" dxfId="14" priority="40" operator="containsText" text="Mayor">
      <formula>NOT(ISERROR(SEARCH(("Mayor"),(AB109))))</formula>
    </cfRule>
    <cfRule type="containsText" dxfId="13" priority="41" operator="containsText" text="Moderado">
      <formula>NOT(ISERROR(SEARCH(("Moderado"),(AB109))))</formula>
    </cfRule>
    <cfRule type="containsText" dxfId="12" priority="42" operator="containsText" text="Menor">
      <formula>NOT(ISERROR(SEARCH(("Menor"),(AB109))))</formula>
    </cfRule>
  </conditionalFormatting>
  <conditionalFormatting sqref="AD181">
    <cfRule type="containsText" dxfId="11" priority="17" operator="containsText" text="EXTREMO">
      <formula>NOT(ISERROR(SEARCH(("EXTREMO"),(AD181))))</formula>
    </cfRule>
    <cfRule type="containsText" dxfId="10" priority="18" operator="containsText" text="ALTO">
      <formula>NOT(ISERROR(SEARCH(("ALTO"),(AD181))))</formula>
    </cfRule>
    <cfRule type="containsText" dxfId="9" priority="19" operator="containsText" text="MODERADO">
      <formula>NOT(ISERROR(SEARCH(("MODERADO"),(AD181))))</formula>
    </cfRule>
    <cfRule type="containsText" dxfId="8" priority="20" operator="containsText" text="bajo">
      <formula>NOT(ISERROR(SEARCH(("bajo"),(AD181))))</formula>
    </cfRule>
  </conditionalFormatting>
  <conditionalFormatting sqref="AL181">
    <cfRule type="containsText" dxfId="7" priority="13" operator="containsText" text="EXTREMO">
      <formula>NOT(ISERROR(SEARCH(("EXTREMO"),(AL181))))</formula>
    </cfRule>
    <cfRule type="containsText" dxfId="6" priority="14" operator="containsText" text="ALTO">
      <formula>NOT(ISERROR(SEARCH(("ALTO"),(AL181))))</formula>
    </cfRule>
    <cfRule type="containsText" dxfId="5" priority="15" operator="containsText" text="MODERADO">
      <formula>NOT(ISERROR(SEARCH(("MODERADO"),(AL181))))</formula>
    </cfRule>
    <cfRule type="containsText" dxfId="4" priority="16" operator="containsText" text="bajo">
      <formula>NOT(ISERROR(SEARCH(("bajo"),(AL181))))</formula>
    </cfRule>
  </conditionalFormatting>
  <conditionalFormatting sqref="BB180:BD180">
    <cfRule type="containsText" dxfId="3" priority="5" operator="containsText" text="EXTREMO">
      <formula>NOT(ISERROR(SEARCH(("EXTREMO"),(BB180))))</formula>
    </cfRule>
    <cfRule type="containsText" dxfId="2" priority="6" operator="containsText" text="ALTO">
      <formula>NOT(ISERROR(SEARCH(("ALTO"),(BB180))))</formula>
    </cfRule>
    <cfRule type="containsText" dxfId="1" priority="7" operator="containsText" text="MODERADO">
      <formula>NOT(ISERROR(SEARCH(("MODERADO"),(BB180))))</formula>
    </cfRule>
    <cfRule type="containsText" dxfId="0"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(VA)'!frecuencias</formula1>
    </dataValidation>
    <dataValidation type="list" allowBlank="1" showErrorMessage="1" sqref="R172:R174 R133:R162">
      <formula1>'R (VA)'!Contr_implement</formula1>
    </dataValidation>
    <dataValidation type="list" allowBlank="1" showErrorMessage="1" sqref="D7">
      <formula1>'R (VA)'!tipo_riesg</formula1>
    </dataValidation>
    <dataValidation type="list" allowBlank="1" showErrorMessage="1" sqref="T172:T174 T133:T162">
      <formula1>'R (VA)'!Proposito</formula1>
    </dataValidation>
    <dataValidation type="list" allowBlank="1" showErrorMessage="1" sqref="G168">
      <formula1>'R (VA)'!Politica_tto</formula1>
    </dataValidation>
    <dataValidation type="list" allowBlank="1" showErrorMessage="1" sqref="V172:V174 V133:V162">
      <formula1>'R (VA)'!Efectos</formula1>
    </dataValidation>
    <dataValidation type="list" allowBlank="1" showErrorMessage="1" sqref="B35:B42">
      <formula1>Consecuencia</formula1>
    </dataValidation>
    <dataValidation type="list" allowBlank="1" showErrorMessage="1" sqref="B12:B31">
      <formula1>'R (VA)'!Fact_causa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D81"/>
  <sheetViews>
    <sheetView showGridLines="0" workbookViewId="0">
      <selection activeCell="A12" sqref="A12:K12"/>
    </sheetView>
  </sheetViews>
  <sheetFormatPr baseColWidth="10" defaultColWidth="12.5703125" defaultRowHeight="15" customHeight="1"/>
  <cols>
    <col min="1" max="1" width="8.140625" customWidth="1"/>
    <col min="2" max="2" width="5.85546875" customWidth="1"/>
    <col min="3" max="3" width="15.85546875" customWidth="1"/>
    <col min="4" max="11" width="9.85546875" customWidth="1"/>
    <col min="12" max="30" width="10.7109375" customWidth="1"/>
  </cols>
  <sheetData>
    <row r="1" spans="1:30" ht="4.5" customHeight="1">
      <c r="A1" s="137"/>
      <c r="B1" s="2"/>
      <c r="C1" s="2"/>
      <c r="D1" s="2"/>
      <c r="E1" s="2"/>
      <c r="F1" s="2"/>
      <c r="G1" s="2"/>
      <c r="H1" s="2"/>
      <c r="I1" s="2"/>
      <c r="J1" s="2"/>
      <c r="K1" s="138"/>
      <c r="L1" s="2"/>
      <c r="M1" s="2"/>
      <c r="N1" s="2"/>
      <c r="O1" s="2"/>
      <c r="P1" s="2"/>
      <c r="Q1" s="2"/>
      <c r="R1" s="2"/>
      <c r="S1" s="2"/>
      <c r="T1" s="2"/>
      <c r="U1" s="2"/>
      <c r="V1" s="2"/>
      <c r="W1" s="2"/>
      <c r="X1" s="2"/>
      <c r="Y1" s="2"/>
      <c r="Z1" s="2"/>
      <c r="AA1" s="2"/>
      <c r="AB1" s="2"/>
      <c r="AC1" s="2"/>
      <c r="AD1" s="2"/>
    </row>
    <row r="2" spans="1:30" ht="12.75" customHeight="1">
      <c r="A2" s="2972" t="s">
        <v>358</v>
      </c>
      <c r="B2" s="2973"/>
      <c r="C2" s="2973"/>
      <c r="D2" s="2973"/>
      <c r="E2" s="2973"/>
      <c r="F2" s="2973"/>
      <c r="G2" s="2973"/>
      <c r="H2" s="2973"/>
      <c r="I2" s="2973"/>
      <c r="J2" s="2973"/>
      <c r="K2" s="2973"/>
      <c r="N2" s="23"/>
    </row>
    <row r="3" spans="1:30" ht="5.25" customHeight="1">
      <c r="A3" s="36"/>
      <c r="B3" s="36"/>
      <c r="C3" s="36"/>
      <c r="D3" s="36"/>
      <c r="E3" s="36"/>
      <c r="F3" s="36"/>
      <c r="G3" s="36"/>
      <c r="H3" s="36"/>
      <c r="I3" s="36"/>
      <c r="J3" s="36"/>
      <c r="K3" s="36"/>
      <c r="N3" s="23"/>
    </row>
    <row r="4" spans="1:30" ht="15.75" customHeight="1">
      <c r="A4" s="2960" t="s">
        <v>359</v>
      </c>
      <c r="B4" s="1300"/>
      <c r="C4" s="1300"/>
      <c r="D4" s="1300"/>
      <c r="E4" s="1300"/>
      <c r="F4" s="1300"/>
      <c r="G4" s="1300"/>
      <c r="H4" s="1300"/>
      <c r="I4" s="1300"/>
      <c r="J4" s="1300"/>
      <c r="K4" s="1357"/>
      <c r="N4" s="23"/>
    </row>
    <row r="5" spans="1:30" ht="24.75" customHeight="1">
      <c r="A5" s="2961" t="s">
        <v>360</v>
      </c>
      <c r="B5" s="1300"/>
      <c r="C5" s="1357"/>
      <c r="D5" s="2962" t="s">
        <v>361</v>
      </c>
      <c r="E5" s="1300"/>
      <c r="F5" s="1300"/>
      <c r="G5" s="1300"/>
      <c r="H5" s="1300"/>
      <c r="I5" s="1300"/>
      <c r="J5" s="1300"/>
      <c r="K5" s="1357"/>
      <c r="N5" s="23"/>
    </row>
    <row r="6" spans="1:30" ht="25.5" customHeight="1">
      <c r="A6" s="2961" t="s">
        <v>362</v>
      </c>
      <c r="B6" s="1300"/>
      <c r="C6" s="1357"/>
      <c r="D6" s="2962" t="s">
        <v>363</v>
      </c>
      <c r="E6" s="1300"/>
      <c r="F6" s="1300"/>
      <c r="G6" s="1300"/>
      <c r="H6" s="1300"/>
      <c r="I6" s="1300"/>
      <c r="J6" s="1300"/>
      <c r="K6" s="1357"/>
      <c r="N6" s="2"/>
    </row>
    <row r="7" spans="1:30" ht="25.5" customHeight="1">
      <c r="A7" s="2961" t="s">
        <v>364</v>
      </c>
      <c r="B7" s="1300"/>
      <c r="C7" s="1357"/>
      <c r="D7" s="2962" t="s">
        <v>365</v>
      </c>
      <c r="E7" s="1300"/>
      <c r="F7" s="1300"/>
      <c r="G7" s="1300"/>
      <c r="H7" s="1300"/>
      <c r="I7" s="1300"/>
      <c r="J7" s="1300"/>
      <c r="K7" s="1357"/>
      <c r="N7" s="2"/>
    </row>
    <row r="8" spans="1:30" ht="25.5" customHeight="1">
      <c r="A8" s="2961" t="s">
        <v>4</v>
      </c>
      <c r="B8" s="1300"/>
      <c r="C8" s="1357"/>
      <c r="D8" s="2969" t="s">
        <v>366</v>
      </c>
      <c r="E8" s="1300"/>
      <c r="F8" s="1300"/>
      <c r="G8" s="1300"/>
      <c r="H8" s="1300"/>
      <c r="I8" s="1300"/>
      <c r="J8" s="1300"/>
      <c r="K8" s="1357"/>
      <c r="N8" s="2"/>
    </row>
    <row r="9" spans="1:30" ht="25.5" customHeight="1">
      <c r="A9" s="2961" t="s">
        <v>367</v>
      </c>
      <c r="B9" s="1300"/>
      <c r="C9" s="1357"/>
      <c r="D9" s="2974" t="s">
        <v>368</v>
      </c>
      <c r="E9" s="1300"/>
      <c r="F9" s="1300"/>
      <c r="G9" s="1300"/>
      <c r="H9" s="1300"/>
      <c r="I9" s="1300"/>
      <c r="J9" s="1300"/>
      <c r="K9" s="1357"/>
      <c r="L9" s="2"/>
      <c r="M9" s="2"/>
      <c r="N9" s="2"/>
      <c r="O9" s="2"/>
      <c r="P9" s="2"/>
      <c r="Q9" s="2"/>
      <c r="R9" s="2"/>
      <c r="S9" s="2"/>
      <c r="T9" s="2"/>
      <c r="U9" s="2"/>
      <c r="V9" s="2"/>
      <c r="W9" s="2"/>
      <c r="X9" s="2"/>
      <c r="Y9" s="2"/>
      <c r="Z9" s="2"/>
      <c r="AA9" s="2"/>
      <c r="AB9" s="2"/>
      <c r="AC9" s="2"/>
      <c r="AD9" s="2"/>
    </row>
    <row r="10" spans="1:30" ht="12.75" customHeight="1">
      <c r="A10" s="2960" t="s">
        <v>369</v>
      </c>
      <c r="B10" s="1300"/>
      <c r="C10" s="1300"/>
      <c r="D10" s="1300"/>
      <c r="E10" s="1300"/>
      <c r="F10" s="1300"/>
      <c r="G10" s="1300"/>
      <c r="H10" s="1300"/>
      <c r="I10" s="1300"/>
      <c r="J10" s="1300"/>
      <c r="K10" s="1357"/>
      <c r="N10" s="23"/>
    </row>
    <row r="11" spans="1:30" ht="15.75" customHeight="1">
      <c r="A11" s="2960" t="s">
        <v>10</v>
      </c>
      <c r="B11" s="1300"/>
      <c r="C11" s="1300"/>
      <c r="D11" s="1300"/>
      <c r="E11" s="1300"/>
      <c r="F11" s="1300"/>
      <c r="G11" s="1300"/>
      <c r="H11" s="1300"/>
      <c r="I11" s="1300"/>
      <c r="J11" s="1300"/>
      <c r="K11" s="1357"/>
      <c r="L11" s="133"/>
      <c r="M11" s="133"/>
      <c r="N11" s="23"/>
      <c r="O11" s="133"/>
      <c r="P11" s="133"/>
      <c r="Q11" s="133"/>
      <c r="R11" s="133"/>
      <c r="S11" s="133"/>
      <c r="T11" s="17"/>
      <c r="U11" s="17"/>
      <c r="V11" s="17"/>
      <c r="W11" s="17"/>
      <c r="X11" s="17"/>
      <c r="Y11" s="17"/>
      <c r="Z11" s="17"/>
      <c r="AA11" s="17"/>
      <c r="AB11" s="17"/>
      <c r="AC11" s="17"/>
      <c r="AD11" s="17"/>
    </row>
    <row r="12" spans="1:30" ht="26.25" customHeight="1">
      <c r="A12" s="2961" t="s">
        <v>370</v>
      </c>
      <c r="B12" s="1300"/>
      <c r="C12" s="1357"/>
      <c r="D12" s="2962" t="s">
        <v>371</v>
      </c>
      <c r="E12" s="1300"/>
      <c r="F12" s="1300"/>
      <c r="G12" s="1300"/>
      <c r="H12" s="1300"/>
      <c r="I12" s="1300"/>
      <c r="J12" s="1300"/>
      <c r="K12" s="1357"/>
      <c r="N12" s="23"/>
    </row>
    <row r="13" spans="1:30" ht="26.25" customHeight="1">
      <c r="A13" s="2961" t="s">
        <v>6</v>
      </c>
      <c r="B13" s="1300"/>
      <c r="C13" s="1357"/>
      <c r="D13" s="2962" t="s">
        <v>372</v>
      </c>
      <c r="E13" s="1300"/>
      <c r="F13" s="1300"/>
      <c r="G13" s="1300"/>
      <c r="H13" s="1300"/>
      <c r="I13" s="1300"/>
      <c r="J13" s="1300"/>
      <c r="K13" s="1357"/>
    </row>
    <row r="14" spans="1:30" ht="26.25" customHeight="1">
      <c r="A14" s="2961" t="s">
        <v>373</v>
      </c>
      <c r="B14" s="1300"/>
      <c r="C14" s="1357"/>
      <c r="D14" s="2962" t="s">
        <v>374</v>
      </c>
      <c r="E14" s="1300"/>
      <c r="F14" s="1300"/>
      <c r="G14" s="1300"/>
      <c r="H14" s="1300"/>
      <c r="I14" s="1300"/>
      <c r="J14" s="1300"/>
      <c r="K14" s="1357"/>
    </row>
    <row r="15" spans="1:30" ht="26.25" customHeight="1">
      <c r="A15" s="2961" t="s">
        <v>21</v>
      </c>
      <c r="B15" s="1300"/>
      <c r="C15" s="1357"/>
      <c r="D15" s="2962" t="s">
        <v>375</v>
      </c>
      <c r="E15" s="1300"/>
      <c r="F15" s="1300"/>
      <c r="G15" s="1300"/>
      <c r="H15" s="1300"/>
      <c r="I15" s="1300"/>
      <c r="J15" s="1300"/>
      <c r="K15" s="1357"/>
    </row>
    <row r="16" spans="1:30" ht="26.25" customHeight="1">
      <c r="A16" s="2961" t="s">
        <v>376</v>
      </c>
      <c r="B16" s="1300"/>
      <c r="C16" s="1357"/>
      <c r="D16" s="2962" t="s">
        <v>377</v>
      </c>
      <c r="E16" s="1300"/>
      <c r="F16" s="1300"/>
      <c r="G16" s="1300"/>
      <c r="H16" s="1300"/>
      <c r="I16" s="1300"/>
      <c r="J16" s="1300"/>
      <c r="K16" s="1357"/>
    </row>
    <row r="17" spans="1:11" ht="26.25" customHeight="1">
      <c r="A17" s="2961" t="s">
        <v>22</v>
      </c>
      <c r="B17" s="1300"/>
      <c r="C17" s="1357"/>
      <c r="D17" s="2962" t="s">
        <v>378</v>
      </c>
      <c r="E17" s="1300"/>
      <c r="F17" s="1300"/>
      <c r="G17" s="1300"/>
      <c r="H17" s="1300"/>
      <c r="I17" s="1300"/>
      <c r="J17" s="1300"/>
      <c r="K17" s="1357"/>
    </row>
    <row r="18" spans="1:11" ht="26.25" customHeight="1">
      <c r="A18" s="2961" t="s">
        <v>302</v>
      </c>
      <c r="B18" s="1300"/>
      <c r="C18" s="1357"/>
      <c r="D18" s="2962" t="s">
        <v>379</v>
      </c>
      <c r="E18" s="1300"/>
      <c r="F18" s="1300"/>
      <c r="G18" s="1300"/>
      <c r="H18" s="1300"/>
      <c r="I18" s="1300"/>
      <c r="J18" s="1300"/>
      <c r="K18" s="1357"/>
    </row>
    <row r="19" spans="1:11" ht="26.25" customHeight="1">
      <c r="A19" s="2961" t="s">
        <v>19</v>
      </c>
      <c r="B19" s="1300"/>
      <c r="C19" s="1357"/>
      <c r="D19" s="2962" t="s">
        <v>380</v>
      </c>
      <c r="E19" s="1300"/>
      <c r="F19" s="1300"/>
      <c r="G19" s="1300"/>
      <c r="H19" s="1300"/>
      <c r="I19" s="1300"/>
      <c r="J19" s="1300"/>
      <c r="K19" s="1357"/>
    </row>
    <row r="20" spans="1:11" ht="26.25" customHeight="1">
      <c r="A20" s="2961" t="s">
        <v>381</v>
      </c>
      <c r="B20" s="1300"/>
      <c r="C20" s="1357"/>
      <c r="D20" s="2962" t="s">
        <v>382</v>
      </c>
      <c r="E20" s="1300"/>
      <c r="F20" s="1300"/>
      <c r="G20" s="1300"/>
      <c r="H20" s="1300"/>
      <c r="I20" s="1300"/>
      <c r="J20" s="1300"/>
      <c r="K20" s="1357"/>
    </row>
    <row r="21" spans="1:11" ht="26.25" customHeight="1">
      <c r="A21" s="2961" t="s">
        <v>383</v>
      </c>
      <c r="B21" s="1300"/>
      <c r="C21" s="1357"/>
      <c r="D21" s="2962" t="s">
        <v>384</v>
      </c>
      <c r="E21" s="1300"/>
      <c r="F21" s="1300"/>
      <c r="G21" s="1300"/>
      <c r="H21" s="1300"/>
      <c r="I21" s="1300"/>
      <c r="J21" s="1300"/>
      <c r="K21" s="1357"/>
    </row>
    <row r="22" spans="1:11" ht="26.25" customHeight="1">
      <c r="A22" s="2961" t="s">
        <v>23</v>
      </c>
      <c r="B22" s="1300"/>
      <c r="C22" s="1357"/>
      <c r="D22" s="2962" t="s">
        <v>385</v>
      </c>
      <c r="E22" s="1300"/>
      <c r="F22" s="1300"/>
      <c r="G22" s="1300"/>
      <c r="H22" s="1300"/>
      <c r="I22" s="1300"/>
      <c r="J22" s="1300"/>
      <c r="K22" s="1357"/>
    </row>
    <row r="23" spans="1:11" ht="26.25" customHeight="1">
      <c r="A23" s="2988" t="s">
        <v>299</v>
      </c>
      <c r="B23" s="1377"/>
      <c r="C23" s="139" t="s">
        <v>625</v>
      </c>
      <c r="D23" s="2962" t="s">
        <v>626</v>
      </c>
      <c r="E23" s="1300"/>
      <c r="F23" s="1300"/>
      <c r="G23" s="1300"/>
      <c r="H23" s="1300"/>
      <c r="I23" s="1300"/>
      <c r="J23" s="1300"/>
      <c r="K23" s="1357"/>
    </row>
    <row r="24" spans="1:11" ht="26.25" customHeight="1">
      <c r="A24" s="2989"/>
      <c r="B24" s="1349"/>
      <c r="C24" s="139" t="s">
        <v>386</v>
      </c>
      <c r="D24" s="2962" t="s">
        <v>627</v>
      </c>
      <c r="E24" s="1300"/>
      <c r="F24" s="1300"/>
      <c r="G24" s="1300"/>
      <c r="H24" s="1300"/>
      <c r="I24" s="1300"/>
      <c r="J24" s="1300"/>
      <c r="K24" s="1357"/>
    </row>
    <row r="25" spans="1:11" ht="26.25" customHeight="1">
      <c r="A25" s="1378"/>
      <c r="B25" s="1379"/>
      <c r="C25" s="139" t="s">
        <v>387</v>
      </c>
      <c r="D25" s="2962" t="s">
        <v>628</v>
      </c>
      <c r="E25" s="1300"/>
      <c r="F25" s="1300"/>
      <c r="G25" s="1300"/>
      <c r="H25" s="1300"/>
      <c r="I25" s="1300"/>
      <c r="J25" s="1300"/>
      <c r="K25" s="1357"/>
    </row>
    <row r="26" spans="1:11" ht="15.75" customHeight="1">
      <c r="A26" s="2960" t="s">
        <v>11</v>
      </c>
      <c r="B26" s="1300"/>
      <c r="C26" s="1300"/>
      <c r="D26" s="1300"/>
      <c r="E26" s="1300"/>
      <c r="F26" s="1300"/>
      <c r="G26" s="1300"/>
      <c r="H26" s="1300"/>
      <c r="I26" s="1300"/>
      <c r="J26" s="1300"/>
      <c r="K26" s="1357"/>
    </row>
    <row r="27" spans="1:11" ht="39" customHeight="1">
      <c r="A27" s="2981" t="s">
        <v>25</v>
      </c>
      <c r="B27" s="1377"/>
      <c r="C27" s="2962" t="s">
        <v>388</v>
      </c>
      <c r="D27" s="1300"/>
      <c r="E27" s="1300"/>
      <c r="F27" s="1300"/>
      <c r="G27" s="1300"/>
      <c r="H27" s="1300"/>
      <c r="I27" s="1300"/>
      <c r="J27" s="1300"/>
      <c r="K27" s="1357"/>
    </row>
    <row r="28" spans="1:11" ht="44.25" customHeight="1">
      <c r="A28" s="2982"/>
      <c r="B28" s="1578"/>
      <c r="C28" s="139" t="s">
        <v>36</v>
      </c>
      <c r="D28" s="2962" t="s">
        <v>629</v>
      </c>
      <c r="E28" s="1300"/>
      <c r="F28" s="1300"/>
      <c r="G28" s="1300"/>
      <c r="H28" s="1300"/>
      <c r="I28" s="1300"/>
      <c r="J28" s="1300"/>
      <c r="K28" s="1357"/>
    </row>
    <row r="29" spans="1:11" ht="44.25" customHeight="1">
      <c r="A29" s="2982"/>
      <c r="B29" s="1578"/>
      <c r="C29" s="139" t="s">
        <v>60</v>
      </c>
      <c r="D29" s="2962" t="s">
        <v>630</v>
      </c>
      <c r="E29" s="1300"/>
      <c r="F29" s="1300"/>
      <c r="G29" s="1300"/>
      <c r="H29" s="1300"/>
      <c r="I29" s="1300"/>
      <c r="J29" s="1300"/>
      <c r="K29" s="1357"/>
    </row>
    <row r="30" spans="1:11" ht="26.25" customHeight="1">
      <c r="A30" s="2982"/>
      <c r="B30" s="1578"/>
      <c r="C30" s="139" t="s">
        <v>389</v>
      </c>
      <c r="D30" s="2962" t="s">
        <v>390</v>
      </c>
      <c r="E30" s="1300"/>
      <c r="F30" s="1300"/>
      <c r="G30" s="1300"/>
      <c r="H30" s="1300"/>
      <c r="I30" s="1300"/>
      <c r="J30" s="1300"/>
      <c r="K30" s="1357"/>
    </row>
    <row r="31" spans="1:11" ht="26.25" customHeight="1">
      <c r="A31" s="1378"/>
      <c r="B31" s="1379"/>
      <c r="C31" s="139" t="s">
        <v>391</v>
      </c>
      <c r="D31" s="2962" t="s">
        <v>392</v>
      </c>
      <c r="E31" s="1300"/>
      <c r="F31" s="1300"/>
      <c r="G31" s="1300"/>
      <c r="H31" s="1300"/>
      <c r="I31" s="1300"/>
      <c r="J31" s="1300"/>
      <c r="K31" s="1357"/>
    </row>
    <row r="32" spans="1:11" ht="15.75" customHeight="1">
      <c r="A32" s="2960" t="s">
        <v>12</v>
      </c>
      <c r="B32" s="1300"/>
      <c r="C32" s="1300"/>
      <c r="D32" s="1300"/>
      <c r="E32" s="1300"/>
      <c r="F32" s="1300"/>
      <c r="G32" s="1300"/>
      <c r="H32" s="1300"/>
      <c r="I32" s="1300"/>
      <c r="J32" s="1300"/>
      <c r="K32" s="1357"/>
    </row>
    <row r="33" spans="1:11" ht="62.25" customHeight="1">
      <c r="A33" s="2961" t="s">
        <v>393</v>
      </c>
      <c r="B33" s="1300"/>
      <c r="C33" s="1357"/>
      <c r="D33" s="2962" t="s">
        <v>394</v>
      </c>
      <c r="E33" s="1300"/>
      <c r="F33" s="1300"/>
      <c r="G33" s="1300"/>
      <c r="H33" s="1300"/>
      <c r="I33" s="1300"/>
      <c r="J33" s="1300"/>
      <c r="K33" s="1357"/>
    </row>
    <row r="34" spans="1:11" ht="26.25" customHeight="1">
      <c r="A34" s="2961" t="s">
        <v>395</v>
      </c>
      <c r="B34" s="1300"/>
      <c r="C34" s="1357"/>
      <c r="D34" s="2962" t="s">
        <v>396</v>
      </c>
      <c r="E34" s="1300"/>
      <c r="F34" s="1300"/>
      <c r="G34" s="1300"/>
      <c r="H34" s="1300"/>
      <c r="I34" s="1300"/>
      <c r="J34" s="1300"/>
      <c r="K34" s="1357"/>
    </row>
    <row r="35" spans="1:11" ht="26.25" customHeight="1">
      <c r="A35" s="2961" t="s">
        <v>397</v>
      </c>
      <c r="B35" s="1300"/>
      <c r="C35" s="1357"/>
      <c r="D35" s="2962" t="s">
        <v>398</v>
      </c>
      <c r="E35" s="1300"/>
      <c r="F35" s="1300"/>
      <c r="G35" s="1300"/>
      <c r="H35" s="1300"/>
      <c r="I35" s="1300"/>
      <c r="J35" s="1300"/>
      <c r="K35" s="1357"/>
    </row>
    <row r="36" spans="1:11" ht="26.25" customHeight="1">
      <c r="A36" s="2961" t="s">
        <v>399</v>
      </c>
      <c r="B36" s="1300"/>
      <c r="C36" s="1357"/>
      <c r="D36" s="2962" t="s">
        <v>400</v>
      </c>
      <c r="E36" s="1300"/>
      <c r="F36" s="1300"/>
      <c r="G36" s="1300"/>
      <c r="H36" s="1300"/>
      <c r="I36" s="1300"/>
      <c r="J36" s="1300"/>
      <c r="K36" s="1357"/>
    </row>
    <row r="37" spans="1:11" ht="36.75" customHeight="1">
      <c r="A37" s="2961" t="s">
        <v>204</v>
      </c>
      <c r="B37" s="1300"/>
      <c r="C37" s="1357"/>
      <c r="D37" s="2962" t="s">
        <v>401</v>
      </c>
      <c r="E37" s="1300"/>
      <c r="F37" s="1300"/>
      <c r="G37" s="1300"/>
      <c r="H37" s="1300"/>
      <c r="I37" s="1300"/>
      <c r="J37" s="1300"/>
      <c r="K37" s="1357"/>
    </row>
    <row r="38" spans="1:11" ht="26.25" customHeight="1">
      <c r="A38" s="2961" t="s">
        <v>46</v>
      </c>
      <c r="B38" s="1300"/>
      <c r="C38" s="1357"/>
      <c r="D38" s="2962" t="s">
        <v>402</v>
      </c>
      <c r="E38" s="1300"/>
      <c r="F38" s="1300"/>
      <c r="G38" s="1300"/>
      <c r="H38" s="1300"/>
      <c r="I38" s="1300"/>
      <c r="J38" s="1300"/>
      <c r="K38" s="1357"/>
    </row>
    <row r="39" spans="1:11" ht="36.75" customHeight="1">
      <c r="A39" s="2961" t="s">
        <v>48</v>
      </c>
      <c r="B39" s="1300"/>
      <c r="C39" s="1357"/>
      <c r="D39" s="2962" t="s">
        <v>401</v>
      </c>
      <c r="E39" s="1300"/>
      <c r="F39" s="1300"/>
      <c r="G39" s="1300"/>
      <c r="H39" s="1300"/>
      <c r="I39" s="1300"/>
      <c r="J39" s="1300"/>
      <c r="K39" s="1357"/>
    </row>
    <row r="40" spans="1:11" ht="36.75" customHeight="1">
      <c r="A40" s="2961" t="s">
        <v>51</v>
      </c>
      <c r="B40" s="1300"/>
      <c r="C40" s="1357"/>
      <c r="D40" s="2962" t="s">
        <v>401</v>
      </c>
      <c r="E40" s="1300"/>
      <c r="F40" s="1300"/>
      <c r="G40" s="1300"/>
      <c r="H40" s="1300"/>
      <c r="I40" s="1300"/>
      <c r="J40" s="1300"/>
      <c r="K40" s="1357"/>
    </row>
    <row r="41" spans="1:11" ht="36.75" customHeight="1">
      <c r="A41" s="2960" t="s">
        <v>631</v>
      </c>
      <c r="B41" s="2977"/>
      <c r="C41" s="2978"/>
      <c r="D41" s="2962" t="s">
        <v>637</v>
      </c>
      <c r="E41" s="2979"/>
      <c r="F41" s="2979"/>
      <c r="G41" s="2979"/>
      <c r="H41" s="2979"/>
      <c r="I41" s="2979"/>
      <c r="J41" s="2979"/>
      <c r="K41" s="2980"/>
    </row>
    <row r="42" spans="1:11" ht="26.25" customHeight="1">
      <c r="A42" s="2975" t="s">
        <v>403</v>
      </c>
      <c r="B42" s="2961" t="s">
        <v>404</v>
      </c>
      <c r="C42" s="1357"/>
      <c r="D42" s="2962" t="s">
        <v>405</v>
      </c>
      <c r="E42" s="1300"/>
      <c r="F42" s="1300"/>
      <c r="G42" s="1300"/>
      <c r="H42" s="1300"/>
      <c r="I42" s="1300"/>
      <c r="J42" s="1300"/>
      <c r="K42" s="1357"/>
    </row>
    <row r="43" spans="1:11" ht="26.25" customHeight="1">
      <c r="A43" s="2976"/>
      <c r="B43" s="2961" t="s">
        <v>406</v>
      </c>
      <c r="C43" s="1357"/>
      <c r="D43" s="2962" t="s">
        <v>407</v>
      </c>
      <c r="E43" s="1300"/>
      <c r="F43" s="1300"/>
      <c r="G43" s="1300"/>
      <c r="H43" s="1300"/>
      <c r="I43" s="1300"/>
      <c r="J43" s="1300"/>
      <c r="K43" s="1357"/>
    </row>
    <row r="44" spans="1:11" ht="26.25" customHeight="1">
      <c r="A44" s="2976"/>
      <c r="B44" s="2961" t="s">
        <v>408</v>
      </c>
      <c r="C44" s="1357"/>
      <c r="D44" s="2962" t="s">
        <v>409</v>
      </c>
      <c r="E44" s="1300"/>
      <c r="F44" s="1300"/>
      <c r="G44" s="1300"/>
      <c r="H44" s="1300"/>
      <c r="I44" s="1300"/>
      <c r="J44" s="1300"/>
      <c r="K44" s="1357"/>
    </row>
    <row r="45" spans="1:11" ht="26.25" customHeight="1">
      <c r="A45" s="1347"/>
      <c r="B45" s="2961" t="s">
        <v>410</v>
      </c>
      <c r="C45" s="1357"/>
      <c r="D45" s="2962" t="s">
        <v>411</v>
      </c>
      <c r="E45" s="1300"/>
      <c r="F45" s="1300"/>
      <c r="G45" s="1300"/>
      <c r="H45" s="1300"/>
      <c r="I45" s="1300"/>
      <c r="J45" s="1300"/>
      <c r="K45" s="1357"/>
    </row>
    <row r="46" spans="1:11" ht="15.75" customHeight="1">
      <c r="A46" s="2960" t="s">
        <v>13</v>
      </c>
      <c r="B46" s="1300"/>
      <c r="C46" s="1300"/>
      <c r="D46" s="1300"/>
      <c r="E46" s="1300"/>
      <c r="F46" s="1300"/>
      <c r="G46" s="1300"/>
      <c r="H46" s="1300"/>
      <c r="I46" s="1300"/>
      <c r="J46" s="1300"/>
      <c r="K46" s="1357"/>
    </row>
    <row r="47" spans="1:11" ht="26.25" customHeight="1">
      <c r="A47" s="2968" t="s">
        <v>412</v>
      </c>
      <c r="B47" s="1300"/>
      <c r="C47" s="1357"/>
      <c r="D47" s="2969" t="s">
        <v>413</v>
      </c>
      <c r="E47" s="1300"/>
      <c r="F47" s="1300"/>
      <c r="G47" s="1300"/>
      <c r="H47" s="1300"/>
      <c r="I47" s="1300"/>
      <c r="J47" s="1300"/>
      <c r="K47" s="1357"/>
    </row>
    <row r="48" spans="1:11" ht="26.25" customHeight="1">
      <c r="A48" s="2968" t="s">
        <v>414</v>
      </c>
      <c r="B48" s="1300"/>
      <c r="C48" s="1357"/>
      <c r="D48" s="2962" t="s">
        <v>415</v>
      </c>
      <c r="E48" s="1300"/>
      <c r="F48" s="1300"/>
      <c r="G48" s="1300"/>
      <c r="H48" s="1300"/>
      <c r="I48" s="1300"/>
      <c r="J48" s="1300"/>
      <c r="K48" s="1357"/>
    </row>
    <row r="49" spans="1:11" ht="26.25" customHeight="1">
      <c r="A49" s="2968" t="s">
        <v>282</v>
      </c>
      <c r="B49" s="1300"/>
      <c r="C49" s="1357"/>
      <c r="D49" s="2969" t="s">
        <v>416</v>
      </c>
      <c r="E49" s="1300"/>
      <c r="F49" s="1300"/>
      <c r="G49" s="1300"/>
      <c r="H49" s="1300"/>
      <c r="I49" s="1300"/>
      <c r="J49" s="1300"/>
      <c r="K49" s="1357"/>
    </row>
    <row r="50" spans="1:11" ht="26.25" customHeight="1">
      <c r="A50" s="2968" t="s">
        <v>27</v>
      </c>
      <c r="B50" s="1300"/>
      <c r="C50" s="1357"/>
      <c r="D50" s="2969" t="s">
        <v>417</v>
      </c>
      <c r="E50" s="1300"/>
      <c r="F50" s="1300"/>
      <c r="G50" s="1300"/>
      <c r="H50" s="1300"/>
      <c r="I50" s="1300"/>
      <c r="J50" s="1300"/>
      <c r="K50" s="1357"/>
    </row>
    <row r="51" spans="1:11" ht="26.25" customHeight="1">
      <c r="A51" s="2968" t="s">
        <v>300</v>
      </c>
      <c r="B51" s="1300"/>
      <c r="C51" s="1357"/>
      <c r="D51" s="2962" t="s">
        <v>418</v>
      </c>
      <c r="E51" s="1300"/>
      <c r="F51" s="1300"/>
      <c r="G51" s="1300"/>
      <c r="H51" s="1300"/>
      <c r="I51" s="1300"/>
      <c r="J51" s="1300"/>
      <c r="K51" s="1357"/>
    </row>
    <row r="52" spans="1:11" ht="26.25" customHeight="1">
      <c r="A52" s="2968" t="s">
        <v>301</v>
      </c>
      <c r="B52" s="1300"/>
      <c r="C52" s="1357"/>
      <c r="D52" s="2969" t="s">
        <v>419</v>
      </c>
      <c r="E52" s="1300"/>
      <c r="F52" s="1300"/>
      <c r="G52" s="1300"/>
      <c r="H52" s="1300"/>
      <c r="I52" s="1300"/>
      <c r="J52" s="1300"/>
      <c r="K52" s="1357"/>
    </row>
    <row r="53" spans="1:11" ht="26.25" customHeight="1">
      <c r="A53" s="2968" t="s">
        <v>541</v>
      </c>
      <c r="B53" s="1300"/>
      <c r="C53" s="1357"/>
      <c r="D53" s="2962" t="s">
        <v>633</v>
      </c>
      <c r="E53" s="2970"/>
      <c r="F53" s="2970"/>
      <c r="G53" s="2970"/>
      <c r="H53" s="2970"/>
      <c r="I53" s="2970"/>
      <c r="J53" s="2970"/>
      <c r="K53" s="2971"/>
    </row>
    <row r="54" spans="1:11" ht="40.5" customHeight="1">
      <c r="A54" s="2968" t="s">
        <v>634</v>
      </c>
      <c r="B54" s="1300"/>
      <c r="C54" s="1357"/>
      <c r="D54" s="2962" t="s">
        <v>635</v>
      </c>
      <c r="E54" s="2970"/>
      <c r="F54" s="2970"/>
      <c r="G54" s="2970"/>
      <c r="H54" s="2970"/>
      <c r="I54" s="2970"/>
      <c r="J54" s="2970"/>
      <c r="K54" s="2971"/>
    </row>
    <row r="55" spans="1:11" ht="26.25" customHeight="1">
      <c r="A55" s="2968" t="s">
        <v>632</v>
      </c>
      <c r="B55" s="1300"/>
      <c r="C55" s="1357"/>
      <c r="D55" s="2962" t="s">
        <v>636</v>
      </c>
      <c r="E55" s="1300"/>
      <c r="F55" s="1300"/>
      <c r="G55" s="1300"/>
      <c r="H55" s="1300"/>
      <c r="I55" s="1300"/>
      <c r="J55" s="1300"/>
      <c r="K55" s="1357"/>
    </row>
    <row r="56" spans="1:11" ht="15.75" customHeight="1">
      <c r="A56" s="2960" t="s">
        <v>420</v>
      </c>
      <c r="B56" s="1300"/>
      <c r="C56" s="1300"/>
      <c r="D56" s="1300"/>
      <c r="E56" s="1300"/>
      <c r="F56" s="1300"/>
      <c r="G56" s="1300"/>
      <c r="H56" s="1300"/>
      <c r="I56" s="1300"/>
      <c r="J56" s="1300"/>
      <c r="K56" s="1357"/>
    </row>
    <row r="57" spans="1:11" ht="26.25" customHeight="1">
      <c r="A57" s="2961" t="s">
        <v>29</v>
      </c>
      <c r="B57" s="1300"/>
      <c r="C57" s="1357"/>
      <c r="D57" s="2962" t="s">
        <v>421</v>
      </c>
      <c r="E57" s="1300"/>
      <c r="F57" s="1300"/>
      <c r="G57" s="1300"/>
      <c r="H57" s="1300"/>
      <c r="I57" s="1300"/>
      <c r="J57" s="1300"/>
      <c r="K57" s="1357"/>
    </row>
    <row r="58" spans="1:11" ht="26.25" customHeight="1">
      <c r="A58" s="2961" t="s">
        <v>30</v>
      </c>
      <c r="B58" s="1300"/>
      <c r="C58" s="1357"/>
      <c r="D58" s="2962" t="s">
        <v>422</v>
      </c>
      <c r="E58" s="1300"/>
      <c r="F58" s="1300"/>
      <c r="G58" s="1300"/>
      <c r="H58" s="1300"/>
      <c r="I58" s="1300"/>
      <c r="J58" s="1300"/>
      <c r="K58" s="1357"/>
    </row>
    <row r="59" spans="1:11" ht="26.25" customHeight="1">
      <c r="A59" s="2961" t="s">
        <v>423</v>
      </c>
      <c r="B59" s="1300"/>
      <c r="C59" s="1357"/>
      <c r="D59" s="2962" t="s">
        <v>424</v>
      </c>
      <c r="E59" s="1300"/>
      <c r="F59" s="1300"/>
      <c r="G59" s="1300"/>
      <c r="H59" s="1300"/>
      <c r="I59" s="1300"/>
      <c r="J59" s="1300"/>
      <c r="K59" s="1357"/>
    </row>
    <row r="60" spans="1:11" ht="34.5" customHeight="1">
      <c r="A60" s="2961" t="s">
        <v>425</v>
      </c>
      <c r="B60" s="1300"/>
      <c r="C60" s="1357"/>
      <c r="D60" s="2962" t="s">
        <v>644</v>
      </c>
      <c r="E60" s="1300"/>
      <c r="F60" s="1300"/>
      <c r="G60" s="1300"/>
      <c r="H60" s="1300"/>
      <c r="I60" s="1300"/>
      <c r="J60" s="1300"/>
      <c r="K60" s="1357"/>
    </row>
    <row r="61" spans="1:11" ht="15.75" customHeight="1">
      <c r="A61" s="2960" t="s">
        <v>295</v>
      </c>
      <c r="B61" s="1300"/>
      <c r="C61" s="1300"/>
      <c r="D61" s="1300"/>
      <c r="E61" s="1300"/>
      <c r="F61" s="1300"/>
      <c r="G61" s="1300"/>
      <c r="H61" s="1300"/>
      <c r="I61" s="1300"/>
      <c r="J61" s="1300"/>
      <c r="K61" s="1357"/>
    </row>
    <row r="62" spans="1:11" ht="39.75" customHeight="1">
      <c r="A62" s="2961" t="s">
        <v>426</v>
      </c>
      <c r="B62" s="1300"/>
      <c r="C62" s="1357"/>
      <c r="D62" s="2962" t="s">
        <v>427</v>
      </c>
      <c r="E62" s="1300"/>
      <c r="F62" s="1300"/>
      <c r="G62" s="1300"/>
      <c r="H62" s="1300"/>
      <c r="I62" s="1300"/>
      <c r="J62" s="1300"/>
      <c r="K62" s="1357"/>
    </row>
    <row r="63" spans="1:11" ht="26.25" customHeight="1">
      <c r="A63" s="2961" t="s">
        <v>428</v>
      </c>
      <c r="B63" s="1300"/>
      <c r="C63" s="1357"/>
      <c r="D63" s="2962" t="s">
        <v>429</v>
      </c>
      <c r="E63" s="1300"/>
      <c r="F63" s="1300"/>
      <c r="G63" s="1300"/>
      <c r="H63" s="1300"/>
      <c r="I63" s="1300"/>
      <c r="J63" s="1300"/>
      <c r="K63" s="1357"/>
    </row>
    <row r="64" spans="1:11" ht="26.25" customHeight="1">
      <c r="A64" s="2961" t="s">
        <v>430</v>
      </c>
      <c r="B64" s="1300"/>
      <c r="C64" s="1357"/>
      <c r="D64" s="2962" t="s">
        <v>431</v>
      </c>
      <c r="E64" s="1300"/>
      <c r="F64" s="1300"/>
      <c r="G64" s="1300"/>
      <c r="H64" s="1300"/>
      <c r="I64" s="1300"/>
      <c r="J64" s="1300"/>
      <c r="K64" s="1357"/>
    </row>
    <row r="65" spans="1:11" ht="26.25" customHeight="1">
      <c r="A65" s="2961" t="s">
        <v>432</v>
      </c>
      <c r="B65" s="1300"/>
      <c r="C65" s="1357"/>
      <c r="D65" s="2962" t="s">
        <v>433</v>
      </c>
      <c r="E65" s="1300"/>
      <c r="F65" s="1300"/>
      <c r="G65" s="1300"/>
      <c r="H65" s="1300"/>
      <c r="I65" s="1300"/>
      <c r="J65" s="1300"/>
      <c r="K65" s="1357"/>
    </row>
    <row r="66" spans="1:11" ht="26.25" customHeight="1">
      <c r="A66" s="2961" t="s">
        <v>300</v>
      </c>
      <c r="B66" s="1300"/>
      <c r="C66" s="1357"/>
      <c r="D66" s="2962" t="s">
        <v>434</v>
      </c>
      <c r="E66" s="1300"/>
      <c r="F66" s="1300"/>
      <c r="G66" s="1300"/>
      <c r="H66" s="1300"/>
      <c r="I66" s="1300"/>
      <c r="J66" s="1300"/>
      <c r="K66" s="1357"/>
    </row>
    <row r="67" spans="1:11" ht="26.25" customHeight="1">
      <c r="A67" s="2961" t="s">
        <v>301</v>
      </c>
      <c r="B67" s="1300"/>
      <c r="C67" s="1357"/>
      <c r="D67" s="2962" t="s">
        <v>435</v>
      </c>
      <c r="E67" s="1300"/>
      <c r="F67" s="1300"/>
      <c r="G67" s="1300"/>
      <c r="H67" s="1300"/>
      <c r="I67" s="1300"/>
      <c r="J67" s="1300"/>
      <c r="K67" s="1357"/>
    </row>
    <row r="68" spans="1:11" ht="26.25" customHeight="1">
      <c r="A68" s="2961" t="s">
        <v>437</v>
      </c>
      <c r="B68" s="2983"/>
      <c r="C68" s="2984"/>
      <c r="D68" s="2962" t="s">
        <v>438</v>
      </c>
      <c r="E68" s="1300"/>
      <c r="F68" s="1300"/>
      <c r="G68" s="1300"/>
      <c r="H68" s="1300"/>
      <c r="I68" s="1300"/>
      <c r="J68" s="1300"/>
      <c r="K68" s="1357"/>
    </row>
    <row r="69" spans="1:11" ht="26.25" customHeight="1">
      <c r="A69" s="2985" t="s">
        <v>436</v>
      </c>
      <c r="B69" s="2961" t="s">
        <v>439</v>
      </c>
      <c r="C69" s="1357"/>
      <c r="D69" s="2962" t="s">
        <v>440</v>
      </c>
      <c r="E69" s="1300"/>
      <c r="F69" s="1300"/>
      <c r="G69" s="1300"/>
      <c r="H69" s="1300"/>
      <c r="I69" s="1300"/>
      <c r="J69" s="1300"/>
      <c r="K69" s="1357"/>
    </row>
    <row r="70" spans="1:11" ht="26.25" customHeight="1">
      <c r="A70" s="2986"/>
      <c r="B70" s="2961" t="s">
        <v>441</v>
      </c>
      <c r="C70" s="1357"/>
      <c r="D70" s="2962" t="s">
        <v>442</v>
      </c>
      <c r="E70" s="1300"/>
      <c r="F70" s="1300"/>
      <c r="G70" s="1300"/>
      <c r="H70" s="1300"/>
      <c r="I70" s="1300"/>
      <c r="J70" s="1300"/>
      <c r="K70" s="1357"/>
    </row>
    <row r="71" spans="1:11" ht="26.25" customHeight="1">
      <c r="A71" s="2986"/>
      <c r="B71" s="2961" t="s">
        <v>395</v>
      </c>
      <c r="C71" s="1357"/>
      <c r="D71" s="2962" t="s">
        <v>443</v>
      </c>
      <c r="E71" s="1300"/>
      <c r="F71" s="1300"/>
      <c r="G71" s="1300"/>
      <c r="H71" s="1300"/>
      <c r="I71" s="1300"/>
      <c r="J71" s="1300"/>
      <c r="K71" s="1357"/>
    </row>
    <row r="72" spans="1:11" ht="26.25" customHeight="1">
      <c r="A72" s="2987"/>
      <c r="B72" s="2961" t="s">
        <v>444</v>
      </c>
      <c r="C72" s="1357"/>
      <c r="D72" s="2962" t="s">
        <v>445</v>
      </c>
      <c r="E72" s="1300"/>
      <c r="F72" s="1300"/>
      <c r="G72" s="1300"/>
      <c r="H72" s="1300"/>
      <c r="I72" s="1300"/>
      <c r="J72" s="1300"/>
      <c r="K72" s="1357"/>
    </row>
    <row r="73" spans="1:11" ht="37.5" customHeight="1">
      <c r="A73" s="2961" t="s">
        <v>446</v>
      </c>
      <c r="B73" s="2963"/>
      <c r="C73" s="2964"/>
      <c r="D73" s="2966" t="s">
        <v>447</v>
      </c>
      <c r="E73" s="1300"/>
      <c r="F73" s="1300"/>
      <c r="G73" s="1300"/>
      <c r="H73" s="1300"/>
      <c r="I73" s="1300"/>
      <c r="J73" s="1300"/>
      <c r="K73" s="1357"/>
    </row>
    <row r="74" spans="1:11" ht="32.25" customHeight="1">
      <c r="A74" s="2961" t="s">
        <v>448</v>
      </c>
      <c r="B74" s="2963"/>
      <c r="C74" s="2964"/>
      <c r="D74" s="2966" t="s">
        <v>449</v>
      </c>
      <c r="E74" s="1300"/>
      <c r="F74" s="1300"/>
      <c r="G74" s="1300"/>
      <c r="H74" s="1300"/>
      <c r="I74" s="1300"/>
      <c r="J74" s="1300"/>
      <c r="K74" s="1357"/>
    </row>
    <row r="75" spans="1:11" ht="9.75" customHeight="1">
      <c r="A75" s="140"/>
      <c r="B75" s="140"/>
      <c r="C75" s="140"/>
      <c r="D75" s="140"/>
      <c r="E75" s="140"/>
      <c r="F75" s="140"/>
      <c r="G75" s="140"/>
      <c r="H75" s="140"/>
      <c r="I75" s="140"/>
      <c r="J75" s="140"/>
      <c r="K75" s="140"/>
    </row>
    <row r="76" spans="1:11" ht="15.75" customHeight="1">
      <c r="A76" s="2967" t="s">
        <v>14</v>
      </c>
      <c r="B76" s="1300"/>
      <c r="C76" s="1300"/>
      <c r="D76" s="1300"/>
      <c r="E76" s="1300"/>
      <c r="F76" s="1300"/>
      <c r="G76" s="1300"/>
      <c r="H76" s="1300"/>
      <c r="I76" s="1300"/>
      <c r="J76" s="1300"/>
      <c r="K76" s="1357"/>
    </row>
    <row r="77" spans="1:11" ht="12.75" customHeight="1">
      <c r="A77" s="2965" t="s">
        <v>4</v>
      </c>
      <c r="B77" s="2963"/>
      <c r="C77" s="2964"/>
      <c r="D77" s="2966" t="s">
        <v>450</v>
      </c>
      <c r="E77" s="1300"/>
      <c r="F77" s="1300"/>
      <c r="G77" s="1300"/>
      <c r="H77" s="1300"/>
      <c r="I77" s="1300"/>
      <c r="J77" s="1300"/>
      <c r="K77" s="1357"/>
    </row>
    <row r="78" spans="1:11" ht="23.25" customHeight="1">
      <c r="A78" s="2965" t="s">
        <v>32</v>
      </c>
      <c r="B78" s="2963"/>
      <c r="C78" s="2964"/>
      <c r="D78" s="2966" t="s">
        <v>451</v>
      </c>
      <c r="E78" s="1300"/>
      <c r="F78" s="1300"/>
      <c r="G78" s="1300"/>
      <c r="H78" s="1300"/>
      <c r="I78" s="1300"/>
      <c r="J78" s="1300"/>
      <c r="K78" s="1357"/>
    </row>
    <row r="79" spans="1:11" ht="12.75" customHeight="1">
      <c r="A79" s="2961" t="s">
        <v>452</v>
      </c>
      <c r="B79" s="2963"/>
      <c r="C79" s="2964"/>
      <c r="D79" s="2966" t="s">
        <v>453</v>
      </c>
      <c r="E79" s="1300"/>
      <c r="F79" s="1300"/>
      <c r="G79" s="1300"/>
      <c r="H79" s="1300"/>
      <c r="I79" s="1300"/>
      <c r="J79" s="1300"/>
      <c r="K79" s="1357"/>
    </row>
    <row r="80" spans="1:11" ht="12.75" customHeight="1">
      <c r="A80" s="2965" t="s">
        <v>34</v>
      </c>
      <c r="B80" s="2963"/>
      <c r="C80" s="2964"/>
      <c r="D80" s="2966" t="s">
        <v>454</v>
      </c>
      <c r="E80" s="1300"/>
      <c r="F80" s="1300"/>
      <c r="G80" s="1300"/>
      <c r="H80" s="1300"/>
      <c r="I80" s="1300"/>
      <c r="J80" s="1300"/>
      <c r="K80" s="1357"/>
    </row>
    <row r="81" spans="1:11" ht="35.25" customHeight="1">
      <c r="A81" s="2961" t="s">
        <v>307</v>
      </c>
      <c r="B81" s="2963"/>
      <c r="C81" s="2964"/>
      <c r="D81" s="2966" t="s">
        <v>645</v>
      </c>
      <c r="E81" s="1300"/>
      <c r="F81" s="1300"/>
      <c r="G81" s="1300"/>
      <c r="H81" s="1300"/>
      <c r="I81" s="1300"/>
      <c r="J81" s="1300"/>
      <c r="K81" s="1357"/>
    </row>
  </sheetData>
  <mergeCells count="142">
    <mergeCell ref="D54:K54"/>
    <mergeCell ref="A54:C54"/>
    <mergeCell ref="A68:C68"/>
    <mergeCell ref="A69:A72"/>
    <mergeCell ref="A12:C12"/>
    <mergeCell ref="A13:C13"/>
    <mergeCell ref="A14:C14"/>
    <mergeCell ref="A15:C15"/>
    <mergeCell ref="A16:C16"/>
    <mergeCell ref="A17:C17"/>
    <mergeCell ref="A19:C19"/>
    <mergeCell ref="A20:C20"/>
    <mergeCell ref="A21:C21"/>
    <mergeCell ref="A22:C22"/>
    <mergeCell ref="D22:K22"/>
    <mergeCell ref="A26:K26"/>
    <mergeCell ref="C27:K27"/>
    <mergeCell ref="D19:K19"/>
    <mergeCell ref="D20:K20"/>
    <mergeCell ref="D21:K21"/>
    <mergeCell ref="A23:B25"/>
    <mergeCell ref="D23:K23"/>
    <mergeCell ref="D24:K24"/>
    <mergeCell ref="D25:K25"/>
    <mergeCell ref="A10:K10"/>
    <mergeCell ref="A11:K11"/>
    <mergeCell ref="D12:K12"/>
    <mergeCell ref="D13:K13"/>
    <mergeCell ref="D14:K14"/>
    <mergeCell ref="D15:K15"/>
    <mergeCell ref="D16:K16"/>
    <mergeCell ref="D17:K17"/>
    <mergeCell ref="A18:C18"/>
    <mergeCell ref="D18:K18"/>
    <mergeCell ref="D28:K28"/>
    <mergeCell ref="D29:K29"/>
    <mergeCell ref="D30:K30"/>
    <mergeCell ref="D31:K31"/>
    <mergeCell ref="A32:K32"/>
    <mergeCell ref="A33:C33"/>
    <mergeCell ref="D33:K33"/>
    <mergeCell ref="A34:C34"/>
    <mergeCell ref="D34:K34"/>
    <mergeCell ref="A27:B31"/>
    <mergeCell ref="D35:K35"/>
    <mergeCell ref="A35:C35"/>
    <mergeCell ref="A36:C36"/>
    <mergeCell ref="D36:K36"/>
    <mergeCell ref="A37:C37"/>
    <mergeCell ref="D37:K37"/>
    <mergeCell ref="A38:C38"/>
    <mergeCell ref="D38:K38"/>
    <mergeCell ref="A39:C39"/>
    <mergeCell ref="D39:K39"/>
    <mergeCell ref="A40:C40"/>
    <mergeCell ref="D40:K40"/>
    <mergeCell ref="B42:C42"/>
    <mergeCell ref="D42:K42"/>
    <mergeCell ref="D43:K43"/>
    <mergeCell ref="D48:K48"/>
    <mergeCell ref="D49:K49"/>
    <mergeCell ref="B43:C43"/>
    <mergeCell ref="B44:C44"/>
    <mergeCell ref="D44:K44"/>
    <mergeCell ref="B45:C45"/>
    <mergeCell ref="D45:K45"/>
    <mergeCell ref="A46:K46"/>
    <mergeCell ref="D47:K47"/>
    <mergeCell ref="A42:A45"/>
    <mergeCell ref="A47:C47"/>
    <mergeCell ref="A48:C48"/>
    <mergeCell ref="A49:C49"/>
    <mergeCell ref="A41:C41"/>
    <mergeCell ref="D41:K41"/>
    <mergeCell ref="A2:K2"/>
    <mergeCell ref="A4:K4"/>
    <mergeCell ref="A5:C5"/>
    <mergeCell ref="D5:K5"/>
    <mergeCell ref="A6:C6"/>
    <mergeCell ref="D6:K6"/>
    <mergeCell ref="D7:K7"/>
    <mergeCell ref="D8:K8"/>
    <mergeCell ref="D9:K9"/>
    <mergeCell ref="A7:C7"/>
    <mergeCell ref="A8:C8"/>
    <mergeCell ref="A9:C9"/>
    <mergeCell ref="A50:C50"/>
    <mergeCell ref="D50:K50"/>
    <mergeCell ref="A51:C51"/>
    <mergeCell ref="D51:K51"/>
    <mergeCell ref="B72:C72"/>
    <mergeCell ref="A73:C73"/>
    <mergeCell ref="A74:C74"/>
    <mergeCell ref="A77:C77"/>
    <mergeCell ref="A78:C78"/>
    <mergeCell ref="A52:C52"/>
    <mergeCell ref="D52:K52"/>
    <mergeCell ref="A53:C53"/>
    <mergeCell ref="D53:K53"/>
    <mergeCell ref="A55:C55"/>
    <mergeCell ref="D55:K55"/>
    <mergeCell ref="A56:K56"/>
    <mergeCell ref="A57:C57"/>
    <mergeCell ref="D57:K57"/>
    <mergeCell ref="A58:C58"/>
    <mergeCell ref="D58:K58"/>
    <mergeCell ref="A59:C59"/>
    <mergeCell ref="D59:K59"/>
    <mergeCell ref="A60:C60"/>
    <mergeCell ref="D60:K60"/>
    <mergeCell ref="A79:C79"/>
    <mergeCell ref="A80:C80"/>
    <mergeCell ref="A81:C81"/>
    <mergeCell ref="D72:K72"/>
    <mergeCell ref="D73:K73"/>
    <mergeCell ref="D74:K74"/>
    <mergeCell ref="A76:K76"/>
    <mergeCell ref="D77:K77"/>
    <mergeCell ref="D78:K78"/>
    <mergeCell ref="D79:K79"/>
    <mergeCell ref="D80:K80"/>
    <mergeCell ref="D81:K81"/>
    <mergeCell ref="A61:K61"/>
    <mergeCell ref="A62:C62"/>
    <mergeCell ref="D62:K62"/>
    <mergeCell ref="A63:C63"/>
    <mergeCell ref="D63:K63"/>
    <mergeCell ref="D64:K64"/>
    <mergeCell ref="B70:C70"/>
    <mergeCell ref="B71:C71"/>
    <mergeCell ref="A64:C64"/>
    <mergeCell ref="A65:C65"/>
    <mergeCell ref="A66:C66"/>
    <mergeCell ref="A67:C67"/>
    <mergeCell ref="B69:C69"/>
    <mergeCell ref="D65:K65"/>
    <mergeCell ref="D66:K66"/>
    <mergeCell ref="D67:K67"/>
    <mergeCell ref="D68:K68"/>
    <mergeCell ref="D69:K69"/>
    <mergeCell ref="D70:K70"/>
    <mergeCell ref="D71:K71"/>
  </mergeCells>
  <printOptions horizontalCentered="1" verticalCentered="1"/>
  <pageMargins left="0.78749999999999998" right="0.78749999999999998" top="0.59027777777777801" bottom="0.59027777777777801" header="0" footer="0"/>
  <pageSetup scale="80" orientation="portrait"/>
  <headerFooter>
    <oddFooter>&amp;LFormato: FO-AC-07 Versión: 3&amp;CPágina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LU37"/>
  <sheetViews>
    <sheetView view="pageBreakPreview" zoomScaleNormal="100" zoomScaleSheetLayoutView="100" zoomScalePageLayoutView="95" workbookViewId="0">
      <selection activeCell="A12" sqref="A12:K12"/>
    </sheetView>
  </sheetViews>
  <sheetFormatPr baseColWidth="10" defaultColWidth="9.140625" defaultRowHeight="12.75"/>
  <cols>
    <col min="1" max="1009" width="9.140625" style="211"/>
    <col min="1010" max="16384" width="9.140625" style="212"/>
  </cols>
  <sheetData>
    <row r="1" spans="1:11" ht="11.25" customHeight="1" thickTop="1">
      <c r="A1" s="2990" t="s">
        <v>2</v>
      </c>
      <c r="B1" s="2991"/>
      <c r="C1" s="2991"/>
      <c r="D1" s="2991"/>
      <c r="E1" s="2991"/>
      <c r="F1" s="2991"/>
      <c r="G1" s="2991"/>
      <c r="H1" s="2991"/>
      <c r="I1" s="2991"/>
      <c r="J1" s="2992"/>
      <c r="K1" s="2993"/>
    </row>
    <row r="2" spans="1:11" ht="14.25" customHeight="1">
      <c r="A2" s="2998" t="s">
        <v>665</v>
      </c>
      <c r="B2" s="2999"/>
      <c r="C2" s="2999"/>
      <c r="D2" s="2999"/>
      <c r="E2" s="2999"/>
      <c r="F2" s="2999"/>
      <c r="G2" s="2999"/>
      <c r="H2" s="2999"/>
      <c r="I2" s="2999"/>
      <c r="J2" s="2994"/>
      <c r="K2" s="2995"/>
    </row>
    <row r="3" spans="1:11" ht="11.25" customHeight="1">
      <c r="A3" s="3000" t="s">
        <v>6</v>
      </c>
      <c r="B3" s="3001"/>
      <c r="C3" s="3001" t="s">
        <v>7</v>
      </c>
      <c r="D3" s="3001"/>
      <c r="E3" s="3001"/>
      <c r="F3" s="3001"/>
      <c r="G3" s="3001"/>
      <c r="H3" s="3001" t="s">
        <v>8</v>
      </c>
      <c r="I3" s="3001"/>
      <c r="J3" s="2994"/>
      <c r="K3" s="2995"/>
    </row>
    <row r="4" spans="1:11" ht="14.25" customHeight="1" thickBot="1">
      <c r="A4" s="3002" t="s">
        <v>646</v>
      </c>
      <c r="B4" s="3003"/>
      <c r="C4" s="3003" t="s">
        <v>455</v>
      </c>
      <c r="D4" s="3003"/>
      <c r="E4" s="3003"/>
      <c r="F4" s="3003"/>
      <c r="G4" s="3003"/>
      <c r="H4" s="3003">
        <v>9</v>
      </c>
      <c r="I4" s="3003"/>
      <c r="J4" s="2996"/>
      <c r="K4" s="2997"/>
    </row>
    <row r="5" spans="1:11" ht="6" customHeight="1" thickTop="1">
      <c r="A5" s="255"/>
      <c r="B5" s="212"/>
      <c r="C5" s="212"/>
      <c r="D5" s="212"/>
      <c r="E5" s="212"/>
      <c r="F5" s="212"/>
      <c r="G5" s="212"/>
      <c r="H5" s="212"/>
      <c r="I5" s="212"/>
      <c r="J5" s="212"/>
      <c r="K5" s="256"/>
    </row>
    <row r="6" spans="1:11" ht="8.25" customHeight="1">
      <c r="A6" s="3004"/>
      <c r="B6" s="3004"/>
      <c r="C6" s="3004"/>
      <c r="D6" s="3004"/>
      <c r="E6" s="3004"/>
      <c r="F6" s="3004"/>
      <c r="G6" s="3004"/>
      <c r="H6" s="3004"/>
      <c r="I6" s="3004"/>
      <c r="J6" s="3004"/>
      <c r="K6" s="3004"/>
    </row>
    <row r="7" spans="1:11" ht="8.25" customHeight="1">
      <c r="A7" s="257"/>
      <c r="B7" s="258"/>
      <c r="C7" s="258"/>
      <c r="D7" s="258"/>
      <c r="E7" s="258"/>
      <c r="F7" s="258"/>
      <c r="G7" s="258"/>
      <c r="H7" s="258"/>
      <c r="I7" s="258"/>
      <c r="J7" s="258"/>
      <c r="K7" s="259"/>
    </row>
    <row r="8" spans="1:11">
      <c r="A8" s="257"/>
      <c r="B8" s="258"/>
      <c r="C8" s="258"/>
      <c r="D8" s="258"/>
      <c r="E8" s="258"/>
      <c r="F8" s="260"/>
      <c r="G8" s="258"/>
      <c r="H8" s="258"/>
      <c r="I8" s="258"/>
      <c r="J8" s="258"/>
      <c r="K8" s="259"/>
    </row>
    <row r="9" spans="1:11">
      <c r="A9" s="257"/>
      <c r="B9" s="258"/>
      <c r="C9" s="258"/>
      <c r="D9" s="258"/>
      <c r="E9" s="258"/>
      <c r="F9" s="258"/>
      <c r="G9" s="258"/>
      <c r="H9" s="258"/>
      <c r="I9" s="258"/>
      <c r="J9" s="258"/>
      <c r="K9" s="259"/>
    </row>
    <row r="10" spans="1:11">
      <c r="A10" s="257"/>
      <c r="B10" s="258"/>
      <c r="C10" s="258"/>
      <c r="D10" s="258"/>
      <c r="E10" s="258"/>
      <c r="F10" s="258"/>
      <c r="G10" s="258"/>
      <c r="H10" s="258"/>
      <c r="I10" s="258"/>
      <c r="J10" s="258"/>
      <c r="K10" s="259"/>
    </row>
    <row r="11" spans="1:11">
      <c r="A11" s="257"/>
      <c r="B11" s="258"/>
      <c r="C11" s="258"/>
      <c r="D11" s="258"/>
      <c r="E11" s="258"/>
      <c r="F11" s="258"/>
      <c r="G11" s="258"/>
      <c r="H11" s="258"/>
      <c r="I11" s="258"/>
      <c r="J11" s="258"/>
      <c r="K11" s="259"/>
    </row>
    <row r="12" spans="1:11" ht="14.25" customHeight="1">
      <c r="A12" s="3005"/>
      <c r="B12" s="3006"/>
      <c r="C12" s="3006"/>
      <c r="D12" s="3006"/>
      <c r="E12" s="3006"/>
      <c r="F12" s="3006"/>
      <c r="G12" s="3006"/>
      <c r="H12" s="3006"/>
      <c r="I12" s="3006"/>
      <c r="J12" s="3006"/>
      <c r="K12" s="3007"/>
    </row>
    <row r="13" spans="1:11" ht="8.25" customHeight="1">
      <c r="A13" s="261"/>
      <c r="B13" s="3008"/>
      <c r="C13" s="3008"/>
      <c r="D13" s="3008"/>
      <c r="E13" s="3008"/>
      <c r="F13" s="3008"/>
      <c r="G13" s="3008"/>
      <c r="H13" s="3008"/>
      <c r="I13" s="3008"/>
      <c r="J13" s="3008"/>
      <c r="K13" s="262"/>
    </row>
    <row r="14" spans="1:11" ht="8.25" customHeight="1">
      <c r="A14" s="263"/>
      <c r="B14" s="3009"/>
      <c r="C14" s="3009"/>
      <c r="D14" s="3010"/>
      <c r="E14" s="3010"/>
      <c r="F14" s="3010"/>
      <c r="G14" s="3010"/>
      <c r="H14" s="3010"/>
      <c r="I14" s="3010"/>
      <c r="J14" s="3010"/>
      <c r="K14" s="264"/>
    </row>
    <row r="15" spans="1:11" ht="8.25" customHeight="1">
      <c r="A15" s="265"/>
      <c r="K15" s="266"/>
    </row>
    <row r="16" spans="1:11" ht="28.5" customHeight="1">
      <c r="A16" s="3021" t="s">
        <v>456</v>
      </c>
      <c r="B16" s="3021"/>
      <c r="C16" s="3021"/>
      <c r="D16" s="3021"/>
      <c r="E16" s="3021"/>
      <c r="F16" s="3021"/>
      <c r="G16" s="3021"/>
      <c r="H16" s="3021"/>
      <c r="I16" s="3021"/>
      <c r="J16" s="3021"/>
      <c r="K16" s="3021"/>
    </row>
    <row r="17" spans="1:11" ht="108" customHeight="1">
      <c r="A17" s="3015"/>
      <c r="B17" s="3016"/>
      <c r="C17" s="3016"/>
      <c r="D17" s="3016"/>
      <c r="E17" s="3016"/>
      <c r="F17" s="3016"/>
      <c r="G17" s="3016"/>
      <c r="H17" s="3016"/>
      <c r="I17" s="3016"/>
      <c r="J17" s="3016"/>
      <c r="K17" s="3017"/>
    </row>
    <row r="18" spans="1:11" ht="9" customHeight="1">
      <c r="A18" s="265"/>
      <c r="K18" s="266"/>
    </row>
    <row r="19" spans="1:11" s="211" customFormat="1" ht="14.25" customHeight="1">
      <c r="A19" s="213" t="s">
        <v>457</v>
      </c>
      <c r="B19" s="3022" t="s">
        <v>458</v>
      </c>
      <c r="C19" s="3022"/>
      <c r="D19" s="3022" t="s">
        <v>459</v>
      </c>
      <c r="E19" s="3022"/>
      <c r="F19" s="3022"/>
      <c r="G19" s="3022"/>
      <c r="H19" s="3022"/>
      <c r="I19" s="3022"/>
      <c r="J19" s="3022"/>
      <c r="K19" s="214" t="s">
        <v>460</v>
      </c>
    </row>
    <row r="20" spans="1:11" s="211" customFormat="1" ht="121.5" customHeight="1">
      <c r="A20" s="215">
        <v>9</v>
      </c>
      <c r="B20" s="3018">
        <v>45684</v>
      </c>
      <c r="C20" s="3019"/>
      <c r="D20" s="3020" t="s">
        <v>666</v>
      </c>
      <c r="E20" s="3020"/>
      <c r="F20" s="3020"/>
      <c r="G20" s="3020"/>
      <c r="H20" s="3020"/>
      <c r="I20" s="3020"/>
      <c r="J20" s="3020"/>
      <c r="K20" s="216">
        <v>1</v>
      </c>
    </row>
    <row r="21" spans="1:11" s="211" customFormat="1" ht="97.5" customHeight="1">
      <c r="A21" s="254">
        <v>8</v>
      </c>
      <c r="B21" s="3023">
        <v>44539</v>
      </c>
      <c r="C21" s="2999"/>
      <c r="D21" s="3020" t="s">
        <v>461</v>
      </c>
      <c r="E21" s="3020"/>
      <c r="F21" s="3020"/>
      <c r="G21" s="3020"/>
      <c r="H21" s="3020"/>
      <c r="I21" s="3020"/>
      <c r="J21" s="3020"/>
      <c r="K21" s="267">
        <v>5</v>
      </c>
    </row>
    <row r="22" spans="1:11" s="211" customFormat="1" ht="30.75" customHeight="1">
      <c r="A22" s="219">
        <v>7</v>
      </c>
      <c r="B22" s="3011">
        <v>43718</v>
      </c>
      <c r="C22" s="3012"/>
      <c r="D22" s="3013" t="s">
        <v>647</v>
      </c>
      <c r="E22" s="3014"/>
      <c r="F22" s="3014"/>
      <c r="G22" s="3014"/>
      <c r="H22" s="3014"/>
      <c r="I22" s="3014"/>
      <c r="J22" s="3012"/>
      <c r="K22" s="267">
        <v>5</v>
      </c>
    </row>
    <row r="23" spans="1:11" s="211" customFormat="1" ht="30.75" customHeight="1">
      <c r="A23" s="254">
        <v>6</v>
      </c>
      <c r="B23" s="3024">
        <v>43620</v>
      </c>
      <c r="C23" s="3025"/>
      <c r="D23" s="3020" t="s">
        <v>648</v>
      </c>
      <c r="E23" s="3020"/>
      <c r="F23" s="3020"/>
      <c r="G23" s="3020"/>
      <c r="H23" s="3020"/>
      <c r="I23" s="3020"/>
      <c r="J23" s="3020"/>
      <c r="K23" s="267">
        <v>5</v>
      </c>
    </row>
    <row r="24" spans="1:11" s="211" customFormat="1" ht="63.75" customHeight="1">
      <c r="A24" s="268">
        <v>5</v>
      </c>
      <c r="B24" s="3026">
        <v>43417</v>
      </c>
      <c r="C24" s="3027"/>
      <c r="D24" s="3028" t="s">
        <v>649</v>
      </c>
      <c r="E24" s="3028"/>
      <c r="F24" s="3028"/>
      <c r="G24" s="3028"/>
      <c r="H24" s="3028"/>
      <c r="I24" s="3028"/>
      <c r="J24" s="3028"/>
      <c r="K24" s="269">
        <v>2</v>
      </c>
    </row>
    <row r="25" spans="1:11" s="211" customFormat="1" ht="65.25" customHeight="1">
      <c r="A25" s="270">
        <v>4</v>
      </c>
      <c r="B25" s="3029">
        <v>42444</v>
      </c>
      <c r="C25" s="3029"/>
      <c r="D25" s="3030" t="s">
        <v>650</v>
      </c>
      <c r="E25" s="3030"/>
      <c r="F25" s="3030"/>
      <c r="G25" s="3030"/>
      <c r="H25" s="3030"/>
      <c r="I25" s="3030"/>
      <c r="J25" s="3030"/>
      <c r="K25" s="270">
        <v>1</v>
      </c>
    </row>
    <row r="26" spans="1:11" s="211" customFormat="1" ht="30" customHeight="1">
      <c r="A26" s="270">
        <v>3</v>
      </c>
      <c r="B26" s="3029">
        <v>42073</v>
      </c>
      <c r="C26" s="3031"/>
      <c r="D26" s="3030" t="s">
        <v>651</v>
      </c>
      <c r="E26" s="3030"/>
      <c r="F26" s="3030"/>
      <c r="G26" s="3030"/>
      <c r="H26" s="3030"/>
      <c r="I26" s="3030"/>
      <c r="J26" s="3030"/>
      <c r="K26" s="270">
        <v>1</v>
      </c>
    </row>
    <row r="27" spans="1:11" s="211" customFormat="1" ht="30" customHeight="1">
      <c r="A27" s="270">
        <v>2</v>
      </c>
      <c r="B27" s="3029">
        <v>41800</v>
      </c>
      <c r="C27" s="3031"/>
      <c r="D27" s="3030" t="s">
        <v>652</v>
      </c>
      <c r="E27" s="3030"/>
      <c r="F27" s="3030"/>
      <c r="G27" s="3030"/>
      <c r="H27" s="3030"/>
      <c r="I27" s="3030"/>
      <c r="J27" s="3030"/>
      <c r="K27" s="270">
        <v>1</v>
      </c>
    </row>
    <row r="28" spans="1:11" s="211" customFormat="1" ht="24.75" customHeight="1">
      <c r="A28" s="270">
        <v>1</v>
      </c>
      <c r="B28" s="3029">
        <v>41339</v>
      </c>
      <c r="C28" s="3031"/>
      <c r="D28" s="3030" t="s">
        <v>462</v>
      </c>
      <c r="E28" s="3030"/>
      <c r="F28" s="3030"/>
      <c r="G28" s="3030"/>
      <c r="H28" s="3030"/>
      <c r="I28" s="3030"/>
      <c r="J28" s="3030"/>
      <c r="K28" s="270">
        <v>1</v>
      </c>
    </row>
    <row r="29" spans="1:11" s="211" customFormat="1" ht="5.25" customHeight="1">
      <c r="A29" s="271"/>
      <c r="B29" s="3032"/>
      <c r="C29" s="3032"/>
      <c r="D29" s="3033"/>
      <c r="E29" s="3033"/>
      <c r="F29" s="3033"/>
      <c r="G29" s="3033"/>
      <c r="H29" s="3033"/>
      <c r="I29" s="3033"/>
      <c r="J29" s="3033"/>
      <c r="K29" s="267"/>
    </row>
    <row r="30" spans="1:11" s="211" customFormat="1" ht="5.25" customHeight="1">
      <c r="A30" s="265"/>
      <c r="K30" s="266"/>
    </row>
    <row r="31" spans="1:11" s="211" customFormat="1" ht="25.5" customHeight="1">
      <c r="A31" s="3034" t="s">
        <v>583</v>
      </c>
      <c r="B31" s="3034"/>
      <c r="C31" s="3034"/>
      <c r="D31" s="3035" t="s">
        <v>675</v>
      </c>
      <c r="E31" s="3035"/>
      <c r="F31" s="3035"/>
      <c r="G31" s="3035"/>
      <c r="H31" s="3035"/>
      <c r="I31" s="3035"/>
      <c r="J31" s="3035"/>
      <c r="K31" s="3035"/>
    </row>
    <row r="32" spans="1:11" s="211" customFormat="1" ht="25.5" customHeight="1">
      <c r="A32" s="3034" t="s">
        <v>463</v>
      </c>
      <c r="B32" s="3034"/>
      <c r="C32" s="3034"/>
      <c r="D32" s="3036" t="s">
        <v>676</v>
      </c>
      <c r="E32" s="3036"/>
      <c r="F32" s="3036"/>
      <c r="G32" s="3036"/>
      <c r="H32" s="3036"/>
      <c r="I32" s="3036"/>
      <c r="J32" s="3036"/>
      <c r="K32" s="3036"/>
    </row>
    <row r="33" spans="1:11" s="211" customFormat="1" ht="25.5" customHeight="1">
      <c r="A33" s="3034" t="s">
        <v>464</v>
      </c>
      <c r="B33" s="3034"/>
      <c r="C33" s="3034"/>
      <c r="D33" s="3036" t="s">
        <v>677</v>
      </c>
      <c r="E33" s="3036"/>
      <c r="F33" s="3036"/>
      <c r="G33" s="3036"/>
      <c r="H33" s="3036"/>
      <c r="I33" s="3036"/>
      <c r="J33" s="3036"/>
      <c r="K33" s="3036"/>
    </row>
    <row r="34" spans="1:11" s="211" customFormat="1" ht="25.5" customHeight="1">
      <c r="A34" s="3034" t="s">
        <v>465</v>
      </c>
      <c r="B34" s="3034"/>
      <c r="C34" s="3034"/>
      <c r="D34" s="3036" t="s">
        <v>678</v>
      </c>
      <c r="E34" s="3036"/>
      <c r="F34" s="3036"/>
      <c r="G34" s="3036"/>
      <c r="H34" s="3036"/>
      <c r="I34" s="3036"/>
      <c r="J34" s="3036"/>
      <c r="K34" s="3036"/>
    </row>
    <row r="35" spans="1:11" s="211" customFormat="1" ht="22.5" customHeight="1">
      <c r="A35" s="272" t="s">
        <v>584</v>
      </c>
      <c r="K35" s="266"/>
    </row>
    <row r="36" spans="1:11" s="211" customFormat="1" ht="5.25" customHeight="1">
      <c r="A36" s="273"/>
      <c r="K36" s="266"/>
    </row>
    <row r="37" spans="1:11" s="211" customFormat="1" ht="24.75" customHeight="1">
      <c r="A37" s="3034" t="s">
        <v>466</v>
      </c>
      <c r="B37" s="3034"/>
      <c r="C37" s="3034"/>
      <c r="D37" s="3037" t="s">
        <v>467</v>
      </c>
      <c r="E37" s="3038"/>
      <c r="F37" s="3038"/>
      <c r="G37" s="3038"/>
      <c r="H37" s="3038"/>
      <c r="I37" s="3038"/>
      <c r="J37" s="3038"/>
      <c r="K37" s="3039"/>
    </row>
  </sheetData>
  <mergeCells count="49">
    <mergeCell ref="A33:C33"/>
    <mergeCell ref="D33:K33"/>
    <mergeCell ref="A34:C34"/>
    <mergeCell ref="D34:K34"/>
    <mergeCell ref="A37:C37"/>
    <mergeCell ref="D37:K37"/>
    <mergeCell ref="B29:C29"/>
    <mergeCell ref="D29:J29"/>
    <mergeCell ref="A31:C31"/>
    <mergeCell ref="D31:K31"/>
    <mergeCell ref="A32:C32"/>
    <mergeCell ref="D32:K32"/>
    <mergeCell ref="B26:C26"/>
    <mergeCell ref="D26:J26"/>
    <mergeCell ref="B27:C27"/>
    <mergeCell ref="D27:J27"/>
    <mergeCell ref="B28:C28"/>
    <mergeCell ref="D28:J28"/>
    <mergeCell ref="B23:C23"/>
    <mergeCell ref="D23:J23"/>
    <mergeCell ref="B24:C24"/>
    <mergeCell ref="D24:J24"/>
    <mergeCell ref="B25:C25"/>
    <mergeCell ref="D25:J25"/>
    <mergeCell ref="A16:K16"/>
    <mergeCell ref="B19:C19"/>
    <mergeCell ref="D19:J19"/>
    <mergeCell ref="B21:C21"/>
    <mergeCell ref="D21:J21"/>
    <mergeCell ref="B22:C22"/>
    <mergeCell ref="D22:J22"/>
    <mergeCell ref="A17:K17"/>
    <mergeCell ref="B20:C20"/>
    <mergeCell ref="D20:J20"/>
    <mergeCell ref="A6:K6"/>
    <mergeCell ref="A12:K12"/>
    <mergeCell ref="B13:C13"/>
    <mergeCell ref="D13:J13"/>
    <mergeCell ref="B14:C14"/>
    <mergeCell ref="D14:J14"/>
    <mergeCell ref="A1:I1"/>
    <mergeCell ref="J1:K4"/>
    <mergeCell ref="A2:I2"/>
    <mergeCell ref="A3:B3"/>
    <mergeCell ref="C3:G3"/>
    <mergeCell ref="H3:I3"/>
    <mergeCell ref="A4:B4"/>
    <mergeCell ref="C4:G4"/>
    <mergeCell ref="H4:I4"/>
  </mergeCells>
  <dataValidations count="1">
    <dataValidation allowBlank="1" showInputMessage="1" showErrorMessage="1" promptTitle="Advertencia" prompt="Si el formato es aprobado de forma convencional (firmas) por favor elimine esta parte." sqref="A16:K16 A17">
      <formula1>0</formula1>
      <formula2>0</formula2>
    </dataValidation>
  </dataValidations>
  <printOptions horizontalCentered="1"/>
  <pageMargins left="0.78740157480314965" right="0.78740157480314965" top="0.59055118110236227" bottom="0.59055118110236227" header="0.51181102362204722" footer="0.27559055118110237"/>
  <pageSetup scale="68" firstPageNumber="0" orientation="portrait" r:id="rId1"/>
  <headerFooter>
    <oddFooter>&amp;L&amp;"Segoe UI Black,Normal"&amp;9Formato: FO-AC-07 Versión: 3&amp;C&amp;"Segoe UI Black,Normal"&amp;9Página &amp;P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EE1251"/>
  <sheetViews>
    <sheetView showGridLines="0" zoomScaleNormal="100" workbookViewId="0">
      <selection activeCell="A7" sqref="A7:B7"/>
    </sheetView>
  </sheetViews>
  <sheetFormatPr baseColWidth="10" defaultColWidth="12.5703125" defaultRowHeight="15" customHeight="1" outlineLevelRow="1"/>
  <cols>
    <col min="1" max="1" width="9.28515625" customWidth="1"/>
    <col min="2" max="2" width="13.7109375" customWidth="1"/>
    <col min="3" max="4" width="13.140625" customWidth="1"/>
    <col min="5" max="6" width="9.85546875" customWidth="1"/>
    <col min="7" max="27" width="5" customWidth="1"/>
    <col min="28" max="46" width="4.7109375" customWidth="1"/>
    <col min="47" max="47" width="4.42578125" hidden="1" customWidth="1"/>
    <col min="48" max="48" width="25.28515625" hidden="1" customWidth="1"/>
    <col min="49" max="49" width="19" hidden="1" customWidth="1"/>
    <col min="50" max="50" width="11" hidden="1" customWidth="1"/>
    <col min="51" max="51" width="13.140625" hidden="1" customWidth="1"/>
    <col min="52" max="52" width="12.7109375" hidden="1" customWidth="1"/>
    <col min="53" max="53" width="15.28515625" hidden="1" customWidth="1"/>
    <col min="54" max="54" width="13.42578125" hidden="1" customWidth="1"/>
    <col min="55" max="55" width="13" hidden="1" customWidth="1"/>
    <col min="56" max="56" width="13.7109375" hidden="1" customWidth="1"/>
    <col min="57" max="57" width="13.140625" hidden="1" customWidth="1"/>
    <col min="58" max="58" width="16.5703125" hidden="1" customWidth="1"/>
    <col min="59" max="59" width="8.5703125" hidden="1" customWidth="1"/>
    <col min="60" max="62" width="16.5703125" hidden="1" customWidth="1"/>
    <col min="63" max="79" width="16.5703125" style="205" hidden="1" customWidth="1"/>
    <col min="80" max="80" width="16.5703125" hidden="1" customWidth="1"/>
    <col min="81" max="81" width="2.140625" hidden="1" customWidth="1"/>
    <col min="82" max="82" width="8.140625" customWidth="1"/>
    <col min="83" max="83" width="3.7109375" customWidth="1"/>
    <col min="84" max="84" width="4" customWidth="1"/>
    <col min="85" max="85" width="4.140625" customWidth="1"/>
    <col min="86" max="88" width="4.42578125" customWidth="1"/>
    <col min="89" max="89" width="5.140625" customWidth="1"/>
    <col min="90" max="91" width="4.42578125" customWidth="1"/>
    <col min="92" max="92" width="5.85546875" customWidth="1"/>
    <col min="93" max="93" width="2.42578125" customWidth="1"/>
    <col min="94" max="94" width="2.7109375" customWidth="1"/>
    <col min="95" max="95" width="5.7109375" customWidth="1"/>
    <col min="96" max="96" width="2.7109375" customWidth="1"/>
    <col min="97" max="97" width="5.7109375" customWidth="1"/>
    <col min="98" max="98" width="2.7109375" customWidth="1"/>
    <col min="99" max="99" width="5.7109375" customWidth="1"/>
    <col min="100" max="100" width="2.7109375" customWidth="1"/>
    <col min="101" max="101" width="5.7109375" customWidth="1"/>
    <col min="102" max="102" width="2.7109375" customWidth="1"/>
    <col min="103" max="103" width="5.7109375" customWidth="1"/>
    <col min="104" max="104" width="4.140625" customWidth="1"/>
    <col min="105" max="105" width="4.42578125" customWidth="1"/>
    <col min="106" max="106" width="7.140625" customWidth="1"/>
    <col min="107" max="107" width="3.5703125" customWidth="1"/>
    <col min="108" max="108" width="5.140625" customWidth="1"/>
    <col min="109" max="109" width="5.85546875" customWidth="1"/>
    <col min="110" max="110" width="2.42578125" customWidth="1"/>
    <col min="111" max="111" width="2.7109375" customWidth="1"/>
    <col min="112" max="112" width="5.7109375" customWidth="1"/>
    <col min="113" max="113" width="2.7109375" customWidth="1"/>
    <col min="114" max="114" width="5.7109375" customWidth="1"/>
    <col min="115" max="115" width="2.7109375" customWidth="1"/>
    <col min="116" max="116" width="5.7109375" customWidth="1"/>
    <col min="117" max="117" width="2.7109375" customWidth="1"/>
    <col min="118" max="118" width="5.7109375" customWidth="1"/>
    <col min="119" max="119" width="2.7109375" customWidth="1"/>
    <col min="120" max="120" width="5.7109375" customWidth="1"/>
    <col min="121" max="121" width="4.140625" customWidth="1"/>
    <col min="122" max="122" width="4.42578125" customWidth="1"/>
    <col min="123" max="123" width="7.140625" customWidth="1"/>
    <col min="124" max="124" width="3.5703125" customWidth="1"/>
    <col min="125" max="125" width="5.140625" customWidth="1"/>
    <col min="126" max="126" width="5.85546875" customWidth="1"/>
    <col min="127" max="127" width="2.42578125" customWidth="1"/>
    <col min="128" max="128" width="2.7109375" customWidth="1"/>
    <col min="129" max="129" width="5.7109375" customWidth="1"/>
    <col min="130" max="130" width="2.7109375" customWidth="1"/>
    <col min="131" max="131" width="5.7109375" customWidth="1"/>
    <col min="132" max="132" width="2.7109375" customWidth="1"/>
    <col min="133" max="133" width="5.7109375" customWidth="1"/>
    <col min="134" max="134" width="2.7109375" customWidth="1"/>
    <col min="135" max="135" width="5.7109375" customWidth="1"/>
    <col min="136" max="136" width="2.7109375" customWidth="1"/>
    <col min="137" max="137" width="5.7109375" customWidth="1"/>
    <col min="138" max="138" width="10.5703125" customWidth="1"/>
    <col min="139" max="139" width="9.5703125" customWidth="1"/>
    <col min="140" max="771" width="11.42578125" customWidth="1"/>
    <col min="772" max="772" width="24.7109375" customWidth="1"/>
    <col min="773" max="774" width="58.7109375" customWidth="1"/>
    <col min="775" max="775" width="13" customWidth="1"/>
    <col min="776" max="809" width="11.42578125" customWidth="1"/>
    <col min="810" max="810" width="21.7109375" customWidth="1"/>
    <col min="811" max="811" width="11.42578125" customWidth="1"/>
  </cols>
  <sheetData>
    <row r="1" spans="1:771" ht="11.25" customHeight="1">
      <c r="A1" s="1587" t="s">
        <v>2</v>
      </c>
      <c r="B1" s="1363"/>
      <c r="C1" s="1363"/>
      <c r="D1" s="1363"/>
      <c r="E1" s="1363"/>
      <c r="F1" s="1363"/>
      <c r="G1" s="1588"/>
      <c r="H1" s="342"/>
      <c r="I1" s="340"/>
      <c r="J1" s="340"/>
      <c r="K1" s="340"/>
      <c r="L1" s="341"/>
      <c r="M1" s="1589" t="s">
        <v>119</v>
      </c>
      <c r="N1" s="1404"/>
      <c r="O1" s="1404"/>
      <c r="P1" s="1404"/>
      <c r="Q1" s="1404"/>
      <c r="R1" s="1404"/>
      <c r="S1" s="1404"/>
      <c r="T1" s="1404"/>
      <c r="U1" s="1377"/>
      <c r="V1" s="3"/>
      <c r="W1" s="1579" t="s">
        <v>3</v>
      </c>
      <c r="X1" s="1404"/>
      <c r="Y1" s="1404"/>
      <c r="Z1" s="1404"/>
      <c r="AA1" s="1377"/>
      <c r="AB1" s="19"/>
      <c r="AC1" s="19"/>
      <c r="AD1" s="19"/>
      <c r="AE1" s="19"/>
      <c r="AF1" s="19"/>
      <c r="AG1" s="19"/>
      <c r="AH1" s="19"/>
      <c r="AI1" s="19"/>
      <c r="AJ1" s="19"/>
      <c r="AK1" s="19"/>
      <c r="AL1" s="19"/>
      <c r="AM1" s="19"/>
      <c r="AN1" s="19"/>
      <c r="AO1" s="19"/>
      <c r="AP1" s="19"/>
      <c r="AQ1" s="19"/>
      <c r="AR1" s="19"/>
      <c r="AS1" s="19"/>
      <c r="AT1" s="354">
        <v>1</v>
      </c>
      <c r="AU1" s="298">
        <v>1</v>
      </c>
      <c r="AV1" s="298">
        <v>1</v>
      </c>
      <c r="AW1" s="298">
        <v>1</v>
      </c>
      <c r="AX1" s="298">
        <v>1</v>
      </c>
      <c r="AY1" s="298">
        <v>1</v>
      </c>
      <c r="AZ1" s="298">
        <v>1</v>
      </c>
      <c r="BA1" s="298">
        <v>1</v>
      </c>
      <c r="BB1" s="298">
        <v>1</v>
      </c>
      <c r="BC1" s="298">
        <v>1</v>
      </c>
      <c r="BD1" s="298">
        <v>1</v>
      </c>
      <c r="BE1" s="298">
        <v>1</v>
      </c>
      <c r="BF1" s="298">
        <v>1</v>
      </c>
      <c r="BG1" s="298">
        <v>1</v>
      </c>
      <c r="BH1" s="298">
        <v>1</v>
      </c>
      <c r="BI1" s="298">
        <v>1</v>
      </c>
      <c r="BJ1" s="298">
        <v>1</v>
      </c>
      <c r="BK1" s="298">
        <v>1</v>
      </c>
      <c r="BL1" s="298">
        <v>1</v>
      </c>
      <c r="BM1" s="298">
        <v>1</v>
      </c>
      <c r="BN1" s="298">
        <v>1</v>
      </c>
      <c r="BO1" s="298">
        <v>1</v>
      </c>
      <c r="BP1" s="298">
        <v>1</v>
      </c>
      <c r="BQ1" s="298">
        <v>1</v>
      </c>
      <c r="BR1" s="298">
        <v>1</v>
      </c>
      <c r="BS1" s="298">
        <v>1</v>
      </c>
      <c r="BT1" s="298">
        <v>1</v>
      </c>
      <c r="BU1" s="298">
        <v>1</v>
      </c>
      <c r="BV1" s="298">
        <v>1</v>
      </c>
      <c r="BW1" s="298">
        <v>1</v>
      </c>
      <c r="BX1" s="298">
        <v>1</v>
      </c>
      <c r="BY1" s="298">
        <v>1</v>
      </c>
      <c r="BZ1" s="298">
        <v>1</v>
      </c>
      <c r="CA1" s="298">
        <v>1</v>
      </c>
      <c r="CB1" s="298">
        <v>1</v>
      </c>
      <c r="CC1" s="50">
        <v>1</v>
      </c>
      <c r="CD1" s="8"/>
      <c r="CE1" s="2"/>
      <c r="CF1" s="2"/>
      <c r="CG1" s="2"/>
      <c r="CH1" s="2"/>
      <c r="CI1" s="2" t="s">
        <v>660</v>
      </c>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9" t="s">
        <v>58</v>
      </c>
    </row>
    <row r="2" spans="1:771" ht="11.25" customHeight="1">
      <c r="A2" s="1590" t="s">
        <v>673</v>
      </c>
      <c r="B2" s="1420"/>
      <c r="C2" s="1420"/>
      <c r="D2" s="1420"/>
      <c r="E2" s="1420"/>
      <c r="F2" s="1420"/>
      <c r="G2" s="1449"/>
      <c r="H2" s="340"/>
      <c r="I2" s="220"/>
      <c r="J2" s="220"/>
      <c r="K2" s="340"/>
      <c r="L2" s="341"/>
      <c r="M2" s="1574">
        <f>Matriz!E1</f>
        <v>0</v>
      </c>
      <c r="N2" s="1575"/>
      <c r="O2" s="1575"/>
      <c r="P2" s="1575"/>
      <c r="Q2" s="1575"/>
      <c r="R2" s="1575"/>
      <c r="S2" s="1575"/>
      <c r="T2" s="1575"/>
      <c r="U2" s="1576"/>
      <c r="V2" s="3"/>
      <c r="W2" s="1591">
        <f>Matriz!C4</f>
        <v>2025</v>
      </c>
      <c r="X2" s="1592"/>
      <c r="Y2" s="1592"/>
      <c r="Z2" s="1592"/>
      <c r="AA2" s="1593"/>
      <c r="AB2" s="19"/>
      <c r="AC2" s="19"/>
      <c r="AD2" s="19"/>
      <c r="AE2" s="19"/>
      <c r="AF2" s="19"/>
      <c r="AG2" s="19"/>
      <c r="AH2" s="19"/>
      <c r="AI2" s="19"/>
      <c r="AJ2" s="19"/>
      <c r="AK2" s="19"/>
      <c r="AL2" s="19"/>
      <c r="AM2" s="19"/>
      <c r="AN2" s="19"/>
      <c r="AO2" s="19"/>
      <c r="AP2" s="19"/>
      <c r="AQ2" s="19"/>
      <c r="AR2" s="19"/>
      <c r="AS2" s="19"/>
      <c r="AT2" s="19"/>
      <c r="AU2" s="298">
        <v>1</v>
      </c>
      <c r="AV2" s="2"/>
      <c r="AW2" s="30"/>
      <c r="AX2" s="30"/>
      <c r="AY2" s="30"/>
      <c r="AZ2" s="30"/>
      <c r="BA2" s="30"/>
      <c r="BB2" s="30"/>
      <c r="BC2" s="30"/>
      <c r="BD2" s="30"/>
      <c r="BE2" s="30"/>
      <c r="BF2" s="30"/>
      <c r="BG2" s="30"/>
      <c r="BH2" s="30"/>
      <c r="BI2" s="299"/>
      <c r="BJ2" s="299"/>
      <c r="BK2" s="300"/>
      <c r="BL2" s="300"/>
      <c r="BM2" s="300"/>
      <c r="BN2" s="300"/>
      <c r="BO2" s="300"/>
      <c r="BP2" s="300"/>
      <c r="BQ2" s="300"/>
      <c r="BR2" s="300"/>
      <c r="BS2" s="300"/>
      <c r="BT2" s="300"/>
      <c r="BU2" s="300"/>
      <c r="BV2" s="300"/>
      <c r="BW2" s="300"/>
      <c r="BX2" s="300"/>
      <c r="BY2" s="300"/>
      <c r="BZ2" s="300"/>
      <c r="CA2" s="300"/>
      <c r="CB2" s="299"/>
      <c r="CC2" s="301">
        <v>1</v>
      </c>
      <c r="CD2" s="30"/>
      <c r="CE2" s="30"/>
      <c r="CF2" s="30"/>
      <c r="CG2" s="30"/>
      <c r="CH2" s="30"/>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31"/>
    </row>
    <row r="3" spans="1:771" ht="11.25" customHeight="1">
      <c r="A3" s="1557" t="s">
        <v>6</v>
      </c>
      <c r="B3" s="1418"/>
      <c r="C3" s="1558" t="s">
        <v>7</v>
      </c>
      <c r="D3" s="1417"/>
      <c r="E3" s="1417"/>
      <c r="F3" s="1594" t="s">
        <v>8</v>
      </c>
      <c r="G3" s="1595"/>
      <c r="H3" s="340"/>
      <c r="I3" s="220"/>
      <c r="J3" s="220"/>
      <c r="K3" s="340"/>
      <c r="L3" s="341"/>
      <c r="M3" s="1577" t="s">
        <v>5</v>
      </c>
      <c r="N3" s="1320"/>
      <c r="O3" s="1320"/>
      <c r="P3" s="1320"/>
      <c r="Q3" s="1320"/>
      <c r="R3" s="1320"/>
      <c r="S3" s="1320"/>
      <c r="T3" s="1320"/>
      <c r="U3" s="1578"/>
      <c r="V3" s="3"/>
      <c r="W3" s="1579" t="s">
        <v>4</v>
      </c>
      <c r="X3" s="1404"/>
      <c r="Y3" s="1404"/>
      <c r="Z3" s="1404"/>
      <c r="AA3" s="1377"/>
      <c r="AB3" s="19"/>
      <c r="AC3" s="19"/>
      <c r="AD3" s="19"/>
      <c r="AE3" s="19"/>
      <c r="AF3" s="19"/>
      <c r="AG3" s="19"/>
      <c r="AH3" s="19"/>
      <c r="AI3" s="19"/>
      <c r="AJ3" s="19"/>
      <c r="AK3" s="19"/>
      <c r="AL3" s="19"/>
      <c r="AM3" s="19"/>
      <c r="AN3" s="19"/>
      <c r="AO3" s="19"/>
      <c r="AP3" s="19"/>
      <c r="AQ3" s="19"/>
      <c r="AR3" s="19"/>
      <c r="AS3" s="19"/>
      <c r="AT3" s="19"/>
      <c r="AU3" s="298">
        <v>1</v>
      </c>
      <c r="AV3" s="2"/>
      <c r="AW3" s="3"/>
      <c r="AX3" s="3"/>
      <c r="AY3" s="3"/>
      <c r="AZ3" s="3"/>
      <c r="BA3" s="3"/>
      <c r="BB3" s="3"/>
      <c r="BC3" s="3"/>
      <c r="BD3" s="3"/>
      <c r="BE3" s="3"/>
      <c r="BF3" s="3"/>
      <c r="BG3" s="3"/>
      <c r="BH3" s="3"/>
      <c r="BI3" s="167"/>
      <c r="BJ3" s="167"/>
      <c r="BK3" s="302"/>
      <c r="BL3" s="302"/>
      <c r="BM3" s="302"/>
      <c r="BN3" s="302"/>
      <c r="BO3" s="302"/>
      <c r="BP3" s="302"/>
      <c r="BQ3" s="302"/>
      <c r="BR3" s="302"/>
      <c r="BS3" s="302"/>
      <c r="BT3" s="302"/>
      <c r="BU3" s="302"/>
      <c r="BV3" s="302"/>
      <c r="BW3" s="302"/>
      <c r="BX3" s="302"/>
      <c r="BY3" s="302"/>
      <c r="BZ3" s="302"/>
      <c r="CA3" s="302"/>
      <c r="CB3" s="167"/>
      <c r="CC3" s="301">
        <v>1</v>
      </c>
      <c r="CD3" s="8"/>
      <c r="CE3" s="3"/>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31"/>
    </row>
    <row r="4" spans="1:771" ht="11.25" customHeight="1">
      <c r="A4" s="1596" t="s">
        <v>582</v>
      </c>
      <c r="B4" s="1402"/>
      <c r="C4" s="1597" t="s">
        <v>9</v>
      </c>
      <c r="D4" s="1355"/>
      <c r="E4" s="1355"/>
      <c r="F4" s="1598">
        <v>5</v>
      </c>
      <c r="G4" s="1345"/>
      <c r="H4" s="340"/>
      <c r="I4" s="340"/>
      <c r="J4" s="340"/>
      <c r="K4" s="340"/>
      <c r="L4" s="341"/>
      <c r="M4" s="1574" t="str">
        <f>Matriz!E4</f>
        <v>1.) Enero - Abril</v>
      </c>
      <c r="N4" s="1575"/>
      <c r="O4" s="1575"/>
      <c r="P4" s="1575"/>
      <c r="Q4" s="1575"/>
      <c r="R4" s="1575"/>
      <c r="S4" s="1575"/>
      <c r="T4" s="1575"/>
      <c r="U4" s="1576"/>
      <c r="V4" s="3"/>
      <c r="W4" s="1580">
        <f>Matriz!D4</f>
        <v>45777</v>
      </c>
      <c r="X4" s="1581"/>
      <c r="Y4" s="1581"/>
      <c r="Z4" s="1581"/>
      <c r="AA4" s="1582"/>
      <c r="AB4" s="8"/>
      <c r="AC4" s="8"/>
      <c r="AD4" s="8"/>
      <c r="AE4" s="8"/>
      <c r="AF4" s="8"/>
      <c r="AG4" s="8"/>
      <c r="AH4" s="8"/>
      <c r="AI4" s="8"/>
      <c r="AJ4" s="8"/>
      <c r="AK4" s="8"/>
      <c r="AL4" s="8"/>
      <c r="AM4" s="8"/>
      <c r="AN4" s="8"/>
      <c r="AO4" s="8"/>
      <c r="AP4" s="8"/>
      <c r="AQ4" s="8"/>
      <c r="AR4" s="8"/>
      <c r="AS4" s="8"/>
      <c r="AT4" s="8"/>
      <c r="AU4" s="298">
        <v>1</v>
      </c>
      <c r="AV4" s="2"/>
      <c r="AW4" s="3"/>
      <c r="AX4" s="3"/>
      <c r="AY4" s="3"/>
      <c r="AZ4" s="3"/>
      <c r="BA4" s="3"/>
      <c r="BB4" s="3"/>
      <c r="BC4" s="3"/>
      <c r="BD4" s="3"/>
      <c r="BE4" s="3"/>
      <c r="BF4" s="3"/>
      <c r="BG4" s="3"/>
      <c r="BH4" s="3"/>
      <c r="BI4" s="167"/>
      <c r="BJ4" s="167"/>
      <c r="BK4" s="302"/>
      <c r="BL4" s="302"/>
      <c r="BM4" s="302"/>
      <c r="BN4" s="302"/>
      <c r="BO4" s="302"/>
      <c r="BP4" s="302"/>
      <c r="BQ4" s="302"/>
      <c r="BR4" s="302"/>
      <c r="BS4" s="302"/>
      <c r="BT4" s="302"/>
      <c r="BU4" s="302"/>
      <c r="BV4" s="302"/>
      <c r="BW4" s="302"/>
      <c r="BX4" s="302"/>
      <c r="BY4" s="302"/>
      <c r="BZ4" s="302"/>
      <c r="CA4" s="302"/>
      <c r="CB4" s="167"/>
      <c r="CC4" s="301">
        <v>1</v>
      </c>
      <c r="CD4" s="8"/>
      <c r="CE4" s="3"/>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31"/>
    </row>
    <row r="5" spans="1:771" ht="4.5" customHeight="1" thickBot="1">
      <c r="A5" s="1599"/>
      <c r="B5" s="1382"/>
      <c r="C5" s="1382"/>
      <c r="D5" s="1382"/>
      <c r="E5" s="1382"/>
      <c r="F5" s="1382"/>
      <c r="G5" s="1382"/>
      <c r="H5" s="1382"/>
      <c r="I5" s="1382"/>
      <c r="J5" s="1382"/>
      <c r="K5" s="1382"/>
      <c r="L5" s="167"/>
      <c r="M5" s="3"/>
      <c r="N5" s="3"/>
      <c r="O5" s="3"/>
      <c r="P5" s="3"/>
      <c r="Q5" s="3"/>
      <c r="R5" s="3"/>
      <c r="S5" s="3"/>
      <c r="T5" s="3"/>
      <c r="U5" s="3"/>
      <c r="V5" s="3"/>
      <c r="W5" s="3"/>
      <c r="X5" s="3"/>
      <c r="Y5" s="3"/>
      <c r="Z5" s="3"/>
      <c r="AA5" s="3"/>
      <c r="AB5" s="2"/>
      <c r="AC5" s="2"/>
      <c r="AD5" s="2"/>
      <c r="AE5" s="2"/>
      <c r="AF5" s="2"/>
      <c r="AG5" s="2"/>
      <c r="AH5" s="2"/>
      <c r="AI5" s="2"/>
      <c r="AJ5" s="2"/>
      <c r="AK5" s="2"/>
      <c r="AL5" s="2"/>
      <c r="AM5" s="2"/>
      <c r="AN5" s="2"/>
      <c r="AO5" s="2"/>
      <c r="AP5" s="2"/>
      <c r="AQ5" s="2"/>
      <c r="AR5" s="2"/>
      <c r="AS5" s="2"/>
      <c r="AT5" s="2"/>
      <c r="AU5" s="298">
        <v>1</v>
      </c>
      <c r="AV5" s="2"/>
      <c r="AW5" s="3"/>
      <c r="AX5" s="3"/>
      <c r="AY5" s="3"/>
      <c r="AZ5" s="3"/>
      <c r="BA5" s="3"/>
      <c r="BB5" s="3"/>
      <c r="BC5" s="3"/>
      <c r="BD5" s="3"/>
      <c r="BE5" s="3"/>
      <c r="BF5" s="3"/>
      <c r="BG5" s="3"/>
      <c r="BH5" s="3"/>
      <c r="BI5" s="167"/>
      <c r="BJ5" s="167"/>
      <c r="BK5" s="302"/>
      <c r="BL5" s="302"/>
      <c r="BM5" s="302"/>
      <c r="BN5" s="302"/>
      <c r="BO5" s="302"/>
      <c r="BP5" s="302"/>
      <c r="BQ5" s="302"/>
      <c r="BR5" s="302"/>
      <c r="BS5" s="302"/>
      <c r="BT5" s="302"/>
      <c r="BU5" s="302"/>
      <c r="BV5" s="302"/>
      <c r="BW5" s="302"/>
      <c r="BX5" s="302"/>
      <c r="BY5" s="302"/>
      <c r="BZ5" s="302"/>
      <c r="CA5" s="302"/>
      <c r="CB5" s="167"/>
      <c r="CC5" s="301">
        <v>1</v>
      </c>
      <c r="CD5" s="8"/>
      <c r="CE5" s="3"/>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31"/>
    </row>
    <row r="6" spans="1:771" ht="30" customHeight="1">
      <c r="A6" s="1600" t="s">
        <v>120</v>
      </c>
      <c r="B6" s="1601"/>
      <c r="C6" s="32" t="s">
        <v>6</v>
      </c>
      <c r="D6" s="32" t="s">
        <v>121</v>
      </c>
      <c r="E6" s="1602" t="s">
        <v>507</v>
      </c>
      <c r="F6" s="1603"/>
      <c r="G6" s="1603"/>
      <c r="H6" s="1603"/>
      <c r="I6" s="1603"/>
      <c r="J6" s="1603"/>
      <c r="K6" s="1603"/>
      <c r="L6" s="1603"/>
      <c r="M6" s="1603"/>
      <c r="N6" s="1603"/>
      <c r="O6" s="1603"/>
      <c r="P6" s="1603"/>
      <c r="Q6" s="1603"/>
      <c r="R6" s="1603"/>
      <c r="S6" s="1603"/>
      <c r="T6" s="1603"/>
      <c r="U6" s="1603"/>
      <c r="V6" s="1603"/>
      <c r="W6" s="1604"/>
      <c r="X6" s="1583" t="s">
        <v>22</v>
      </c>
      <c r="Y6" s="1584"/>
      <c r="Z6" s="1584"/>
      <c r="AA6" s="1585"/>
      <c r="AB6" s="33"/>
      <c r="AC6" s="33"/>
      <c r="AD6" s="33"/>
      <c r="AE6" s="33"/>
      <c r="AF6" s="33"/>
      <c r="AG6" s="33"/>
      <c r="AH6" s="33"/>
      <c r="AI6" s="33"/>
      <c r="AJ6" s="33"/>
      <c r="AK6" s="33"/>
      <c r="AL6" s="33"/>
      <c r="AM6" s="33"/>
      <c r="AN6" s="33"/>
      <c r="AO6" s="33"/>
      <c r="AP6" s="33"/>
      <c r="AQ6" s="33"/>
      <c r="AR6" s="33"/>
      <c r="AS6" s="33"/>
      <c r="AT6" s="33"/>
      <c r="AU6" s="298">
        <v>1</v>
      </c>
      <c r="AV6" s="2"/>
      <c r="AW6" s="3"/>
      <c r="AX6" s="3"/>
      <c r="AY6" s="3"/>
      <c r="AZ6" s="3"/>
      <c r="BA6" s="3"/>
      <c r="BB6" s="3"/>
      <c r="BC6" s="3"/>
      <c r="BD6" s="3"/>
      <c r="BE6" s="3"/>
      <c r="BF6" s="3"/>
      <c r="BG6" s="3"/>
      <c r="BH6" s="3"/>
      <c r="BI6" s="167"/>
      <c r="BJ6" s="167"/>
      <c r="BK6" s="302"/>
      <c r="BL6" s="302"/>
      <c r="BM6" s="302"/>
      <c r="BN6" s="302"/>
      <c r="BO6" s="302"/>
      <c r="BP6" s="302"/>
      <c r="BQ6" s="302"/>
      <c r="BR6" s="302"/>
      <c r="BS6" s="302"/>
      <c r="BT6" s="302"/>
      <c r="BU6" s="302"/>
      <c r="BV6" s="302"/>
      <c r="BW6" s="302"/>
      <c r="BX6" s="302"/>
      <c r="BY6" s="302"/>
      <c r="BZ6" s="302"/>
      <c r="CA6" s="302"/>
      <c r="CB6" s="167"/>
      <c r="CC6" s="301">
        <v>1</v>
      </c>
      <c r="CD6" s="8"/>
      <c r="CE6" s="3"/>
      <c r="CF6" s="2"/>
      <c r="CG6" s="3"/>
      <c r="CH6" s="2"/>
      <c r="CI6" s="3"/>
      <c r="CJ6" s="2"/>
      <c r="CK6" s="3"/>
      <c r="CL6" s="2"/>
      <c r="CM6" s="3"/>
      <c r="CN6" s="2"/>
      <c r="CO6" s="3"/>
      <c r="CP6" s="2"/>
      <c r="CQ6" s="3"/>
      <c r="CR6" s="2"/>
      <c r="CS6" s="3"/>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31"/>
    </row>
    <row r="7" spans="1:771" ht="48.75" customHeight="1" thickBot="1">
      <c r="A7" s="1559" t="s">
        <v>688</v>
      </c>
      <c r="B7" s="1559"/>
      <c r="C7" s="373" t="s">
        <v>689</v>
      </c>
      <c r="D7" s="142" t="s">
        <v>122</v>
      </c>
      <c r="E7" s="1605" t="s">
        <v>690</v>
      </c>
      <c r="F7" s="1605"/>
      <c r="G7" s="1605"/>
      <c r="H7" s="1605"/>
      <c r="I7" s="1605"/>
      <c r="J7" s="1605"/>
      <c r="K7" s="1605"/>
      <c r="L7" s="1605"/>
      <c r="M7" s="1605"/>
      <c r="N7" s="1605"/>
      <c r="O7" s="1605"/>
      <c r="P7" s="1605"/>
      <c r="Q7" s="1605"/>
      <c r="R7" s="1605"/>
      <c r="S7" s="1605"/>
      <c r="T7" s="1605"/>
      <c r="U7" s="1605"/>
      <c r="V7" s="1605"/>
      <c r="W7" s="1605"/>
      <c r="X7" s="1586" t="s">
        <v>691</v>
      </c>
      <c r="Y7" s="1586"/>
      <c r="Z7" s="1586"/>
      <c r="AA7" s="1586"/>
      <c r="AB7" s="13"/>
      <c r="AC7" s="13"/>
      <c r="AD7" s="123"/>
      <c r="AE7" s="13"/>
      <c r="AF7" s="13"/>
      <c r="AG7" s="13"/>
      <c r="AH7" s="13"/>
      <c r="AI7" s="13"/>
      <c r="AJ7" s="13"/>
      <c r="AK7" s="13"/>
      <c r="AL7" s="13"/>
      <c r="AM7" s="13"/>
      <c r="AN7" s="13"/>
      <c r="AO7" s="13"/>
      <c r="AP7" s="13"/>
      <c r="AQ7" s="13"/>
      <c r="AR7" s="13"/>
      <c r="AS7" s="13"/>
      <c r="AT7" s="13"/>
      <c r="AU7" s="298">
        <v>1</v>
      </c>
      <c r="AV7" s="2"/>
      <c r="AW7" s="34"/>
      <c r="AX7" s="34"/>
      <c r="AY7" s="34"/>
      <c r="AZ7" s="34"/>
      <c r="BA7" s="34"/>
      <c r="BB7" s="34"/>
      <c r="BC7" s="34"/>
      <c r="BD7" s="34"/>
      <c r="BE7" s="34"/>
      <c r="BF7" s="34"/>
      <c r="BG7" s="34"/>
      <c r="BH7" s="34"/>
      <c r="BI7" s="34"/>
      <c r="BJ7" s="34"/>
      <c r="BK7" s="303"/>
      <c r="BL7" s="303"/>
      <c r="BM7" s="303"/>
      <c r="BN7" s="303"/>
      <c r="BO7" s="303"/>
      <c r="BP7" s="303"/>
      <c r="BQ7" s="303"/>
      <c r="BR7" s="303"/>
      <c r="BS7" s="303"/>
      <c r="BT7" s="303"/>
      <c r="BU7" s="303"/>
      <c r="BV7" s="303"/>
      <c r="BW7" s="303"/>
      <c r="BX7" s="303"/>
      <c r="BY7" s="303"/>
      <c r="BZ7" s="303"/>
      <c r="CA7" s="303"/>
      <c r="CB7" s="34"/>
      <c r="CC7" s="301">
        <v>1</v>
      </c>
      <c r="CD7" s="34"/>
      <c r="CE7" s="3"/>
      <c r="CF7" s="2"/>
      <c r="CG7" s="3"/>
      <c r="CH7" s="2"/>
      <c r="CI7" s="3"/>
      <c r="CJ7" s="2"/>
      <c r="CK7" s="3"/>
      <c r="CL7" s="2"/>
      <c r="CM7" s="3"/>
      <c r="CN7" s="2"/>
      <c r="CO7" s="3"/>
      <c r="CP7" s="2"/>
      <c r="CQ7" s="3"/>
      <c r="CR7" s="2"/>
      <c r="CS7" s="3"/>
      <c r="CT7" s="2"/>
      <c r="CU7" s="35"/>
      <c r="CV7" s="35"/>
      <c r="CW7" s="35"/>
      <c r="CX7" s="35"/>
      <c r="CY7" s="35"/>
      <c r="CZ7" s="35"/>
      <c r="DA7" s="35"/>
      <c r="DB7" s="35"/>
      <c r="DC7" s="35"/>
      <c r="DD7" s="35"/>
      <c r="DE7" s="2"/>
      <c r="DF7" s="2"/>
      <c r="DG7" s="2"/>
      <c r="DH7" s="2"/>
      <c r="DI7" s="2"/>
      <c r="DJ7" s="2"/>
      <c r="DK7" s="2"/>
      <c r="DL7" s="2"/>
      <c r="DM7" s="2"/>
      <c r="DN7" s="2"/>
      <c r="DO7" s="2"/>
      <c r="DP7" s="2"/>
      <c r="DQ7" s="35"/>
      <c r="DR7" s="35"/>
      <c r="DS7" s="35"/>
      <c r="DT7" s="35"/>
      <c r="DU7" s="35"/>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31"/>
    </row>
    <row r="8" spans="1:771" ht="62.25" customHeight="1">
      <c r="A8" s="1573"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7"/>
      <c r="AB8" s="2"/>
      <c r="AC8" s="2"/>
      <c r="AD8" s="2"/>
      <c r="AE8" s="2"/>
      <c r="AF8" s="2"/>
      <c r="AG8" s="2"/>
      <c r="AH8" s="2"/>
      <c r="AI8" s="2"/>
      <c r="AJ8" s="2"/>
      <c r="AK8" s="2"/>
      <c r="AL8" s="2"/>
      <c r="AM8" s="2"/>
      <c r="AN8" s="2"/>
      <c r="AO8" s="2"/>
      <c r="AP8" s="2"/>
      <c r="AQ8" s="2"/>
      <c r="AR8" s="2"/>
      <c r="AS8" s="2"/>
      <c r="AT8" s="2"/>
      <c r="AU8" s="298">
        <v>1</v>
      </c>
      <c r="AV8" s="3"/>
      <c r="AW8" s="3"/>
      <c r="AX8" s="3"/>
      <c r="AY8" s="3"/>
      <c r="AZ8" s="3"/>
      <c r="BA8" s="3"/>
      <c r="BB8" s="3"/>
      <c r="BC8" s="3"/>
      <c r="BD8" s="3"/>
      <c r="BE8" s="3"/>
      <c r="BF8" s="3"/>
      <c r="BG8" s="3"/>
      <c r="BH8" s="3"/>
      <c r="BI8" s="167"/>
      <c r="BJ8" s="167"/>
      <c r="BK8" s="302"/>
      <c r="BL8" s="302"/>
      <c r="BM8" s="302"/>
      <c r="BN8" s="302"/>
      <c r="BO8" s="302"/>
      <c r="BP8" s="302"/>
      <c r="BQ8" s="302"/>
      <c r="BR8" s="302"/>
      <c r="BS8" s="302"/>
      <c r="BT8" s="302"/>
      <c r="BU8" s="302"/>
      <c r="BV8" s="302"/>
      <c r="BW8" s="302"/>
      <c r="BX8" s="302"/>
      <c r="BY8" s="302"/>
      <c r="BZ8" s="302"/>
      <c r="CA8" s="302"/>
      <c r="CB8" s="167"/>
      <c r="CC8" s="301">
        <v>1</v>
      </c>
      <c r="CD8" s="8"/>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31"/>
    </row>
    <row r="9" spans="1:771" ht="6" customHeight="1">
      <c r="A9" s="172"/>
      <c r="B9" s="173"/>
      <c r="C9" s="173"/>
      <c r="D9" s="173"/>
      <c r="E9" s="173"/>
      <c r="F9" s="173"/>
      <c r="G9" s="173"/>
      <c r="H9" s="173"/>
      <c r="I9" s="173"/>
      <c r="J9" s="173"/>
      <c r="K9" s="173"/>
      <c r="L9" s="173"/>
      <c r="M9" s="173"/>
      <c r="N9" s="173"/>
      <c r="O9" s="173"/>
      <c r="P9" s="173"/>
      <c r="Q9" s="173"/>
      <c r="R9" s="173"/>
      <c r="S9" s="173"/>
      <c r="T9" s="173"/>
      <c r="U9" s="173"/>
      <c r="V9" s="173"/>
      <c r="W9" s="173"/>
      <c r="X9" s="173"/>
      <c r="Y9" s="173"/>
      <c r="Z9" s="173"/>
      <c r="AA9" s="173"/>
      <c r="AB9" s="2"/>
      <c r="AC9" s="2"/>
      <c r="AD9" s="2"/>
      <c r="AE9" s="2"/>
      <c r="AF9" s="2"/>
      <c r="AG9" s="2"/>
      <c r="AH9" s="2"/>
      <c r="AI9" s="2"/>
      <c r="AJ9" s="2"/>
      <c r="AK9" s="2"/>
      <c r="AL9" s="2"/>
      <c r="AM9" s="2"/>
      <c r="AN9" s="2"/>
      <c r="AO9" s="2"/>
      <c r="AP9" s="2"/>
      <c r="AQ9" s="2"/>
      <c r="AR9" s="2"/>
      <c r="AS9" s="2"/>
      <c r="AT9" s="2"/>
      <c r="AU9" s="298">
        <v>1</v>
      </c>
      <c r="AV9" s="167"/>
      <c r="AW9" s="167"/>
      <c r="AX9" s="167"/>
      <c r="AY9" s="167"/>
      <c r="AZ9" s="167"/>
      <c r="BA9" s="167"/>
      <c r="BB9" s="167"/>
      <c r="BC9" s="167"/>
      <c r="BD9" s="167"/>
      <c r="BE9" s="167"/>
      <c r="BF9" s="167"/>
      <c r="BG9" s="167"/>
      <c r="BH9" s="167"/>
      <c r="BI9" s="167"/>
      <c r="BJ9" s="167"/>
      <c r="BK9" s="302"/>
      <c r="BL9" s="302"/>
      <c r="BM9" s="302"/>
      <c r="BN9" s="302"/>
      <c r="BO9" s="302"/>
      <c r="BP9" s="302"/>
      <c r="BQ9" s="302"/>
      <c r="BR9" s="302"/>
      <c r="BS9" s="302"/>
      <c r="BT9" s="302"/>
      <c r="BU9" s="302"/>
      <c r="BV9" s="302"/>
      <c r="BW9" s="302"/>
      <c r="BX9" s="302"/>
      <c r="BY9" s="302"/>
      <c r="BZ9" s="302"/>
      <c r="CA9" s="302"/>
      <c r="CB9" s="167"/>
      <c r="CC9" s="301">
        <v>1</v>
      </c>
      <c r="CD9" s="8"/>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31"/>
    </row>
    <row r="10" spans="1:771" ht="30" customHeight="1">
      <c r="A10" s="1690" t="s">
        <v>302</v>
      </c>
      <c r="B10" s="1690"/>
      <c r="C10" s="1690"/>
      <c r="D10" s="1690"/>
      <c r="E10" s="1690"/>
      <c r="F10" s="1690"/>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2"/>
      <c r="AC10" s="2"/>
      <c r="AD10" s="2"/>
      <c r="AE10" s="2"/>
      <c r="AF10" s="2"/>
      <c r="AG10" s="2"/>
      <c r="AH10" s="2"/>
      <c r="AI10" s="2"/>
      <c r="AJ10" s="2"/>
      <c r="AK10" s="2"/>
      <c r="AL10" s="2"/>
      <c r="AM10" s="2"/>
      <c r="AN10" s="2"/>
      <c r="AO10" s="2"/>
      <c r="AP10" s="2"/>
      <c r="AQ10" s="2"/>
      <c r="AR10" s="2"/>
      <c r="AS10" s="2"/>
      <c r="AT10" s="2"/>
      <c r="AU10" s="298">
        <v>1</v>
      </c>
      <c r="AV10" s="3"/>
      <c r="AW10" s="3"/>
      <c r="AX10" s="3"/>
      <c r="AY10" s="3"/>
      <c r="AZ10" s="3"/>
      <c r="BA10" s="3"/>
      <c r="BB10" s="3"/>
      <c r="BC10" s="3"/>
      <c r="BD10" s="3"/>
      <c r="BE10" s="3"/>
      <c r="BF10" s="3"/>
      <c r="BG10" s="3"/>
      <c r="BH10" s="3"/>
      <c r="BI10" s="167"/>
      <c r="BJ10" s="167"/>
      <c r="BK10" s="302"/>
      <c r="BL10" s="302"/>
      <c r="BM10" s="302"/>
      <c r="BN10" s="302"/>
      <c r="BO10" s="302"/>
      <c r="BP10" s="302"/>
      <c r="BQ10" s="302"/>
      <c r="BR10" s="302"/>
      <c r="BS10" s="302"/>
      <c r="BT10" s="302"/>
      <c r="BU10" s="302"/>
      <c r="BV10" s="302"/>
      <c r="BW10" s="302"/>
      <c r="BX10" s="302"/>
      <c r="BY10" s="302"/>
      <c r="BZ10" s="302"/>
      <c r="CA10" s="302"/>
      <c r="CB10" s="167"/>
      <c r="CC10" s="301">
        <v>1</v>
      </c>
      <c r="CD10" s="8"/>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31"/>
    </row>
    <row r="11" spans="1:771" ht="27.75" customHeight="1">
      <c r="A11" s="157" t="s">
        <v>123</v>
      </c>
      <c r="B11" s="174" t="s">
        <v>17</v>
      </c>
      <c r="C11" s="1560" t="s">
        <v>510</v>
      </c>
      <c r="D11" s="1561"/>
      <c r="E11" s="1561"/>
      <c r="F11" s="1561"/>
      <c r="G11" s="1561"/>
      <c r="H11" s="1562"/>
      <c r="I11" s="1554" t="s">
        <v>19</v>
      </c>
      <c r="J11" s="1355"/>
      <c r="K11" s="1355"/>
      <c r="L11" s="1355"/>
      <c r="M11" s="1355"/>
      <c r="N11" s="1355"/>
      <c r="O11" s="1355"/>
      <c r="P11" s="1355"/>
      <c r="Q11" s="1355"/>
      <c r="R11" s="1355"/>
      <c r="S11" s="1355"/>
      <c r="T11" s="1355"/>
      <c r="U11" s="1355"/>
      <c r="V11" s="1355"/>
      <c r="W11" s="1345"/>
      <c r="X11" s="1554" t="s">
        <v>124</v>
      </c>
      <c r="Y11" s="1355"/>
      <c r="Z11" s="1355"/>
      <c r="AA11" s="1345"/>
      <c r="AB11" s="1705" t="s">
        <v>126</v>
      </c>
      <c r="AC11" s="1706"/>
      <c r="AD11" s="1706"/>
      <c r="AE11" s="36"/>
      <c r="AF11" s="36"/>
      <c r="AG11" s="36"/>
      <c r="AH11" s="36"/>
      <c r="AI11" s="36"/>
      <c r="AJ11" s="36"/>
      <c r="AK11" s="36"/>
      <c r="AL11" s="36"/>
      <c r="AM11" s="36"/>
      <c r="AN11" s="36"/>
      <c r="AO11" s="36"/>
      <c r="AP11" s="36"/>
      <c r="AQ11" s="36"/>
      <c r="AR11" s="36"/>
      <c r="AS11" s="36"/>
      <c r="AT11" s="36"/>
      <c r="AU11" s="298">
        <v>1</v>
      </c>
      <c r="AV11" s="28" t="s">
        <v>125</v>
      </c>
      <c r="AW11" s="28"/>
      <c r="AX11" s="3"/>
      <c r="AY11" s="3"/>
      <c r="AZ11" s="3"/>
      <c r="BA11" s="3"/>
      <c r="BB11" s="3"/>
      <c r="BC11" s="3"/>
      <c r="BD11" s="3"/>
      <c r="BE11" s="3"/>
      <c r="BF11" s="3"/>
      <c r="BG11" s="3"/>
      <c r="BH11" s="3"/>
      <c r="BI11" s="167"/>
      <c r="BJ11" s="167"/>
      <c r="BK11" s="302"/>
      <c r="BL11" s="302"/>
      <c r="BM11" s="302"/>
      <c r="BN11" s="302"/>
      <c r="BO11" s="302"/>
      <c r="BP11" s="302"/>
      <c r="BQ11" s="302"/>
      <c r="BR11" s="302"/>
      <c r="BS11" s="302"/>
      <c r="BT11" s="302"/>
      <c r="BU11" s="302"/>
      <c r="BV11" s="302"/>
      <c r="BW11" s="302"/>
      <c r="BX11" s="302"/>
      <c r="BY11" s="302"/>
      <c r="BZ11" s="302"/>
      <c r="CA11" s="302"/>
      <c r="CB11" s="167"/>
      <c r="CC11" s="301">
        <v>1</v>
      </c>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31"/>
    </row>
    <row r="12" spans="1:771" ht="31.5" customHeight="1">
      <c r="A12" s="10" t="s">
        <v>590</v>
      </c>
      <c r="B12" s="175" t="s">
        <v>476</v>
      </c>
      <c r="C12" s="1555" t="s">
        <v>692</v>
      </c>
      <c r="D12" s="1555"/>
      <c r="E12" s="1555"/>
      <c r="F12" s="1555"/>
      <c r="G12" s="1555"/>
      <c r="H12" s="1555"/>
      <c r="I12" s="1555" t="s">
        <v>693</v>
      </c>
      <c r="J12" s="1555"/>
      <c r="K12" s="1555"/>
      <c r="L12" s="1555"/>
      <c r="M12" s="1555"/>
      <c r="N12" s="1555"/>
      <c r="O12" s="1555"/>
      <c r="P12" s="1555"/>
      <c r="Q12" s="1555"/>
      <c r="R12" s="1555"/>
      <c r="S12" s="1555"/>
      <c r="T12" s="1555"/>
      <c r="U12" s="1555"/>
      <c r="V12" s="1555"/>
      <c r="W12" s="1555"/>
      <c r="X12" s="1556" t="s">
        <v>694</v>
      </c>
      <c r="Y12" s="1556"/>
      <c r="Z12" s="1556"/>
      <c r="AA12" s="1556"/>
      <c r="AB12" s="1702" t="str">
        <f>A133</f>
        <v>Control 1</v>
      </c>
      <c r="AC12" s="1703"/>
      <c r="AD12" s="1704" t="str">
        <f t="shared" ref="AD12:AD31" si="0">IF(B133="","",B133)</f>
        <v>Debida diligencia simple para vinculación de personal: 
(Consulta y análisis en listas LAFT previo a la vinculación)
Cuando aplique se realiza reporte de alerta para que el equipo operativo Sarlaft ejecute la debida diligencia intensificada.</v>
      </c>
      <c r="AE12" s="1704"/>
      <c r="AF12" s="1704"/>
      <c r="AG12" s="1704"/>
      <c r="AH12" s="1704"/>
      <c r="AI12" s="1704"/>
      <c r="AJ12" s="1704"/>
      <c r="AK12" s="1704"/>
      <c r="AL12" s="1704"/>
      <c r="AM12" s="1704"/>
      <c r="AN12" s="1704"/>
      <c r="AO12" s="1704"/>
      <c r="AP12" s="1704"/>
      <c r="AQ12" s="1704"/>
      <c r="AR12" s="1704"/>
      <c r="AS12" s="1704"/>
      <c r="AT12" s="1704"/>
      <c r="AU12" s="298">
        <v>1</v>
      </c>
      <c r="AV12" s="304" t="str">
        <f>CONCATENATE(A12,". ",C12," 
",A13,". ",C13," 
",A14,". ",C14," 
",A15,". ",C15," 
",A16,". ",C16," 
",A17,". ",C17," 
",A18,". ",C18," 
",A19,". ",C19," 
",A20,". ",C20," 
",A21,". ",C21," 
",A22,". ",C22," 
",A23,". ",C23," 
",A24,". ",C24," 
",A25,". ",C25," 
",A26,". ",C26," 
",A27,". ",C27," 
",A28,". ",C28," 
",A29,". ",C29," 
",A30,". ",C30," 
",A31,". ",C31,)</f>
        <v xml:space="preserve">Causa 1. Nombre o identidad falsa de la persona a vincular. 
Causa 2. Que la Persona se incluya en listas restrictivas en un periodo posterior a la vinculación y que no sea identificada oportunamente en el monitoreo de debida diligencia. 
.  
.  
.  
.  
.  
.  
.  
.  
.  
.  
.  
.  
.  
.  
.  
.  
.  
. </v>
      </c>
      <c r="AW12" s="305" t="str">
        <f>CONCATENATE(A12,". ",I12," 
",A13,". ",I13," 
",A14,". ",I14," 
",A15,". ",I15," 
",A16,". ",I16," 
",A17,". ",I17," 
",A18,". ",I18," 
",A19,". ",I19," 
",A20,". ",I20," 
",A21,". ",I21," 
",A22,". ",I22," 
",A23,". ",I23," 
",A24,". ",I24," 
",A25,". ",I25," 
",A26,". ",I26," 
",A27,". ",I27," 
",A28,". ",I28," 
",A29,". ",I29," 
",A30,". ",I30," 
",A31,". ",I31,)</f>
        <v xml:space="preserve">Causa 1. No hacer una debida diligencia previa a la vincuación 
Causa 2. No hacer una debida diligencia en el monitoreo al personal. 
.  
.  
.  
.  
.  
.  
.  
.  
.  
.  
.  
.  
.  
.  
.  
.  
.  
. </v>
      </c>
      <c r="AX12" s="305" t="str">
        <f>CONCATENATE(A12,". ",B12," 
",A13,". ",B13," 
",A14,". ",B14," 
",A15,". ",B15," 
",A16,". ",B16," 
",A17,". ",B17," 
",A18,". ",B18," 
",A19,". ",B19," 
",A20,". ",B20," 
",A21,". ",B21," 
",A22,". ",B22," 
",A23,". ",B23," 
",A24,". ",B24," 
",A25,". ",B25," 
",A26,". ",B26," 
",A27,". ",B27," 
",A28,". ",B28," 
",A29,". ",B29," 
",A30,". ",B30," 
",A31,". ",B31,)</f>
        <v xml:space="preserve">Causa 1. Parte Relacionada 
Causa 2. Parte Relacionada 
.  
.  
.  
.  
.  
.  
.  
.  
.  
.  
.  
.  
.  
.  
.  
.  
.  
. </v>
      </c>
      <c r="AY12" s="3"/>
      <c r="AZ12" s="3"/>
      <c r="BA12" s="3"/>
      <c r="BB12" s="3"/>
      <c r="BC12" s="3"/>
      <c r="BD12" s="3"/>
      <c r="BE12" s="3"/>
      <c r="BF12" s="3"/>
      <c r="BG12" s="3"/>
      <c r="BH12" s="3"/>
      <c r="BI12" s="167"/>
      <c r="BJ12" s="167"/>
      <c r="BK12" s="302"/>
      <c r="BL12" s="302"/>
      <c r="BM12" s="302"/>
      <c r="BN12" s="302"/>
      <c r="BO12" s="302"/>
      <c r="BP12" s="302"/>
      <c r="BQ12" s="302"/>
      <c r="BR12" s="302"/>
      <c r="BS12" s="302"/>
      <c r="BT12" s="302"/>
      <c r="BU12" s="302"/>
      <c r="BV12" s="302"/>
      <c r="BW12" s="302"/>
      <c r="BX12" s="302"/>
      <c r="BY12" s="302"/>
      <c r="BZ12" s="302"/>
      <c r="CA12" s="302"/>
      <c r="CB12" s="167"/>
      <c r="CC12" s="301">
        <v>1</v>
      </c>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31"/>
    </row>
    <row r="13" spans="1:771" ht="31.5" customHeight="1">
      <c r="A13" s="10" t="str">
        <f>IF(C13="","","Causa 2")</f>
        <v>Causa 2</v>
      </c>
      <c r="B13" s="175" t="s">
        <v>476</v>
      </c>
      <c r="C13" s="1555" t="s">
        <v>695</v>
      </c>
      <c r="D13" s="1555"/>
      <c r="E13" s="1555"/>
      <c r="F13" s="1555"/>
      <c r="G13" s="1555"/>
      <c r="H13" s="1555"/>
      <c r="I13" s="1555" t="s">
        <v>696</v>
      </c>
      <c r="J13" s="1555"/>
      <c r="K13" s="1555"/>
      <c r="L13" s="1555"/>
      <c r="M13" s="1555"/>
      <c r="N13" s="1555"/>
      <c r="O13" s="1555"/>
      <c r="P13" s="1555"/>
      <c r="Q13" s="1555"/>
      <c r="R13" s="1555"/>
      <c r="S13" s="1555"/>
      <c r="T13" s="1555"/>
      <c r="U13" s="1555"/>
      <c r="V13" s="1555"/>
      <c r="W13" s="1555"/>
      <c r="X13" s="1556" t="s">
        <v>697</v>
      </c>
      <c r="Y13" s="1556"/>
      <c r="Z13" s="1556"/>
      <c r="AA13" s="1556"/>
      <c r="AB13" s="1702" t="str">
        <f t="shared" ref="AB13:AB31" si="1">A134</f>
        <v>Control 2</v>
      </c>
      <c r="AC13" s="1703"/>
      <c r="AD13" s="1704" t="str">
        <f t="shared" si="0"/>
        <v xml:space="preserve">Debida diligencia intensificada de acuerdo al tipo de persona sensible al LAFT.
</v>
      </c>
      <c r="AE13" s="1704"/>
      <c r="AF13" s="1704"/>
      <c r="AG13" s="1704"/>
      <c r="AH13" s="1704"/>
      <c r="AI13" s="1704"/>
      <c r="AJ13" s="1704"/>
      <c r="AK13" s="1704"/>
      <c r="AL13" s="1704"/>
      <c r="AM13" s="1704"/>
      <c r="AN13" s="1704"/>
      <c r="AO13" s="1704"/>
      <c r="AP13" s="1704"/>
      <c r="AQ13" s="1704"/>
      <c r="AR13" s="1704"/>
      <c r="AS13" s="1704"/>
      <c r="AT13" s="1704"/>
      <c r="AU13" s="298">
        <v>1</v>
      </c>
      <c r="AV13" s="306"/>
      <c r="AW13" s="306"/>
      <c r="AX13" s="3"/>
      <c r="AY13" s="3"/>
      <c r="AZ13" s="3"/>
      <c r="BA13" s="3"/>
      <c r="BB13" s="3"/>
      <c r="BC13" s="3"/>
      <c r="BD13" s="3"/>
      <c r="BE13" s="3"/>
      <c r="BF13" s="3"/>
      <c r="BG13" s="3"/>
      <c r="BH13" s="3"/>
      <c r="BI13" s="167"/>
      <c r="BJ13" s="167"/>
      <c r="BK13" s="302"/>
      <c r="BL13" s="302"/>
      <c r="BM13" s="302"/>
      <c r="BN13" s="302"/>
      <c r="BO13" s="302"/>
      <c r="BP13" s="302"/>
      <c r="BQ13" s="302"/>
      <c r="BR13" s="302"/>
      <c r="BS13" s="302"/>
      <c r="BT13" s="302"/>
      <c r="BU13" s="302"/>
      <c r="BV13" s="302"/>
      <c r="BW13" s="302"/>
      <c r="BX13" s="302"/>
      <c r="BY13" s="302"/>
      <c r="BZ13" s="302"/>
      <c r="CA13" s="302"/>
      <c r="CB13" s="167"/>
      <c r="CC13" s="301">
        <v>1</v>
      </c>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31"/>
    </row>
    <row r="14" spans="1:771" ht="31.5" customHeight="1">
      <c r="A14" s="10" t="str">
        <f>IF(C14="","","Causa 3")</f>
        <v/>
      </c>
      <c r="B14" s="175"/>
      <c r="C14" s="1563"/>
      <c r="D14" s="1564"/>
      <c r="E14" s="1564"/>
      <c r="F14" s="1564"/>
      <c r="G14" s="1564"/>
      <c r="H14" s="1565"/>
      <c r="I14" s="1563"/>
      <c r="J14" s="1564"/>
      <c r="K14" s="1564"/>
      <c r="L14" s="1564"/>
      <c r="M14" s="1564"/>
      <c r="N14" s="1564"/>
      <c r="O14" s="1564"/>
      <c r="P14" s="1564"/>
      <c r="Q14" s="1564"/>
      <c r="R14" s="1564"/>
      <c r="S14" s="1564"/>
      <c r="T14" s="1564"/>
      <c r="U14" s="1564"/>
      <c r="V14" s="1564"/>
      <c r="W14" s="1565"/>
      <c r="X14" s="1563"/>
      <c r="Y14" s="1564"/>
      <c r="Z14" s="1564"/>
      <c r="AA14" s="1565"/>
      <c r="AB14" s="1702" t="str">
        <f t="shared" si="1"/>
        <v>Control 3</v>
      </c>
      <c r="AC14" s="1703"/>
      <c r="AD14" s="1704" t="str">
        <f t="shared" si="0"/>
        <v xml:space="preserve">Monitoreo periódico a personal vinculado sensible a LAFT 
</v>
      </c>
      <c r="AE14" s="1704"/>
      <c r="AF14" s="1704"/>
      <c r="AG14" s="1704"/>
      <c r="AH14" s="1704"/>
      <c r="AI14" s="1704"/>
      <c r="AJ14" s="1704"/>
      <c r="AK14" s="1704"/>
      <c r="AL14" s="1704"/>
      <c r="AM14" s="1704"/>
      <c r="AN14" s="1704"/>
      <c r="AO14" s="1704"/>
      <c r="AP14" s="1704"/>
      <c r="AQ14" s="1704"/>
      <c r="AR14" s="1704"/>
      <c r="AS14" s="1704"/>
      <c r="AT14" s="1704"/>
      <c r="AU14" s="298">
        <v>1</v>
      </c>
      <c r="AV14" s="306"/>
      <c r="AW14" s="306"/>
      <c r="AX14" s="3"/>
      <c r="AY14" s="3"/>
      <c r="AZ14" s="3"/>
      <c r="BA14" s="3"/>
      <c r="BB14" s="3"/>
      <c r="BC14" s="3"/>
      <c r="BD14" s="3"/>
      <c r="BE14" s="3"/>
      <c r="BF14" s="3"/>
      <c r="BG14" s="3"/>
      <c r="BH14" s="3"/>
      <c r="BI14" s="167"/>
      <c r="BJ14" s="167"/>
      <c r="BK14" s="302"/>
      <c r="BL14" s="302"/>
      <c r="BM14" s="302"/>
      <c r="BN14" s="302"/>
      <c r="BO14" s="302"/>
      <c r="BP14" s="302"/>
      <c r="BQ14" s="302"/>
      <c r="BR14" s="302"/>
      <c r="BS14" s="302"/>
      <c r="BT14" s="302"/>
      <c r="BU14" s="302"/>
      <c r="BV14" s="302"/>
      <c r="BW14" s="302"/>
      <c r="BX14" s="302"/>
      <c r="BY14" s="302"/>
      <c r="BZ14" s="302"/>
      <c r="CA14" s="302"/>
      <c r="CB14" s="167"/>
      <c r="CC14" s="301">
        <v>1</v>
      </c>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31"/>
    </row>
    <row r="15" spans="1:771" ht="11.25" customHeight="1">
      <c r="A15" s="10" t="str">
        <f>IF(C15="","","Causa 4")</f>
        <v/>
      </c>
      <c r="B15" s="175"/>
      <c r="C15" s="1563"/>
      <c r="D15" s="1564"/>
      <c r="E15" s="1564"/>
      <c r="F15" s="1564"/>
      <c r="G15" s="1564"/>
      <c r="H15" s="1565"/>
      <c r="I15" s="1563"/>
      <c r="J15" s="1564"/>
      <c r="K15" s="1564"/>
      <c r="L15" s="1564"/>
      <c r="M15" s="1564"/>
      <c r="N15" s="1564"/>
      <c r="O15" s="1564"/>
      <c r="P15" s="1564"/>
      <c r="Q15" s="1564"/>
      <c r="R15" s="1564"/>
      <c r="S15" s="1564"/>
      <c r="T15" s="1564"/>
      <c r="U15" s="1564"/>
      <c r="V15" s="1564"/>
      <c r="W15" s="1565"/>
      <c r="X15" s="1563"/>
      <c r="Y15" s="1564"/>
      <c r="Z15" s="1564"/>
      <c r="AA15" s="1565"/>
      <c r="AB15" s="1702" t="str">
        <f t="shared" si="1"/>
        <v/>
      </c>
      <c r="AC15" s="1703"/>
      <c r="AD15" s="1704" t="str">
        <f t="shared" si="0"/>
        <v/>
      </c>
      <c r="AE15" s="1704"/>
      <c r="AF15" s="1704"/>
      <c r="AG15" s="1704"/>
      <c r="AH15" s="1704"/>
      <c r="AI15" s="1704"/>
      <c r="AJ15" s="1704"/>
      <c r="AK15" s="1704"/>
      <c r="AL15" s="1704"/>
      <c r="AM15" s="1704"/>
      <c r="AN15" s="1704"/>
      <c r="AO15" s="1704"/>
      <c r="AP15" s="1704"/>
      <c r="AQ15" s="1704"/>
      <c r="AR15" s="1704"/>
      <c r="AS15" s="1704"/>
      <c r="AT15" s="1704"/>
      <c r="AU15" s="298">
        <v>1</v>
      </c>
      <c r="AV15" s="306"/>
      <c r="AW15" s="306"/>
      <c r="AX15" s="3"/>
      <c r="AY15" s="3"/>
      <c r="AZ15" s="3"/>
      <c r="BA15" s="3"/>
      <c r="BB15" s="3"/>
      <c r="BC15" s="3"/>
      <c r="BD15" s="3"/>
      <c r="BE15" s="3"/>
      <c r="BF15" s="3"/>
      <c r="BG15" s="3"/>
      <c r="BH15" s="3"/>
      <c r="BI15" s="167"/>
      <c r="BJ15" s="167"/>
      <c r="BK15" s="302"/>
      <c r="BL15" s="302"/>
      <c r="BM15" s="302"/>
      <c r="BN15" s="302"/>
      <c r="BO15" s="302"/>
      <c r="BP15" s="302"/>
      <c r="BQ15" s="302"/>
      <c r="BR15" s="302"/>
      <c r="BS15" s="302"/>
      <c r="BT15" s="302"/>
      <c r="BU15" s="302"/>
      <c r="BV15" s="302"/>
      <c r="BW15" s="302"/>
      <c r="BX15" s="302"/>
      <c r="BY15" s="302"/>
      <c r="BZ15" s="302"/>
      <c r="CA15" s="302"/>
      <c r="CB15" s="167"/>
      <c r="CC15" s="301">
        <v>1</v>
      </c>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31"/>
    </row>
    <row r="16" spans="1:771" ht="11.25" customHeight="1">
      <c r="A16" s="10" t="str">
        <f>IF(C16="","","Causa 5")</f>
        <v/>
      </c>
      <c r="B16" s="175"/>
      <c r="C16" s="1563"/>
      <c r="D16" s="1564"/>
      <c r="E16" s="1564"/>
      <c r="F16" s="1564"/>
      <c r="G16" s="1564"/>
      <c r="H16" s="1565"/>
      <c r="I16" s="1563"/>
      <c r="J16" s="1564"/>
      <c r="K16" s="1564"/>
      <c r="L16" s="1564"/>
      <c r="M16" s="1564"/>
      <c r="N16" s="1564"/>
      <c r="O16" s="1564"/>
      <c r="P16" s="1564"/>
      <c r="Q16" s="1564"/>
      <c r="R16" s="1564"/>
      <c r="S16" s="1564"/>
      <c r="T16" s="1564"/>
      <c r="U16" s="1564"/>
      <c r="V16" s="1564"/>
      <c r="W16" s="1565"/>
      <c r="X16" s="1563"/>
      <c r="Y16" s="1564"/>
      <c r="Z16" s="1564"/>
      <c r="AA16" s="1565"/>
      <c r="AB16" s="1702" t="str">
        <f t="shared" si="1"/>
        <v/>
      </c>
      <c r="AC16" s="1703"/>
      <c r="AD16" s="1704" t="str">
        <f t="shared" si="0"/>
        <v/>
      </c>
      <c r="AE16" s="1704"/>
      <c r="AF16" s="1704"/>
      <c r="AG16" s="1704"/>
      <c r="AH16" s="1704"/>
      <c r="AI16" s="1704"/>
      <c r="AJ16" s="1704"/>
      <c r="AK16" s="1704"/>
      <c r="AL16" s="1704"/>
      <c r="AM16" s="1704"/>
      <c r="AN16" s="1704"/>
      <c r="AO16" s="1704"/>
      <c r="AP16" s="1704"/>
      <c r="AQ16" s="1704"/>
      <c r="AR16" s="1704"/>
      <c r="AS16" s="1704"/>
      <c r="AT16" s="1704"/>
      <c r="AU16" s="298">
        <v>1</v>
      </c>
      <c r="AV16" s="306"/>
      <c r="AW16" s="306"/>
      <c r="AX16" s="3"/>
      <c r="AY16" s="3"/>
      <c r="AZ16" s="3"/>
      <c r="BA16" s="3"/>
      <c r="BB16" s="3"/>
      <c r="BC16" s="3"/>
      <c r="BD16" s="3"/>
      <c r="BE16" s="3"/>
      <c r="BF16" s="3"/>
      <c r="BG16" s="3"/>
      <c r="BH16" s="3"/>
      <c r="BI16" s="167"/>
      <c r="BJ16" s="167"/>
      <c r="BK16" s="302"/>
      <c r="BL16" s="302"/>
      <c r="BM16" s="302"/>
      <c r="BN16" s="302"/>
      <c r="BO16" s="302"/>
      <c r="BP16" s="302"/>
      <c r="BQ16" s="302"/>
      <c r="BR16" s="302"/>
      <c r="BS16" s="302"/>
      <c r="BT16" s="302"/>
      <c r="BU16" s="302"/>
      <c r="BV16" s="302"/>
      <c r="BW16" s="302"/>
      <c r="BX16" s="302"/>
      <c r="BY16" s="302"/>
      <c r="BZ16" s="302"/>
      <c r="CA16" s="302"/>
      <c r="CB16" s="167"/>
      <c r="CC16" s="301">
        <v>1</v>
      </c>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31"/>
    </row>
    <row r="17" spans="1:81" ht="11.25" customHeight="1">
      <c r="A17" s="10" t="str">
        <f>IF(C17="","","Causa 6")</f>
        <v/>
      </c>
      <c r="B17" s="175"/>
      <c r="C17" s="1563"/>
      <c r="D17" s="1564"/>
      <c r="E17" s="1564"/>
      <c r="F17" s="1564"/>
      <c r="G17" s="1564"/>
      <c r="H17" s="1565"/>
      <c r="I17" s="1563"/>
      <c r="J17" s="1564"/>
      <c r="K17" s="1564"/>
      <c r="L17" s="1564"/>
      <c r="M17" s="1564"/>
      <c r="N17" s="1564"/>
      <c r="O17" s="1564"/>
      <c r="P17" s="1564"/>
      <c r="Q17" s="1564"/>
      <c r="R17" s="1564"/>
      <c r="S17" s="1564"/>
      <c r="T17" s="1564"/>
      <c r="U17" s="1564"/>
      <c r="V17" s="1564"/>
      <c r="W17" s="1565"/>
      <c r="X17" s="1563"/>
      <c r="Y17" s="1564"/>
      <c r="Z17" s="1564"/>
      <c r="AA17" s="1565"/>
      <c r="AB17" s="1702" t="str">
        <f t="shared" si="1"/>
        <v/>
      </c>
      <c r="AC17" s="1703"/>
      <c r="AD17" s="1704" t="str">
        <f t="shared" si="0"/>
        <v/>
      </c>
      <c r="AE17" s="1704"/>
      <c r="AF17" s="1704"/>
      <c r="AG17" s="1704"/>
      <c r="AH17" s="1704"/>
      <c r="AI17" s="1704"/>
      <c r="AJ17" s="1704"/>
      <c r="AK17" s="1704"/>
      <c r="AL17" s="1704"/>
      <c r="AM17" s="1704"/>
      <c r="AN17" s="1704"/>
      <c r="AO17" s="1704"/>
      <c r="AP17" s="1704"/>
      <c r="AQ17" s="1704"/>
      <c r="AR17" s="1704"/>
      <c r="AS17" s="1704"/>
      <c r="AT17" s="1704"/>
      <c r="AU17" s="298">
        <v>1</v>
      </c>
      <c r="AV17" s="306"/>
      <c r="AW17" s="306"/>
      <c r="AX17" s="3"/>
      <c r="AY17" s="3"/>
      <c r="AZ17" s="3"/>
      <c r="BA17" s="3"/>
      <c r="BB17" s="3"/>
      <c r="BC17" s="3"/>
      <c r="BD17" s="3"/>
      <c r="BE17" s="3"/>
      <c r="BF17" s="3"/>
      <c r="BG17" s="3"/>
      <c r="BH17" s="3"/>
      <c r="BI17" s="167"/>
      <c r="BJ17" s="167"/>
      <c r="BK17" s="302"/>
      <c r="BL17" s="302"/>
      <c r="BM17" s="302"/>
      <c r="BN17" s="302"/>
      <c r="BO17" s="302"/>
      <c r="BP17" s="302"/>
      <c r="BQ17" s="302"/>
      <c r="BR17" s="302"/>
      <c r="BS17" s="302"/>
      <c r="BT17" s="302"/>
      <c r="BU17" s="302"/>
      <c r="BV17" s="302"/>
      <c r="BW17" s="302"/>
      <c r="BX17" s="302"/>
      <c r="BY17" s="302"/>
      <c r="BZ17" s="302"/>
      <c r="CA17" s="302"/>
      <c r="CB17" s="167"/>
      <c r="CC17" s="301">
        <v>1</v>
      </c>
    </row>
    <row r="18" spans="1:81" ht="11.25" customHeight="1">
      <c r="A18" s="10" t="str">
        <f>IF(C18="","","Causa 7")</f>
        <v/>
      </c>
      <c r="B18" s="175"/>
      <c r="C18" s="1563"/>
      <c r="D18" s="1564"/>
      <c r="E18" s="1564"/>
      <c r="F18" s="1564"/>
      <c r="G18" s="1564"/>
      <c r="H18" s="1565"/>
      <c r="I18" s="1563"/>
      <c r="J18" s="1564"/>
      <c r="K18" s="1564"/>
      <c r="L18" s="1564"/>
      <c r="M18" s="1564"/>
      <c r="N18" s="1564"/>
      <c r="O18" s="1564"/>
      <c r="P18" s="1564"/>
      <c r="Q18" s="1564"/>
      <c r="R18" s="1564"/>
      <c r="S18" s="1564"/>
      <c r="T18" s="1564"/>
      <c r="U18" s="1564"/>
      <c r="V18" s="1564"/>
      <c r="W18" s="1565"/>
      <c r="X18" s="1563"/>
      <c r="Y18" s="1564"/>
      <c r="Z18" s="1564"/>
      <c r="AA18" s="1565"/>
      <c r="AB18" s="1702" t="str">
        <f t="shared" si="1"/>
        <v/>
      </c>
      <c r="AC18" s="1703"/>
      <c r="AD18" s="1704" t="str">
        <f t="shared" si="0"/>
        <v/>
      </c>
      <c r="AE18" s="1704"/>
      <c r="AF18" s="1704"/>
      <c r="AG18" s="1704"/>
      <c r="AH18" s="1704"/>
      <c r="AI18" s="1704"/>
      <c r="AJ18" s="1704"/>
      <c r="AK18" s="1704"/>
      <c r="AL18" s="1704"/>
      <c r="AM18" s="1704"/>
      <c r="AN18" s="1704"/>
      <c r="AO18" s="1704"/>
      <c r="AP18" s="1704"/>
      <c r="AQ18" s="1704"/>
      <c r="AR18" s="1704"/>
      <c r="AS18" s="1704"/>
      <c r="AT18" s="1704"/>
      <c r="AU18" s="298">
        <v>1</v>
      </c>
      <c r="AV18" s="306"/>
      <c r="AW18" s="306"/>
      <c r="AX18" s="3"/>
      <c r="AY18" s="3"/>
      <c r="AZ18" s="3"/>
      <c r="BA18" s="3"/>
      <c r="BB18" s="3"/>
      <c r="BC18" s="3"/>
      <c r="BD18" s="3"/>
      <c r="BE18" s="3"/>
      <c r="BF18" s="3"/>
      <c r="BG18" s="3"/>
      <c r="BH18" s="3"/>
      <c r="BI18" s="167"/>
      <c r="BJ18" s="167"/>
      <c r="BK18" s="302"/>
      <c r="BL18" s="302"/>
      <c r="BM18" s="302"/>
      <c r="BN18" s="302"/>
      <c r="BO18" s="302"/>
      <c r="BP18" s="302"/>
      <c r="BQ18" s="302"/>
      <c r="BR18" s="302"/>
      <c r="BS18" s="302"/>
      <c r="BT18" s="302"/>
      <c r="BU18" s="302"/>
      <c r="BV18" s="302"/>
      <c r="BW18" s="302"/>
      <c r="BX18" s="302"/>
      <c r="BY18" s="302"/>
      <c r="BZ18" s="302"/>
      <c r="CA18" s="302"/>
      <c r="CB18" s="167"/>
      <c r="CC18" s="301">
        <v>1</v>
      </c>
    </row>
    <row r="19" spans="1:81" ht="11.25" customHeight="1">
      <c r="A19" s="10" t="str">
        <f>IF(C19="","","Causa 8")</f>
        <v/>
      </c>
      <c r="B19" s="175"/>
      <c r="C19" s="1563"/>
      <c r="D19" s="1564"/>
      <c r="E19" s="1564"/>
      <c r="F19" s="1564"/>
      <c r="G19" s="1564"/>
      <c r="H19" s="1565"/>
      <c r="I19" s="1563"/>
      <c r="J19" s="1564"/>
      <c r="K19" s="1564"/>
      <c r="L19" s="1564"/>
      <c r="M19" s="1564"/>
      <c r="N19" s="1564"/>
      <c r="O19" s="1564"/>
      <c r="P19" s="1564"/>
      <c r="Q19" s="1564"/>
      <c r="R19" s="1564"/>
      <c r="S19" s="1564"/>
      <c r="T19" s="1564"/>
      <c r="U19" s="1564"/>
      <c r="V19" s="1564"/>
      <c r="W19" s="1565"/>
      <c r="X19" s="1563"/>
      <c r="Y19" s="1564"/>
      <c r="Z19" s="1564"/>
      <c r="AA19" s="1565"/>
      <c r="AB19" s="1702" t="str">
        <f t="shared" si="1"/>
        <v/>
      </c>
      <c r="AC19" s="1703"/>
      <c r="AD19" s="1704" t="str">
        <f t="shared" si="0"/>
        <v/>
      </c>
      <c r="AE19" s="1704"/>
      <c r="AF19" s="1704"/>
      <c r="AG19" s="1704"/>
      <c r="AH19" s="1704"/>
      <c r="AI19" s="1704"/>
      <c r="AJ19" s="1704"/>
      <c r="AK19" s="1704"/>
      <c r="AL19" s="1704"/>
      <c r="AM19" s="1704"/>
      <c r="AN19" s="1704"/>
      <c r="AO19" s="1704"/>
      <c r="AP19" s="1704"/>
      <c r="AQ19" s="1704"/>
      <c r="AR19" s="1704"/>
      <c r="AS19" s="1704"/>
      <c r="AT19" s="1704"/>
      <c r="AU19" s="298">
        <v>1</v>
      </c>
      <c r="AV19" s="306"/>
      <c r="AW19" s="306"/>
      <c r="AX19" s="3"/>
      <c r="AY19" s="3"/>
      <c r="AZ19" s="3"/>
      <c r="BA19" s="3"/>
      <c r="BB19" s="3"/>
      <c r="BC19" s="3"/>
      <c r="BD19" s="3"/>
      <c r="BE19" s="3"/>
      <c r="BF19" s="3"/>
      <c r="BG19" s="3"/>
      <c r="BH19" s="3"/>
      <c r="BI19" s="167"/>
      <c r="BJ19" s="167"/>
      <c r="BK19" s="302"/>
      <c r="BL19" s="302"/>
      <c r="BM19" s="302"/>
      <c r="BN19" s="302"/>
      <c r="BO19" s="302"/>
      <c r="BP19" s="302"/>
      <c r="BQ19" s="302"/>
      <c r="BR19" s="302"/>
      <c r="BS19" s="302"/>
      <c r="BT19" s="302"/>
      <c r="BU19" s="302"/>
      <c r="BV19" s="302"/>
      <c r="BW19" s="302"/>
      <c r="BX19" s="302"/>
      <c r="BY19" s="302"/>
      <c r="BZ19" s="302"/>
      <c r="CA19" s="302"/>
      <c r="CB19" s="167"/>
      <c r="CC19" s="301">
        <v>1</v>
      </c>
    </row>
    <row r="20" spans="1:81" ht="11.25" customHeight="1">
      <c r="A20" s="10" t="str">
        <f>IF(C20="","","Causa 9")</f>
        <v/>
      </c>
      <c r="B20" s="175"/>
      <c r="C20" s="1563"/>
      <c r="D20" s="1564"/>
      <c r="E20" s="1564"/>
      <c r="F20" s="1564"/>
      <c r="G20" s="1564"/>
      <c r="H20" s="1565"/>
      <c r="I20" s="1563"/>
      <c r="J20" s="1564"/>
      <c r="K20" s="1564"/>
      <c r="L20" s="1564"/>
      <c r="M20" s="1564"/>
      <c r="N20" s="1564"/>
      <c r="O20" s="1564"/>
      <c r="P20" s="1564"/>
      <c r="Q20" s="1564"/>
      <c r="R20" s="1564"/>
      <c r="S20" s="1564"/>
      <c r="T20" s="1564"/>
      <c r="U20" s="1564"/>
      <c r="V20" s="1564"/>
      <c r="W20" s="1565"/>
      <c r="X20" s="1563"/>
      <c r="Y20" s="1564"/>
      <c r="Z20" s="1564"/>
      <c r="AA20" s="1565"/>
      <c r="AB20" s="1702" t="str">
        <f t="shared" si="1"/>
        <v/>
      </c>
      <c r="AC20" s="1703"/>
      <c r="AD20" s="1704" t="str">
        <f t="shared" si="0"/>
        <v/>
      </c>
      <c r="AE20" s="1704"/>
      <c r="AF20" s="1704"/>
      <c r="AG20" s="1704"/>
      <c r="AH20" s="1704"/>
      <c r="AI20" s="1704"/>
      <c r="AJ20" s="1704"/>
      <c r="AK20" s="1704"/>
      <c r="AL20" s="1704"/>
      <c r="AM20" s="1704"/>
      <c r="AN20" s="1704"/>
      <c r="AO20" s="1704"/>
      <c r="AP20" s="1704"/>
      <c r="AQ20" s="1704"/>
      <c r="AR20" s="1704"/>
      <c r="AS20" s="1704"/>
      <c r="AT20" s="1704"/>
      <c r="AU20" s="298">
        <v>1</v>
      </c>
      <c r="AV20" s="306"/>
      <c r="AW20" s="306"/>
      <c r="AX20" s="3"/>
      <c r="AY20" s="3"/>
      <c r="AZ20" s="3"/>
      <c r="BA20" s="3"/>
      <c r="BB20" s="3"/>
      <c r="BC20" s="3"/>
      <c r="BD20" s="3"/>
      <c r="BE20" s="3"/>
      <c r="BF20" s="3"/>
      <c r="BG20" s="3"/>
      <c r="BH20" s="3"/>
      <c r="BI20" s="167"/>
      <c r="BJ20" s="167"/>
      <c r="BK20" s="302"/>
      <c r="BL20" s="302"/>
      <c r="BM20" s="302"/>
      <c r="BN20" s="302"/>
      <c r="BO20" s="302"/>
      <c r="BP20" s="302"/>
      <c r="BQ20" s="302"/>
      <c r="BR20" s="302"/>
      <c r="BS20" s="302"/>
      <c r="BT20" s="302"/>
      <c r="BU20" s="302"/>
      <c r="BV20" s="302"/>
      <c r="BW20" s="302"/>
      <c r="BX20" s="302"/>
      <c r="BY20" s="302"/>
      <c r="BZ20" s="302"/>
      <c r="CA20" s="302"/>
      <c r="CB20" s="167"/>
      <c r="CC20" s="301">
        <v>1</v>
      </c>
    </row>
    <row r="21" spans="1:81" ht="11.25" customHeight="1">
      <c r="A21" s="10" t="str">
        <f>IF(C21="","","Causa 10")</f>
        <v/>
      </c>
      <c r="B21" s="175"/>
      <c r="C21" s="1563"/>
      <c r="D21" s="1564"/>
      <c r="E21" s="1564"/>
      <c r="F21" s="1564"/>
      <c r="G21" s="1564"/>
      <c r="H21" s="1565"/>
      <c r="I21" s="1563"/>
      <c r="J21" s="1564"/>
      <c r="K21" s="1564"/>
      <c r="L21" s="1564"/>
      <c r="M21" s="1564"/>
      <c r="N21" s="1564"/>
      <c r="O21" s="1564"/>
      <c r="P21" s="1564"/>
      <c r="Q21" s="1564"/>
      <c r="R21" s="1564"/>
      <c r="S21" s="1564"/>
      <c r="T21" s="1564"/>
      <c r="U21" s="1564"/>
      <c r="V21" s="1564"/>
      <c r="W21" s="1565"/>
      <c r="X21" s="1563"/>
      <c r="Y21" s="1564"/>
      <c r="Z21" s="1564"/>
      <c r="AA21" s="1565"/>
      <c r="AB21" s="1702" t="str">
        <f t="shared" si="1"/>
        <v/>
      </c>
      <c r="AC21" s="1703"/>
      <c r="AD21" s="1704" t="str">
        <f t="shared" si="0"/>
        <v/>
      </c>
      <c r="AE21" s="1704"/>
      <c r="AF21" s="1704"/>
      <c r="AG21" s="1704"/>
      <c r="AH21" s="1704"/>
      <c r="AI21" s="1704"/>
      <c r="AJ21" s="1704"/>
      <c r="AK21" s="1704"/>
      <c r="AL21" s="1704"/>
      <c r="AM21" s="1704"/>
      <c r="AN21" s="1704"/>
      <c r="AO21" s="1704"/>
      <c r="AP21" s="1704"/>
      <c r="AQ21" s="1704"/>
      <c r="AR21" s="1704"/>
      <c r="AS21" s="1704"/>
      <c r="AT21" s="1704"/>
      <c r="AU21" s="298">
        <v>1</v>
      </c>
      <c r="AV21" s="306"/>
      <c r="AW21" s="306"/>
      <c r="AX21" s="3"/>
      <c r="AY21" s="3"/>
      <c r="AZ21" s="3"/>
      <c r="BA21" s="3"/>
      <c r="BB21" s="3"/>
      <c r="BC21" s="3"/>
      <c r="BD21" s="3"/>
      <c r="BE21" s="3"/>
      <c r="BF21" s="3"/>
      <c r="BG21" s="3"/>
      <c r="BH21" s="3"/>
      <c r="BI21" s="167"/>
      <c r="BJ21" s="167"/>
      <c r="BK21" s="302"/>
      <c r="BL21" s="302"/>
      <c r="BM21" s="302"/>
      <c r="BN21" s="302"/>
      <c r="BO21" s="302"/>
      <c r="BP21" s="302"/>
      <c r="BQ21" s="302"/>
      <c r="BR21" s="302"/>
      <c r="BS21" s="302"/>
      <c r="BT21" s="302"/>
      <c r="BU21" s="302"/>
      <c r="BV21" s="302"/>
      <c r="BW21" s="302"/>
      <c r="BX21" s="302"/>
      <c r="BY21" s="302"/>
      <c r="BZ21" s="302"/>
      <c r="CA21" s="302"/>
      <c r="CB21" s="167"/>
      <c r="CC21" s="301">
        <v>1</v>
      </c>
    </row>
    <row r="22" spans="1:81" ht="11.25" customHeight="1">
      <c r="A22" s="10" t="str">
        <f>IF(C22="","","Causa 11")</f>
        <v/>
      </c>
      <c r="B22" s="175"/>
      <c r="C22" s="1563"/>
      <c r="D22" s="1564"/>
      <c r="E22" s="1564"/>
      <c r="F22" s="1564"/>
      <c r="G22" s="1564"/>
      <c r="H22" s="1565"/>
      <c r="I22" s="1563"/>
      <c r="J22" s="1564"/>
      <c r="K22" s="1564"/>
      <c r="L22" s="1564"/>
      <c r="M22" s="1564"/>
      <c r="N22" s="1564"/>
      <c r="O22" s="1564"/>
      <c r="P22" s="1564"/>
      <c r="Q22" s="1564"/>
      <c r="R22" s="1564"/>
      <c r="S22" s="1564"/>
      <c r="T22" s="1564"/>
      <c r="U22" s="1564"/>
      <c r="V22" s="1564"/>
      <c r="W22" s="1565"/>
      <c r="X22" s="1563"/>
      <c r="Y22" s="1564"/>
      <c r="Z22" s="1564"/>
      <c r="AA22" s="1565"/>
      <c r="AB22" s="1702" t="str">
        <f t="shared" si="1"/>
        <v/>
      </c>
      <c r="AC22" s="1703"/>
      <c r="AD22" s="1704" t="str">
        <f t="shared" si="0"/>
        <v/>
      </c>
      <c r="AE22" s="1704"/>
      <c r="AF22" s="1704"/>
      <c r="AG22" s="1704"/>
      <c r="AH22" s="1704"/>
      <c r="AI22" s="1704"/>
      <c r="AJ22" s="1704"/>
      <c r="AK22" s="1704"/>
      <c r="AL22" s="1704"/>
      <c r="AM22" s="1704"/>
      <c r="AN22" s="1704"/>
      <c r="AO22" s="1704"/>
      <c r="AP22" s="1704"/>
      <c r="AQ22" s="1704"/>
      <c r="AR22" s="1704"/>
      <c r="AS22" s="1704"/>
      <c r="AT22" s="1704"/>
      <c r="AU22" s="298">
        <v>1</v>
      </c>
      <c r="AV22" s="306"/>
      <c r="AW22" s="306"/>
      <c r="AX22" s="3"/>
      <c r="AY22" s="3"/>
      <c r="AZ22" s="3"/>
      <c r="BA22" s="3"/>
      <c r="BB22" s="3"/>
      <c r="BC22" s="3"/>
      <c r="BD22" s="3"/>
      <c r="BE22" s="3"/>
      <c r="BF22" s="3"/>
      <c r="BG22" s="3"/>
      <c r="BH22" s="3"/>
      <c r="BI22" s="167"/>
      <c r="BJ22" s="167"/>
      <c r="BK22" s="302"/>
      <c r="BL22" s="302"/>
      <c r="BM22" s="302"/>
      <c r="BN22" s="302"/>
      <c r="BO22" s="302"/>
      <c r="BP22" s="302"/>
      <c r="BQ22" s="302"/>
      <c r="BR22" s="302"/>
      <c r="BS22" s="302"/>
      <c r="BT22" s="302"/>
      <c r="BU22" s="302"/>
      <c r="BV22" s="302"/>
      <c r="BW22" s="302"/>
      <c r="BX22" s="302"/>
      <c r="BY22" s="302"/>
      <c r="BZ22" s="302"/>
      <c r="CA22" s="302"/>
      <c r="CB22" s="167"/>
      <c r="CC22" s="301">
        <v>1</v>
      </c>
    </row>
    <row r="23" spans="1:81" ht="11.25" customHeight="1">
      <c r="A23" s="10" t="str">
        <f>IF(C23="","","Causa 12")</f>
        <v/>
      </c>
      <c r="B23" s="175"/>
      <c r="C23" s="1563"/>
      <c r="D23" s="1564"/>
      <c r="E23" s="1564"/>
      <c r="F23" s="1564"/>
      <c r="G23" s="1564"/>
      <c r="H23" s="1565"/>
      <c r="I23" s="1563"/>
      <c r="J23" s="1564"/>
      <c r="K23" s="1564"/>
      <c r="L23" s="1564"/>
      <c r="M23" s="1564"/>
      <c r="N23" s="1564"/>
      <c r="O23" s="1564"/>
      <c r="P23" s="1564"/>
      <c r="Q23" s="1564"/>
      <c r="R23" s="1564"/>
      <c r="S23" s="1564"/>
      <c r="T23" s="1564"/>
      <c r="U23" s="1564"/>
      <c r="V23" s="1564"/>
      <c r="W23" s="1565"/>
      <c r="X23" s="1563"/>
      <c r="Y23" s="1564"/>
      <c r="Z23" s="1564"/>
      <c r="AA23" s="1565"/>
      <c r="AB23" s="1702" t="str">
        <f t="shared" si="1"/>
        <v/>
      </c>
      <c r="AC23" s="1703"/>
      <c r="AD23" s="1704" t="str">
        <f t="shared" si="0"/>
        <v/>
      </c>
      <c r="AE23" s="1704"/>
      <c r="AF23" s="1704"/>
      <c r="AG23" s="1704"/>
      <c r="AH23" s="1704"/>
      <c r="AI23" s="1704"/>
      <c r="AJ23" s="1704"/>
      <c r="AK23" s="1704"/>
      <c r="AL23" s="1704"/>
      <c r="AM23" s="1704"/>
      <c r="AN23" s="1704"/>
      <c r="AO23" s="1704"/>
      <c r="AP23" s="1704"/>
      <c r="AQ23" s="1704"/>
      <c r="AR23" s="1704"/>
      <c r="AS23" s="1704"/>
      <c r="AT23" s="1704"/>
      <c r="AU23" s="298">
        <v>1</v>
      </c>
      <c r="AV23" s="306"/>
      <c r="AW23" s="306"/>
      <c r="AX23" s="3"/>
      <c r="AY23" s="3"/>
      <c r="AZ23" s="3"/>
      <c r="BA23" s="3"/>
      <c r="BB23" s="3"/>
      <c r="BC23" s="3"/>
      <c r="BD23" s="3"/>
      <c r="BE23" s="3"/>
      <c r="BF23" s="3"/>
      <c r="BG23" s="3"/>
      <c r="BH23" s="3"/>
      <c r="BI23" s="167"/>
      <c r="BJ23" s="167"/>
      <c r="BK23" s="302"/>
      <c r="BL23" s="302"/>
      <c r="BM23" s="302"/>
      <c r="BN23" s="302"/>
      <c r="BO23" s="302"/>
      <c r="BP23" s="302"/>
      <c r="BQ23" s="302"/>
      <c r="BR23" s="302"/>
      <c r="BS23" s="302"/>
      <c r="BT23" s="302"/>
      <c r="BU23" s="302"/>
      <c r="BV23" s="302"/>
      <c r="BW23" s="302"/>
      <c r="BX23" s="302"/>
      <c r="BY23" s="302"/>
      <c r="BZ23" s="302"/>
      <c r="CA23" s="302"/>
      <c r="CB23" s="167"/>
      <c r="CC23" s="301">
        <v>1</v>
      </c>
    </row>
    <row r="24" spans="1:81" ht="11.25" customHeight="1">
      <c r="A24" s="10" t="str">
        <f>IF(C24="","","Causa 13")</f>
        <v/>
      </c>
      <c r="B24" s="175"/>
      <c r="C24" s="1563"/>
      <c r="D24" s="1564"/>
      <c r="E24" s="1564"/>
      <c r="F24" s="1564"/>
      <c r="G24" s="1564"/>
      <c r="H24" s="1565"/>
      <c r="I24" s="1563"/>
      <c r="J24" s="1564"/>
      <c r="K24" s="1564"/>
      <c r="L24" s="1564"/>
      <c r="M24" s="1564"/>
      <c r="N24" s="1564"/>
      <c r="O24" s="1564"/>
      <c r="P24" s="1564"/>
      <c r="Q24" s="1564"/>
      <c r="R24" s="1564"/>
      <c r="S24" s="1564"/>
      <c r="T24" s="1564"/>
      <c r="U24" s="1564"/>
      <c r="V24" s="1564"/>
      <c r="W24" s="1565"/>
      <c r="X24" s="1563"/>
      <c r="Y24" s="1564"/>
      <c r="Z24" s="1564"/>
      <c r="AA24" s="1565"/>
      <c r="AB24" s="1702" t="str">
        <f t="shared" si="1"/>
        <v/>
      </c>
      <c r="AC24" s="1703"/>
      <c r="AD24" s="1704" t="str">
        <f t="shared" si="0"/>
        <v/>
      </c>
      <c r="AE24" s="1704"/>
      <c r="AF24" s="1704"/>
      <c r="AG24" s="1704"/>
      <c r="AH24" s="1704"/>
      <c r="AI24" s="1704"/>
      <c r="AJ24" s="1704"/>
      <c r="AK24" s="1704"/>
      <c r="AL24" s="1704"/>
      <c r="AM24" s="1704"/>
      <c r="AN24" s="1704"/>
      <c r="AO24" s="1704"/>
      <c r="AP24" s="1704"/>
      <c r="AQ24" s="1704"/>
      <c r="AR24" s="1704"/>
      <c r="AS24" s="1704"/>
      <c r="AT24" s="1704"/>
      <c r="AU24" s="298">
        <v>1</v>
      </c>
      <c r="AV24" s="306"/>
      <c r="AW24" s="306"/>
      <c r="AX24" s="3"/>
      <c r="AY24" s="3"/>
      <c r="AZ24" s="3"/>
      <c r="BA24" s="3"/>
      <c r="BB24" s="3"/>
      <c r="BC24" s="3"/>
      <c r="BD24" s="3"/>
      <c r="BE24" s="3"/>
      <c r="BF24" s="3"/>
      <c r="BG24" s="3"/>
      <c r="BH24" s="3"/>
      <c r="BI24" s="167"/>
      <c r="BJ24" s="167"/>
      <c r="BK24" s="302"/>
      <c r="BL24" s="302"/>
      <c r="BM24" s="302"/>
      <c r="BN24" s="302"/>
      <c r="BO24" s="302"/>
      <c r="BP24" s="302"/>
      <c r="BQ24" s="302"/>
      <c r="BR24" s="302"/>
      <c r="BS24" s="302"/>
      <c r="BT24" s="302"/>
      <c r="BU24" s="302"/>
      <c r="BV24" s="302"/>
      <c r="BW24" s="302"/>
      <c r="BX24" s="302"/>
      <c r="BY24" s="302"/>
      <c r="BZ24" s="302"/>
      <c r="CA24" s="302"/>
      <c r="CB24" s="167"/>
      <c r="CC24" s="301">
        <v>1</v>
      </c>
    </row>
    <row r="25" spans="1:81" ht="11.25" customHeight="1">
      <c r="A25" s="10" t="str">
        <f>IF(C25="","","Causa 14")</f>
        <v/>
      </c>
      <c r="B25" s="175"/>
      <c r="C25" s="1563"/>
      <c r="D25" s="1564"/>
      <c r="E25" s="1564"/>
      <c r="F25" s="1564"/>
      <c r="G25" s="1564"/>
      <c r="H25" s="1565"/>
      <c r="I25" s="1563"/>
      <c r="J25" s="1564"/>
      <c r="K25" s="1564"/>
      <c r="L25" s="1564"/>
      <c r="M25" s="1564"/>
      <c r="N25" s="1564"/>
      <c r="O25" s="1564"/>
      <c r="P25" s="1564"/>
      <c r="Q25" s="1564"/>
      <c r="R25" s="1564"/>
      <c r="S25" s="1564"/>
      <c r="T25" s="1564"/>
      <c r="U25" s="1564"/>
      <c r="V25" s="1564"/>
      <c r="W25" s="1565"/>
      <c r="X25" s="1563"/>
      <c r="Y25" s="1564"/>
      <c r="Z25" s="1564"/>
      <c r="AA25" s="1565"/>
      <c r="AB25" s="1702" t="str">
        <f t="shared" si="1"/>
        <v/>
      </c>
      <c r="AC25" s="1703"/>
      <c r="AD25" s="1704" t="str">
        <f t="shared" si="0"/>
        <v/>
      </c>
      <c r="AE25" s="1704"/>
      <c r="AF25" s="1704"/>
      <c r="AG25" s="1704"/>
      <c r="AH25" s="1704"/>
      <c r="AI25" s="1704"/>
      <c r="AJ25" s="1704"/>
      <c r="AK25" s="1704"/>
      <c r="AL25" s="1704"/>
      <c r="AM25" s="1704"/>
      <c r="AN25" s="1704"/>
      <c r="AO25" s="1704"/>
      <c r="AP25" s="1704"/>
      <c r="AQ25" s="1704"/>
      <c r="AR25" s="1704"/>
      <c r="AS25" s="1704"/>
      <c r="AT25" s="1704"/>
      <c r="AU25" s="298">
        <v>1</v>
      </c>
      <c r="AV25" s="306"/>
      <c r="AW25" s="306"/>
      <c r="AX25" s="3"/>
      <c r="AY25" s="3"/>
      <c r="AZ25" s="3"/>
      <c r="BA25" s="3"/>
      <c r="BB25" s="3"/>
      <c r="BC25" s="3"/>
      <c r="BD25" s="3"/>
      <c r="BE25" s="3"/>
      <c r="BF25" s="3"/>
      <c r="BG25" s="3"/>
      <c r="BH25" s="3"/>
      <c r="BI25" s="167"/>
      <c r="BJ25" s="167"/>
      <c r="BK25" s="302"/>
      <c r="BL25" s="302"/>
      <c r="BM25" s="302"/>
      <c r="BN25" s="302"/>
      <c r="BO25" s="302"/>
      <c r="BP25" s="302"/>
      <c r="BQ25" s="302"/>
      <c r="BR25" s="302"/>
      <c r="BS25" s="302"/>
      <c r="BT25" s="302"/>
      <c r="BU25" s="302"/>
      <c r="BV25" s="302"/>
      <c r="BW25" s="302"/>
      <c r="BX25" s="302"/>
      <c r="BY25" s="302"/>
      <c r="BZ25" s="302"/>
      <c r="CA25" s="302"/>
      <c r="CB25" s="167"/>
      <c r="CC25" s="301">
        <v>1</v>
      </c>
    </row>
    <row r="26" spans="1:81" ht="11.25" customHeight="1">
      <c r="A26" s="10" t="str">
        <f>IF(C26="","","Causa 15")</f>
        <v/>
      </c>
      <c r="B26" s="175"/>
      <c r="C26" s="1563"/>
      <c r="D26" s="1564"/>
      <c r="E26" s="1564"/>
      <c r="F26" s="1564"/>
      <c r="G26" s="1564"/>
      <c r="H26" s="1565"/>
      <c r="I26" s="1563"/>
      <c r="J26" s="1564"/>
      <c r="K26" s="1564"/>
      <c r="L26" s="1564"/>
      <c r="M26" s="1564"/>
      <c r="N26" s="1564"/>
      <c r="O26" s="1564"/>
      <c r="P26" s="1564"/>
      <c r="Q26" s="1564"/>
      <c r="R26" s="1564"/>
      <c r="S26" s="1564"/>
      <c r="T26" s="1564"/>
      <c r="U26" s="1564"/>
      <c r="V26" s="1564"/>
      <c r="W26" s="1565"/>
      <c r="X26" s="1563"/>
      <c r="Y26" s="1564"/>
      <c r="Z26" s="1564"/>
      <c r="AA26" s="1565"/>
      <c r="AB26" s="1702" t="str">
        <f t="shared" si="1"/>
        <v/>
      </c>
      <c r="AC26" s="1703"/>
      <c r="AD26" s="1704" t="str">
        <f t="shared" si="0"/>
        <v/>
      </c>
      <c r="AE26" s="1704"/>
      <c r="AF26" s="1704"/>
      <c r="AG26" s="1704"/>
      <c r="AH26" s="1704"/>
      <c r="AI26" s="1704"/>
      <c r="AJ26" s="1704"/>
      <c r="AK26" s="1704"/>
      <c r="AL26" s="1704"/>
      <c r="AM26" s="1704"/>
      <c r="AN26" s="1704"/>
      <c r="AO26" s="1704"/>
      <c r="AP26" s="1704"/>
      <c r="AQ26" s="1704"/>
      <c r="AR26" s="1704"/>
      <c r="AS26" s="1704"/>
      <c r="AT26" s="1704"/>
      <c r="AU26" s="298">
        <v>1</v>
      </c>
      <c r="AV26" s="306"/>
      <c r="AW26" s="306"/>
      <c r="AX26" s="3"/>
      <c r="AY26" s="3"/>
      <c r="AZ26" s="3"/>
      <c r="BA26" s="3"/>
      <c r="BB26" s="3"/>
      <c r="BC26" s="3"/>
      <c r="BD26" s="3"/>
      <c r="BE26" s="3"/>
      <c r="BF26" s="3"/>
      <c r="BG26" s="3"/>
      <c r="BH26" s="3"/>
      <c r="BI26" s="167"/>
      <c r="BJ26" s="167"/>
      <c r="BK26" s="302"/>
      <c r="BL26" s="302"/>
      <c r="BM26" s="302"/>
      <c r="BN26" s="302"/>
      <c r="BO26" s="302"/>
      <c r="BP26" s="302"/>
      <c r="BQ26" s="302"/>
      <c r="BR26" s="302"/>
      <c r="BS26" s="302"/>
      <c r="BT26" s="302"/>
      <c r="BU26" s="302"/>
      <c r="BV26" s="302"/>
      <c r="BW26" s="302"/>
      <c r="BX26" s="302"/>
      <c r="BY26" s="302"/>
      <c r="BZ26" s="302"/>
      <c r="CA26" s="302"/>
      <c r="CB26" s="167"/>
      <c r="CC26" s="301">
        <v>1</v>
      </c>
    </row>
    <row r="27" spans="1:81" ht="11.25" customHeight="1">
      <c r="A27" s="10" t="str">
        <f>IF(C27="","","Causa 16")</f>
        <v/>
      </c>
      <c r="B27" s="175"/>
      <c r="C27" s="1563"/>
      <c r="D27" s="1564"/>
      <c r="E27" s="1564"/>
      <c r="F27" s="1564"/>
      <c r="G27" s="1564"/>
      <c r="H27" s="1565"/>
      <c r="I27" s="1563"/>
      <c r="J27" s="1564"/>
      <c r="K27" s="1564"/>
      <c r="L27" s="1564"/>
      <c r="M27" s="1564"/>
      <c r="N27" s="1564"/>
      <c r="O27" s="1564"/>
      <c r="P27" s="1564"/>
      <c r="Q27" s="1564"/>
      <c r="R27" s="1564"/>
      <c r="S27" s="1564"/>
      <c r="T27" s="1564"/>
      <c r="U27" s="1564"/>
      <c r="V27" s="1564"/>
      <c r="W27" s="1565"/>
      <c r="X27" s="1563"/>
      <c r="Y27" s="1564"/>
      <c r="Z27" s="1564"/>
      <c r="AA27" s="1565"/>
      <c r="AB27" s="1702" t="str">
        <f t="shared" si="1"/>
        <v/>
      </c>
      <c r="AC27" s="1703"/>
      <c r="AD27" s="1704" t="str">
        <f t="shared" si="0"/>
        <v/>
      </c>
      <c r="AE27" s="1704"/>
      <c r="AF27" s="1704"/>
      <c r="AG27" s="1704"/>
      <c r="AH27" s="1704"/>
      <c r="AI27" s="1704"/>
      <c r="AJ27" s="1704"/>
      <c r="AK27" s="1704"/>
      <c r="AL27" s="1704"/>
      <c r="AM27" s="1704"/>
      <c r="AN27" s="1704"/>
      <c r="AO27" s="1704"/>
      <c r="AP27" s="1704"/>
      <c r="AQ27" s="1704"/>
      <c r="AR27" s="1704"/>
      <c r="AS27" s="1704"/>
      <c r="AT27" s="1704"/>
      <c r="AU27" s="298">
        <v>1</v>
      </c>
      <c r="AV27" s="306"/>
      <c r="AW27" s="306"/>
      <c r="AX27" s="3"/>
      <c r="AY27" s="3"/>
      <c r="AZ27" s="3"/>
      <c r="BA27" s="3"/>
      <c r="BB27" s="3"/>
      <c r="BC27" s="3"/>
      <c r="BD27" s="3"/>
      <c r="BE27" s="3"/>
      <c r="BF27" s="3"/>
      <c r="BG27" s="3"/>
      <c r="BH27" s="3"/>
      <c r="BI27" s="167"/>
      <c r="BJ27" s="167"/>
      <c r="BK27" s="302"/>
      <c r="BL27" s="302"/>
      <c r="BM27" s="302"/>
      <c r="BN27" s="302"/>
      <c r="BO27" s="302"/>
      <c r="BP27" s="302"/>
      <c r="BQ27" s="302"/>
      <c r="BR27" s="302"/>
      <c r="BS27" s="302"/>
      <c r="BT27" s="302"/>
      <c r="BU27" s="302"/>
      <c r="BV27" s="302"/>
      <c r="BW27" s="302"/>
      <c r="BX27" s="302"/>
      <c r="BY27" s="302"/>
      <c r="BZ27" s="302"/>
      <c r="CA27" s="302"/>
      <c r="CB27" s="167"/>
      <c r="CC27" s="301">
        <v>1</v>
      </c>
    </row>
    <row r="28" spans="1:81" ht="11.25" customHeight="1">
      <c r="A28" s="10" t="str">
        <f>IF(C28="","","Causa 17")</f>
        <v/>
      </c>
      <c r="B28" s="175"/>
      <c r="C28" s="1563"/>
      <c r="D28" s="1564"/>
      <c r="E28" s="1564"/>
      <c r="F28" s="1564"/>
      <c r="G28" s="1564"/>
      <c r="H28" s="1565"/>
      <c r="I28" s="1563"/>
      <c r="J28" s="1564"/>
      <c r="K28" s="1564"/>
      <c r="L28" s="1564"/>
      <c r="M28" s="1564"/>
      <c r="N28" s="1564"/>
      <c r="O28" s="1564"/>
      <c r="P28" s="1564"/>
      <c r="Q28" s="1564"/>
      <c r="R28" s="1564"/>
      <c r="S28" s="1564"/>
      <c r="T28" s="1564"/>
      <c r="U28" s="1564"/>
      <c r="V28" s="1564"/>
      <c r="W28" s="1565"/>
      <c r="X28" s="1563"/>
      <c r="Y28" s="1564"/>
      <c r="Z28" s="1564"/>
      <c r="AA28" s="1565"/>
      <c r="AB28" s="1702" t="str">
        <f t="shared" si="1"/>
        <v/>
      </c>
      <c r="AC28" s="1703"/>
      <c r="AD28" s="1704" t="str">
        <f t="shared" si="0"/>
        <v/>
      </c>
      <c r="AE28" s="1704"/>
      <c r="AF28" s="1704"/>
      <c r="AG28" s="1704"/>
      <c r="AH28" s="1704"/>
      <c r="AI28" s="1704"/>
      <c r="AJ28" s="1704"/>
      <c r="AK28" s="1704"/>
      <c r="AL28" s="1704"/>
      <c r="AM28" s="1704"/>
      <c r="AN28" s="1704"/>
      <c r="AO28" s="1704"/>
      <c r="AP28" s="1704"/>
      <c r="AQ28" s="1704"/>
      <c r="AR28" s="1704"/>
      <c r="AS28" s="1704"/>
      <c r="AT28" s="1704"/>
      <c r="AU28" s="298">
        <v>1</v>
      </c>
      <c r="AV28" s="306"/>
      <c r="AW28" s="306"/>
      <c r="AX28" s="3"/>
      <c r="AY28" s="3"/>
      <c r="AZ28" s="3"/>
      <c r="BA28" s="3"/>
      <c r="BB28" s="3"/>
      <c r="BC28" s="3"/>
      <c r="BD28" s="3"/>
      <c r="BE28" s="3"/>
      <c r="BF28" s="3"/>
      <c r="BG28" s="3"/>
      <c r="BH28" s="3"/>
      <c r="BI28" s="167"/>
      <c r="BJ28" s="167"/>
      <c r="BK28" s="302"/>
      <c r="BL28" s="302"/>
      <c r="BM28" s="302"/>
      <c r="BN28" s="302"/>
      <c r="BO28" s="302"/>
      <c r="BP28" s="302"/>
      <c r="BQ28" s="302"/>
      <c r="BR28" s="302"/>
      <c r="BS28" s="302"/>
      <c r="BT28" s="302"/>
      <c r="BU28" s="302"/>
      <c r="BV28" s="302"/>
      <c r="BW28" s="302"/>
      <c r="BX28" s="302"/>
      <c r="BY28" s="302"/>
      <c r="BZ28" s="302"/>
      <c r="CA28" s="302"/>
      <c r="CB28" s="167"/>
      <c r="CC28" s="301">
        <v>1</v>
      </c>
    </row>
    <row r="29" spans="1:81" ht="11.25" customHeight="1">
      <c r="A29" s="10" t="str">
        <f>IF(C29="","","Causa 18")</f>
        <v/>
      </c>
      <c r="B29" s="175"/>
      <c r="C29" s="1563"/>
      <c r="D29" s="1564"/>
      <c r="E29" s="1564"/>
      <c r="F29" s="1564"/>
      <c r="G29" s="1564"/>
      <c r="H29" s="1565"/>
      <c r="I29" s="1563"/>
      <c r="J29" s="1564"/>
      <c r="K29" s="1564"/>
      <c r="L29" s="1564"/>
      <c r="M29" s="1564"/>
      <c r="N29" s="1564"/>
      <c r="O29" s="1564"/>
      <c r="P29" s="1564"/>
      <c r="Q29" s="1564"/>
      <c r="R29" s="1564"/>
      <c r="S29" s="1564"/>
      <c r="T29" s="1564"/>
      <c r="U29" s="1564"/>
      <c r="V29" s="1564"/>
      <c r="W29" s="1565"/>
      <c r="X29" s="1563"/>
      <c r="Y29" s="1564"/>
      <c r="Z29" s="1564"/>
      <c r="AA29" s="1565"/>
      <c r="AB29" s="1702" t="str">
        <f t="shared" si="1"/>
        <v/>
      </c>
      <c r="AC29" s="1703"/>
      <c r="AD29" s="1704" t="str">
        <f t="shared" si="0"/>
        <v/>
      </c>
      <c r="AE29" s="1704"/>
      <c r="AF29" s="1704"/>
      <c r="AG29" s="1704"/>
      <c r="AH29" s="1704"/>
      <c r="AI29" s="1704"/>
      <c r="AJ29" s="1704"/>
      <c r="AK29" s="1704"/>
      <c r="AL29" s="1704"/>
      <c r="AM29" s="1704"/>
      <c r="AN29" s="1704"/>
      <c r="AO29" s="1704"/>
      <c r="AP29" s="1704"/>
      <c r="AQ29" s="1704"/>
      <c r="AR29" s="1704"/>
      <c r="AS29" s="1704"/>
      <c r="AT29" s="1704"/>
      <c r="AU29" s="298">
        <v>1</v>
      </c>
      <c r="AV29" s="306"/>
      <c r="AW29" s="306"/>
      <c r="AX29" s="3"/>
      <c r="AY29" s="3"/>
      <c r="AZ29" s="3"/>
      <c r="BA29" s="3"/>
      <c r="BB29" s="3"/>
      <c r="BC29" s="3"/>
      <c r="BD29" s="3"/>
      <c r="BE29" s="3"/>
      <c r="BF29" s="3"/>
      <c r="BG29" s="3"/>
      <c r="BH29" s="3"/>
      <c r="BI29" s="167"/>
      <c r="BJ29" s="167"/>
      <c r="BK29" s="302"/>
      <c r="BL29" s="302"/>
      <c r="BM29" s="302"/>
      <c r="BN29" s="302"/>
      <c r="BO29" s="302"/>
      <c r="BP29" s="302"/>
      <c r="BQ29" s="302"/>
      <c r="BR29" s="302"/>
      <c r="BS29" s="302"/>
      <c r="BT29" s="302"/>
      <c r="BU29" s="302"/>
      <c r="BV29" s="302"/>
      <c r="BW29" s="302"/>
      <c r="BX29" s="302"/>
      <c r="BY29" s="302"/>
      <c r="BZ29" s="302"/>
      <c r="CA29" s="302"/>
      <c r="CB29" s="167"/>
      <c r="CC29" s="301">
        <v>1</v>
      </c>
    </row>
    <row r="30" spans="1:81" ht="11.25" customHeight="1">
      <c r="A30" s="10" t="str">
        <f>IF(C30="","","Causa 19")</f>
        <v/>
      </c>
      <c r="B30" s="175"/>
      <c r="C30" s="1563"/>
      <c r="D30" s="1564"/>
      <c r="E30" s="1564"/>
      <c r="F30" s="1564"/>
      <c r="G30" s="1564"/>
      <c r="H30" s="1565"/>
      <c r="I30" s="1563"/>
      <c r="J30" s="1564"/>
      <c r="K30" s="1564"/>
      <c r="L30" s="1564"/>
      <c r="M30" s="1564"/>
      <c r="N30" s="1564"/>
      <c r="O30" s="1564"/>
      <c r="P30" s="1564"/>
      <c r="Q30" s="1564"/>
      <c r="R30" s="1564"/>
      <c r="S30" s="1564"/>
      <c r="T30" s="1564"/>
      <c r="U30" s="1564"/>
      <c r="V30" s="1564"/>
      <c r="W30" s="1565"/>
      <c r="X30" s="1563"/>
      <c r="Y30" s="1564"/>
      <c r="Z30" s="1564"/>
      <c r="AA30" s="1565"/>
      <c r="AB30" s="1702" t="str">
        <f t="shared" si="1"/>
        <v/>
      </c>
      <c r="AC30" s="1703"/>
      <c r="AD30" s="1704" t="str">
        <f t="shared" si="0"/>
        <v/>
      </c>
      <c r="AE30" s="1704"/>
      <c r="AF30" s="1704"/>
      <c r="AG30" s="1704"/>
      <c r="AH30" s="1704"/>
      <c r="AI30" s="1704"/>
      <c r="AJ30" s="1704"/>
      <c r="AK30" s="1704"/>
      <c r="AL30" s="1704"/>
      <c r="AM30" s="1704"/>
      <c r="AN30" s="1704"/>
      <c r="AO30" s="1704"/>
      <c r="AP30" s="1704"/>
      <c r="AQ30" s="1704"/>
      <c r="AR30" s="1704"/>
      <c r="AS30" s="1704"/>
      <c r="AT30" s="1704"/>
      <c r="AU30" s="298">
        <v>1</v>
      </c>
      <c r="AV30" s="306"/>
      <c r="AW30" s="306"/>
      <c r="AX30" s="3"/>
      <c r="AY30" s="3"/>
      <c r="AZ30" s="3"/>
      <c r="BA30" s="3"/>
      <c r="BB30" s="3"/>
      <c r="BC30" s="3"/>
      <c r="BD30" s="3"/>
      <c r="BE30" s="3"/>
      <c r="BF30" s="3"/>
      <c r="BG30" s="3"/>
      <c r="BH30" s="3"/>
      <c r="BI30" s="167"/>
      <c r="BJ30" s="167"/>
      <c r="BK30" s="302"/>
      <c r="BL30" s="302"/>
      <c r="BM30" s="302"/>
      <c r="BN30" s="302"/>
      <c r="BO30" s="302"/>
      <c r="BP30" s="302"/>
      <c r="BQ30" s="302"/>
      <c r="BR30" s="302"/>
      <c r="BS30" s="302"/>
      <c r="BT30" s="302"/>
      <c r="BU30" s="302"/>
      <c r="BV30" s="302"/>
      <c r="BW30" s="302"/>
      <c r="BX30" s="302"/>
      <c r="BY30" s="302"/>
      <c r="BZ30" s="302"/>
      <c r="CA30" s="302"/>
      <c r="CB30" s="167"/>
      <c r="CC30" s="301">
        <v>1</v>
      </c>
    </row>
    <row r="31" spans="1:81" ht="11.25" customHeight="1">
      <c r="A31" s="10" t="str">
        <f>IF(C31="","","Causa 20")</f>
        <v/>
      </c>
      <c r="B31" s="175"/>
      <c r="C31" s="1563"/>
      <c r="D31" s="1564"/>
      <c r="E31" s="1564"/>
      <c r="F31" s="1564"/>
      <c r="G31" s="1564"/>
      <c r="H31" s="1565"/>
      <c r="I31" s="1563"/>
      <c r="J31" s="1564"/>
      <c r="K31" s="1564"/>
      <c r="L31" s="1564"/>
      <c r="M31" s="1564"/>
      <c r="N31" s="1564"/>
      <c r="O31" s="1564"/>
      <c r="P31" s="1564"/>
      <c r="Q31" s="1564"/>
      <c r="R31" s="1564"/>
      <c r="S31" s="1564"/>
      <c r="T31" s="1564"/>
      <c r="U31" s="1564"/>
      <c r="V31" s="1564"/>
      <c r="W31" s="1565"/>
      <c r="X31" s="1563"/>
      <c r="Y31" s="1564"/>
      <c r="Z31" s="1564"/>
      <c r="AA31" s="1565"/>
      <c r="AB31" s="1702" t="str">
        <f t="shared" si="1"/>
        <v/>
      </c>
      <c r="AC31" s="1703"/>
      <c r="AD31" s="1704" t="str">
        <f t="shared" si="0"/>
        <v/>
      </c>
      <c r="AE31" s="1704"/>
      <c r="AF31" s="1704"/>
      <c r="AG31" s="1704"/>
      <c r="AH31" s="1704"/>
      <c r="AI31" s="1704"/>
      <c r="AJ31" s="1704"/>
      <c r="AK31" s="1704"/>
      <c r="AL31" s="1704"/>
      <c r="AM31" s="1704"/>
      <c r="AN31" s="1704"/>
      <c r="AO31" s="1704"/>
      <c r="AP31" s="1704"/>
      <c r="AQ31" s="1704"/>
      <c r="AR31" s="1704"/>
      <c r="AS31" s="1704"/>
      <c r="AT31" s="1704"/>
      <c r="AU31" s="298">
        <v>1</v>
      </c>
      <c r="AV31" s="306"/>
      <c r="AW31" s="306"/>
      <c r="AX31" s="3"/>
      <c r="AY31" s="3"/>
      <c r="AZ31" s="3"/>
      <c r="BA31" s="3"/>
      <c r="BB31" s="3"/>
      <c r="BC31" s="3"/>
      <c r="BD31" s="3"/>
      <c r="BE31" s="3"/>
      <c r="BF31" s="3"/>
      <c r="BG31" s="3"/>
      <c r="BH31" s="3"/>
      <c r="BI31" s="167"/>
      <c r="BJ31" s="167"/>
      <c r="BK31" s="302"/>
      <c r="BL31" s="302"/>
      <c r="BM31" s="302"/>
      <c r="BN31" s="302"/>
      <c r="BO31" s="302"/>
      <c r="BP31" s="302"/>
      <c r="BQ31" s="302"/>
      <c r="BR31" s="302"/>
      <c r="BS31" s="302"/>
      <c r="BT31" s="302"/>
      <c r="BU31" s="302"/>
      <c r="BV31" s="302"/>
      <c r="BW31" s="302"/>
      <c r="BX31" s="302"/>
      <c r="BY31" s="302"/>
      <c r="BZ31" s="302"/>
      <c r="CA31" s="302"/>
      <c r="CB31" s="167"/>
      <c r="CC31" s="301">
        <v>1</v>
      </c>
    </row>
    <row r="32" spans="1:81" ht="15" customHeight="1">
      <c r="AU32" s="298">
        <v>1</v>
      </c>
      <c r="CC32" s="301">
        <v>1</v>
      </c>
    </row>
    <row r="33" spans="1:81" ht="30" customHeight="1">
      <c r="A33" s="13"/>
      <c r="B33" s="1566" t="s">
        <v>23</v>
      </c>
      <c r="C33" s="1567"/>
      <c r="D33" s="1567"/>
      <c r="E33" s="1567"/>
      <c r="F33" s="1567"/>
      <c r="G33" s="1567"/>
      <c r="H33" s="1567"/>
      <c r="I33" s="1567"/>
      <c r="J33" s="1567"/>
      <c r="K33" s="1567"/>
      <c r="L33" s="1567"/>
      <c r="M33" s="1567"/>
      <c r="N33" s="1567"/>
      <c r="O33" s="1567"/>
      <c r="P33" s="1567"/>
      <c r="Q33" s="1567"/>
      <c r="R33" s="1567"/>
      <c r="S33" s="1567"/>
      <c r="T33" s="1567"/>
      <c r="U33" s="1567"/>
      <c r="V33" s="1567"/>
      <c r="W33" s="1567"/>
      <c r="X33" s="1567"/>
      <c r="Y33" s="1567"/>
      <c r="Z33" s="1567"/>
      <c r="AA33" s="1568"/>
      <c r="AB33" s="36"/>
      <c r="AC33" s="36"/>
      <c r="AD33" s="36"/>
      <c r="AE33" s="36"/>
      <c r="AF33" s="36"/>
      <c r="AG33" s="36"/>
      <c r="AH33" s="36"/>
      <c r="AI33" s="36"/>
      <c r="AJ33" s="36"/>
      <c r="AK33" s="36"/>
      <c r="AL33" s="36"/>
      <c r="AM33" s="36"/>
      <c r="AN33" s="36"/>
      <c r="AO33" s="36"/>
      <c r="AP33" s="36"/>
      <c r="AQ33" s="36"/>
      <c r="AR33" s="36"/>
      <c r="AS33" s="36"/>
      <c r="AT33" s="36"/>
      <c r="AU33" s="298">
        <v>1</v>
      </c>
      <c r="AV33" s="2"/>
      <c r="AW33" s="3"/>
      <c r="AX33" s="3"/>
      <c r="AY33" s="3"/>
      <c r="AZ33" s="3"/>
      <c r="BA33" s="3"/>
      <c r="BB33" s="3"/>
      <c r="BC33" s="3"/>
      <c r="BD33" s="3"/>
      <c r="BE33" s="3"/>
      <c r="BF33" s="3"/>
      <c r="CC33" s="301">
        <v>1</v>
      </c>
    </row>
    <row r="34" spans="1:81" ht="17.25" customHeight="1">
      <c r="A34" s="13" t="s">
        <v>123</v>
      </c>
      <c r="B34" s="177" t="s">
        <v>48</v>
      </c>
      <c r="C34" s="1569" t="s">
        <v>508</v>
      </c>
      <c r="D34" s="1570"/>
      <c r="E34" s="1570"/>
      <c r="F34" s="1570"/>
      <c r="G34" s="1570"/>
      <c r="H34" s="1570"/>
      <c r="I34" s="1570"/>
      <c r="J34" s="1570"/>
      <c r="K34" s="1570"/>
      <c r="L34" s="1570"/>
      <c r="M34" s="1570"/>
      <c r="N34" s="1570"/>
      <c r="O34" s="1570"/>
      <c r="P34" s="1570"/>
      <c r="Q34" s="1570"/>
      <c r="R34" s="1570"/>
      <c r="S34" s="1570"/>
      <c r="T34" s="1570"/>
      <c r="U34" s="1570"/>
      <c r="V34" s="1570"/>
      <c r="W34" s="1570"/>
      <c r="X34" s="1570"/>
      <c r="Y34" s="1570"/>
      <c r="Z34" s="1570"/>
      <c r="AA34" s="1571"/>
      <c r="AB34" s="15"/>
      <c r="AC34" s="15"/>
      <c r="AD34" s="15"/>
      <c r="AE34" s="15"/>
      <c r="AF34" s="15"/>
      <c r="AG34" s="15"/>
      <c r="AH34" s="15"/>
      <c r="AI34" s="15"/>
      <c r="AJ34" s="15"/>
      <c r="AK34" s="15"/>
      <c r="AL34" s="15"/>
      <c r="AM34" s="15"/>
      <c r="AN34" s="15"/>
      <c r="AO34" s="15"/>
      <c r="AP34" s="15"/>
      <c r="AQ34" s="15"/>
      <c r="AR34" s="15"/>
      <c r="AS34" s="15"/>
      <c r="AT34" s="15"/>
      <c r="AU34" s="298">
        <v>1</v>
      </c>
      <c r="AV34" s="307"/>
      <c r="AW34" s="3"/>
      <c r="AX34" s="3"/>
      <c r="AY34" s="3"/>
      <c r="AZ34" s="3"/>
      <c r="BA34" s="3"/>
      <c r="BB34" s="3"/>
      <c r="BC34" s="3"/>
      <c r="BD34" s="3"/>
      <c r="BE34" s="3"/>
      <c r="BF34" s="3"/>
      <c r="CC34" s="301">
        <v>1</v>
      </c>
    </row>
    <row r="35" spans="1:81" ht="29.25" customHeight="1">
      <c r="A35" s="10">
        <v>1</v>
      </c>
      <c r="B35" s="176" t="s">
        <v>133</v>
      </c>
      <c r="C35" s="1572" t="s">
        <v>698</v>
      </c>
      <c r="D35" s="1572"/>
      <c r="E35" s="1572"/>
      <c r="F35" s="1572"/>
      <c r="G35" s="1572"/>
      <c r="H35" s="1572"/>
      <c r="I35" s="1572"/>
      <c r="J35" s="1572"/>
      <c r="K35" s="1572"/>
      <c r="L35" s="1572"/>
      <c r="M35" s="1572"/>
      <c r="N35" s="1572"/>
      <c r="O35" s="1572"/>
      <c r="P35" s="1572"/>
      <c r="Q35" s="1572"/>
      <c r="R35" s="1572"/>
      <c r="S35" s="1572"/>
      <c r="T35" s="1572"/>
      <c r="U35" s="1572"/>
      <c r="V35" s="1572"/>
      <c r="W35" s="1572"/>
      <c r="X35" s="1572"/>
      <c r="Y35" s="1572"/>
      <c r="Z35" s="1572"/>
      <c r="AA35" s="1572"/>
      <c r="AB35" s="14"/>
      <c r="AC35" s="14"/>
      <c r="AD35" s="14"/>
      <c r="AE35" s="14"/>
      <c r="AF35" s="14"/>
      <c r="AG35" s="14"/>
      <c r="AH35" s="14"/>
      <c r="AI35" s="14"/>
      <c r="AJ35" s="14"/>
      <c r="AK35" s="14"/>
      <c r="AL35" s="14"/>
      <c r="AM35" s="14"/>
      <c r="AN35" s="14"/>
      <c r="AO35" s="14"/>
      <c r="AP35" s="14"/>
      <c r="AQ35" s="14"/>
      <c r="AR35" s="14"/>
      <c r="AS35" s="14"/>
      <c r="AT35" s="14"/>
      <c r="AU35" s="298">
        <v>1</v>
      </c>
      <c r="AV35" s="307" t="str">
        <f>CONCATENATE(A35,".",B35,"
",C35," 
",A36,". ",B36,"
",C36," 
",A37,". ",B37,"
",C37," 
",A38,". ",B38,"
",C38," 
",A39,". ",B39,"
",C39," 
",A40,". ",B40,"
",C40," 
",A41,". ",B41,"
",C41,"",)</f>
        <v xml:space="preserve">1.Operativa:
Afecta la Imagen a nivel distrital de la Entidad. 
2. Reputacional:
Sanciones disciplinarias por materialización del riesgos de LAFT por no relaizar debida diligencia. 
3. Legal:
Sanciones disciplinarias por materialización del riesgos de LAFT por no relaizar debida diligencia. 
4. Económica:
5. Daño Fiscal:
6. Derechos Fundamentales
7. Cambio Climático
</v>
      </c>
      <c r="AW35" s="3" t="s">
        <v>128</v>
      </c>
      <c r="AX35" s="3"/>
      <c r="AY35" s="3"/>
      <c r="AZ35" s="3"/>
      <c r="BA35" s="3"/>
      <c r="BB35" s="3"/>
      <c r="BC35" s="3"/>
      <c r="BD35" s="3"/>
      <c r="BE35" s="3"/>
      <c r="BF35" s="3"/>
      <c r="CC35" s="301">
        <v>1</v>
      </c>
    </row>
    <row r="36" spans="1:81" ht="29.25" customHeight="1">
      <c r="A36" s="10">
        <v>2</v>
      </c>
      <c r="B36" s="176" t="s">
        <v>131</v>
      </c>
      <c r="C36" s="1572" t="s">
        <v>699</v>
      </c>
      <c r="D36" s="1572"/>
      <c r="E36" s="1572"/>
      <c r="F36" s="1572"/>
      <c r="G36" s="1572"/>
      <c r="H36" s="1572"/>
      <c r="I36" s="1572"/>
      <c r="J36" s="1572"/>
      <c r="K36" s="1572"/>
      <c r="L36" s="1572"/>
      <c r="M36" s="1572"/>
      <c r="N36" s="1572"/>
      <c r="O36" s="1572"/>
      <c r="P36" s="1572"/>
      <c r="Q36" s="1572"/>
      <c r="R36" s="1572"/>
      <c r="S36" s="1572"/>
      <c r="T36" s="1572"/>
      <c r="U36" s="1572"/>
      <c r="V36" s="1572"/>
      <c r="W36" s="1572"/>
      <c r="X36" s="1572"/>
      <c r="Y36" s="1572"/>
      <c r="Z36" s="1572"/>
      <c r="AA36" s="1572"/>
      <c r="AB36" s="40"/>
      <c r="AC36" s="40"/>
      <c r="AD36" s="40"/>
      <c r="AE36" s="40"/>
      <c r="AF36" s="40"/>
      <c r="AG36" s="40"/>
      <c r="AH36" s="40"/>
      <c r="AI36" s="40"/>
      <c r="AJ36" s="40"/>
      <c r="AK36" s="40"/>
      <c r="AL36" s="40"/>
      <c r="AM36" s="40"/>
      <c r="AN36" s="40"/>
      <c r="AO36" s="40"/>
      <c r="AP36" s="40"/>
      <c r="AQ36" s="40"/>
      <c r="AR36" s="40"/>
      <c r="AS36" s="40"/>
      <c r="AT36" s="40"/>
      <c r="AU36" s="298">
        <v>1</v>
      </c>
      <c r="AV36" s="307"/>
      <c r="AW36" s="3" t="s">
        <v>130</v>
      </c>
      <c r="AX36" s="3"/>
      <c r="AY36" s="3"/>
      <c r="AZ36" s="3"/>
      <c r="BA36" s="2"/>
      <c r="BB36" s="2"/>
      <c r="BC36" s="2"/>
      <c r="BD36" s="2"/>
      <c r="BE36" s="2"/>
      <c r="BF36" s="2"/>
      <c r="CC36" s="301">
        <v>1</v>
      </c>
    </row>
    <row r="37" spans="1:81" ht="29.25" customHeight="1">
      <c r="A37" s="10">
        <v>3</v>
      </c>
      <c r="B37" s="176" t="s">
        <v>127</v>
      </c>
      <c r="C37" s="1572" t="s">
        <v>699</v>
      </c>
      <c r="D37" s="1572"/>
      <c r="E37" s="1572"/>
      <c r="F37" s="1572"/>
      <c r="G37" s="1572"/>
      <c r="H37" s="1572"/>
      <c r="I37" s="1572"/>
      <c r="J37" s="1572"/>
      <c r="K37" s="1572"/>
      <c r="L37" s="1572"/>
      <c r="M37" s="1572"/>
      <c r="N37" s="1572"/>
      <c r="O37" s="1572"/>
      <c r="P37" s="1572"/>
      <c r="Q37" s="1572"/>
      <c r="R37" s="1572"/>
      <c r="S37" s="1572"/>
      <c r="T37" s="1572"/>
      <c r="U37" s="1572"/>
      <c r="V37" s="1572"/>
      <c r="W37" s="1572"/>
      <c r="X37" s="1572"/>
      <c r="Y37" s="1572"/>
      <c r="Z37" s="1572"/>
      <c r="AA37" s="1572"/>
      <c r="AB37" s="41"/>
      <c r="AC37" s="41"/>
      <c r="AD37" s="41"/>
      <c r="AE37" s="41"/>
      <c r="AF37" s="41"/>
      <c r="AG37" s="41"/>
      <c r="AH37" s="41"/>
      <c r="AI37" s="41"/>
      <c r="AJ37" s="41"/>
      <c r="AK37" s="41"/>
      <c r="AL37" s="41"/>
      <c r="AM37" s="41"/>
      <c r="AN37" s="41"/>
      <c r="AO37" s="41"/>
      <c r="AP37" s="41"/>
      <c r="AQ37" s="41"/>
      <c r="AR37" s="41"/>
      <c r="AS37" s="41"/>
      <c r="AT37" s="41"/>
      <c r="AU37" s="298">
        <v>1</v>
      </c>
      <c r="AV37" s="307"/>
      <c r="AW37" s="3" t="s">
        <v>132</v>
      </c>
      <c r="AX37" s="3"/>
      <c r="AY37" s="2"/>
      <c r="AZ37" s="2"/>
      <c r="BA37" s="2"/>
      <c r="BB37" s="2"/>
      <c r="BC37" s="2"/>
      <c r="BD37" s="2"/>
      <c r="BE37" s="2"/>
      <c r="BF37" s="2"/>
      <c r="CC37" s="301">
        <v>1</v>
      </c>
    </row>
    <row r="38" spans="1:81" ht="29.25" customHeight="1">
      <c r="A38" s="10">
        <v>4</v>
      </c>
      <c r="B38" s="176" t="s">
        <v>129</v>
      </c>
      <c r="C38" s="1572"/>
      <c r="D38" s="1572"/>
      <c r="E38" s="1572"/>
      <c r="F38" s="1572"/>
      <c r="G38" s="1572"/>
      <c r="H38" s="1572"/>
      <c r="I38" s="1572"/>
      <c r="J38" s="1572"/>
      <c r="K38" s="1572"/>
      <c r="L38" s="1572"/>
      <c r="M38" s="1572"/>
      <c r="N38" s="1572"/>
      <c r="O38" s="1572"/>
      <c r="P38" s="1572"/>
      <c r="Q38" s="1572"/>
      <c r="R38" s="1572"/>
      <c r="S38" s="1572"/>
      <c r="T38" s="1572"/>
      <c r="U38" s="1572"/>
      <c r="V38" s="1572"/>
      <c r="W38" s="1572"/>
      <c r="X38" s="1572"/>
      <c r="Y38" s="1572"/>
      <c r="Z38" s="1572"/>
      <c r="AA38" s="1572"/>
      <c r="AB38" s="14"/>
      <c r="AC38" s="14"/>
      <c r="AD38" s="14"/>
      <c r="AE38" s="14"/>
      <c r="AF38" s="14"/>
      <c r="AG38" s="14"/>
      <c r="AH38" s="14"/>
      <c r="AI38" s="14"/>
      <c r="AJ38" s="14"/>
      <c r="AK38" s="14"/>
      <c r="AL38" s="14"/>
      <c r="AM38" s="14"/>
      <c r="AN38" s="14"/>
      <c r="AO38" s="14"/>
      <c r="AP38" s="14"/>
      <c r="AQ38" s="14"/>
      <c r="AR38" s="14"/>
      <c r="AS38" s="14"/>
      <c r="AT38" s="14"/>
      <c r="AU38" s="298">
        <v>1</v>
      </c>
      <c r="AV38" s="307"/>
      <c r="AW38" s="3"/>
      <c r="AX38" s="3"/>
      <c r="AY38" s="2"/>
      <c r="AZ38" s="2"/>
      <c r="BA38" s="2"/>
      <c r="BB38" s="2"/>
      <c r="BC38" s="2"/>
      <c r="BD38" s="2"/>
      <c r="BE38" s="2"/>
      <c r="BF38" s="2"/>
      <c r="CC38" s="301">
        <v>1</v>
      </c>
    </row>
    <row r="39" spans="1:81" ht="29.25" customHeight="1">
      <c r="A39" s="10">
        <v>5</v>
      </c>
      <c r="B39" s="176" t="s">
        <v>134</v>
      </c>
      <c r="C39" s="1501"/>
      <c r="D39" s="1502"/>
      <c r="E39" s="1502"/>
      <c r="F39" s="1502"/>
      <c r="G39" s="1502"/>
      <c r="H39" s="1502"/>
      <c r="I39" s="1502"/>
      <c r="J39" s="1502"/>
      <c r="K39" s="1502"/>
      <c r="L39" s="1502"/>
      <c r="M39" s="1502"/>
      <c r="N39" s="1502"/>
      <c r="O39" s="1502"/>
      <c r="P39" s="1502"/>
      <c r="Q39" s="1502"/>
      <c r="R39" s="1502"/>
      <c r="S39" s="1502"/>
      <c r="T39" s="1502"/>
      <c r="U39" s="1502"/>
      <c r="V39" s="1502"/>
      <c r="W39" s="1502"/>
      <c r="X39" s="1502"/>
      <c r="Y39" s="1502"/>
      <c r="Z39" s="1502"/>
      <c r="AA39" s="1503"/>
      <c r="AB39" s="14"/>
      <c r="AC39" s="14"/>
      <c r="AD39" s="14"/>
      <c r="AE39" s="14"/>
      <c r="AF39" s="14"/>
      <c r="AG39" s="14"/>
      <c r="AH39" s="14"/>
      <c r="AI39" s="14"/>
      <c r="AJ39" s="14"/>
      <c r="AK39" s="14"/>
      <c r="AL39" s="14"/>
      <c r="AM39" s="14"/>
      <c r="AN39" s="14"/>
      <c r="AO39" s="14"/>
      <c r="AP39" s="14"/>
      <c r="AQ39" s="14"/>
      <c r="AR39" s="14"/>
      <c r="AS39" s="14"/>
      <c r="AT39" s="14"/>
      <c r="AU39" s="298">
        <v>1</v>
      </c>
      <c r="AV39" s="307"/>
      <c r="AW39" s="3"/>
      <c r="AX39" s="3"/>
      <c r="AY39" s="2"/>
      <c r="AZ39" s="2"/>
      <c r="BA39" s="2"/>
      <c r="BB39" s="2"/>
      <c r="BC39" s="2"/>
      <c r="BD39" s="2"/>
      <c r="BE39" s="2"/>
      <c r="BF39" s="2"/>
      <c r="CC39" s="301">
        <v>1</v>
      </c>
    </row>
    <row r="40" spans="1:81" ht="29.25" customHeight="1">
      <c r="A40" s="10">
        <v>6</v>
      </c>
      <c r="B40" s="176" t="s">
        <v>475</v>
      </c>
      <c r="C40" s="1501"/>
      <c r="D40" s="1502"/>
      <c r="E40" s="1502"/>
      <c r="F40" s="1502"/>
      <c r="G40" s="1502"/>
      <c r="H40" s="1502"/>
      <c r="I40" s="1502"/>
      <c r="J40" s="1502"/>
      <c r="K40" s="1502"/>
      <c r="L40" s="1502"/>
      <c r="M40" s="1502"/>
      <c r="N40" s="1502"/>
      <c r="O40" s="1502"/>
      <c r="P40" s="1502"/>
      <c r="Q40" s="1502"/>
      <c r="R40" s="1502"/>
      <c r="S40" s="1502"/>
      <c r="T40" s="1502"/>
      <c r="U40" s="1502"/>
      <c r="V40" s="1502"/>
      <c r="W40" s="1502"/>
      <c r="X40" s="1502"/>
      <c r="Y40" s="1502"/>
      <c r="Z40" s="1502"/>
      <c r="AA40" s="1503"/>
      <c r="AB40" s="14"/>
      <c r="AC40" s="14"/>
      <c r="AD40" s="14"/>
      <c r="AE40" s="14"/>
      <c r="AF40" s="14"/>
      <c r="AG40" s="14"/>
      <c r="AH40" s="14"/>
      <c r="AI40" s="14"/>
      <c r="AJ40" s="14"/>
      <c r="AK40" s="14"/>
      <c r="AL40" s="14"/>
      <c r="AM40" s="14"/>
      <c r="AN40" s="14"/>
      <c r="AO40" s="14"/>
      <c r="AP40" s="14"/>
      <c r="AQ40" s="14"/>
      <c r="AR40" s="14"/>
      <c r="AS40" s="14"/>
      <c r="AT40" s="14"/>
      <c r="AU40" s="298">
        <v>1</v>
      </c>
      <c r="AV40" s="307"/>
      <c r="AW40" s="3"/>
      <c r="AX40" s="3"/>
      <c r="AY40" s="2"/>
      <c r="AZ40" s="2"/>
      <c r="BA40" s="2"/>
      <c r="BB40" s="2"/>
      <c r="BC40" s="2"/>
      <c r="BD40" s="2"/>
      <c r="BE40" s="2"/>
      <c r="BF40" s="2"/>
      <c r="CC40" s="301">
        <v>1</v>
      </c>
    </row>
    <row r="41" spans="1:81" ht="29.25" customHeight="1">
      <c r="A41" s="10">
        <v>7</v>
      </c>
      <c r="B41" s="176" t="s">
        <v>686</v>
      </c>
      <c r="C41" s="1501"/>
      <c r="D41" s="1502"/>
      <c r="E41" s="1502"/>
      <c r="F41" s="1502"/>
      <c r="G41" s="1502"/>
      <c r="H41" s="1502"/>
      <c r="I41" s="1502"/>
      <c r="J41" s="1502"/>
      <c r="K41" s="1502"/>
      <c r="L41" s="1502"/>
      <c r="M41" s="1502"/>
      <c r="N41" s="1502"/>
      <c r="O41" s="1502"/>
      <c r="P41" s="1502"/>
      <c r="Q41" s="1502"/>
      <c r="R41" s="1502"/>
      <c r="S41" s="1502"/>
      <c r="T41" s="1502"/>
      <c r="U41" s="1502"/>
      <c r="V41" s="1502"/>
      <c r="W41" s="1502"/>
      <c r="X41" s="1502"/>
      <c r="Y41" s="1502"/>
      <c r="Z41" s="1502"/>
      <c r="AA41" s="1503"/>
      <c r="AB41" s="14"/>
      <c r="AC41" s="14"/>
      <c r="AD41" s="14"/>
      <c r="AE41" s="14"/>
      <c r="AF41" s="14"/>
      <c r="AG41" s="14"/>
      <c r="AH41" s="14"/>
      <c r="AI41" s="14"/>
      <c r="AJ41" s="14"/>
      <c r="AK41" s="14"/>
      <c r="AL41" s="14"/>
      <c r="AM41" s="14"/>
      <c r="AN41" s="14"/>
      <c r="AO41" s="14"/>
      <c r="AP41" s="14"/>
      <c r="AQ41" s="14"/>
      <c r="AR41" s="14"/>
      <c r="AS41" s="14"/>
      <c r="AT41" s="14"/>
      <c r="AU41" s="298">
        <v>1</v>
      </c>
      <c r="AV41" s="307"/>
      <c r="AW41" s="3"/>
      <c r="AX41" s="3"/>
      <c r="AY41" s="2"/>
      <c r="AZ41" s="2"/>
      <c r="BA41" s="2"/>
      <c r="BB41" s="2"/>
      <c r="BC41" s="2"/>
      <c r="BD41" s="2"/>
      <c r="BE41" s="2"/>
      <c r="BF41" s="2"/>
      <c r="CC41" s="301">
        <v>1</v>
      </c>
    </row>
    <row r="42" spans="1:81" ht="29.25" customHeight="1">
      <c r="A42" s="42"/>
      <c r="B42" s="43"/>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14"/>
      <c r="AC42" s="14"/>
      <c r="AD42" s="14"/>
      <c r="AE42" s="14"/>
      <c r="AF42" s="14"/>
      <c r="AG42" s="14"/>
      <c r="AH42" s="14"/>
      <c r="AI42" s="14"/>
      <c r="AJ42" s="14"/>
      <c r="AK42" s="14"/>
      <c r="AL42" s="14"/>
      <c r="AM42" s="14"/>
      <c r="AN42" s="14"/>
      <c r="AO42" s="14"/>
      <c r="AP42" s="14"/>
      <c r="AQ42" s="14"/>
      <c r="AR42" s="14"/>
      <c r="AS42" s="14"/>
      <c r="AT42" s="14"/>
      <c r="AU42" s="298">
        <v>1</v>
      </c>
      <c r="AV42" s="306"/>
      <c r="AW42" s="3"/>
      <c r="AX42" s="3"/>
      <c r="AY42" s="2"/>
      <c r="AZ42" s="2"/>
      <c r="BA42" s="2"/>
      <c r="BB42" s="2"/>
      <c r="BC42" s="2"/>
      <c r="BD42" s="2"/>
      <c r="BE42" s="2"/>
      <c r="BF42" s="2"/>
      <c r="CC42" s="301">
        <v>1</v>
      </c>
    </row>
    <row r="43" spans="1:81" ht="30" customHeight="1">
      <c r="A43" s="178"/>
      <c r="B43" s="1504" t="s">
        <v>509</v>
      </c>
      <c r="C43" s="1505"/>
      <c r="D43" s="1505"/>
      <c r="E43" s="1505"/>
      <c r="F43" s="1505"/>
      <c r="G43" s="1505"/>
      <c r="H43" s="1505"/>
      <c r="I43" s="1505"/>
      <c r="J43" s="1505"/>
      <c r="K43" s="1505"/>
      <c r="L43" s="1505"/>
      <c r="M43" s="1505"/>
      <c r="N43" s="1505"/>
      <c r="O43" s="1505"/>
      <c r="P43" s="1505"/>
      <c r="Q43" s="1505"/>
      <c r="R43" s="1505"/>
      <c r="S43" s="1505"/>
      <c r="T43" s="1505"/>
      <c r="U43" s="1505"/>
      <c r="V43" s="1505"/>
      <c r="W43" s="1505"/>
      <c r="X43" s="1505"/>
      <c r="Y43" s="1505"/>
      <c r="Z43" s="1505"/>
      <c r="AA43" s="1506"/>
      <c r="AB43" s="45"/>
      <c r="AC43" s="45"/>
      <c r="AD43" s="45"/>
      <c r="AE43" s="45"/>
      <c r="AF43" s="45"/>
      <c r="AG43" s="45"/>
      <c r="AH43" s="45"/>
      <c r="AI43" s="45"/>
      <c r="AJ43" s="45"/>
      <c r="AK43" s="45"/>
      <c r="AL43" s="45"/>
      <c r="AM43" s="45"/>
      <c r="AN43" s="45"/>
      <c r="AO43" s="45"/>
      <c r="AP43" s="45"/>
      <c r="AQ43" s="45"/>
      <c r="AR43" s="45"/>
      <c r="AS43" s="45"/>
      <c r="AT43" s="45"/>
      <c r="AU43" s="298">
        <v>1</v>
      </c>
      <c r="AV43" s="306"/>
      <c r="AW43" s="3"/>
      <c r="AX43" s="3"/>
      <c r="AY43" s="2"/>
      <c r="AZ43" s="2"/>
      <c r="BA43" s="2"/>
      <c r="BB43" s="2"/>
      <c r="BC43" s="2"/>
      <c r="BD43" s="3"/>
      <c r="BE43" s="3"/>
      <c r="BF43" s="3"/>
      <c r="CC43" s="301">
        <v>1</v>
      </c>
    </row>
    <row r="44" spans="1:81" ht="24.95" customHeight="1" outlineLevel="1">
      <c r="A44" s="1489" t="s">
        <v>515</v>
      </c>
      <c r="B44" s="1490"/>
      <c r="C44" s="1490"/>
      <c r="D44" s="1490"/>
      <c r="E44" s="1490"/>
      <c r="F44" s="1490"/>
      <c r="G44" s="1490"/>
      <c r="H44" s="1490"/>
      <c r="I44" s="1490"/>
      <c r="J44" s="1490"/>
      <c r="K44" s="1490"/>
      <c r="L44" s="1490"/>
      <c r="M44" s="1490"/>
      <c r="N44" s="1490"/>
      <c r="O44" s="1490"/>
      <c r="P44" s="1490"/>
      <c r="Q44" s="1490"/>
      <c r="R44" s="1490"/>
      <c r="S44" s="1490"/>
      <c r="T44" s="1490"/>
      <c r="U44" s="1490"/>
      <c r="V44" s="1490"/>
      <c r="W44" s="1490"/>
      <c r="X44" s="1490"/>
      <c r="Y44" s="1490"/>
      <c r="Z44" s="1490"/>
      <c r="AA44" s="1491"/>
      <c r="AB44" s="46"/>
      <c r="AC44" s="46"/>
      <c r="AD44" s="46"/>
      <c r="AE44" s="46"/>
      <c r="AF44" s="46"/>
      <c r="AG44" s="46"/>
      <c r="AH44" s="46"/>
      <c r="AI44" s="46"/>
      <c r="AJ44" s="46"/>
      <c r="AK44" s="46"/>
      <c r="AL44" s="46"/>
      <c r="AM44" s="46"/>
      <c r="AN44" s="46"/>
      <c r="AO44" s="46"/>
      <c r="AP44" s="46"/>
      <c r="AQ44" s="46"/>
      <c r="AR44" s="46"/>
      <c r="AS44" s="46"/>
      <c r="AT44" s="46"/>
      <c r="AU44" s="298">
        <v>1</v>
      </c>
      <c r="AV44" s="306"/>
      <c r="AW44" s="3"/>
      <c r="AX44" s="3"/>
      <c r="AY44" s="2"/>
      <c r="AZ44" s="2"/>
      <c r="BA44" s="2"/>
      <c r="BB44" s="2"/>
      <c r="BC44" s="2"/>
      <c r="BD44" s="3"/>
      <c r="BE44" s="3"/>
      <c r="BF44" s="3"/>
      <c r="CC44" s="301">
        <v>1</v>
      </c>
    </row>
    <row r="45" spans="1:81" ht="10.5" customHeight="1" outlineLevel="1">
      <c r="A45" s="180"/>
      <c r="B45" s="1507" t="s">
        <v>469</v>
      </c>
      <c r="C45" s="1355"/>
      <c r="D45" s="1355"/>
      <c r="E45" s="1355"/>
      <c r="F45" s="181"/>
      <c r="G45" s="181"/>
      <c r="H45" s="155"/>
      <c r="I45" s="155"/>
      <c r="J45" s="179"/>
      <c r="K45" s="179"/>
      <c r="L45" s="179"/>
      <c r="M45" s="179"/>
      <c r="N45" s="179"/>
      <c r="O45" s="179"/>
      <c r="P45" s="179"/>
      <c r="Q45" s="179"/>
      <c r="R45" s="179"/>
      <c r="S45" s="179"/>
      <c r="T45" s="179"/>
      <c r="U45" s="179"/>
      <c r="V45" s="179"/>
      <c r="W45" s="179"/>
      <c r="X45" s="179"/>
      <c r="Y45" s="179"/>
      <c r="Z45" s="179"/>
      <c r="AA45" s="182"/>
      <c r="AB45" s="45"/>
      <c r="AC45" s="45"/>
      <c r="AD45" s="45"/>
      <c r="AE45" s="45"/>
      <c r="AF45" s="45"/>
      <c r="AG45" s="45"/>
      <c r="AH45" s="45"/>
      <c r="AI45" s="45"/>
      <c r="AJ45" s="45"/>
      <c r="AK45" s="45"/>
      <c r="AL45" s="45"/>
      <c r="AM45" s="45"/>
      <c r="AN45" s="45"/>
      <c r="AO45" s="45"/>
      <c r="AP45" s="45"/>
      <c r="AQ45" s="45"/>
      <c r="AR45" s="45"/>
      <c r="AS45" s="45"/>
      <c r="AT45" s="45"/>
      <c r="AU45" s="298">
        <v>1</v>
      </c>
      <c r="AV45" s="306"/>
      <c r="AW45" s="3"/>
      <c r="AX45" s="3"/>
      <c r="AY45" s="3"/>
      <c r="AZ45" s="20"/>
      <c r="BA45" s="3"/>
      <c r="BB45" s="3"/>
      <c r="BC45" s="3"/>
      <c r="BD45" s="3"/>
      <c r="BE45" s="3"/>
      <c r="BF45" s="3"/>
      <c r="CC45" s="301">
        <v>1</v>
      </c>
    </row>
    <row r="46" spans="1:81" ht="15" customHeight="1" outlineLevel="1">
      <c r="A46" s="180"/>
      <c r="B46" s="49" t="s">
        <v>468</v>
      </c>
      <c r="C46" s="1508" t="s">
        <v>516</v>
      </c>
      <c r="D46" s="1441"/>
      <c r="E46" s="49" t="s">
        <v>468</v>
      </c>
      <c r="F46" s="1508" t="s">
        <v>516</v>
      </c>
      <c r="G46" s="1509"/>
      <c r="H46" s="1441"/>
      <c r="I46" s="1521" t="s">
        <v>473</v>
      </c>
      <c r="J46" s="1513"/>
      <c r="K46" s="1508" t="s">
        <v>516</v>
      </c>
      <c r="L46" s="1509"/>
      <c r="M46" s="1509"/>
      <c r="N46" s="1509"/>
      <c r="O46" s="1441"/>
      <c r="P46" s="1521" t="s">
        <v>473</v>
      </c>
      <c r="Q46" s="1513"/>
      <c r="R46" s="1508" t="s">
        <v>516</v>
      </c>
      <c r="S46" s="1509"/>
      <c r="T46" s="1509"/>
      <c r="U46" s="1509"/>
      <c r="V46" s="1441"/>
      <c r="W46" s="159" t="s">
        <v>136</v>
      </c>
      <c r="X46" s="1508" t="s">
        <v>516</v>
      </c>
      <c r="Y46" s="1509"/>
      <c r="Z46" s="1509"/>
      <c r="AA46" s="1510"/>
      <c r="AB46" s="15"/>
      <c r="AC46" s="15"/>
      <c r="AD46" s="15"/>
      <c r="AE46" s="15"/>
      <c r="AF46" s="15"/>
      <c r="AG46" s="15"/>
      <c r="AH46" s="15"/>
      <c r="AI46" s="15"/>
      <c r="AJ46" s="15"/>
      <c r="AK46" s="15"/>
      <c r="AL46" s="15"/>
      <c r="AM46" s="15"/>
      <c r="AN46" s="15"/>
      <c r="AO46" s="15"/>
      <c r="AP46" s="15"/>
      <c r="AQ46" s="15"/>
      <c r="AR46" s="15"/>
      <c r="AS46" s="15"/>
      <c r="AT46" s="15"/>
      <c r="AU46" s="298">
        <v>1</v>
      </c>
      <c r="AV46" s="306"/>
      <c r="AW46" s="3"/>
      <c r="AX46" s="3"/>
      <c r="AY46" s="3"/>
      <c r="AZ46" s="20"/>
      <c r="BA46" s="3"/>
      <c r="BB46" s="3"/>
      <c r="BC46" s="3"/>
      <c r="BD46" s="3"/>
      <c r="BE46" s="3"/>
      <c r="BF46" s="3"/>
      <c r="CC46" s="301">
        <v>1</v>
      </c>
    </row>
    <row r="47" spans="1:81" ht="23.25" customHeight="1" outlineLevel="1">
      <c r="A47" s="180"/>
      <c r="B47" s="143"/>
      <c r="C47" s="1471" t="s">
        <v>137</v>
      </c>
      <c r="D47" s="1472"/>
      <c r="E47" s="165"/>
      <c r="F47" s="1471" t="s">
        <v>138</v>
      </c>
      <c r="G47" s="1412"/>
      <c r="H47" s="1472"/>
      <c r="I47" s="1473"/>
      <c r="J47" s="1474"/>
      <c r="K47" s="1471" t="s">
        <v>139</v>
      </c>
      <c r="L47" s="1412"/>
      <c r="M47" s="1412"/>
      <c r="N47" s="1412"/>
      <c r="O47" s="1472"/>
      <c r="P47" s="1473"/>
      <c r="Q47" s="1474"/>
      <c r="R47" s="1522"/>
      <c r="S47" s="1476"/>
      <c r="T47" s="1476"/>
      <c r="U47" s="1476"/>
      <c r="V47" s="1477"/>
      <c r="W47" s="201"/>
      <c r="X47" s="1499"/>
      <c r="Y47" s="1476"/>
      <c r="Z47" s="1476"/>
      <c r="AA47" s="1498"/>
      <c r="AB47" s="13"/>
      <c r="AC47" s="13"/>
      <c r="AD47" s="13"/>
      <c r="AE47" s="13"/>
      <c r="AF47" s="13"/>
      <c r="AG47" s="13"/>
      <c r="AH47" s="13"/>
      <c r="AI47" s="13"/>
      <c r="AJ47" s="13"/>
      <c r="AK47" s="13"/>
      <c r="AL47" s="13"/>
      <c r="AM47" s="13"/>
      <c r="AN47" s="13"/>
      <c r="AO47" s="13"/>
      <c r="AP47" s="13"/>
      <c r="AQ47" s="13"/>
      <c r="AR47" s="13"/>
      <c r="AS47" s="13"/>
      <c r="AT47" s="13"/>
      <c r="AU47" s="298">
        <v>1</v>
      </c>
      <c r="AV47" s="305" t="str">
        <f t="shared" ref="AV47:AV52" si="2">IF(COUNTA(B47)&gt;0,C47,"")</f>
        <v/>
      </c>
      <c r="AW47" s="305" t="str">
        <f t="shared" ref="AW47:AW52" si="3">IF(COUNTA(E47)&gt;0,F47,"")</f>
        <v/>
      </c>
      <c r="AX47" s="305" t="str">
        <f t="shared" ref="AX47:AX52" si="4">IF(COUNTA(I47)&gt;0,K47,"")</f>
        <v/>
      </c>
      <c r="AY47" s="305" t="str">
        <f t="shared" ref="AY47:AY52" si="5">IF(COUNTA(P47)&gt;0,R47,"")</f>
        <v/>
      </c>
      <c r="AZ47" s="305" t="str">
        <f t="shared" ref="AZ47:AZ52" si="6">IF(COUNTA(W47)&gt;0,X47,"")</f>
        <v/>
      </c>
      <c r="BA47" s="305" t="str">
        <f t="shared" ref="BA47:BE47" si="7">IF(BA53=0,"",CONCATENATE(AV47,"
",AV48,"
",AV49,"
",AV50,"
",AV51,"
",AV52))</f>
        <v xml:space="preserve">
2. Riesgo Legal o de Cumplimiento
4. Riesgo Reputacional
5. Riesgo Fiscal
</v>
      </c>
      <c r="BB47" s="305" t="str">
        <f t="shared" si="7"/>
        <v xml:space="preserve">
9. Riesgo LAFT
</v>
      </c>
      <c r="BC47" s="305" t="str">
        <f t="shared" si="7"/>
        <v/>
      </c>
      <c r="BD47" s="305" t="str">
        <f t="shared" si="7"/>
        <v/>
      </c>
      <c r="BE47" s="305" t="str">
        <f t="shared" si="7"/>
        <v/>
      </c>
      <c r="BF47" s="305" t="str">
        <f>CONCATENATE(BA47,"
",BB47,"
",BC47,"
",BD47,"
",BE47)</f>
        <v xml:space="preserve">
2. Riesgo Legal o de Cumplimiento
4. Riesgo Reputacional
5. Riesgo Fiscal
9. Riesgo LAFT
</v>
      </c>
      <c r="CC47" s="301">
        <v>1</v>
      </c>
    </row>
    <row r="48" spans="1:81" ht="23.25" customHeight="1" outlineLevel="1">
      <c r="A48" s="180"/>
      <c r="B48" s="143" t="s">
        <v>0</v>
      </c>
      <c r="C48" s="1471" t="s">
        <v>140</v>
      </c>
      <c r="D48" s="1472"/>
      <c r="E48" s="165"/>
      <c r="F48" s="1471" t="s">
        <v>141</v>
      </c>
      <c r="G48" s="1412"/>
      <c r="H48" s="1472"/>
      <c r="I48" s="1473"/>
      <c r="J48" s="1474"/>
      <c r="K48" s="1471" t="s">
        <v>142</v>
      </c>
      <c r="L48" s="1412"/>
      <c r="M48" s="1412"/>
      <c r="N48" s="1412"/>
      <c r="O48" s="1472"/>
      <c r="P48" s="1473"/>
      <c r="Q48" s="1474"/>
      <c r="R48" s="1475"/>
      <c r="S48" s="1476"/>
      <c r="T48" s="1476"/>
      <c r="U48" s="1476"/>
      <c r="V48" s="1477"/>
      <c r="W48" s="201"/>
      <c r="X48" s="1499"/>
      <c r="Y48" s="1476"/>
      <c r="Z48" s="1476"/>
      <c r="AA48" s="1498"/>
      <c r="AB48" s="13"/>
      <c r="AC48" s="13"/>
      <c r="AD48" s="13"/>
      <c r="AE48" s="13"/>
      <c r="AF48" s="13"/>
      <c r="AG48" s="13"/>
      <c r="AH48" s="13"/>
      <c r="AI48" s="13"/>
      <c r="AJ48" s="13"/>
      <c r="AK48" s="13"/>
      <c r="AL48" s="13"/>
      <c r="AM48" s="13"/>
      <c r="AN48" s="13"/>
      <c r="AO48" s="13"/>
      <c r="AP48" s="13"/>
      <c r="AQ48" s="13"/>
      <c r="AR48" s="13"/>
      <c r="AS48" s="13"/>
      <c r="AT48" s="13"/>
      <c r="AU48" s="298">
        <v>1</v>
      </c>
      <c r="AV48" s="305" t="str">
        <f t="shared" si="2"/>
        <v>2. Riesgo Legal o de Cumplimiento</v>
      </c>
      <c r="AW48" s="305" t="str">
        <f t="shared" si="3"/>
        <v/>
      </c>
      <c r="AX48" s="305" t="str">
        <f t="shared" si="4"/>
        <v/>
      </c>
      <c r="AY48" s="305" t="str">
        <f t="shared" si="5"/>
        <v/>
      </c>
      <c r="AZ48" s="305" t="str">
        <f t="shared" si="6"/>
        <v/>
      </c>
      <c r="BA48" s="3"/>
      <c r="BB48" s="20"/>
      <c r="BC48" s="20"/>
      <c r="BD48" s="3"/>
      <c r="BE48" s="3"/>
      <c r="BF48" s="3"/>
      <c r="CC48" s="301">
        <v>1</v>
      </c>
    </row>
    <row r="49" spans="1:81" ht="23.25" customHeight="1" outlineLevel="1">
      <c r="A49" s="180"/>
      <c r="B49" s="143"/>
      <c r="C49" s="1471" t="s">
        <v>143</v>
      </c>
      <c r="D49" s="1472"/>
      <c r="E49" s="165"/>
      <c r="F49" s="1471" t="s">
        <v>144</v>
      </c>
      <c r="G49" s="1412"/>
      <c r="H49" s="1472"/>
      <c r="I49" s="1473"/>
      <c r="J49" s="1474"/>
      <c r="K49" s="1471" t="s">
        <v>145</v>
      </c>
      <c r="L49" s="1412"/>
      <c r="M49" s="1412"/>
      <c r="N49" s="1412"/>
      <c r="O49" s="1472"/>
      <c r="P49" s="1473"/>
      <c r="Q49" s="1474"/>
      <c r="R49" s="1475"/>
      <c r="S49" s="1476"/>
      <c r="T49" s="1476"/>
      <c r="U49" s="1476"/>
      <c r="V49" s="1477"/>
      <c r="W49" s="201"/>
      <c r="X49" s="1499"/>
      <c r="Y49" s="1476"/>
      <c r="Z49" s="1476"/>
      <c r="AA49" s="1498"/>
      <c r="AB49" s="13"/>
      <c r="AC49" s="13"/>
      <c r="AD49" s="13"/>
      <c r="AE49" s="13"/>
      <c r="AF49" s="13"/>
      <c r="AG49" s="13"/>
      <c r="AH49" s="13"/>
      <c r="AI49" s="13"/>
      <c r="AJ49" s="13"/>
      <c r="AK49" s="13"/>
      <c r="AL49" s="13"/>
      <c r="AM49" s="13"/>
      <c r="AN49" s="13"/>
      <c r="AO49" s="13"/>
      <c r="AP49" s="13"/>
      <c r="AQ49" s="13"/>
      <c r="AR49" s="13"/>
      <c r="AS49" s="13"/>
      <c r="AT49" s="13"/>
      <c r="AU49" s="298">
        <v>1</v>
      </c>
      <c r="AV49" s="305" t="str">
        <f t="shared" si="2"/>
        <v/>
      </c>
      <c r="AW49" s="305" t="str">
        <f t="shared" si="3"/>
        <v/>
      </c>
      <c r="AX49" s="305" t="str">
        <f t="shared" si="4"/>
        <v/>
      </c>
      <c r="AY49" s="305" t="str">
        <f t="shared" si="5"/>
        <v/>
      </c>
      <c r="AZ49" s="305" t="str">
        <f t="shared" si="6"/>
        <v/>
      </c>
      <c r="BA49" s="3"/>
      <c r="BB49" s="20"/>
      <c r="BC49" s="20"/>
      <c r="BD49" s="3"/>
      <c r="BE49" s="3"/>
      <c r="BF49" s="3"/>
      <c r="CC49" s="301">
        <v>1</v>
      </c>
    </row>
    <row r="50" spans="1:81" ht="23.25" customHeight="1" outlineLevel="1">
      <c r="A50" s="180"/>
      <c r="B50" s="143" t="s">
        <v>0</v>
      </c>
      <c r="C50" s="1471" t="s">
        <v>146</v>
      </c>
      <c r="D50" s="1472"/>
      <c r="E50" s="143" t="s">
        <v>0</v>
      </c>
      <c r="F50" s="1471" t="s">
        <v>147</v>
      </c>
      <c r="G50" s="1412"/>
      <c r="H50" s="1472"/>
      <c r="I50" s="1473"/>
      <c r="J50" s="1474"/>
      <c r="K50" s="1471" t="s">
        <v>148</v>
      </c>
      <c r="L50" s="1412"/>
      <c r="M50" s="1412"/>
      <c r="N50" s="1412"/>
      <c r="O50" s="1472"/>
      <c r="P50" s="1473"/>
      <c r="Q50" s="1474"/>
      <c r="R50" s="1475"/>
      <c r="S50" s="1476"/>
      <c r="T50" s="1476"/>
      <c r="U50" s="1476"/>
      <c r="V50" s="1477"/>
      <c r="W50" s="201"/>
      <c r="X50" s="1499"/>
      <c r="Y50" s="1476"/>
      <c r="Z50" s="1476"/>
      <c r="AA50" s="1498"/>
      <c r="AB50" s="13"/>
      <c r="AC50" s="13"/>
      <c r="AD50" s="13"/>
      <c r="AE50" s="13"/>
      <c r="AF50" s="13"/>
      <c r="AG50" s="13"/>
      <c r="AH50" s="13"/>
      <c r="AI50" s="13"/>
      <c r="AJ50" s="13"/>
      <c r="AK50" s="13"/>
      <c r="AL50" s="13"/>
      <c r="AM50" s="13"/>
      <c r="AN50" s="13"/>
      <c r="AO50" s="13"/>
      <c r="AP50" s="13"/>
      <c r="AQ50" s="13"/>
      <c r="AR50" s="13"/>
      <c r="AS50" s="13"/>
      <c r="AT50" s="13"/>
      <c r="AU50" s="298">
        <v>1</v>
      </c>
      <c r="AV50" s="305" t="str">
        <f t="shared" si="2"/>
        <v>4. Riesgo Reputacional</v>
      </c>
      <c r="AW50" s="305" t="str">
        <f t="shared" si="3"/>
        <v>9. Riesgo LAFT</v>
      </c>
      <c r="AX50" s="305" t="str">
        <f t="shared" si="4"/>
        <v/>
      </c>
      <c r="AY50" s="305" t="str">
        <f t="shared" si="5"/>
        <v/>
      </c>
      <c r="AZ50" s="305" t="str">
        <f t="shared" si="6"/>
        <v/>
      </c>
      <c r="BA50" s="3"/>
      <c r="BB50" s="20"/>
      <c r="BC50" s="20"/>
      <c r="BD50" s="3"/>
      <c r="BE50" s="3"/>
      <c r="BF50" s="3"/>
      <c r="CC50" s="301">
        <v>1</v>
      </c>
    </row>
    <row r="51" spans="1:81" ht="23.25" customHeight="1" outlineLevel="1">
      <c r="A51" s="180"/>
      <c r="B51" s="143" t="s">
        <v>0</v>
      </c>
      <c r="C51" s="1471" t="s">
        <v>149</v>
      </c>
      <c r="D51" s="1472"/>
      <c r="E51" s="165"/>
      <c r="F51" s="1471" t="s">
        <v>150</v>
      </c>
      <c r="G51" s="1412"/>
      <c r="H51" s="1472"/>
      <c r="I51" s="1473"/>
      <c r="J51" s="1474"/>
      <c r="K51" s="1471" t="s">
        <v>151</v>
      </c>
      <c r="L51" s="1412"/>
      <c r="M51" s="1412"/>
      <c r="N51" s="1412"/>
      <c r="O51" s="1472"/>
      <c r="P51" s="1473"/>
      <c r="Q51" s="1474"/>
      <c r="R51" s="1475"/>
      <c r="S51" s="1476"/>
      <c r="T51" s="1476"/>
      <c r="U51" s="1476"/>
      <c r="V51" s="1477"/>
      <c r="W51" s="201"/>
      <c r="X51" s="1499"/>
      <c r="Y51" s="1476"/>
      <c r="Z51" s="1476"/>
      <c r="AA51" s="1498"/>
      <c r="AB51" s="13"/>
      <c r="AC51" s="13"/>
      <c r="AD51" s="13"/>
      <c r="AE51" s="13"/>
      <c r="AF51" s="13"/>
      <c r="AG51" s="13"/>
      <c r="AH51" s="13"/>
      <c r="AI51" s="13"/>
      <c r="AJ51" s="13"/>
      <c r="AK51" s="13"/>
      <c r="AL51" s="13"/>
      <c r="AM51" s="13"/>
      <c r="AN51" s="13"/>
      <c r="AO51" s="13"/>
      <c r="AP51" s="13"/>
      <c r="AQ51" s="13"/>
      <c r="AR51" s="13"/>
      <c r="AS51" s="13"/>
      <c r="AT51" s="13"/>
      <c r="AU51" s="298">
        <v>1</v>
      </c>
      <c r="AV51" s="305" t="str">
        <f t="shared" si="2"/>
        <v>5. Riesgo Fiscal</v>
      </c>
      <c r="AW51" s="305" t="str">
        <f t="shared" si="3"/>
        <v/>
      </c>
      <c r="AX51" s="305" t="str">
        <f t="shared" si="4"/>
        <v/>
      </c>
      <c r="AY51" s="305" t="str">
        <f t="shared" si="5"/>
        <v/>
      </c>
      <c r="AZ51" s="305" t="str">
        <f t="shared" si="6"/>
        <v/>
      </c>
      <c r="BA51" s="3"/>
      <c r="BB51" s="3"/>
      <c r="BC51" s="3"/>
      <c r="BD51" s="3"/>
      <c r="BE51" s="3"/>
      <c r="BF51" s="3"/>
      <c r="CC51" s="301">
        <v>1</v>
      </c>
    </row>
    <row r="52" spans="1:81" ht="23.25" customHeight="1" outlineLevel="1">
      <c r="A52" s="183"/>
      <c r="B52" s="372"/>
      <c r="C52" s="1478" t="s">
        <v>152</v>
      </c>
      <c r="D52" s="1479"/>
      <c r="E52" s="184"/>
      <c r="F52" s="1478" t="s">
        <v>153</v>
      </c>
      <c r="G52" s="1480"/>
      <c r="H52" s="1479"/>
      <c r="I52" s="1487"/>
      <c r="J52" s="1488"/>
      <c r="K52" s="1478" t="s">
        <v>154</v>
      </c>
      <c r="L52" s="1480"/>
      <c r="M52" s="1480"/>
      <c r="N52" s="1480"/>
      <c r="O52" s="1479"/>
      <c r="P52" s="1487"/>
      <c r="Q52" s="1488"/>
      <c r="R52" s="1516"/>
      <c r="S52" s="1482"/>
      <c r="T52" s="1482"/>
      <c r="U52" s="1482"/>
      <c r="V52" s="1483"/>
      <c r="W52" s="202"/>
      <c r="X52" s="1511"/>
      <c r="Y52" s="1482"/>
      <c r="Z52" s="1482"/>
      <c r="AA52" s="1500"/>
      <c r="AB52" s="13"/>
      <c r="AC52" s="13"/>
      <c r="AD52" s="13"/>
      <c r="AE52" s="13"/>
      <c r="AF52" s="13"/>
      <c r="AG52" s="13"/>
      <c r="AH52" s="13"/>
      <c r="AI52" s="13"/>
      <c r="AJ52" s="13"/>
      <c r="AK52" s="13"/>
      <c r="AL52" s="13"/>
      <c r="AM52" s="13"/>
      <c r="AN52" s="13"/>
      <c r="AO52" s="13"/>
      <c r="AP52" s="13"/>
      <c r="AQ52" s="13"/>
      <c r="AR52" s="13"/>
      <c r="AS52" s="13"/>
      <c r="AT52" s="13"/>
      <c r="AU52" s="298">
        <v>1</v>
      </c>
      <c r="AV52" s="305" t="str">
        <f t="shared" si="2"/>
        <v/>
      </c>
      <c r="AW52" s="305" t="str">
        <f t="shared" si="3"/>
        <v/>
      </c>
      <c r="AX52" s="305" t="str">
        <f t="shared" si="4"/>
        <v/>
      </c>
      <c r="AY52" s="305" t="str">
        <f t="shared" si="5"/>
        <v/>
      </c>
      <c r="AZ52" s="305" t="str">
        <f t="shared" si="6"/>
        <v/>
      </c>
      <c r="BA52" s="3"/>
      <c r="BB52" s="3"/>
      <c r="BC52" s="3"/>
      <c r="BD52" s="3"/>
      <c r="BE52" s="3"/>
      <c r="BF52" s="3"/>
      <c r="CC52" s="301">
        <v>1</v>
      </c>
    </row>
    <row r="53" spans="1:81" ht="13.5" customHeight="1">
      <c r="A53" s="47"/>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8"/>
      <c r="AB53" s="45"/>
      <c r="AC53" s="45"/>
      <c r="AD53" s="45"/>
      <c r="AE53" s="45"/>
      <c r="AF53" s="45"/>
      <c r="AG53" s="45"/>
      <c r="AH53" s="45"/>
      <c r="AI53" s="45"/>
      <c r="AJ53" s="45"/>
      <c r="AK53" s="45"/>
      <c r="AL53" s="45"/>
      <c r="AM53" s="45"/>
      <c r="AN53" s="45"/>
      <c r="AO53" s="45"/>
      <c r="AP53" s="45"/>
      <c r="AQ53" s="45"/>
      <c r="AR53" s="45"/>
      <c r="AS53" s="45"/>
      <c r="AT53" s="45"/>
      <c r="AU53" s="298">
        <v>1</v>
      </c>
      <c r="AV53" s="306"/>
      <c r="AW53" s="305" t="str">
        <f>IF((COUNTA(F53)&gt;0),G53,"")</f>
        <v/>
      </c>
      <c r="AX53" s="3"/>
      <c r="AY53" s="2"/>
      <c r="AZ53" s="2"/>
      <c r="BA53" s="50">
        <f>COUNTA(B47:B52)</f>
        <v>3</v>
      </c>
      <c r="BB53" s="50">
        <f>COUNTA(E47:E52)</f>
        <v>1</v>
      </c>
      <c r="BC53" s="50">
        <f>COUNTA(I47:J52)</f>
        <v>0</v>
      </c>
      <c r="BD53" s="50">
        <f>COUNTA(P47:Q52)</f>
        <v>0</v>
      </c>
      <c r="BE53" s="50">
        <f>COUNTA(W47:W52)</f>
        <v>0</v>
      </c>
      <c r="BF53" s="3"/>
      <c r="CC53" s="301">
        <v>1</v>
      </c>
    </row>
    <row r="54" spans="1:81" ht="24.95" customHeight="1">
      <c r="A54" s="1489" t="s">
        <v>514</v>
      </c>
      <c r="B54" s="1490"/>
      <c r="C54" s="1490"/>
      <c r="D54" s="1490"/>
      <c r="E54" s="1490"/>
      <c r="F54" s="1490"/>
      <c r="G54" s="1490"/>
      <c r="H54" s="1490"/>
      <c r="I54" s="1490"/>
      <c r="J54" s="1490"/>
      <c r="K54" s="1490"/>
      <c r="L54" s="1490"/>
      <c r="M54" s="1490"/>
      <c r="N54" s="1490"/>
      <c r="O54" s="1490"/>
      <c r="P54" s="1490"/>
      <c r="Q54" s="1490"/>
      <c r="R54" s="1490"/>
      <c r="S54" s="1490"/>
      <c r="T54" s="1490"/>
      <c r="U54" s="1490"/>
      <c r="V54" s="1490"/>
      <c r="W54" s="1490"/>
      <c r="X54" s="1490"/>
      <c r="Y54" s="1490"/>
      <c r="Z54" s="1490"/>
      <c r="AA54" s="1491"/>
      <c r="AB54" s="46"/>
      <c r="AC54" s="46"/>
      <c r="AD54" s="46"/>
      <c r="AE54" s="46"/>
      <c r="AF54" s="46"/>
      <c r="AG54" s="46"/>
      <c r="AH54" s="46"/>
      <c r="AI54" s="46"/>
      <c r="AJ54" s="46"/>
      <c r="AK54" s="46"/>
      <c r="AL54" s="46"/>
      <c r="AM54" s="46"/>
      <c r="AN54" s="46"/>
      <c r="AO54" s="46"/>
      <c r="AP54" s="46"/>
      <c r="AQ54" s="46"/>
      <c r="AR54" s="46"/>
      <c r="AS54" s="46"/>
      <c r="AT54" s="46"/>
      <c r="AU54" s="298">
        <v>1</v>
      </c>
      <c r="AV54" s="306"/>
      <c r="AW54" s="3"/>
      <c r="AX54" s="3"/>
      <c r="AY54" s="3"/>
      <c r="AZ54" s="3"/>
      <c r="BA54" s="3"/>
      <c r="BB54" s="3"/>
      <c r="BC54" s="3"/>
      <c r="BD54" s="3"/>
      <c r="BE54" s="3"/>
      <c r="BF54" s="3"/>
      <c r="CC54" s="301">
        <v>1</v>
      </c>
    </row>
    <row r="55" spans="1:81" ht="22.5" customHeight="1">
      <c r="A55" s="180"/>
      <c r="B55" s="1552" t="s">
        <v>155</v>
      </c>
      <c r="C55" s="1355"/>
      <c r="D55" s="1355"/>
      <c r="E55" s="1355"/>
      <c r="F55" s="1355"/>
      <c r="G55" s="1355"/>
      <c r="H55" s="1355"/>
      <c r="I55" s="1355"/>
      <c r="J55" s="1355"/>
      <c r="K55" s="1355"/>
      <c r="L55" s="1355"/>
      <c r="M55" s="1355"/>
      <c r="N55" s="1355"/>
      <c r="O55" s="1355"/>
      <c r="P55" s="179"/>
      <c r="Q55" s="179"/>
      <c r="R55" s="179"/>
      <c r="S55" s="179"/>
      <c r="T55" s="179"/>
      <c r="U55" s="179"/>
      <c r="V55" s="1553" t="s">
        <v>156</v>
      </c>
      <c r="W55" s="1363"/>
      <c r="X55" s="1691"/>
      <c r="Y55" s="1692"/>
      <c r="Z55" s="1692"/>
      <c r="AA55" s="1693"/>
      <c r="AB55" s="45"/>
      <c r="AC55" s="45"/>
      <c r="AD55" s="45"/>
      <c r="AE55" s="45"/>
      <c r="AF55" s="45"/>
      <c r="AG55" s="45"/>
      <c r="AH55" s="45"/>
      <c r="AI55" s="45"/>
      <c r="AJ55" s="45"/>
      <c r="AK55" s="45"/>
      <c r="AL55" s="45"/>
      <c r="AM55" s="45"/>
      <c r="AN55" s="45"/>
      <c r="AO55" s="45"/>
      <c r="AP55" s="45"/>
      <c r="AQ55" s="45"/>
      <c r="AR55" s="45"/>
      <c r="AS55" s="45"/>
      <c r="AT55" s="45"/>
      <c r="AU55" s="298">
        <v>1</v>
      </c>
      <c r="AV55" s="306" t="s">
        <v>157</v>
      </c>
      <c r="AW55" s="28" t="s">
        <v>158</v>
      </c>
      <c r="AX55" s="28" t="s">
        <v>159</v>
      </c>
      <c r="AY55" s="2"/>
      <c r="AZ55" s="28" t="s">
        <v>160</v>
      </c>
      <c r="BA55" s="28" t="s">
        <v>161</v>
      </c>
      <c r="BB55" s="28" t="s">
        <v>162</v>
      </c>
      <c r="BC55" s="28" t="s">
        <v>163</v>
      </c>
      <c r="BD55" s="28" t="s">
        <v>164</v>
      </c>
      <c r="BE55" s="3"/>
      <c r="BF55" s="3"/>
      <c r="CC55" s="301">
        <v>1</v>
      </c>
    </row>
    <row r="56" spans="1:81" ht="15" customHeight="1">
      <c r="A56" s="180"/>
      <c r="B56" s="49" t="s">
        <v>468</v>
      </c>
      <c r="C56" s="1514" t="s">
        <v>165</v>
      </c>
      <c r="D56" s="1441"/>
      <c r="E56" s="49" t="s">
        <v>468</v>
      </c>
      <c r="F56" s="1514" t="s">
        <v>166</v>
      </c>
      <c r="G56" s="1509"/>
      <c r="H56" s="1509"/>
      <c r="I56" s="1509"/>
      <c r="J56" s="1509"/>
      <c r="K56" s="1441"/>
      <c r="L56" s="1512" t="s">
        <v>136</v>
      </c>
      <c r="M56" s="1513"/>
      <c r="N56" s="1514" t="s">
        <v>167</v>
      </c>
      <c r="O56" s="1509"/>
      <c r="P56" s="1509"/>
      <c r="Q56" s="1509"/>
      <c r="R56" s="1509"/>
      <c r="S56" s="1441"/>
      <c r="T56" s="1512" t="s">
        <v>136</v>
      </c>
      <c r="U56" s="1513"/>
      <c r="V56" s="1514"/>
      <c r="W56" s="1509"/>
      <c r="X56" s="1420"/>
      <c r="Y56" s="1420"/>
      <c r="Z56" s="1420"/>
      <c r="AA56" s="1515"/>
      <c r="AB56" s="2"/>
      <c r="AC56" s="2"/>
      <c r="AD56" s="2"/>
      <c r="AE56" s="2"/>
      <c r="AF56" s="2"/>
      <c r="AG56" s="2"/>
      <c r="AH56" s="2"/>
      <c r="AI56" s="2"/>
      <c r="AJ56" s="2"/>
      <c r="AK56" s="2"/>
      <c r="AL56" s="2"/>
      <c r="AM56" s="2"/>
      <c r="AN56" s="2"/>
      <c r="AO56" s="2"/>
      <c r="AP56" s="2"/>
      <c r="AQ56" s="2"/>
      <c r="AR56" s="2"/>
      <c r="AS56" s="2"/>
      <c r="AT56" s="2"/>
      <c r="AU56" s="298">
        <v>1</v>
      </c>
      <c r="AV56" s="306"/>
      <c r="AW56" s="3"/>
      <c r="AX56" s="3"/>
      <c r="AY56" s="3"/>
      <c r="AZ56" s="3"/>
      <c r="BA56" s="3"/>
      <c r="BB56" s="2"/>
      <c r="BC56" s="3"/>
      <c r="BD56" s="3"/>
      <c r="BE56" s="3"/>
      <c r="BF56" s="3"/>
      <c r="CC56" s="301">
        <v>1</v>
      </c>
    </row>
    <row r="57" spans="1:81" ht="23.25" customHeight="1">
      <c r="A57" s="180"/>
      <c r="B57" s="165"/>
      <c r="C57" s="1496" t="s">
        <v>168</v>
      </c>
      <c r="D57" s="1472"/>
      <c r="E57" s="165"/>
      <c r="F57" s="1496" t="s">
        <v>169</v>
      </c>
      <c r="G57" s="1412"/>
      <c r="H57" s="1412"/>
      <c r="I57" s="1412"/>
      <c r="J57" s="1412"/>
      <c r="K57" s="1472"/>
      <c r="L57" s="1473"/>
      <c r="M57" s="1474"/>
      <c r="N57" s="1496" t="s">
        <v>170</v>
      </c>
      <c r="O57" s="1412"/>
      <c r="P57" s="1412"/>
      <c r="Q57" s="1412"/>
      <c r="R57" s="1412"/>
      <c r="S57" s="1472"/>
      <c r="T57" s="1473"/>
      <c r="U57" s="1474"/>
      <c r="V57" s="1497"/>
      <c r="W57" s="1476"/>
      <c r="X57" s="1476"/>
      <c r="Y57" s="1476"/>
      <c r="Z57" s="1476"/>
      <c r="AA57" s="1498"/>
      <c r="AB57" s="2"/>
      <c r="AC57" s="2"/>
      <c r="AD57" s="2"/>
      <c r="AE57" s="2"/>
      <c r="AF57" s="2"/>
      <c r="AG57" s="2"/>
      <c r="AH57" s="2"/>
      <c r="AI57" s="2"/>
      <c r="AJ57" s="2"/>
      <c r="AK57" s="2"/>
      <c r="AL57" s="2"/>
      <c r="AM57" s="2"/>
      <c r="AN57" s="2"/>
      <c r="AO57" s="2"/>
      <c r="AP57" s="2"/>
      <c r="AQ57" s="2"/>
      <c r="AR57" s="2"/>
      <c r="AS57" s="2"/>
      <c r="AT57" s="2"/>
      <c r="AU57" s="298">
        <v>1</v>
      </c>
      <c r="AV57" s="305" t="str">
        <f t="shared" ref="AV57:AV62" si="8">IF(COUNTA(B57)&gt;0,C57,"")</f>
        <v/>
      </c>
      <c r="AW57" s="305" t="str">
        <f t="shared" ref="AW57:AW62" si="9">IF(COUNTA(E57)&gt;0,F57,"")</f>
        <v/>
      </c>
      <c r="AX57" s="305" t="str">
        <f t="shared" ref="AX57:AX62" si="10">IF(COUNTA(L57)&gt;0,N57,"")</f>
        <v/>
      </c>
      <c r="AY57" s="305" t="str">
        <f t="shared" ref="AY57:AY62" si="11">IF(COUNTA(T57)&gt;0,V57,"")</f>
        <v/>
      </c>
      <c r="AZ57" s="305" t="str">
        <f>IF(AZ62=0,"",CONCATENATE("VALORIZACIÓN:
",AV57,"
",AV58,"
",AV59,"
",AV60,"
",AV61,"
",AV62))</f>
        <v/>
      </c>
      <c r="BA57" s="305" t="str">
        <f>IF(BA62=0,"",CONCATENATE("
ESPACIO PÚBLICO:
",AW57,"
",AW58,"
",AW59,"
",AW60,"
",AW61,"
",AW62))</f>
        <v/>
      </c>
      <c r="BB57" s="305" t="str">
        <f>IF(BB62=0,"",CONCATENATE("OTROS TRÁMITES:
",AX57,"
",AX58,"
",AX59,"
",AX60,"
",AX61," ",AX62))</f>
        <v/>
      </c>
      <c r="BC57" s="305" t="str">
        <f>IF(BC62=0,"",CONCATENATE("OTROS:
",AY57,"
",AY58,"
",AY59,"
",AY60,"
",AY61,"
",AY62))</f>
        <v/>
      </c>
      <c r="BD57" s="305" t="str">
        <f>IF(BD62=0,"",CONCATENATE("
TODOS:
",X55,))</f>
        <v/>
      </c>
      <c r="BE57" s="305" t="str">
        <f>CONCATENATE(AZ57,"
",BA57,"
",BB57,"
",BC57,"
",BD57)</f>
        <v xml:space="preserve">
</v>
      </c>
      <c r="BF57" s="2"/>
      <c r="CC57" s="301">
        <v>1</v>
      </c>
    </row>
    <row r="58" spans="1:81" ht="23.25" customHeight="1">
      <c r="A58" s="180"/>
      <c r="B58" s="165"/>
      <c r="C58" s="1496" t="s">
        <v>171</v>
      </c>
      <c r="D58" s="1472"/>
      <c r="E58" s="165"/>
      <c r="F58" s="1496" t="s">
        <v>172</v>
      </c>
      <c r="G58" s="1412"/>
      <c r="H58" s="1412"/>
      <c r="I58" s="1412"/>
      <c r="J58" s="1412"/>
      <c r="K58" s="1472"/>
      <c r="L58" s="1473"/>
      <c r="M58" s="1474"/>
      <c r="N58" s="1496" t="s">
        <v>173</v>
      </c>
      <c r="O58" s="1412"/>
      <c r="P58" s="1412"/>
      <c r="Q58" s="1412"/>
      <c r="R58" s="1412"/>
      <c r="S58" s="1472"/>
      <c r="T58" s="1473"/>
      <c r="U58" s="1474"/>
      <c r="V58" s="1497"/>
      <c r="W58" s="1476"/>
      <c r="X58" s="1476"/>
      <c r="Y58" s="1476"/>
      <c r="Z58" s="1476"/>
      <c r="AA58" s="1498"/>
      <c r="AB58" s="45"/>
      <c r="AC58" s="45"/>
      <c r="AD58" s="45"/>
      <c r="AE58" s="45"/>
      <c r="AF58" s="45"/>
      <c r="AG58" s="45"/>
      <c r="AH58" s="45"/>
      <c r="AI58" s="45"/>
      <c r="AJ58" s="45"/>
      <c r="AK58" s="45"/>
      <c r="AL58" s="45"/>
      <c r="AM58" s="45"/>
      <c r="AN58" s="45"/>
      <c r="AO58" s="45"/>
      <c r="AP58" s="45"/>
      <c r="AQ58" s="45"/>
      <c r="AR58" s="45"/>
      <c r="AS58" s="45"/>
      <c r="AT58" s="45"/>
      <c r="AU58" s="298">
        <v>1</v>
      </c>
      <c r="AV58" s="305" t="str">
        <f t="shared" si="8"/>
        <v/>
      </c>
      <c r="AW58" s="305" t="str">
        <f t="shared" si="9"/>
        <v/>
      </c>
      <c r="AX58" s="305" t="str">
        <f t="shared" si="10"/>
        <v/>
      </c>
      <c r="AY58" s="305" t="str">
        <f t="shared" si="11"/>
        <v/>
      </c>
      <c r="AZ58" s="3"/>
      <c r="BA58" s="3"/>
      <c r="BB58" s="3"/>
      <c r="BC58" s="3"/>
      <c r="BD58" s="3"/>
      <c r="BE58" s="2"/>
      <c r="BF58" s="2"/>
      <c r="CC58" s="301">
        <v>1</v>
      </c>
    </row>
    <row r="59" spans="1:81" ht="23.25" customHeight="1">
      <c r="A59" s="180"/>
      <c r="B59" s="165"/>
      <c r="C59" s="1496" t="s">
        <v>174</v>
      </c>
      <c r="D59" s="1472"/>
      <c r="E59" s="165"/>
      <c r="F59" s="1496" t="s">
        <v>175</v>
      </c>
      <c r="G59" s="1412"/>
      <c r="H59" s="1412"/>
      <c r="I59" s="1412"/>
      <c r="J59" s="1412"/>
      <c r="K59" s="1472"/>
      <c r="L59" s="1473"/>
      <c r="M59" s="1474"/>
      <c r="N59" s="1496" t="s">
        <v>176</v>
      </c>
      <c r="O59" s="1412"/>
      <c r="P59" s="1412"/>
      <c r="Q59" s="1412"/>
      <c r="R59" s="1412"/>
      <c r="S59" s="1472"/>
      <c r="T59" s="1473"/>
      <c r="U59" s="1474"/>
      <c r="V59" s="1497"/>
      <c r="W59" s="1476"/>
      <c r="X59" s="1476"/>
      <c r="Y59" s="1476"/>
      <c r="Z59" s="1476"/>
      <c r="AA59" s="1498"/>
      <c r="AB59" s="45"/>
      <c r="AC59" s="45"/>
      <c r="AD59" s="45"/>
      <c r="AE59" s="45"/>
      <c r="AF59" s="45"/>
      <c r="AG59" s="45"/>
      <c r="AH59" s="45"/>
      <c r="AI59" s="45"/>
      <c r="AJ59" s="45"/>
      <c r="AK59" s="45"/>
      <c r="AL59" s="45"/>
      <c r="AM59" s="45"/>
      <c r="AN59" s="45"/>
      <c r="AO59" s="45"/>
      <c r="AP59" s="45"/>
      <c r="AQ59" s="45"/>
      <c r="AR59" s="45"/>
      <c r="AS59" s="45"/>
      <c r="AT59" s="45"/>
      <c r="AU59" s="298">
        <v>1</v>
      </c>
      <c r="AV59" s="305" t="str">
        <f t="shared" si="8"/>
        <v/>
      </c>
      <c r="AW59" s="305" t="str">
        <f t="shared" si="9"/>
        <v/>
      </c>
      <c r="AX59" s="305" t="str">
        <f t="shared" si="10"/>
        <v/>
      </c>
      <c r="AY59" s="305" t="str">
        <f t="shared" si="11"/>
        <v/>
      </c>
      <c r="AZ59" s="2"/>
      <c r="BA59" s="3"/>
      <c r="BB59" s="3"/>
      <c r="BC59" s="2"/>
      <c r="BD59" s="3"/>
      <c r="BE59" s="3"/>
      <c r="BF59" s="2"/>
      <c r="CC59" s="301">
        <v>1</v>
      </c>
    </row>
    <row r="60" spans="1:81" ht="23.25" customHeight="1">
      <c r="A60" s="180"/>
      <c r="B60" s="165"/>
      <c r="C60" s="1496" t="s">
        <v>177</v>
      </c>
      <c r="D60" s="1472"/>
      <c r="E60" s="165"/>
      <c r="F60" s="1496" t="s">
        <v>178</v>
      </c>
      <c r="G60" s="1412"/>
      <c r="H60" s="1412"/>
      <c r="I60" s="1412"/>
      <c r="J60" s="1412"/>
      <c r="K60" s="1472"/>
      <c r="L60" s="1473"/>
      <c r="M60" s="1474"/>
      <c r="N60" s="1496" t="s">
        <v>179</v>
      </c>
      <c r="O60" s="1412"/>
      <c r="P60" s="1412"/>
      <c r="Q60" s="1412"/>
      <c r="R60" s="1412"/>
      <c r="S60" s="1472"/>
      <c r="T60" s="1473"/>
      <c r="U60" s="1474"/>
      <c r="V60" s="1497"/>
      <c r="W60" s="1476"/>
      <c r="X60" s="1476"/>
      <c r="Y60" s="1476"/>
      <c r="Z60" s="1476"/>
      <c r="AA60" s="1498"/>
      <c r="AB60" s="45"/>
      <c r="AC60" s="45"/>
      <c r="AD60" s="45"/>
      <c r="AE60" s="45"/>
      <c r="AF60" s="45"/>
      <c r="AG60" s="45"/>
      <c r="AH60" s="45"/>
      <c r="AI60" s="45"/>
      <c r="AJ60" s="45"/>
      <c r="AK60" s="45"/>
      <c r="AL60" s="45"/>
      <c r="AM60" s="45"/>
      <c r="AN60" s="45"/>
      <c r="AO60" s="45"/>
      <c r="AP60" s="45"/>
      <c r="AQ60" s="45"/>
      <c r="AR60" s="45"/>
      <c r="AS60" s="45"/>
      <c r="AT60" s="45"/>
      <c r="AU60" s="298">
        <v>1</v>
      </c>
      <c r="AV60" s="305" t="str">
        <f t="shared" si="8"/>
        <v/>
      </c>
      <c r="AW60" s="305" t="str">
        <f t="shared" si="9"/>
        <v/>
      </c>
      <c r="AX60" s="305" t="str">
        <f t="shared" si="10"/>
        <v/>
      </c>
      <c r="AY60" s="305" t="str">
        <f t="shared" si="11"/>
        <v/>
      </c>
      <c r="AZ60" s="3"/>
      <c r="BA60" s="3"/>
      <c r="BB60" s="3"/>
      <c r="BC60" s="3"/>
      <c r="BD60" s="3"/>
      <c r="BE60" s="3"/>
      <c r="BF60" s="2"/>
      <c r="CC60" s="301">
        <v>1</v>
      </c>
    </row>
    <row r="61" spans="1:81" ht="23.25" customHeight="1">
      <c r="A61" s="180"/>
      <c r="B61" s="165"/>
      <c r="C61" s="1496" t="s">
        <v>180</v>
      </c>
      <c r="D61" s="1472"/>
      <c r="E61" s="165"/>
      <c r="F61" s="1495" t="s">
        <v>181</v>
      </c>
      <c r="G61" s="1412"/>
      <c r="H61" s="1412"/>
      <c r="I61" s="1412"/>
      <c r="J61" s="1412"/>
      <c r="K61" s="1472"/>
      <c r="L61" s="1473"/>
      <c r="M61" s="1474"/>
      <c r="N61" s="1496" t="s">
        <v>182</v>
      </c>
      <c r="O61" s="1412"/>
      <c r="P61" s="1412"/>
      <c r="Q61" s="1412"/>
      <c r="R61" s="1412"/>
      <c r="S61" s="1472"/>
      <c r="T61" s="1473"/>
      <c r="U61" s="1474"/>
      <c r="V61" s="1497"/>
      <c r="W61" s="1476"/>
      <c r="X61" s="1476"/>
      <c r="Y61" s="1476"/>
      <c r="Z61" s="1476"/>
      <c r="AA61" s="1498"/>
      <c r="AB61" s="45"/>
      <c r="AC61" s="45"/>
      <c r="AD61" s="45"/>
      <c r="AE61" s="45"/>
      <c r="AF61" s="45"/>
      <c r="AG61" s="45"/>
      <c r="AH61" s="45"/>
      <c r="AI61" s="45"/>
      <c r="AJ61" s="45"/>
      <c r="AK61" s="45"/>
      <c r="AL61" s="45"/>
      <c r="AM61" s="45"/>
      <c r="AN61" s="45"/>
      <c r="AO61" s="45"/>
      <c r="AP61" s="45"/>
      <c r="AQ61" s="45"/>
      <c r="AR61" s="45"/>
      <c r="AS61" s="45"/>
      <c r="AT61" s="45"/>
      <c r="AU61" s="298">
        <v>1</v>
      </c>
      <c r="AV61" s="305" t="str">
        <f t="shared" si="8"/>
        <v/>
      </c>
      <c r="AW61" s="305" t="str">
        <f t="shared" si="9"/>
        <v/>
      </c>
      <c r="AX61" s="305" t="str">
        <f t="shared" si="10"/>
        <v/>
      </c>
      <c r="AY61" s="305" t="str">
        <f t="shared" si="11"/>
        <v/>
      </c>
      <c r="AZ61" s="3"/>
      <c r="BA61" s="3"/>
      <c r="BB61" s="3"/>
      <c r="BC61" s="3"/>
      <c r="BD61" s="3"/>
      <c r="BE61" s="3"/>
      <c r="BF61" s="2"/>
      <c r="CC61" s="301">
        <v>1</v>
      </c>
    </row>
    <row r="62" spans="1:81" ht="23.25" customHeight="1">
      <c r="A62" s="183"/>
      <c r="B62" s="184"/>
      <c r="C62" s="1606" t="s">
        <v>183</v>
      </c>
      <c r="D62" s="1479"/>
      <c r="E62" s="184"/>
      <c r="F62" s="1481"/>
      <c r="G62" s="1482"/>
      <c r="H62" s="1482"/>
      <c r="I62" s="1482"/>
      <c r="J62" s="1482"/>
      <c r="K62" s="1483"/>
      <c r="L62" s="1484" t="s">
        <v>184</v>
      </c>
      <c r="M62" s="1485"/>
      <c r="N62" s="1486" t="s">
        <v>494</v>
      </c>
      <c r="O62" s="1482"/>
      <c r="P62" s="1482"/>
      <c r="Q62" s="1482"/>
      <c r="R62" s="1482"/>
      <c r="S62" s="1483"/>
      <c r="T62" s="1487"/>
      <c r="U62" s="1488"/>
      <c r="V62" s="1481"/>
      <c r="W62" s="1482"/>
      <c r="X62" s="1482"/>
      <c r="Y62" s="1482"/>
      <c r="Z62" s="1482"/>
      <c r="AA62" s="1500"/>
      <c r="AB62" s="45"/>
      <c r="AC62" s="45"/>
      <c r="AD62" s="45"/>
      <c r="AE62" s="45"/>
      <c r="AF62" s="45"/>
      <c r="AG62" s="45"/>
      <c r="AH62" s="45"/>
      <c r="AI62" s="45"/>
      <c r="AJ62" s="45"/>
      <c r="AK62" s="45"/>
      <c r="AL62" s="45"/>
      <c r="AM62" s="45"/>
      <c r="AN62" s="45"/>
      <c r="AO62" s="45"/>
      <c r="AP62" s="45"/>
      <c r="AQ62" s="45"/>
      <c r="AR62" s="45"/>
      <c r="AS62" s="45"/>
      <c r="AT62" s="45"/>
      <c r="AU62" s="298">
        <v>1</v>
      </c>
      <c r="AV62" s="305" t="str">
        <f t="shared" si="8"/>
        <v/>
      </c>
      <c r="AW62" s="305" t="str">
        <f t="shared" si="9"/>
        <v/>
      </c>
      <c r="AX62" s="305" t="str">
        <f t="shared" si="10"/>
        <v>opas</v>
      </c>
      <c r="AY62" s="305" t="str">
        <f t="shared" si="11"/>
        <v/>
      </c>
      <c r="AZ62" s="50">
        <f>COUNTA(B57:B62)</f>
        <v>0</v>
      </c>
      <c r="BA62" s="50">
        <f>COUNTA(E57:E62)</f>
        <v>0</v>
      </c>
      <c r="BB62" s="50">
        <f>COUNTA(L57:M61)</f>
        <v>0</v>
      </c>
      <c r="BC62" s="50">
        <f>COUNTA(T57:U62)</f>
        <v>0</v>
      </c>
      <c r="BD62" s="50">
        <f>COUNTA(X55)</f>
        <v>0</v>
      </c>
      <c r="BE62" s="3"/>
      <c r="BF62" s="2"/>
      <c r="CC62" s="301">
        <v>1</v>
      </c>
    </row>
    <row r="63" spans="1:81" ht="15" customHeight="1">
      <c r="AU63" s="298">
        <v>1</v>
      </c>
      <c r="CC63" s="301">
        <v>1</v>
      </c>
    </row>
    <row r="64" spans="1:81" ht="24.95" customHeight="1">
      <c r="A64" s="1489" t="s">
        <v>513</v>
      </c>
      <c r="B64" s="1490"/>
      <c r="C64" s="1490"/>
      <c r="D64" s="1490"/>
      <c r="E64" s="1490"/>
      <c r="F64" s="1490"/>
      <c r="G64" s="1490"/>
      <c r="H64" s="1490"/>
      <c r="I64" s="1490"/>
      <c r="J64" s="1490"/>
      <c r="K64" s="1490"/>
      <c r="L64" s="1490"/>
      <c r="M64" s="1490"/>
      <c r="N64" s="1490"/>
      <c r="O64" s="1490"/>
      <c r="P64" s="1490"/>
      <c r="Q64" s="1490"/>
      <c r="R64" s="1490"/>
      <c r="S64" s="1490"/>
      <c r="T64" s="1490"/>
      <c r="U64" s="1490"/>
      <c r="V64" s="1490"/>
      <c r="W64" s="1490"/>
      <c r="X64" s="1490"/>
      <c r="Y64" s="1490"/>
      <c r="Z64" s="1490"/>
      <c r="AA64" s="1491"/>
      <c r="AB64" s="46"/>
      <c r="AC64" s="46"/>
      <c r="AD64" s="46"/>
      <c r="AE64" s="46"/>
      <c r="AF64" s="46"/>
      <c r="AG64" s="46"/>
      <c r="AH64" s="46"/>
      <c r="AI64" s="46"/>
      <c r="AJ64" s="46"/>
      <c r="AK64" s="46"/>
      <c r="AL64" s="46"/>
      <c r="AM64" s="46"/>
      <c r="AN64" s="46"/>
      <c r="AO64" s="46"/>
      <c r="AP64" s="46"/>
      <c r="AQ64" s="46"/>
      <c r="AR64" s="46"/>
      <c r="AS64" s="46"/>
      <c r="AT64" s="46"/>
      <c r="AU64" s="298">
        <v>1</v>
      </c>
      <c r="AV64" s="308"/>
      <c r="AW64" s="50" t="s">
        <v>185</v>
      </c>
      <c r="CC64" s="301">
        <v>1</v>
      </c>
    </row>
    <row r="65" spans="1:81" ht="11.25" customHeight="1">
      <c r="A65" s="188"/>
      <c r="B65" s="189"/>
      <c r="C65" s="1607" t="s">
        <v>186</v>
      </c>
      <c r="D65" s="1382"/>
      <c r="E65" s="1382"/>
      <c r="F65" s="226"/>
      <c r="G65" s="226"/>
      <c r="H65" s="226"/>
      <c r="I65" s="226"/>
      <c r="J65" s="226"/>
      <c r="K65" s="226"/>
      <c r="L65" s="171"/>
      <c r="M65" s="190"/>
      <c r="N65" s="190"/>
      <c r="O65" s="190"/>
      <c r="P65" s="190"/>
      <c r="Q65" s="190"/>
      <c r="R65" s="190"/>
      <c r="S65" s="191"/>
      <c r="T65" s="191"/>
      <c r="U65" s="191"/>
      <c r="V65" s="191"/>
      <c r="W65" s="191"/>
      <c r="X65" s="191"/>
      <c r="Y65" s="191"/>
      <c r="Z65" s="190"/>
      <c r="AA65" s="192"/>
      <c r="AB65" s="51"/>
      <c r="AC65" s="51"/>
      <c r="AD65" s="51"/>
      <c r="AE65" s="51"/>
      <c r="AF65" s="51"/>
      <c r="AG65" s="51"/>
      <c r="AH65" s="51"/>
      <c r="AI65" s="51"/>
      <c r="AJ65" s="51"/>
      <c r="AK65" s="51"/>
      <c r="AL65" s="51"/>
      <c r="AM65" s="51"/>
      <c r="AN65" s="51"/>
      <c r="AO65" s="51"/>
      <c r="AP65" s="51"/>
      <c r="AQ65" s="51"/>
      <c r="AR65" s="51"/>
      <c r="AS65" s="51"/>
      <c r="AT65" s="51"/>
      <c r="AU65" s="298">
        <v>1</v>
      </c>
      <c r="AV65" s="308"/>
      <c r="AW65" s="50"/>
      <c r="CC65" s="301">
        <v>1</v>
      </c>
    </row>
    <row r="66" spans="1:81" ht="24" customHeight="1">
      <c r="A66" s="188"/>
      <c r="B66" s="186" t="s">
        <v>597</v>
      </c>
      <c r="C66" s="228"/>
      <c r="D66" s="1608" t="s">
        <v>593</v>
      </c>
      <c r="E66" s="1609"/>
      <c r="F66" s="1609"/>
      <c r="G66" s="1609"/>
      <c r="H66" s="1609"/>
      <c r="I66" s="1609"/>
      <c r="J66" s="1609"/>
      <c r="K66" s="1609"/>
      <c r="L66" s="1609"/>
      <c r="M66" s="1609"/>
      <c r="N66" s="1609"/>
      <c r="O66" s="1609"/>
      <c r="P66" s="1609"/>
      <c r="Q66" s="1609"/>
      <c r="R66" s="1609"/>
      <c r="S66" s="1609"/>
      <c r="T66" s="1609"/>
      <c r="U66" s="1609"/>
      <c r="V66" s="1609"/>
      <c r="W66" s="1609"/>
      <c r="X66" s="1609"/>
      <c r="Y66" s="1609"/>
      <c r="Z66" s="1609"/>
      <c r="AA66" s="1610"/>
      <c r="AB66" s="53"/>
      <c r="AC66" s="53"/>
      <c r="AD66" s="53"/>
      <c r="AE66" s="53"/>
      <c r="AF66" s="53"/>
      <c r="AG66" s="53"/>
      <c r="AH66" s="53"/>
      <c r="AI66" s="53"/>
      <c r="AJ66" s="53"/>
      <c r="AK66" s="53"/>
      <c r="AL66" s="53"/>
      <c r="AM66" s="53"/>
      <c r="AN66" s="53"/>
      <c r="AO66" s="53"/>
      <c r="AP66" s="53"/>
      <c r="AQ66" s="53"/>
      <c r="AR66" s="53"/>
      <c r="AS66" s="53"/>
      <c r="AT66" s="53"/>
      <c r="AU66" s="298">
        <v>1</v>
      </c>
      <c r="AV66" s="305" t="str">
        <f t="shared" ref="AV66:AV71" si="12">IF(COUNTA(C66),D66,"")</f>
        <v/>
      </c>
      <c r="AW66" s="305" t="str">
        <f>CONCATENATE(AV66,"
",AV67,"
",AV68,"
",AV69,"
",AV70,"
",AV71,"
",AV72,"
",AV73,"
",AV74,"
",AV75)</f>
        <v xml:space="preserve">
</v>
      </c>
      <c r="CC66" s="301">
        <v>1</v>
      </c>
    </row>
    <row r="67" spans="1:81" ht="24" customHeight="1">
      <c r="A67" s="193"/>
      <c r="B67" s="186" t="s">
        <v>598</v>
      </c>
      <c r="C67" s="229"/>
      <c r="D67" s="1538" t="s">
        <v>592</v>
      </c>
      <c r="E67" s="1539"/>
      <c r="F67" s="1539"/>
      <c r="G67" s="1539"/>
      <c r="H67" s="1539"/>
      <c r="I67" s="1539"/>
      <c r="J67" s="1539"/>
      <c r="K67" s="1539"/>
      <c r="L67" s="1539"/>
      <c r="M67" s="1539"/>
      <c r="N67" s="1539"/>
      <c r="O67" s="1539"/>
      <c r="P67" s="1539"/>
      <c r="Q67" s="1539"/>
      <c r="R67" s="1539"/>
      <c r="S67" s="1539"/>
      <c r="T67" s="1539"/>
      <c r="U67" s="1539"/>
      <c r="V67" s="1539"/>
      <c r="W67" s="1539"/>
      <c r="X67" s="1539"/>
      <c r="Y67" s="1539"/>
      <c r="Z67" s="1539"/>
      <c r="AA67" s="1540"/>
      <c r="AB67" s="53"/>
      <c r="AC67" s="53"/>
      <c r="AD67" s="53"/>
      <c r="AE67" s="53"/>
      <c r="AF67" s="53"/>
      <c r="AG67" s="53"/>
      <c r="AH67" s="53"/>
      <c r="AI67" s="53"/>
      <c r="AJ67" s="53"/>
      <c r="AK67" s="53"/>
      <c r="AL67" s="53"/>
      <c r="AM67" s="53"/>
      <c r="AN67" s="53"/>
      <c r="AO67" s="53"/>
      <c r="AP67" s="53"/>
      <c r="AQ67" s="53"/>
      <c r="AR67" s="53"/>
      <c r="AS67" s="53"/>
      <c r="AT67" s="53"/>
      <c r="AU67" s="298">
        <v>1</v>
      </c>
      <c r="AV67" s="305" t="str">
        <f t="shared" si="12"/>
        <v/>
      </c>
      <c r="AW67" s="309"/>
      <c r="CC67" s="301">
        <v>1</v>
      </c>
    </row>
    <row r="68" spans="1:81" ht="24" customHeight="1">
      <c r="A68" s="193"/>
      <c r="B68" s="186" t="s">
        <v>599</v>
      </c>
      <c r="C68" s="229"/>
      <c r="D68" s="1538" t="s">
        <v>594</v>
      </c>
      <c r="E68" s="1539"/>
      <c r="F68" s="1539"/>
      <c r="G68" s="1539"/>
      <c r="H68" s="1539"/>
      <c r="I68" s="1539"/>
      <c r="J68" s="1539"/>
      <c r="K68" s="1539"/>
      <c r="L68" s="1539"/>
      <c r="M68" s="1539"/>
      <c r="N68" s="1539"/>
      <c r="O68" s="1539"/>
      <c r="P68" s="1539"/>
      <c r="Q68" s="1539"/>
      <c r="R68" s="1539"/>
      <c r="S68" s="1539"/>
      <c r="T68" s="1539"/>
      <c r="U68" s="1539"/>
      <c r="V68" s="1539"/>
      <c r="W68" s="1539"/>
      <c r="X68" s="1539"/>
      <c r="Y68" s="1539"/>
      <c r="Z68" s="1539"/>
      <c r="AA68" s="1540"/>
      <c r="AB68" s="53"/>
      <c r="AC68" s="53"/>
      <c r="AD68" s="53"/>
      <c r="AE68" s="53"/>
      <c r="AF68" s="53"/>
      <c r="AG68" s="53"/>
      <c r="AH68" s="53"/>
      <c r="AI68" s="53"/>
      <c r="AJ68" s="53"/>
      <c r="AK68" s="53"/>
      <c r="AL68" s="53"/>
      <c r="AM68" s="53"/>
      <c r="AN68" s="53"/>
      <c r="AO68" s="53"/>
      <c r="AP68" s="53"/>
      <c r="AQ68" s="53"/>
      <c r="AR68" s="53"/>
      <c r="AS68" s="53"/>
      <c r="AT68" s="53"/>
      <c r="AU68" s="298">
        <v>1</v>
      </c>
      <c r="AV68" s="305" t="str">
        <f t="shared" si="12"/>
        <v/>
      </c>
      <c r="AW68" s="309"/>
      <c r="CC68" s="301">
        <v>1</v>
      </c>
    </row>
    <row r="69" spans="1:81" ht="24" customHeight="1">
      <c r="A69" s="193"/>
      <c r="B69" s="186" t="s">
        <v>600</v>
      </c>
      <c r="C69" s="229"/>
      <c r="D69" s="1538" t="s">
        <v>595</v>
      </c>
      <c r="E69" s="1539"/>
      <c r="F69" s="1539"/>
      <c r="G69" s="1539"/>
      <c r="H69" s="1539"/>
      <c r="I69" s="1539"/>
      <c r="J69" s="1539"/>
      <c r="K69" s="1539"/>
      <c r="L69" s="1539"/>
      <c r="M69" s="1539"/>
      <c r="N69" s="1539"/>
      <c r="O69" s="1539"/>
      <c r="P69" s="1539"/>
      <c r="Q69" s="1539"/>
      <c r="R69" s="1539"/>
      <c r="S69" s="1539"/>
      <c r="T69" s="1539"/>
      <c r="U69" s="1539"/>
      <c r="V69" s="1539"/>
      <c r="W69" s="1539"/>
      <c r="X69" s="1539"/>
      <c r="Y69" s="1539"/>
      <c r="Z69" s="1539"/>
      <c r="AA69" s="1540"/>
      <c r="AB69" s="53"/>
      <c r="AC69" s="53"/>
      <c r="AD69" s="53"/>
      <c r="AE69" s="53"/>
      <c r="AF69" s="53"/>
      <c r="AG69" s="53"/>
      <c r="AH69" s="53"/>
      <c r="AI69" s="53"/>
      <c r="AJ69" s="53"/>
      <c r="AK69" s="53"/>
      <c r="AL69" s="53"/>
      <c r="AM69" s="53"/>
      <c r="AN69" s="53"/>
      <c r="AO69" s="53"/>
      <c r="AP69" s="53"/>
      <c r="AQ69" s="53"/>
      <c r="AR69" s="53"/>
      <c r="AS69" s="53"/>
      <c r="AT69" s="53"/>
      <c r="AU69" s="298">
        <v>1</v>
      </c>
      <c r="AV69" s="305" t="str">
        <f t="shared" si="12"/>
        <v/>
      </c>
      <c r="AW69" s="309"/>
      <c r="CC69" s="301">
        <v>1</v>
      </c>
    </row>
    <row r="70" spans="1:81" ht="24" customHeight="1">
      <c r="A70" s="193"/>
      <c r="B70" s="186" t="s">
        <v>601</v>
      </c>
      <c r="C70" s="230"/>
      <c r="D70" s="1541" t="s">
        <v>596</v>
      </c>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3"/>
      <c r="AB70" s="53"/>
      <c r="AC70" s="53"/>
      <c r="AD70" s="53"/>
      <c r="AE70" s="53"/>
      <c r="AF70" s="53"/>
      <c r="AG70" s="53"/>
      <c r="AH70" s="53"/>
      <c r="AI70" s="53"/>
      <c r="AJ70" s="53"/>
      <c r="AK70" s="53"/>
      <c r="AL70" s="53"/>
      <c r="AM70" s="53"/>
      <c r="AN70" s="53"/>
      <c r="AO70" s="53"/>
      <c r="AP70" s="53"/>
      <c r="AQ70" s="53"/>
      <c r="AR70" s="53"/>
      <c r="AS70" s="53"/>
      <c r="AT70" s="53"/>
      <c r="AU70" s="298">
        <v>1</v>
      </c>
      <c r="AV70" s="305" t="str">
        <f t="shared" si="12"/>
        <v/>
      </c>
      <c r="AW70" s="309"/>
      <c r="CC70" s="301">
        <v>1</v>
      </c>
    </row>
    <row r="71" spans="1:81" ht="24" hidden="1" customHeight="1">
      <c r="A71" s="194"/>
      <c r="B71" s="195"/>
      <c r="C71" s="227"/>
      <c r="D71" s="1544"/>
      <c r="E71" s="1545"/>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1546"/>
      <c r="AB71" s="53"/>
      <c r="AC71" s="53"/>
      <c r="AD71" s="53"/>
      <c r="AE71" s="53"/>
      <c r="AF71" s="53"/>
      <c r="AG71" s="53"/>
      <c r="AH71" s="53"/>
      <c r="AI71" s="53"/>
      <c r="AJ71" s="53"/>
      <c r="AK71" s="53"/>
      <c r="AL71" s="53"/>
      <c r="AM71" s="53"/>
      <c r="AN71" s="53"/>
      <c r="AO71" s="53"/>
      <c r="AP71" s="53"/>
      <c r="AQ71" s="53"/>
      <c r="AR71" s="53"/>
      <c r="AS71" s="53"/>
      <c r="AT71" s="53"/>
      <c r="AU71" s="298">
        <v>1</v>
      </c>
      <c r="AV71" s="305" t="str">
        <f t="shared" si="12"/>
        <v/>
      </c>
      <c r="AW71" s="309"/>
      <c r="CC71" s="301">
        <v>1</v>
      </c>
    </row>
    <row r="72" spans="1:81" ht="19.5" hidden="1" customHeight="1">
      <c r="A72" s="185"/>
      <c r="B72" s="186"/>
      <c r="C72" s="187"/>
      <c r="D72" s="1547"/>
      <c r="E72" s="1355"/>
      <c r="F72" s="1355"/>
      <c r="G72" s="1355"/>
      <c r="H72" s="1355"/>
      <c r="I72" s="1355"/>
      <c r="J72" s="1355"/>
      <c r="K72" s="1355"/>
      <c r="L72" s="1355"/>
      <c r="M72" s="1355"/>
      <c r="N72" s="1355"/>
      <c r="O72" s="1355"/>
      <c r="P72" s="1355"/>
      <c r="Q72" s="1355"/>
      <c r="R72" s="1355"/>
      <c r="S72" s="1355"/>
      <c r="T72" s="1355"/>
      <c r="U72" s="1355"/>
      <c r="V72" s="1355"/>
      <c r="W72" s="1355"/>
      <c r="X72" s="1355"/>
      <c r="Y72" s="1355"/>
      <c r="Z72" s="1355"/>
      <c r="AA72" s="1345"/>
      <c r="AB72" s="53"/>
      <c r="AC72" s="53"/>
      <c r="AD72" s="53"/>
      <c r="AE72" s="53"/>
      <c r="AF72" s="53"/>
      <c r="AG72" s="53"/>
      <c r="AH72" s="53"/>
      <c r="AI72" s="53"/>
      <c r="AJ72" s="53"/>
      <c r="AK72" s="53"/>
      <c r="AL72" s="53"/>
      <c r="AM72" s="53"/>
      <c r="AN72" s="53"/>
      <c r="AO72" s="53"/>
      <c r="AP72" s="53"/>
      <c r="AQ72" s="53"/>
      <c r="AR72" s="53"/>
      <c r="AS72" s="53"/>
      <c r="AT72" s="53"/>
      <c r="AU72" s="298">
        <v>1</v>
      </c>
      <c r="AV72" s="308" t="str">
        <f>IF(C72="x",D72,"")</f>
        <v/>
      </c>
      <c r="AW72" s="3"/>
      <c r="CC72" s="301">
        <v>1</v>
      </c>
    </row>
    <row r="73" spans="1:81" ht="19.5" hidden="1" customHeight="1">
      <c r="A73" s="54"/>
      <c r="B73" s="52"/>
      <c r="C73" s="21"/>
      <c r="D73" s="1548"/>
      <c r="E73" s="1300"/>
      <c r="F73" s="1300"/>
      <c r="G73" s="1300"/>
      <c r="H73" s="1300"/>
      <c r="I73" s="1300"/>
      <c r="J73" s="1300"/>
      <c r="K73" s="1300"/>
      <c r="L73" s="1300"/>
      <c r="M73" s="1300"/>
      <c r="N73" s="1300"/>
      <c r="O73" s="1300"/>
      <c r="P73" s="1300"/>
      <c r="Q73" s="1300"/>
      <c r="R73" s="1300"/>
      <c r="S73" s="1300"/>
      <c r="T73" s="1300"/>
      <c r="U73" s="1300"/>
      <c r="V73" s="1300"/>
      <c r="W73" s="1300"/>
      <c r="X73" s="1300"/>
      <c r="Y73" s="1300"/>
      <c r="Z73" s="1300"/>
      <c r="AA73" s="1357"/>
      <c r="AB73" s="53"/>
      <c r="AC73" s="53"/>
      <c r="AD73" s="53"/>
      <c r="AE73" s="53"/>
      <c r="AF73" s="53"/>
      <c r="AG73" s="53"/>
      <c r="AH73" s="53"/>
      <c r="AI73" s="53"/>
      <c r="AJ73" s="53"/>
      <c r="AK73" s="53"/>
      <c r="AL73" s="53"/>
      <c r="AM73" s="53"/>
      <c r="AN73" s="53"/>
      <c r="AO73" s="53"/>
      <c r="AP73" s="53"/>
      <c r="AQ73" s="53"/>
      <c r="AR73" s="53"/>
      <c r="AS73" s="53"/>
      <c r="AT73" s="53"/>
      <c r="AU73" s="298">
        <v>1</v>
      </c>
      <c r="AV73" s="308" t="str">
        <f>IF(C73="x",D73,"")</f>
        <v/>
      </c>
      <c r="AW73" s="3"/>
      <c r="CC73" s="301">
        <v>1</v>
      </c>
    </row>
    <row r="74" spans="1:81" ht="19.5" hidden="1" customHeight="1">
      <c r="A74" s="54"/>
      <c r="B74" s="52"/>
      <c r="C74" s="21"/>
      <c r="D74" s="1548"/>
      <c r="E74" s="1300"/>
      <c r="F74" s="1300"/>
      <c r="G74" s="1300"/>
      <c r="H74" s="1300"/>
      <c r="I74" s="1300"/>
      <c r="J74" s="1300"/>
      <c r="K74" s="1300"/>
      <c r="L74" s="1300"/>
      <c r="M74" s="1300"/>
      <c r="N74" s="1300"/>
      <c r="O74" s="1300"/>
      <c r="P74" s="1300"/>
      <c r="Q74" s="1300"/>
      <c r="R74" s="1300"/>
      <c r="S74" s="1300"/>
      <c r="T74" s="1300"/>
      <c r="U74" s="1300"/>
      <c r="V74" s="1300"/>
      <c r="W74" s="1300"/>
      <c r="X74" s="1300"/>
      <c r="Y74" s="1300"/>
      <c r="Z74" s="1300"/>
      <c r="AA74" s="1357"/>
      <c r="AB74" s="53"/>
      <c r="AC74" s="53"/>
      <c r="AD74" s="53"/>
      <c r="AE74" s="53"/>
      <c r="AF74" s="53"/>
      <c r="AG74" s="53"/>
      <c r="AH74" s="53"/>
      <c r="AI74" s="53"/>
      <c r="AJ74" s="53"/>
      <c r="AK74" s="53"/>
      <c r="AL74" s="53"/>
      <c r="AM74" s="53"/>
      <c r="AN74" s="53"/>
      <c r="AO74" s="53"/>
      <c r="AP74" s="53"/>
      <c r="AQ74" s="53"/>
      <c r="AR74" s="53"/>
      <c r="AS74" s="53"/>
      <c r="AT74" s="53"/>
      <c r="AU74" s="298">
        <v>1</v>
      </c>
      <c r="AV74" s="308" t="str">
        <f>IF(C74="x",D74,"")</f>
        <v/>
      </c>
      <c r="AW74" s="3"/>
      <c r="CC74" s="301">
        <v>1</v>
      </c>
    </row>
    <row r="75" spans="1:81" ht="19.5" hidden="1" customHeight="1">
      <c r="A75" s="54"/>
      <c r="B75" s="52"/>
      <c r="C75" s="21"/>
      <c r="D75" s="1548"/>
      <c r="E75" s="1300"/>
      <c r="F75" s="1300"/>
      <c r="G75" s="1300"/>
      <c r="H75" s="1300"/>
      <c r="I75" s="1300"/>
      <c r="J75" s="1300"/>
      <c r="K75" s="1300"/>
      <c r="L75" s="1300"/>
      <c r="M75" s="1300"/>
      <c r="N75" s="1300"/>
      <c r="O75" s="1300"/>
      <c r="P75" s="1300"/>
      <c r="Q75" s="1300"/>
      <c r="R75" s="1300"/>
      <c r="S75" s="1300"/>
      <c r="T75" s="1300"/>
      <c r="U75" s="1300"/>
      <c r="V75" s="1300"/>
      <c r="W75" s="1300"/>
      <c r="X75" s="1300"/>
      <c r="Y75" s="1300"/>
      <c r="Z75" s="1300"/>
      <c r="AA75" s="1357"/>
      <c r="AB75" s="53"/>
      <c r="AC75" s="53"/>
      <c r="AD75" s="53"/>
      <c r="AE75" s="53"/>
      <c r="AF75" s="53"/>
      <c r="AG75" s="53"/>
      <c r="AH75" s="53"/>
      <c r="AI75" s="53"/>
      <c r="AJ75" s="53"/>
      <c r="AK75" s="53"/>
      <c r="AL75" s="53"/>
      <c r="AM75" s="53"/>
      <c r="AN75" s="53"/>
      <c r="AO75" s="53"/>
      <c r="AP75" s="53"/>
      <c r="AQ75" s="53"/>
      <c r="AR75" s="53"/>
      <c r="AS75" s="53"/>
      <c r="AT75" s="53"/>
      <c r="AU75" s="298">
        <v>1</v>
      </c>
      <c r="AV75" s="308" t="str">
        <f>IF(C75="x",D75,"")</f>
        <v/>
      </c>
      <c r="AW75" s="3"/>
      <c r="CC75" s="301">
        <v>1</v>
      </c>
    </row>
    <row r="76" spans="1:81" ht="14.25" customHeight="1">
      <c r="A76" s="54"/>
      <c r="B76" s="54"/>
      <c r="C76" s="54"/>
      <c r="D76" s="55"/>
      <c r="E76" s="56"/>
      <c r="F76" s="57"/>
      <c r="G76" s="52"/>
      <c r="H76" s="5"/>
      <c r="I76" s="52"/>
      <c r="J76" s="5"/>
      <c r="K76" s="52"/>
      <c r="L76" s="5"/>
      <c r="M76" s="52"/>
      <c r="N76" s="5"/>
      <c r="O76" s="52"/>
      <c r="P76" s="5"/>
      <c r="Q76" s="52"/>
      <c r="R76" s="16"/>
      <c r="S76" s="16"/>
      <c r="T76" s="16"/>
      <c r="U76" s="16"/>
      <c r="V76" s="16"/>
      <c r="W76" s="16"/>
      <c r="X76" s="16"/>
      <c r="Y76" s="16"/>
      <c r="Z76" s="16"/>
      <c r="AA76" s="16"/>
      <c r="AB76" s="51"/>
      <c r="AC76" s="51"/>
      <c r="AD76" s="51"/>
      <c r="AE76" s="51"/>
      <c r="AF76" s="51"/>
      <c r="AG76" s="51"/>
      <c r="AH76" s="51"/>
      <c r="AI76" s="51"/>
      <c r="AJ76" s="51"/>
      <c r="AK76" s="51"/>
      <c r="AL76" s="51"/>
      <c r="AM76" s="51"/>
      <c r="AN76" s="51"/>
      <c r="AO76" s="51"/>
      <c r="AP76" s="51"/>
      <c r="AQ76" s="51"/>
      <c r="AR76" s="51"/>
      <c r="AS76" s="51"/>
      <c r="AT76" s="51"/>
      <c r="AU76" s="298">
        <v>1</v>
      </c>
      <c r="AV76" s="310"/>
      <c r="AW76" s="3"/>
      <c r="CC76" s="301">
        <v>1</v>
      </c>
    </row>
    <row r="77" spans="1:81" ht="14.25" customHeight="1">
      <c r="A77" s="54"/>
      <c r="B77" s="54"/>
      <c r="C77" s="54"/>
      <c r="D77" s="55"/>
      <c r="E77" s="56"/>
      <c r="F77" s="57"/>
      <c r="G77" s="52"/>
      <c r="H77" s="5"/>
      <c r="I77" s="52"/>
      <c r="J77" s="5"/>
      <c r="K77" s="52"/>
      <c r="L77" s="5"/>
      <c r="M77" s="52"/>
      <c r="N77" s="5"/>
      <c r="O77" s="52"/>
      <c r="P77" s="5"/>
      <c r="Q77" s="52"/>
      <c r="R77" s="16"/>
      <c r="S77" s="16"/>
      <c r="T77" s="16"/>
      <c r="U77" s="16"/>
      <c r="V77" s="16"/>
      <c r="W77" s="16"/>
      <c r="X77" s="16"/>
      <c r="Y77" s="16"/>
      <c r="Z77" s="16"/>
      <c r="AA77" s="16"/>
      <c r="AB77" s="51"/>
      <c r="AC77" s="51"/>
      <c r="AD77" s="51"/>
      <c r="AE77" s="51"/>
      <c r="AF77" s="51"/>
      <c r="AG77" s="51"/>
      <c r="AH77" s="51"/>
      <c r="AI77" s="51"/>
      <c r="AJ77" s="51"/>
      <c r="AK77" s="51"/>
      <c r="AL77" s="51"/>
      <c r="AM77" s="51"/>
      <c r="AN77" s="51"/>
      <c r="AO77" s="51"/>
      <c r="AP77" s="51"/>
      <c r="AQ77" s="51"/>
      <c r="AR77" s="51"/>
      <c r="AS77" s="51"/>
      <c r="AT77" s="51"/>
      <c r="AU77" s="298">
        <v>1</v>
      </c>
      <c r="AV77" s="310"/>
      <c r="AW77" s="3"/>
      <c r="CC77" s="301">
        <v>1</v>
      </c>
    </row>
    <row r="78" spans="1:81" ht="30" customHeight="1">
      <c r="A78" s="1549" t="s">
        <v>36</v>
      </c>
      <c r="B78" s="1461"/>
      <c r="C78" s="1461"/>
      <c r="D78" s="1461"/>
      <c r="E78" s="1461"/>
      <c r="F78" s="1461"/>
      <c r="G78" s="1461"/>
      <c r="H78" s="1461"/>
      <c r="I78" s="1461"/>
      <c r="J78" s="1461"/>
      <c r="K78" s="1461"/>
      <c r="L78" s="1461"/>
      <c r="M78" s="1461"/>
      <c r="N78" s="1461"/>
      <c r="O78" s="1461"/>
      <c r="P78" s="1461"/>
      <c r="Q78" s="1461"/>
      <c r="R78" s="1461"/>
      <c r="S78" s="1461"/>
      <c r="T78" s="1461"/>
      <c r="U78" s="1461"/>
      <c r="V78" s="1461"/>
      <c r="W78" s="1461"/>
      <c r="X78" s="1461"/>
      <c r="Y78" s="1461"/>
      <c r="Z78" s="1461"/>
      <c r="AA78" s="1462"/>
      <c r="AB78" s="36"/>
      <c r="AC78" s="36"/>
      <c r="AD78" s="36"/>
      <c r="AE78" s="36"/>
      <c r="AF78" s="36"/>
      <c r="AG78" s="36"/>
      <c r="AH78" s="36"/>
      <c r="AI78" s="36"/>
      <c r="AJ78" s="36"/>
      <c r="AK78" s="36"/>
      <c r="AL78" s="36"/>
      <c r="AM78" s="36"/>
      <c r="AN78" s="36"/>
      <c r="AO78" s="36"/>
      <c r="AP78" s="36"/>
      <c r="AQ78" s="36"/>
      <c r="AR78" s="36"/>
      <c r="AS78" s="36"/>
      <c r="AT78" s="36"/>
      <c r="AU78" s="298">
        <v>1</v>
      </c>
      <c r="AV78" s="310"/>
      <c r="AW78" s="3"/>
      <c r="CC78" s="301">
        <v>1</v>
      </c>
    </row>
    <row r="79" spans="1:81" ht="41.25" customHeight="1">
      <c r="A79" s="1550" t="s">
        <v>187</v>
      </c>
      <c r="B79" s="1320"/>
      <c r="C79" s="1320"/>
      <c r="D79" s="1320"/>
      <c r="E79" s="1320"/>
      <c r="F79" s="1320"/>
      <c r="G79" s="1320"/>
      <c r="H79" s="1320"/>
      <c r="I79" s="1320"/>
      <c r="J79" s="1320"/>
      <c r="K79" s="1320"/>
      <c r="L79" s="1320"/>
      <c r="M79" s="1320"/>
      <c r="N79" s="1320"/>
      <c r="O79" s="1320"/>
      <c r="P79" s="1320"/>
      <c r="Q79" s="1320"/>
      <c r="R79" s="1320"/>
      <c r="S79" s="1320"/>
      <c r="T79" s="1320"/>
      <c r="U79" s="1320"/>
      <c r="V79" s="1320"/>
      <c r="W79" s="1320"/>
      <c r="X79" s="1320"/>
      <c r="Y79" s="1320"/>
      <c r="Z79" s="1320"/>
      <c r="AA79" s="1320"/>
      <c r="AB79" s="13"/>
      <c r="AC79" s="13"/>
      <c r="AD79" s="13"/>
      <c r="AE79" s="13"/>
      <c r="AF79" s="13"/>
      <c r="AG79" s="13"/>
      <c r="AH79" s="13"/>
      <c r="AI79" s="13"/>
      <c r="AJ79" s="13"/>
      <c r="AK79" s="13"/>
      <c r="AL79" s="13"/>
      <c r="AM79" s="13"/>
      <c r="AN79" s="13"/>
      <c r="AO79" s="13"/>
      <c r="AP79" s="13"/>
      <c r="AQ79" s="13"/>
      <c r="AR79" s="13"/>
      <c r="AS79" s="13"/>
      <c r="AT79" s="13"/>
      <c r="AU79" s="298">
        <v>1</v>
      </c>
      <c r="AV79" s="310"/>
      <c r="AW79" s="3"/>
      <c r="CC79" s="301">
        <v>1</v>
      </c>
    </row>
    <row r="80" spans="1:81" ht="15" customHeight="1">
      <c r="AU80" s="298">
        <v>1</v>
      </c>
      <c r="CC80" s="301">
        <v>1</v>
      </c>
    </row>
    <row r="81" spans="1:81" ht="15.75" customHeight="1">
      <c r="A81" s="1492" t="s">
        <v>188</v>
      </c>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7"/>
      <c r="AU81" s="298">
        <v>1</v>
      </c>
      <c r="CC81" s="301">
        <v>1</v>
      </c>
    </row>
    <row r="82" spans="1:81" ht="23.25" customHeight="1">
      <c r="A82" s="1493" t="s">
        <v>189</v>
      </c>
      <c r="B82" s="1300"/>
      <c r="C82" s="1357"/>
      <c r="D82" s="1494" t="s">
        <v>44</v>
      </c>
      <c r="E82" s="1300"/>
      <c r="F82" s="1300"/>
      <c r="G82" s="1300"/>
      <c r="H82" s="1357"/>
      <c r="I82" s="1494" t="s">
        <v>190</v>
      </c>
      <c r="J82" s="1300"/>
      <c r="K82" s="1300"/>
      <c r="L82" s="1300"/>
      <c r="M82" s="1300"/>
      <c r="N82" s="1300"/>
      <c r="O82" s="1300"/>
      <c r="P82" s="1357"/>
      <c r="Q82" s="1493" t="s">
        <v>191</v>
      </c>
      <c r="R82" s="1300"/>
      <c r="S82" s="1300"/>
      <c r="T82" s="1300"/>
      <c r="U82" s="1300"/>
      <c r="V82" s="1300"/>
      <c r="W82" s="1300"/>
      <c r="X82" s="1300"/>
      <c r="Y82" s="1300"/>
      <c r="Z82" s="1300"/>
      <c r="AA82" s="1357"/>
      <c r="AU82" s="298">
        <v>1</v>
      </c>
      <c r="CC82" s="301">
        <v>1</v>
      </c>
    </row>
    <row r="83" spans="1:81" ht="27.75" customHeight="1">
      <c r="A83" s="58">
        <v>1</v>
      </c>
      <c r="B83" s="59" t="s">
        <v>107</v>
      </c>
      <c r="C83" s="60">
        <v>0.2</v>
      </c>
      <c r="D83" s="1517" t="s">
        <v>109</v>
      </c>
      <c r="E83" s="1300"/>
      <c r="F83" s="1300"/>
      <c r="G83" s="1300"/>
      <c r="H83" s="1357"/>
      <c r="I83" s="1517" t="s">
        <v>192</v>
      </c>
      <c r="J83" s="1300"/>
      <c r="K83" s="1300"/>
      <c r="L83" s="1300"/>
      <c r="M83" s="1300"/>
      <c r="N83" s="1300"/>
      <c r="O83" s="1300"/>
      <c r="P83" s="1357"/>
      <c r="Q83" s="1517" t="s">
        <v>108</v>
      </c>
      <c r="R83" s="1300"/>
      <c r="S83" s="1300"/>
      <c r="T83" s="1300"/>
      <c r="U83" s="1300"/>
      <c r="V83" s="1300"/>
      <c r="W83" s="1300"/>
      <c r="X83" s="1300"/>
      <c r="Y83" s="1300"/>
      <c r="Z83" s="1300"/>
      <c r="AA83" s="1357"/>
      <c r="AU83" s="298">
        <v>1</v>
      </c>
      <c r="CC83" s="301">
        <v>1</v>
      </c>
    </row>
    <row r="84" spans="1:81" ht="27.75" customHeight="1">
      <c r="A84" s="58">
        <v>2</v>
      </c>
      <c r="B84" s="61" t="s">
        <v>110</v>
      </c>
      <c r="C84" s="60">
        <v>0.4</v>
      </c>
      <c r="D84" s="1517" t="s">
        <v>193</v>
      </c>
      <c r="E84" s="1300"/>
      <c r="F84" s="1300"/>
      <c r="G84" s="1300"/>
      <c r="H84" s="1357"/>
      <c r="I84" s="1517" t="s">
        <v>194</v>
      </c>
      <c r="J84" s="1300"/>
      <c r="K84" s="1300"/>
      <c r="L84" s="1300"/>
      <c r="M84" s="1300"/>
      <c r="N84" s="1300"/>
      <c r="O84" s="1300"/>
      <c r="P84" s="1357"/>
      <c r="Q84" s="1517" t="s">
        <v>111</v>
      </c>
      <c r="R84" s="1300"/>
      <c r="S84" s="1300"/>
      <c r="T84" s="1300"/>
      <c r="U84" s="1300"/>
      <c r="V84" s="1300"/>
      <c r="W84" s="1300"/>
      <c r="X84" s="1300"/>
      <c r="Y84" s="1300"/>
      <c r="Z84" s="1300"/>
      <c r="AA84" s="1357"/>
      <c r="AU84" s="298">
        <v>1</v>
      </c>
      <c r="CC84" s="301">
        <v>1</v>
      </c>
    </row>
    <row r="85" spans="1:81" ht="27.75" customHeight="1">
      <c r="A85" s="58">
        <v>3</v>
      </c>
      <c r="B85" s="62" t="s">
        <v>112</v>
      </c>
      <c r="C85" s="60">
        <v>0.6</v>
      </c>
      <c r="D85" s="1517" t="s">
        <v>114</v>
      </c>
      <c r="E85" s="1300"/>
      <c r="F85" s="1300"/>
      <c r="G85" s="1300"/>
      <c r="H85" s="1357"/>
      <c r="I85" s="1517" t="s">
        <v>195</v>
      </c>
      <c r="J85" s="1300"/>
      <c r="K85" s="1300"/>
      <c r="L85" s="1300"/>
      <c r="M85" s="1300"/>
      <c r="N85" s="1300"/>
      <c r="O85" s="1300"/>
      <c r="P85" s="1357"/>
      <c r="Q85" s="1517" t="s">
        <v>113</v>
      </c>
      <c r="R85" s="1300"/>
      <c r="S85" s="1300"/>
      <c r="T85" s="1300"/>
      <c r="U85" s="1300"/>
      <c r="V85" s="1300"/>
      <c r="W85" s="1300"/>
      <c r="X85" s="1300"/>
      <c r="Y85" s="1300"/>
      <c r="Z85" s="1300"/>
      <c r="AA85" s="1357"/>
      <c r="AU85" s="298">
        <v>1</v>
      </c>
      <c r="CC85" s="301">
        <v>1</v>
      </c>
    </row>
    <row r="86" spans="1:81" ht="27.75" customHeight="1">
      <c r="A86" s="58">
        <v>4</v>
      </c>
      <c r="B86" s="63" t="s">
        <v>115</v>
      </c>
      <c r="C86" s="60">
        <v>0.8</v>
      </c>
      <c r="D86" s="1517" t="s">
        <v>196</v>
      </c>
      <c r="E86" s="1300"/>
      <c r="F86" s="1300"/>
      <c r="G86" s="1300"/>
      <c r="H86" s="1357"/>
      <c r="I86" s="1517" t="s">
        <v>197</v>
      </c>
      <c r="J86" s="1300"/>
      <c r="K86" s="1300"/>
      <c r="L86" s="1300"/>
      <c r="M86" s="1300"/>
      <c r="N86" s="1300"/>
      <c r="O86" s="1300"/>
      <c r="P86" s="1357"/>
      <c r="Q86" s="1517" t="s">
        <v>116</v>
      </c>
      <c r="R86" s="1300"/>
      <c r="S86" s="1300"/>
      <c r="T86" s="1300"/>
      <c r="U86" s="1300"/>
      <c r="V86" s="1300"/>
      <c r="W86" s="1300"/>
      <c r="X86" s="1300"/>
      <c r="Y86" s="1300"/>
      <c r="Z86" s="1300"/>
      <c r="AA86" s="1357"/>
      <c r="AU86" s="298">
        <v>1</v>
      </c>
      <c r="CC86" s="301">
        <v>1</v>
      </c>
    </row>
    <row r="87" spans="1:81" ht="27.75" customHeight="1">
      <c r="A87" s="58">
        <v>5</v>
      </c>
      <c r="B87" s="64" t="s">
        <v>117</v>
      </c>
      <c r="C87" s="60">
        <v>1</v>
      </c>
      <c r="D87" s="1517" t="s">
        <v>198</v>
      </c>
      <c r="E87" s="1300"/>
      <c r="F87" s="1300"/>
      <c r="G87" s="1300"/>
      <c r="H87" s="1357"/>
      <c r="I87" s="1517" t="s">
        <v>199</v>
      </c>
      <c r="J87" s="1300"/>
      <c r="K87" s="1300"/>
      <c r="L87" s="1300"/>
      <c r="M87" s="1300"/>
      <c r="N87" s="1300"/>
      <c r="O87" s="1300"/>
      <c r="P87" s="1357"/>
      <c r="Q87" s="1517" t="s">
        <v>118</v>
      </c>
      <c r="R87" s="1300"/>
      <c r="S87" s="1300"/>
      <c r="T87" s="1300"/>
      <c r="U87" s="1300"/>
      <c r="V87" s="1300"/>
      <c r="W87" s="1300"/>
      <c r="X87" s="1300"/>
      <c r="Y87" s="1300"/>
      <c r="Z87" s="1300"/>
      <c r="AA87" s="1357"/>
      <c r="AU87" s="298">
        <v>1</v>
      </c>
      <c r="CC87" s="301">
        <v>1</v>
      </c>
    </row>
    <row r="88" spans="1:81" ht="8.2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U88" s="298">
        <v>1</v>
      </c>
      <c r="CC88" s="301">
        <v>1</v>
      </c>
    </row>
    <row r="89" spans="1:81" ht="18.75" customHeight="1">
      <c r="A89" s="13"/>
      <c r="B89" s="65" t="s">
        <v>200</v>
      </c>
      <c r="C89" s="16"/>
      <c r="D89" s="16"/>
      <c r="E89" s="66"/>
      <c r="F89" s="16"/>
      <c r="G89" s="16"/>
      <c r="H89" s="16"/>
      <c r="I89" s="16"/>
      <c r="J89" s="16"/>
      <c r="K89" s="16"/>
      <c r="L89" s="16"/>
      <c r="M89" s="16"/>
      <c r="N89" s="16"/>
      <c r="O89" s="16"/>
      <c r="P89" s="16"/>
      <c r="Q89" s="16"/>
      <c r="R89" s="16"/>
      <c r="S89" s="16"/>
      <c r="T89" s="16"/>
      <c r="U89" s="5"/>
      <c r="V89" s="5"/>
      <c r="W89" s="5"/>
      <c r="X89" s="5"/>
      <c r="Y89" s="5"/>
      <c r="Z89" s="5"/>
      <c r="AA89" s="5"/>
      <c r="AU89" s="298">
        <v>1</v>
      </c>
      <c r="CC89" s="301">
        <v>1</v>
      </c>
    </row>
    <row r="90" spans="1:81" ht="24" customHeight="1">
      <c r="A90" s="2"/>
      <c r="B90" s="1531" t="s">
        <v>201</v>
      </c>
      <c r="C90" s="1519"/>
      <c r="D90" s="1519"/>
      <c r="E90" s="1519"/>
      <c r="F90" s="1520"/>
      <c r="G90" s="1531" t="s">
        <v>202</v>
      </c>
      <c r="H90" s="1519"/>
      <c r="I90" s="1519"/>
      <c r="J90" s="1519"/>
      <c r="K90" s="1519"/>
      <c r="L90" s="1519"/>
      <c r="M90" s="1519"/>
      <c r="N90" s="1519"/>
      <c r="O90" s="1519"/>
      <c r="P90" s="1519"/>
      <c r="Q90" s="1519"/>
      <c r="R90" s="1520"/>
      <c r="S90" s="1551" t="s">
        <v>203</v>
      </c>
      <c r="T90" s="1519"/>
      <c r="U90" s="1519"/>
      <c r="V90" s="1519"/>
      <c r="W90" s="1519"/>
      <c r="X90" s="1520"/>
      <c r="Y90" s="1518" t="s">
        <v>204</v>
      </c>
      <c r="Z90" s="1519"/>
      <c r="AA90" s="1520"/>
      <c r="AU90" s="298">
        <v>1</v>
      </c>
      <c r="CC90" s="301">
        <v>1</v>
      </c>
    </row>
    <row r="91" spans="1:81" ht="35.1" customHeight="1">
      <c r="A91" s="27"/>
      <c r="B91" s="1523"/>
      <c r="C91" s="1524"/>
      <c r="D91" s="1524"/>
      <c r="E91" s="1524"/>
      <c r="F91" s="1525"/>
      <c r="G91" s="1523"/>
      <c r="H91" s="1524"/>
      <c r="I91" s="1524"/>
      <c r="J91" s="1524"/>
      <c r="K91" s="1524"/>
      <c r="L91" s="1524"/>
      <c r="M91" s="1524"/>
      <c r="N91" s="1524"/>
      <c r="O91" s="1524"/>
      <c r="P91" s="1524"/>
      <c r="Q91" s="1524"/>
      <c r="R91" s="1525"/>
      <c r="S91" s="1532"/>
      <c r="T91" s="1297"/>
      <c r="U91" s="1297"/>
      <c r="V91" s="1297"/>
      <c r="W91" s="1297"/>
      <c r="X91" s="1298"/>
      <c r="Y91" s="1533" t="s">
        <v>104</v>
      </c>
      <c r="Z91" s="1534"/>
      <c r="AA91" s="1535"/>
      <c r="AU91" s="298">
        <v>1</v>
      </c>
      <c r="CC91" s="301">
        <v>1</v>
      </c>
    </row>
    <row r="92" spans="1:81" ht="23.25" customHeight="1">
      <c r="A92" s="2"/>
      <c r="B92" s="2"/>
      <c r="C92" s="8"/>
      <c r="D92" s="8"/>
      <c r="E92" s="8"/>
      <c r="F92" s="8"/>
      <c r="G92" s="8"/>
      <c r="H92" s="2"/>
      <c r="I92" s="2"/>
      <c r="J92" s="2"/>
      <c r="K92" s="2"/>
      <c r="L92" s="2"/>
      <c r="M92" s="2"/>
      <c r="N92" s="1536" t="s">
        <v>205</v>
      </c>
      <c r="O92" s="1321"/>
      <c r="P92" s="1321"/>
      <c r="Q92" s="1321"/>
      <c r="R92" s="1321"/>
      <c r="S92" s="1321"/>
      <c r="T92" s="1321"/>
      <c r="U92" s="1379"/>
      <c r="V92" s="1537" t="str">
        <f>IF(S91=0,"",IF(S91&lt;3,"Muy Baja",IF(S91&lt;24,"Baja",IF(S91&lt;500,"Media",IF(S91&lt;5001,"Alta","Muy Alta")))))</f>
        <v/>
      </c>
      <c r="W92" s="1321"/>
      <c r="X92" s="1321"/>
      <c r="Y92" s="1321"/>
      <c r="Z92" s="1321"/>
      <c r="AA92" s="1379"/>
      <c r="AU92" s="298">
        <v>1</v>
      </c>
      <c r="CC92" s="301">
        <v>1</v>
      </c>
    </row>
    <row r="93" spans="1:81" ht="18.75" customHeight="1">
      <c r="A93" s="1438" t="s">
        <v>501</v>
      </c>
      <c r="B93" s="1439"/>
      <c r="C93" s="1439"/>
      <c r="D93" s="1439"/>
      <c r="E93" s="1439"/>
      <c r="F93" s="1439"/>
      <c r="G93" s="1439"/>
      <c r="H93" s="1439"/>
      <c r="I93" s="1439"/>
      <c r="J93" s="1439"/>
      <c r="K93" s="1439"/>
      <c r="L93" s="1439"/>
      <c r="M93" s="1439"/>
      <c r="N93" s="1439"/>
      <c r="O93" s="1439"/>
      <c r="P93" s="1439"/>
      <c r="Q93" s="1439"/>
      <c r="R93" s="1439"/>
      <c r="S93" s="1439"/>
      <c r="T93" s="1439"/>
      <c r="U93" s="1439"/>
      <c r="V93" s="1439"/>
      <c r="W93" s="1439"/>
      <c r="X93" s="1439"/>
      <c r="Y93" s="1439"/>
      <c r="Z93" s="1439"/>
      <c r="AA93" s="1399"/>
      <c r="AU93" s="298">
        <v>1</v>
      </c>
      <c r="CC93" s="301">
        <v>1</v>
      </c>
    </row>
    <row r="94" spans="1:81" ht="18.75" customHeight="1">
      <c r="A94" s="1526" t="s">
        <v>89</v>
      </c>
      <c r="B94" s="1527"/>
      <c r="C94" s="68"/>
      <c r="D94" s="69"/>
      <c r="E94" s="70"/>
      <c r="F94" s="71"/>
      <c r="G94" s="72" t="s">
        <v>206</v>
      </c>
      <c r="H94" s="73" t="s">
        <v>207</v>
      </c>
      <c r="I94" s="73" t="s">
        <v>208</v>
      </c>
      <c r="J94" s="73" t="s">
        <v>209</v>
      </c>
      <c r="K94" s="73" t="s">
        <v>210</v>
      </c>
      <c r="L94" s="73" t="s">
        <v>211</v>
      </c>
      <c r="M94" s="73" t="s">
        <v>212</v>
      </c>
      <c r="N94" s="73" t="s">
        <v>213</v>
      </c>
      <c r="O94" s="73" t="s">
        <v>214</v>
      </c>
      <c r="P94" s="73" t="s">
        <v>215</v>
      </c>
      <c r="Q94" s="73" t="s">
        <v>216</v>
      </c>
      <c r="R94" s="73" t="s">
        <v>217</v>
      </c>
      <c r="S94" s="73" t="s">
        <v>218</v>
      </c>
      <c r="T94" s="73" t="s">
        <v>219</v>
      </c>
      <c r="U94" s="73" t="s">
        <v>220</v>
      </c>
      <c r="V94" s="199" t="s">
        <v>517</v>
      </c>
      <c r="W94" s="199" t="s">
        <v>518</v>
      </c>
      <c r="X94" s="199" t="s">
        <v>519</v>
      </c>
      <c r="Y94" s="74" t="s">
        <v>221</v>
      </c>
      <c r="Z94" s="1440" t="s">
        <v>222</v>
      </c>
      <c r="AA94" s="1441"/>
      <c r="AU94" s="298">
        <v>1</v>
      </c>
      <c r="CC94" s="301">
        <v>1</v>
      </c>
    </row>
    <row r="95" spans="1:81" ht="18.75" customHeight="1">
      <c r="A95" s="76">
        <v>1</v>
      </c>
      <c r="B95" s="77" t="s">
        <v>107</v>
      </c>
      <c r="C95" s="1528" t="s">
        <v>223</v>
      </c>
      <c r="D95" s="1529"/>
      <c r="E95" s="1529"/>
      <c r="F95" s="1530"/>
      <c r="G95" s="78">
        <v>0.2</v>
      </c>
      <c r="H95" s="374"/>
      <c r="I95" s="374"/>
      <c r="J95" s="374"/>
      <c r="K95" s="203"/>
      <c r="L95" s="203"/>
      <c r="M95" s="203"/>
      <c r="N95" s="203"/>
      <c r="O95" s="203"/>
      <c r="P95" s="203"/>
      <c r="Q95" s="203"/>
      <c r="R95" s="203"/>
      <c r="S95" s="203"/>
      <c r="T95" s="203"/>
      <c r="U95" s="203"/>
      <c r="V95" s="203"/>
      <c r="W95" s="203"/>
      <c r="X95" s="203"/>
      <c r="Y95" s="203"/>
      <c r="Z95" s="79">
        <f>COUNTA(H95:Y95)*G95</f>
        <v>0</v>
      </c>
      <c r="AA95" s="1442">
        <f>IFERROR(SUM(Z95:Z99)/COUNTA(H95:W99),"")</f>
        <v>0.46666666666666662</v>
      </c>
      <c r="AU95" s="298">
        <v>1</v>
      </c>
      <c r="CC95" s="301">
        <v>1</v>
      </c>
    </row>
    <row r="96" spans="1:81" ht="18.75" customHeight="1">
      <c r="A96" s="81">
        <v>2</v>
      </c>
      <c r="B96" s="82" t="s">
        <v>110</v>
      </c>
      <c r="C96" s="1529"/>
      <c r="D96" s="1529"/>
      <c r="E96" s="1529"/>
      <c r="F96" s="1530"/>
      <c r="G96" s="78">
        <v>0.4</v>
      </c>
      <c r="H96" s="374"/>
      <c r="I96" s="374" t="s">
        <v>0</v>
      </c>
      <c r="J96" s="374" t="s">
        <v>0</v>
      </c>
      <c r="K96" s="203"/>
      <c r="L96" s="203"/>
      <c r="M96" s="203"/>
      <c r="N96" s="203"/>
      <c r="O96" s="203"/>
      <c r="P96" s="203"/>
      <c r="Q96" s="203"/>
      <c r="R96" s="203"/>
      <c r="S96" s="203"/>
      <c r="T96" s="203"/>
      <c r="U96" s="203"/>
      <c r="V96" s="203"/>
      <c r="W96" s="203"/>
      <c r="X96" s="203"/>
      <c r="Y96" s="203"/>
      <c r="Z96" s="79">
        <f t="shared" ref="Z96:Z99" si="13">COUNTA(H96:Y96)*G96</f>
        <v>0.8</v>
      </c>
      <c r="AA96" s="1443"/>
      <c r="AB96" s="80"/>
      <c r="AC96" s="80"/>
      <c r="AD96" s="80"/>
      <c r="AE96" s="80"/>
      <c r="AF96" s="80"/>
      <c r="AG96" s="80"/>
      <c r="AH96" s="80"/>
      <c r="AI96" s="80"/>
      <c r="AJ96" s="80"/>
      <c r="AK96" s="80"/>
      <c r="AL96" s="80"/>
      <c r="AM96" s="80"/>
      <c r="AN96" s="80"/>
      <c r="AO96" s="80"/>
      <c r="AP96" s="80"/>
      <c r="AQ96" s="80"/>
      <c r="AR96" s="80"/>
      <c r="AS96" s="80"/>
      <c r="AT96" s="80"/>
      <c r="AU96" s="298">
        <v>1</v>
      </c>
      <c r="AV96" s="310"/>
      <c r="CC96" s="301">
        <v>1</v>
      </c>
    </row>
    <row r="97" spans="1:138" ht="18.75" customHeight="1">
      <c r="A97" s="83">
        <v>3</v>
      </c>
      <c r="B97" s="84" t="s">
        <v>112</v>
      </c>
      <c r="C97" s="1529"/>
      <c r="D97" s="1529"/>
      <c r="E97" s="1529"/>
      <c r="F97" s="1530"/>
      <c r="G97" s="78">
        <v>0.6</v>
      </c>
      <c r="H97" s="374" t="s">
        <v>136</v>
      </c>
      <c r="I97" s="374"/>
      <c r="J97" s="374"/>
      <c r="K97" s="203"/>
      <c r="L97" s="203"/>
      <c r="M97" s="203"/>
      <c r="N97" s="203"/>
      <c r="O97" s="203"/>
      <c r="P97" s="203"/>
      <c r="Q97" s="203"/>
      <c r="R97" s="203"/>
      <c r="S97" s="203"/>
      <c r="T97" s="203"/>
      <c r="U97" s="203"/>
      <c r="V97" s="203"/>
      <c r="W97" s="203"/>
      <c r="X97" s="203"/>
      <c r="Y97" s="203"/>
      <c r="Z97" s="79">
        <f t="shared" si="13"/>
        <v>0.6</v>
      </c>
      <c r="AA97" s="1443"/>
      <c r="AB97" s="80"/>
      <c r="AC97" s="80"/>
      <c r="AD97" s="80"/>
      <c r="AE97" s="80"/>
      <c r="AF97" s="80"/>
      <c r="AG97" s="80"/>
      <c r="AH97" s="80"/>
      <c r="AI97" s="80"/>
      <c r="AJ97" s="80"/>
      <c r="AK97" s="80"/>
      <c r="AL97" s="80"/>
      <c r="AM97" s="80"/>
      <c r="AN97" s="80"/>
      <c r="AO97" s="80"/>
      <c r="AP97" s="80"/>
      <c r="AQ97" s="80"/>
      <c r="AR97" s="80"/>
      <c r="AS97" s="80"/>
      <c r="AT97" s="80"/>
      <c r="AU97" s="298">
        <v>1</v>
      </c>
      <c r="AV97" s="310"/>
      <c r="CC97" s="301">
        <v>1</v>
      </c>
    </row>
    <row r="98" spans="1:138" ht="18.75" customHeight="1">
      <c r="A98" s="85">
        <v>4</v>
      </c>
      <c r="B98" s="86" t="s">
        <v>115</v>
      </c>
      <c r="C98" s="1529"/>
      <c r="D98" s="1529"/>
      <c r="E98" s="1529"/>
      <c r="F98" s="1530"/>
      <c r="G98" s="78">
        <v>0.8</v>
      </c>
      <c r="H98" s="144"/>
      <c r="I98" s="203"/>
      <c r="J98" s="203"/>
      <c r="K98" s="203"/>
      <c r="L98" s="203"/>
      <c r="M98" s="203"/>
      <c r="N98" s="203"/>
      <c r="O98" s="203"/>
      <c r="P98" s="203"/>
      <c r="Q98" s="203"/>
      <c r="R98" s="203"/>
      <c r="S98" s="203"/>
      <c r="T98" s="203"/>
      <c r="U98" s="203"/>
      <c r="V98" s="203"/>
      <c r="W98" s="203"/>
      <c r="X98" s="203"/>
      <c r="Y98" s="203"/>
      <c r="Z98" s="79">
        <f t="shared" si="13"/>
        <v>0</v>
      </c>
      <c r="AA98" s="1443"/>
      <c r="AB98" s="80"/>
      <c r="AC98" s="80"/>
      <c r="AD98" s="80"/>
      <c r="AE98" s="80"/>
      <c r="AF98" s="80"/>
      <c r="AG98" s="80"/>
      <c r="AH98" s="80"/>
      <c r="AI98" s="80"/>
      <c r="AJ98" s="80"/>
      <c r="AK98" s="80"/>
      <c r="AL98" s="80"/>
      <c r="AM98" s="80"/>
      <c r="AN98" s="80"/>
      <c r="AO98" s="80"/>
      <c r="AP98" s="80"/>
      <c r="AQ98" s="80"/>
      <c r="AR98" s="80"/>
      <c r="AS98" s="80"/>
      <c r="AT98" s="80"/>
      <c r="AU98" s="298">
        <v>1</v>
      </c>
      <c r="AV98" s="310"/>
      <c r="CC98" s="301">
        <v>1</v>
      </c>
      <c r="CK98" s="1433" t="s">
        <v>252</v>
      </c>
      <c r="CL98" s="1430"/>
      <c r="CM98" s="1430"/>
      <c r="CN98" s="1430"/>
      <c r="CO98" s="1430"/>
      <c r="CP98" s="1430"/>
      <c r="CQ98" s="1430"/>
      <c r="CR98" s="1430"/>
      <c r="CS98" s="1430"/>
      <c r="CT98" s="1430"/>
      <c r="CU98" s="1430"/>
      <c r="CV98" s="1430"/>
      <c r="CW98" s="1430"/>
      <c r="CX98" s="1430"/>
      <c r="CY98" s="1395"/>
      <c r="CZ98" s="2"/>
      <c r="DA98" s="2"/>
      <c r="DB98" s="2"/>
      <c r="DC98" s="2"/>
      <c r="DD98" s="1434" t="s">
        <v>658</v>
      </c>
      <c r="DE98" s="1430"/>
      <c r="DF98" s="1430"/>
      <c r="DG98" s="1430"/>
      <c r="DH98" s="1430"/>
      <c r="DI98" s="1430"/>
      <c r="DJ98" s="1430"/>
      <c r="DK98" s="1430"/>
      <c r="DL98" s="1430"/>
      <c r="DM98" s="1430"/>
      <c r="DN98" s="1430"/>
      <c r="DO98" s="1430"/>
      <c r="DP98" s="1395"/>
      <c r="DQ98" s="2"/>
      <c r="DR98" s="2"/>
      <c r="DS98" s="2"/>
      <c r="DT98" s="2"/>
      <c r="DU98" s="1434" t="s">
        <v>657</v>
      </c>
      <c r="DV98" s="1430"/>
      <c r="DW98" s="1430"/>
      <c r="DX98" s="1430"/>
      <c r="DY98" s="1430"/>
      <c r="DZ98" s="1430"/>
      <c r="EA98" s="1430"/>
      <c r="EB98" s="1430"/>
      <c r="EC98" s="1430"/>
      <c r="ED98" s="1430"/>
      <c r="EE98" s="1430"/>
      <c r="EF98" s="1430"/>
      <c r="EG98" s="1395"/>
    </row>
    <row r="99" spans="1:138" ht="18.75" customHeight="1">
      <c r="A99" s="87">
        <v>5</v>
      </c>
      <c r="B99" s="88" t="s">
        <v>117</v>
      </c>
      <c r="C99" s="1529"/>
      <c r="D99" s="1529"/>
      <c r="E99" s="1529"/>
      <c r="F99" s="1530"/>
      <c r="G99" s="89">
        <v>1</v>
      </c>
      <c r="H99" s="144"/>
      <c r="I99" s="203"/>
      <c r="J99" s="203"/>
      <c r="K99" s="203"/>
      <c r="L99" s="203"/>
      <c r="M99" s="203"/>
      <c r="N99" s="203"/>
      <c r="O99" s="203"/>
      <c r="P99" s="203"/>
      <c r="Q99" s="203"/>
      <c r="R99" s="203"/>
      <c r="S99" s="203"/>
      <c r="T99" s="203"/>
      <c r="U99" s="203"/>
      <c r="V99" s="203"/>
      <c r="W99" s="203"/>
      <c r="X99" s="203"/>
      <c r="Y99" s="203"/>
      <c r="Z99" s="90">
        <f t="shared" si="13"/>
        <v>0</v>
      </c>
      <c r="AA99" s="1444"/>
      <c r="AB99" s="80"/>
      <c r="AC99" s="80"/>
      <c r="AD99" s="80"/>
      <c r="AE99" s="80"/>
      <c r="AF99" s="80"/>
      <c r="AG99" s="80"/>
      <c r="AH99" s="80"/>
      <c r="AI99" s="80"/>
      <c r="AJ99" s="80"/>
      <c r="AK99" s="80"/>
      <c r="AL99" s="80"/>
      <c r="AM99" s="80"/>
      <c r="AN99" s="80"/>
      <c r="AO99" s="80"/>
      <c r="AP99" s="80"/>
      <c r="AQ99" s="80"/>
      <c r="AR99" s="80"/>
      <c r="AS99" s="80"/>
      <c r="AT99" s="80"/>
      <c r="AU99" s="298">
        <v>1</v>
      </c>
      <c r="AV99" s="310"/>
      <c r="CC99" s="301">
        <v>1</v>
      </c>
      <c r="CK99" s="1396"/>
      <c r="CL99" s="1431"/>
      <c r="CM99" s="1431"/>
      <c r="CN99" s="1431"/>
      <c r="CO99" s="1431"/>
      <c r="CP99" s="1431"/>
      <c r="CQ99" s="1431"/>
      <c r="CR99" s="1431"/>
      <c r="CS99" s="1431"/>
      <c r="CT99" s="1431"/>
      <c r="CU99" s="1431"/>
      <c r="CV99" s="1431"/>
      <c r="CW99" s="1431"/>
      <c r="CX99" s="1431"/>
      <c r="CY99" s="1397"/>
      <c r="CZ99" s="2"/>
      <c r="DA99" s="2"/>
      <c r="DB99" s="2"/>
      <c r="DC99" s="2"/>
      <c r="DD99" s="1396"/>
      <c r="DE99" s="1431"/>
      <c r="DF99" s="1431"/>
      <c r="DG99" s="1431"/>
      <c r="DH99" s="1431"/>
      <c r="DI99" s="1431"/>
      <c r="DJ99" s="1431"/>
      <c r="DK99" s="1431"/>
      <c r="DL99" s="1431"/>
      <c r="DM99" s="1431"/>
      <c r="DN99" s="1431"/>
      <c r="DO99" s="1431"/>
      <c r="DP99" s="1397"/>
      <c r="DQ99" s="2"/>
      <c r="DR99" s="2"/>
      <c r="DS99" s="2"/>
      <c r="DT99" s="2"/>
      <c r="DU99" s="1396"/>
      <c r="DV99" s="1431"/>
      <c r="DW99" s="1431"/>
      <c r="DX99" s="1431"/>
      <c r="DY99" s="1431"/>
      <c r="DZ99" s="1431"/>
      <c r="EA99" s="1431"/>
      <c r="EB99" s="1431"/>
      <c r="EC99" s="1431"/>
      <c r="ED99" s="1431"/>
      <c r="EE99" s="1431"/>
      <c r="EF99" s="1431"/>
      <c r="EG99" s="1397"/>
    </row>
    <row r="100" spans="1:138" ht="11.25" customHeight="1" thickBot="1">
      <c r="A100" s="91"/>
      <c r="B100" s="92"/>
      <c r="C100" s="93"/>
      <c r="D100" s="93"/>
      <c r="E100" s="93"/>
      <c r="F100" s="50"/>
      <c r="G100" s="92"/>
      <c r="H100" s="94">
        <f>COUNTA(H95:H99)</f>
        <v>1</v>
      </c>
      <c r="I100" s="94">
        <f t="shared" ref="I100:Y100" si="14">COUNTA(I95:I99)</f>
        <v>1</v>
      </c>
      <c r="J100" s="94">
        <f t="shared" si="14"/>
        <v>1</v>
      </c>
      <c r="K100" s="94">
        <f t="shared" si="14"/>
        <v>0</v>
      </c>
      <c r="L100" s="94">
        <f t="shared" si="14"/>
        <v>0</v>
      </c>
      <c r="M100" s="94">
        <f t="shared" si="14"/>
        <v>0</v>
      </c>
      <c r="N100" s="94">
        <f t="shared" si="14"/>
        <v>0</v>
      </c>
      <c r="O100" s="50">
        <f t="shared" si="14"/>
        <v>0</v>
      </c>
      <c r="P100" s="50">
        <f t="shared" si="14"/>
        <v>0</v>
      </c>
      <c r="Q100" s="50">
        <f t="shared" si="14"/>
        <v>0</v>
      </c>
      <c r="R100" s="50">
        <f t="shared" si="14"/>
        <v>0</v>
      </c>
      <c r="S100" s="50">
        <f t="shared" si="14"/>
        <v>0</v>
      </c>
      <c r="T100" s="50">
        <f t="shared" si="14"/>
        <v>0</v>
      </c>
      <c r="U100" s="50">
        <f>COUNTA(U95:U99)</f>
        <v>0</v>
      </c>
      <c r="V100" s="50">
        <f t="shared" si="14"/>
        <v>0</v>
      </c>
      <c r="W100" s="50">
        <f t="shared" si="14"/>
        <v>0</v>
      </c>
      <c r="X100" s="50">
        <f t="shared" si="14"/>
        <v>0</v>
      </c>
      <c r="Y100" s="50">
        <f t="shared" si="14"/>
        <v>0</v>
      </c>
      <c r="Z100" s="3"/>
      <c r="AA100" s="3"/>
      <c r="AB100" s="2"/>
      <c r="AC100" s="2"/>
      <c r="AD100" s="2"/>
      <c r="AE100" s="2"/>
      <c r="AF100" s="2"/>
      <c r="AG100" s="2"/>
      <c r="AH100" s="2"/>
      <c r="AI100" s="2"/>
      <c r="AJ100" s="2"/>
      <c r="AK100" s="2"/>
      <c r="AL100" s="2"/>
      <c r="AM100" s="2"/>
      <c r="AN100" s="2"/>
      <c r="AO100" s="2"/>
      <c r="AP100" s="2"/>
      <c r="AQ100" s="2"/>
      <c r="AR100" s="2"/>
      <c r="AS100" s="2"/>
      <c r="AT100" s="2"/>
      <c r="AU100" s="298">
        <v>1</v>
      </c>
      <c r="AV100" s="306"/>
      <c r="CC100" s="301">
        <v>1</v>
      </c>
    </row>
    <row r="101" spans="1:138" ht="21" customHeight="1" thickTop="1" thickBot="1">
      <c r="A101" s="1451" t="str">
        <f>IF(OR(H100&gt;1,I100&gt;1,J100&gt;1,K100&gt;1,L100&gt;1,M100&gt;1,N100&gt;1,O100&gt;1,P100&gt;1,Q100&gt;1,R100&gt;1,S100&gt;1,T100&gt;1,U100&gt;1,V100&gt;1,W100&gt;1),"ERROR - Solo Una calificación por Participante","")</f>
        <v/>
      </c>
      <c r="B101" s="1452"/>
      <c r="C101" s="1452"/>
      <c r="D101" s="1452"/>
      <c r="E101" s="1452"/>
      <c r="F101" s="1453"/>
      <c r="G101" s="1454" t="s">
        <v>224</v>
      </c>
      <c r="H101" s="1300"/>
      <c r="I101" s="1300"/>
      <c r="J101" s="1300"/>
      <c r="K101" s="1300"/>
      <c r="L101" s="1300"/>
      <c r="M101" s="1300"/>
      <c r="N101" s="1301"/>
      <c r="O101" s="1455">
        <f>IF(AA95="","",IF(V101&gt;0.8,5,IF(V101&gt;0.6,4,IF(V101&gt;0.4,3,IF(V101&gt;0.2,2,1)))))</f>
        <v>3</v>
      </c>
      <c r="P101" s="1315"/>
      <c r="Q101" s="1456"/>
      <c r="R101" s="1457" t="str">
        <f>VLOOKUP(O101,A95:B99,2,1)</f>
        <v>Media</v>
      </c>
      <c r="S101" s="1315"/>
      <c r="T101" s="1315"/>
      <c r="U101" s="1456"/>
      <c r="V101" s="1458">
        <f>IFERROR(AA95,"")</f>
        <v>0.46666666666666662</v>
      </c>
      <c r="W101" s="1315"/>
      <c r="X101" s="1459"/>
      <c r="Y101" s="3"/>
      <c r="Z101" s="3"/>
      <c r="AA101" s="3"/>
      <c r="AB101" s="2"/>
      <c r="AC101" s="2"/>
      <c r="AD101" s="2"/>
      <c r="AE101" s="2"/>
      <c r="AF101" s="2"/>
      <c r="AG101" s="2"/>
      <c r="AH101" s="2"/>
      <c r="AI101" s="2"/>
      <c r="AJ101" s="2"/>
      <c r="AK101" s="2"/>
      <c r="AL101" s="2"/>
      <c r="AM101" s="2"/>
      <c r="AN101" s="2"/>
      <c r="AO101" s="2"/>
      <c r="AP101" s="2"/>
      <c r="AQ101" s="2"/>
      <c r="AR101" s="2"/>
      <c r="AS101" s="2"/>
      <c r="AT101" s="2"/>
      <c r="AU101" s="298">
        <v>1</v>
      </c>
      <c r="AV101" s="305" t="str">
        <f>CONCATENATE(O101," - ",R101)</f>
        <v>3 - Media</v>
      </c>
      <c r="CC101" s="301">
        <v>1</v>
      </c>
      <c r="CQ101" s="1435" t="s">
        <v>60</v>
      </c>
      <c r="CR101" s="1436"/>
      <c r="CS101" s="1436"/>
      <c r="CT101" s="1436"/>
      <c r="CU101" s="1436"/>
      <c r="CV101" s="1436"/>
      <c r="CW101" s="1436"/>
      <c r="CX101" s="1436"/>
      <c r="CY101" s="1436"/>
      <c r="CZ101" s="1437"/>
      <c r="DA101" s="2"/>
      <c r="DB101" s="2"/>
      <c r="DC101" s="2"/>
      <c r="DD101" s="2"/>
      <c r="DE101" s="3"/>
      <c r="DF101" s="3"/>
      <c r="DG101" s="3"/>
      <c r="DH101" s="1435" t="s">
        <v>60</v>
      </c>
      <c r="DI101" s="1436"/>
      <c r="DJ101" s="1436"/>
      <c r="DK101" s="1436"/>
      <c r="DL101" s="1436"/>
      <c r="DM101" s="1436"/>
      <c r="DN101" s="1436"/>
      <c r="DO101" s="1436"/>
      <c r="DP101" s="1436"/>
      <c r="DQ101" s="1437"/>
      <c r="DR101" s="2"/>
      <c r="DS101" s="2"/>
      <c r="DT101" s="2"/>
      <c r="DU101" s="2"/>
      <c r="DV101" s="3"/>
      <c r="DW101" s="3"/>
      <c r="DX101" s="3"/>
      <c r="DY101" s="1435" t="s">
        <v>60</v>
      </c>
      <c r="DZ101" s="1436"/>
      <c r="EA101" s="1436"/>
      <c r="EB101" s="1436"/>
      <c r="EC101" s="1436"/>
      <c r="ED101" s="1436"/>
      <c r="EE101" s="1436"/>
      <c r="EF101" s="1436"/>
      <c r="EG101" s="1436"/>
      <c r="EH101" s="1437"/>
    </row>
    <row r="102" spans="1:138" ht="28.5" customHeight="1" thickTop="1">
      <c r="A102" s="349"/>
      <c r="B102" s="350"/>
      <c r="C102" s="351"/>
      <c r="D102" s="352"/>
      <c r="E102" s="340"/>
      <c r="F102" s="352"/>
      <c r="G102" s="340"/>
      <c r="H102" s="340"/>
      <c r="I102" s="340"/>
      <c r="J102" s="340"/>
      <c r="K102" s="340"/>
      <c r="L102" s="340"/>
      <c r="M102" s="340"/>
      <c r="N102" s="352"/>
      <c r="O102" s="340"/>
      <c r="P102" s="340"/>
      <c r="Q102" s="340"/>
      <c r="R102" s="340"/>
      <c r="S102" s="340"/>
      <c r="T102" s="340"/>
      <c r="U102" s="340"/>
      <c r="V102" s="340"/>
      <c r="W102" s="340"/>
      <c r="X102" s="340"/>
      <c r="Y102" s="340"/>
      <c r="Z102" s="340"/>
      <c r="AA102" s="340"/>
      <c r="AB102" s="51"/>
      <c r="AC102" s="51"/>
      <c r="AD102" s="51"/>
      <c r="AE102" s="51"/>
      <c r="AF102" s="51"/>
      <c r="AG102" s="51"/>
      <c r="AH102" s="51"/>
      <c r="AI102" s="51"/>
      <c r="AJ102" s="51"/>
      <c r="AK102" s="51"/>
      <c r="AL102" s="51"/>
      <c r="AM102" s="51"/>
      <c r="AN102" s="51"/>
      <c r="AO102" s="51"/>
      <c r="AP102" s="51"/>
      <c r="AQ102" s="51"/>
      <c r="AR102" s="51"/>
      <c r="AS102" s="51"/>
      <c r="AT102" s="51"/>
      <c r="AU102" s="298">
        <v>1</v>
      </c>
      <c r="AV102" s="2"/>
      <c r="AW102" s="2"/>
      <c r="AX102" s="2"/>
      <c r="AY102" s="2"/>
      <c r="AZ102" s="2"/>
      <c r="BA102" s="2"/>
      <c r="BB102" s="2"/>
      <c r="BC102" s="2"/>
      <c r="BD102" s="2"/>
      <c r="BE102" s="2"/>
      <c r="BF102" s="2"/>
      <c r="BG102" s="2"/>
      <c r="BH102" s="2"/>
      <c r="BI102" s="2"/>
      <c r="BJ102" s="2"/>
      <c r="BK102" s="8"/>
      <c r="BL102" s="8"/>
      <c r="BM102" s="8"/>
      <c r="BN102" s="8"/>
      <c r="BO102" s="8"/>
      <c r="BP102" s="8"/>
      <c r="BQ102" s="8"/>
      <c r="BR102" s="8"/>
      <c r="BS102" s="8"/>
      <c r="BT102" s="8"/>
      <c r="BU102" s="8"/>
      <c r="BV102" s="8"/>
      <c r="BW102" s="8"/>
      <c r="BX102" s="8"/>
      <c r="BY102" s="8"/>
      <c r="BZ102" s="8"/>
      <c r="CA102" s="8"/>
      <c r="CB102" s="2"/>
      <c r="CC102" s="301">
        <v>1</v>
      </c>
      <c r="CD102" s="8"/>
      <c r="CE102" s="2"/>
      <c r="CF102" s="2"/>
      <c r="CG102" s="2"/>
      <c r="CH102" s="2"/>
      <c r="CI102" s="3"/>
      <c r="CJ102" s="3"/>
      <c r="CK102" s="3"/>
      <c r="CL102" s="3"/>
      <c r="CM102" s="3"/>
      <c r="CN102" s="3"/>
      <c r="CO102" s="3"/>
      <c r="CP102" s="1398">
        <v>1</v>
      </c>
      <c r="CQ102" s="1399"/>
      <c r="CR102" s="1398">
        <v>2</v>
      </c>
      <c r="CS102" s="1399"/>
      <c r="CT102" s="1398">
        <v>3</v>
      </c>
      <c r="CU102" s="1399"/>
      <c r="CV102" s="1398">
        <v>4</v>
      </c>
      <c r="CW102" s="1399"/>
      <c r="CX102" s="1398">
        <v>5</v>
      </c>
      <c r="CY102" s="1399"/>
      <c r="CZ102" s="11"/>
      <c r="DA102" s="11"/>
      <c r="DB102" s="3"/>
      <c r="DC102" s="3"/>
      <c r="DD102" s="3"/>
      <c r="DE102" s="3"/>
      <c r="DF102" s="3"/>
      <c r="DG102" s="1398">
        <v>1</v>
      </c>
      <c r="DH102" s="1399"/>
      <c r="DI102" s="1398">
        <v>2</v>
      </c>
      <c r="DJ102" s="1399"/>
      <c r="DK102" s="1398">
        <v>3</v>
      </c>
      <c r="DL102" s="1399"/>
      <c r="DM102" s="1398">
        <v>4</v>
      </c>
      <c r="DN102" s="1399"/>
      <c r="DO102" s="1398">
        <v>5</v>
      </c>
      <c r="DP102" s="1399"/>
      <c r="DQ102" s="11"/>
      <c r="DR102" s="11"/>
      <c r="DS102" s="3"/>
      <c r="DT102" s="3"/>
      <c r="DU102" s="3"/>
      <c r="DV102" s="3"/>
      <c r="DW102" s="3"/>
      <c r="DX102" s="1398">
        <v>1</v>
      </c>
      <c r="DY102" s="1399"/>
      <c r="DZ102" s="1398">
        <v>2</v>
      </c>
      <c r="EA102" s="1399"/>
      <c r="EB102" s="1398">
        <v>3</v>
      </c>
      <c r="EC102" s="1399"/>
      <c r="ED102" s="1398">
        <v>4</v>
      </c>
      <c r="EE102" s="1399"/>
      <c r="EF102" s="1398">
        <v>5</v>
      </c>
      <c r="EG102" s="1399"/>
    </row>
    <row r="103" spans="1:138" ht="28.5" customHeight="1">
      <c r="A103" s="1460" t="s">
        <v>60</v>
      </c>
      <c r="B103" s="1461"/>
      <c r="C103" s="1461"/>
      <c r="D103" s="1461"/>
      <c r="E103" s="1461"/>
      <c r="F103" s="1461"/>
      <c r="G103" s="1461"/>
      <c r="H103" s="1461"/>
      <c r="I103" s="1461"/>
      <c r="J103" s="1461"/>
      <c r="K103" s="1461"/>
      <c r="L103" s="1461"/>
      <c r="M103" s="1461"/>
      <c r="N103" s="1461"/>
      <c r="O103" s="1461"/>
      <c r="P103" s="1461"/>
      <c r="Q103" s="1461"/>
      <c r="R103" s="1461"/>
      <c r="S103" s="1461"/>
      <c r="T103" s="1461"/>
      <c r="U103" s="1461"/>
      <c r="V103" s="1461"/>
      <c r="W103" s="1461"/>
      <c r="X103" s="1461"/>
      <c r="Y103" s="1461"/>
      <c r="Z103" s="1461"/>
      <c r="AA103" s="1462"/>
      <c r="AB103" s="51"/>
      <c r="AC103" s="51"/>
      <c r="AD103" s="51"/>
      <c r="AE103" s="51"/>
      <c r="AF103" s="51"/>
      <c r="AG103" s="51"/>
      <c r="AH103" s="51"/>
      <c r="AI103" s="51"/>
      <c r="AJ103" s="51"/>
      <c r="AK103" s="51"/>
      <c r="AL103" s="51"/>
      <c r="AM103" s="51"/>
      <c r="AN103" s="51"/>
      <c r="AO103" s="51"/>
      <c r="AP103" s="51"/>
      <c r="AQ103" s="51"/>
      <c r="AR103" s="51"/>
      <c r="AS103" s="51"/>
      <c r="AT103" s="51"/>
      <c r="AU103" s="298">
        <v>1</v>
      </c>
      <c r="AV103" s="2"/>
      <c r="AW103" s="2"/>
      <c r="AX103" s="2"/>
      <c r="AY103" s="2"/>
      <c r="AZ103" s="2"/>
      <c r="BA103" s="2"/>
      <c r="BB103" s="2"/>
      <c r="BC103" s="2"/>
      <c r="BD103" s="2"/>
      <c r="BE103" s="2"/>
      <c r="BF103" s="2"/>
      <c r="BG103" s="2"/>
      <c r="BH103" s="2"/>
      <c r="BI103" s="2"/>
      <c r="BJ103" s="2"/>
      <c r="BK103" s="8"/>
      <c r="BL103" s="8"/>
      <c r="BM103" s="8"/>
      <c r="BN103" s="8"/>
      <c r="BO103" s="8"/>
      <c r="BP103" s="8"/>
      <c r="BQ103" s="8"/>
      <c r="BR103" s="8"/>
      <c r="BS103" s="8"/>
      <c r="BT103" s="8"/>
      <c r="BU103" s="8"/>
      <c r="BV103" s="8"/>
      <c r="BW103" s="8"/>
      <c r="BX103" s="8"/>
      <c r="BY103" s="8"/>
      <c r="BZ103" s="8"/>
      <c r="CA103" s="8"/>
      <c r="CB103" s="2"/>
      <c r="CC103" s="301">
        <v>1</v>
      </c>
      <c r="CD103" s="8"/>
      <c r="CE103" s="2"/>
      <c r="CF103" s="2"/>
      <c r="CG103" s="2"/>
      <c r="CH103" s="2"/>
      <c r="CI103" s="3"/>
      <c r="CJ103" s="3"/>
      <c r="CK103" s="108"/>
      <c r="CL103" s="108"/>
      <c r="CM103" s="108"/>
      <c r="CN103" s="109"/>
      <c r="CO103" s="3"/>
      <c r="CP103" s="1422" t="str">
        <f>IF(O119=1,"X","")</f>
        <v/>
      </c>
      <c r="CQ103" s="1357"/>
      <c r="CR103" s="1422" t="str">
        <f>IF(O119=2,"X","")</f>
        <v/>
      </c>
      <c r="CS103" s="1357"/>
      <c r="CT103" s="1422" t="str">
        <f>IF(O119=3,"X","")</f>
        <v/>
      </c>
      <c r="CU103" s="1357"/>
      <c r="CV103" s="1432" t="str">
        <f>IF(O119=4,"X","")</f>
        <v>X</v>
      </c>
      <c r="CW103" s="1357"/>
      <c r="CX103" s="1422" t="str">
        <f>IF(O119=5,"X","")</f>
        <v/>
      </c>
      <c r="CY103" s="1357"/>
      <c r="CZ103" s="11"/>
      <c r="DA103" s="3"/>
      <c r="DB103" s="3"/>
      <c r="DC103" s="3"/>
      <c r="DD103" s="3"/>
      <c r="DE103" s="3"/>
      <c r="DF103" s="3"/>
      <c r="DG103" s="1422" t="str">
        <f>IF(Q164=1,"X","")</f>
        <v/>
      </c>
      <c r="DH103" s="1357"/>
      <c r="DI103" s="1422" t="str">
        <f>IF(Q164=2,"X","")</f>
        <v>X</v>
      </c>
      <c r="DJ103" s="1357"/>
      <c r="DK103" s="1422" t="str">
        <f>IF(Q164=3,"X","")</f>
        <v/>
      </c>
      <c r="DL103" s="1357"/>
      <c r="DM103" s="1432" t="str">
        <f>IF(Q164=4,"X","")</f>
        <v/>
      </c>
      <c r="DN103" s="1357"/>
      <c r="DO103" s="1422" t="str">
        <f>IF(Q164=5,"X","")</f>
        <v/>
      </c>
      <c r="DP103" s="1357"/>
      <c r="DQ103" s="11"/>
      <c r="DR103" s="3"/>
      <c r="DS103" s="3"/>
      <c r="DT103" s="3"/>
      <c r="DU103" s="3"/>
      <c r="DV103" s="3"/>
      <c r="DW103" s="3"/>
      <c r="DX103" s="1422" t="str">
        <f>IF(Q176=1,"X","")</f>
        <v/>
      </c>
      <c r="DY103" s="1357"/>
      <c r="DZ103" s="1422" t="str">
        <f>IF(Q176=2,"X","")</f>
        <v>X</v>
      </c>
      <c r="EA103" s="1357"/>
      <c r="EB103" s="1422" t="str">
        <f>IF(Q176=3,"X","")</f>
        <v/>
      </c>
      <c r="EC103" s="1357"/>
      <c r="ED103" s="1432" t="str">
        <f>IF(Q176=4,"X","")</f>
        <v/>
      </c>
      <c r="EE103" s="1357"/>
      <c r="EF103" s="1422" t="str">
        <f>IF(Q176=5,"X","")</f>
        <v/>
      </c>
      <c r="EG103" s="1357"/>
    </row>
    <row r="104" spans="1:138" ht="28.5" customHeight="1">
      <c r="A104" s="1445" t="s">
        <v>512</v>
      </c>
      <c r="B104" s="1382"/>
      <c r="C104" s="1382"/>
      <c r="D104" s="1382"/>
      <c r="E104" s="1382"/>
      <c r="F104" s="1382"/>
      <c r="G104" s="1382"/>
      <c r="H104" s="1382"/>
      <c r="I104" s="1382"/>
      <c r="J104" s="1382"/>
      <c r="K104" s="1382"/>
      <c r="L104" s="1382"/>
      <c r="M104" s="1382"/>
      <c r="N104" s="1382"/>
      <c r="O104" s="1382"/>
      <c r="P104" s="1382"/>
      <c r="Q104" s="1382"/>
      <c r="R104" s="1382"/>
      <c r="S104" s="1382"/>
      <c r="T104" s="1382"/>
      <c r="U104" s="1382"/>
      <c r="V104" s="1382"/>
      <c r="W104" s="1382"/>
      <c r="X104" s="1382"/>
      <c r="Y104" s="1382"/>
      <c r="Z104" s="1382"/>
      <c r="AA104" s="1382"/>
      <c r="AB104" s="51"/>
      <c r="AC104" s="51"/>
      <c r="AD104" s="51"/>
      <c r="AE104" s="51"/>
      <c r="AF104" s="51"/>
      <c r="AG104" s="51"/>
      <c r="AH104" s="51"/>
      <c r="AI104" s="51"/>
      <c r="AJ104" s="51"/>
      <c r="AK104" s="51"/>
      <c r="AL104" s="51"/>
      <c r="AM104" s="51"/>
      <c r="AN104" s="51"/>
      <c r="AO104" s="51"/>
      <c r="AP104" s="51"/>
      <c r="AQ104" s="51"/>
      <c r="AR104" s="51"/>
      <c r="AS104" s="51"/>
      <c r="AT104" s="51"/>
      <c r="AU104" s="298">
        <v>1</v>
      </c>
      <c r="AV104" s="2"/>
      <c r="AW104" s="2"/>
      <c r="AX104" s="2"/>
      <c r="AY104" s="2"/>
      <c r="AZ104" s="2"/>
      <c r="BA104" s="2"/>
      <c r="BB104" s="2"/>
      <c r="BC104" s="2"/>
      <c r="BD104" s="2"/>
      <c r="BE104" s="2"/>
      <c r="BF104" s="2"/>
      <c r="BG104" s="2"/>
      <c r="BH104" s="2"/>
      <c r="BI104" s="2"/>
      <c r="BJ104" s="2"/>
      <c r="BK104" s="8"/>
      <c r="BL104" s="8"/>
      <c r="BM104" s="8"/>
      <c r="BN104" s="8"/>
      <c r="BO104" s="8"/>
      <c r="BP104" s="8"/>
      <c r="BQ104" s="8"/>
      <c r="BR104" s="8"/>
      <c r="BS104" s="8"/>
      <c r="BT104" s="8"/>
      <c r="BU104" s="8"/>
      <c r="BV104" s="8"/>
      <c r="BW104" s="8"/>
      <c r="BX104" s="8"/>
      <c r="BY104" s="8"/>
      <c r="BZ104" s="8"/>
      <c r="CA104" s="8"/>
      <c r="CB104" s="2"/>
      <c r="CC104" s="301">
        <v>1</v>
      </c>
      <c r="CD104" s="8"/>
      <c r="CE104" s="2"/>
      <c r="CF104" s="2"/>
      <c r="CG104" s="2"/>
      <c r="CH104" s="2"/>
      <c r="CI104" s="3"/>
      <c r="CJ104" s="3"/>
      <c r="CK104" s="1394" t="s">
        <v>253</v>
      </c>
      <c r="CL104" s="1430"/>
      <c r="CM104" s="1430"/>
      <c r="CN104" s="1395"/>
      <c r="CO104" s="3"/>
      <c r="CP104" s="1393" t="s">
        <v>254</v>
      </c>
      <c r="CQ104" s="1301"/>
      <c r="CR104" s="1393" t="s">
        <v>255</v>
      </c>
      <c r="CS104" s="1301"/>
      <c r="CT104" s="1393" t="s">
        <v>256</v>
      </c>
      <c r="CU104" s="1301"/>
      <c r="CV104" s="1393" t="s">
        <v>257</v>
      </c>
      <c r="CW104" s="1301"/>
      <c r="CX104" s="1393" t="s">
        <v>258</v>
      </c>
      <c r="CY104" s="1301"/>
      <c r="CZ104" s="11"/>
      <c r="DA104" s="3"/>
      <c r="DB104" s="3"/>
      <c r="DC104" s="3"/>
      <c r="DD104" s="1394" t="s">
        <v>259</v>
      </c>
      <c r="DE104" s="1395"/>
      <c r="DF104" s="3"/>
      <c r="DG104" s="3"/>
      <c r="DH104" s="110"/>
      <c r="DI104" s="110"/>
      <c r="DJ104" s="110"/>
      <c r="DK104" s="110"/>
      <c r="DL104" s="110"/>
      <c r="DM104" s="110"/>
      <c r="DN104" s="110"/>
      <c r="DO104" s="110"/>
      <c r="DP104" s="110"/>
      <c r="DQ104" s="11"/>
      <c r="DR104" s="3"/>
      <c r="DS104" s="3"/>
      <c r="DT104" s="3"/>
      <c r="DU104" s="1394" t="s">
        <v>659</v>
      </c>
      <c r="DV104" s="1395"/>
      <c r="DW104" s="3"/>
      <c r="DX104" s="3"/>
      <c r="DY104" s="110"/>
      <c r="DZ104" s="110"/>
      <c r="EA104" s="110"/>
      <c r="EB104" s="110"/>
      <c r="EC104" s="110"/>
      <c r="ED104" s="110"/>
      <c r="EE104" s="110"/>
      <c r="EF104" s="110"/>
      <c r="EG104" s="110"/>
    </row>
    <row r="105" spans="1:138" ht="18.75" customHeight="1">
      <c r="A105" s="1446" t="s">
        <v>225</v>
      </c>
      <c r="B105" s="1279"/>
      <c r="C105" s="1279"/>
      <c r="D105" s="1279"/>
      <c r="E105" s="1279"/>
      <c r="F105" s="1279"/>
      <c r="G105" s="1279"/>
      <c r="H105" s="1279"/>
      <c r="I105" s="1279"/>
      <c r="J105" s="1279"/>
      <c r="K105" s="1279"/>
      <c r="L105" s="1279"/>
      <c r="M105" s="1279"/>
      <c r="N105" s="1279"/>
      <c r="O105" s="1279"/>
      <c r="P105" s="1279"/>
      <c r="Q105" s="1279"/>
      <c r="R105" s="1279"/>
      <c r="S105" s="1279"/>
      <c r="T105" s="1279"/>
      <c r="U105" s="1279"/>
      <c r="V105" s="1279"/>
      <c r="W105" s="1279"/>
      <c r="X105" s="1279"/>
      <c r="Y105" s="1279"/>
      <c r="Z105" s="1279"/>
      <c r="AA105" s="1279"/>
      <c r="AB105" s="111"/>
      <c r="AC105" s="111"/>
      <c r="AD105" s="111"/>
      <c r="AE105" s="111"/>
      <c r="AF105" s="111"/>
      <c r="AG105" s="111"/>
      <c r="AH105" s="111"/>
      <c r="AI105" s="111"/>
      <c r="AJ105" s="111"/>
      <c r="AK105" s="111"/>
      <c r="AL105" s="111"/>
      <c r="AM105" s="111"/>
      <c r="AN105" s="111"/>
      <c r="AO105" s="111"/>
      <c r="AP105" s="111"/>
      <c r="AQ105" s="111"/>
      <c r="AR105" s="111"/>
      <c r="AS105" s="111"/>
      <c r="AT105" s="111"/>
      <c r="AU105" s="298">
        <v>1</v>
      </c>
      <c r="AV105" s="3"/>
      <c r="AW105" s="3"/>
      <c r="AX105" s="3"/>
      <c r="AY105" s="3"/>
      <c r="AZ105" s="3"/>
      <c r="BA105" s="3"/>
      <c r="BB105" s="3"/>
      <c r="BC105" s="3"/>
      <c r="BD105" s="3"/>
      <c r="BE105" s="3"/>
      <c r="BF105" s="3"/>
      <c r="BG105" s="3"/>
      <c r="BH105" s="3"/>
      <c r="BI105" s="167"/>
      <c r="BJ105" s="167"/>
      <c r="BK105" s="302"/>
      <c r="BL105" s="302"/>
      <c r="BM105" s="302"/>
      <c r="BN105" s="302"/>
      <c r="BO105" s="302"/>
      <c r="BP105" s="302"/>
      <c r="BQ105" s="302"/>
      <c r="BR105" s="302"/>
      <c r="BS105" s="302"/>
      <c r="BT105" s="302"/>
      <c r="BU105" s="302"/>
      <c r="BV105" s="302"/>
      <c r="BW105" s="302"/>
      <c r="BX105" s="302"/>
      <c r="BY105" s="302"/>
      <c r="BZ105" s="302"/>
      <c r="CA105" s="302"/>
      <c r="CB105" s="167"/>
      <c r="CC105" s="301">
        <v>1</v>
      </c>
      <c r="CD105" s="8"/>
      <c r="CE105" s="2"/>
      <c r="CF105" s="2"/>
      <c r="CG105" s="2"/>
      <c r="CH105" s="2"/>
      <c r="CI105" s="3"/>
      <c r="CJ105" s="3"/>
      <c r="CK105" s="1396"/>
      <c r="CL105" s="1431"/>
      <c r="CM105" s="1431"/>
      <c r="CN105" s="1397"/>
      <c r="CO105" s="3"/>
      <c r="CP105" s="112"/>
      <c r="CQ105" s="113">
        <f>IF(CP103="X",V119,0)</f>
        <v>0</v>
      </c>
      <c r="CR105" s="114"/>
      <c r="CS105" s="113">
        <f>IF(CR103="X",V119,0)</f>
        <v>0</v>
      </c>
      <c r="CT105" s="114"/>
      <c r="CU105" s="113">
        <f>IF(CT103="X",V119,0)</f>
        <v>0</v>
      </c>
      <c r="CV105" s="114"/>
      <c r="CW105" s="113">
        <f>IF(CV103="X",V119,0)</f>
        <v>0.8</v>
      </c>
      <c r="CX105" s="114"/>
      <c r="CY105" s="113">
        <f>IF(CX103="X",V119,0)</f>
        <v>0</v>
      </c>
      <c r="CZ105" s="11"/>
      <c r="DA105" s="3"/>
      <c r="DB105" s="3"/>
      <c r="DC105" s="3"/>
      <c r="DD105" s="1396"/>
      <c r="DE105" s="1397"/>
      <c r="DF105" s="3"/>
      <c r="DG105" s="112"/>
      <c r="DH105" s="113">
        <f>IF(DG103="X",V164,0)</f>
        <v>0</v>
      </c>
      <c r="DI105" s="114"/>
      <c r="DJ105" s="113">
        <f>IF(DI103="X",V164,0)</f>
        <v>0.2016</v>
      </c>
      <c r="DK105" s="114"/>
      <c r="DL105" s="113">
        <f>IF(DK103="X",V164,0)</f>
        <v>0</v>
      </c>
      <c r="DM105" s="114"/>
      <c r="DN105" s="113">
        <f>IF(DM103="X",V164,0)</f>
        <v>0</v>
      </c>
      <c r="DO105" s="114"/>
      <c r="DP105" s="113">
        <f>IF(DO103="X",V164,0)</f>
        <v>0</v>
      </c>
      <c r="DQ105" s="11"/>
      <c r="DR105" s="3"/>
      <c r="DS105" s="3"/>
      <c r="DT105" s="3"/>
      <c r="DU105" s="1396"/>
      <c r="DV105" s="1397"/>
      <c r="DW105" s="3"/>
      <c r="DX105" s="112"/>
      <c r="DY105" s="113">
        <f>IF(DX103="X",V176,0)</f>
        <v>0</v>
      </c>
      <c r="DZ105" s="114"/>
      <c r="EA105" s="113">
        <f>IF(DZ103="X",V176,0)</f>
        <v>0.2016</v>
      </c>
      <c r="EB105" s="114"/>
      <c r="EC105" s="113">
        <f>IF(EB103="X",V176,0)</f>
        <v>0</v>
      </c>
      <c r="ED105" s="114"/>
      <c r="EE105" s="113">
        <f>IF(ED103="X",V176,0)</f>
        <v>0</v>
      </c>
      <c r="EF105" s="114"/>
      <c r="EG105" s="113">
        <f>IF(EF103="X",V176,0)</f>
        <v>0</v>
      </c>
    </row>
    <row r="106" spans="1:138" ht="15.75" customHeight="1">
      <c r="A106" s="1447" t="s">
        <v>226</v>
      </c>
      <c r="B106" s="1450" t="s">
        <v>227</v>
      </c>
      <c r="C106" s="1382"/>
      <c r="D106" s="1382"/>
      <c r="E106" s="1382"/>
      <c r="F106" s="1382"/>
      <c r="G106" s="1410"/>
      <c r="H106" s="1448" t="s">
        <v>228</v>
      </c>
      <c r="I106" s="1449"/>
      <c r="J106" s="1447" t="s">
        <v>226</v>
      </c>
      <c r="K106" s="1450" t="s">
        <v>227</v>
      </c>
      <c r="L106" s="1382"/>
      <c r="M106" s="1382"/>
      <c r="N106" s="1382"/>
      <c r="O106" s="1382"/>
      <c r="P106" s="1382"/>
      <c r="Q106" s="1382"/>
      <c r="R106" s="1382"/>
      <c r="S106" s="1382"/>
      <c r="T106" s="1382"/>
      <c r="U106" s="1382"/>
      <c r="V106" s="1382"/>
      <c r="W106" s="1382"/>
      <c r="X106" s="1382"/>
      <c r="Y106" s="1410"/>
      <c r="Z106" s="1448" t="s">
        <v>228</v>
      </c>
      <c r="AA106" s="1449"/>
      <c r="AB106" s="13"/>
      <c r="AC106" s="13"/>
      <c r="AD106" s="13"/>
      <c r="AE106" s="13"/>
      <c r="AF106" s="13"/>
      <c r="AG106" s="13"/>
      <c r="AH106" s="13"/>
      <c r="AI106" s="13"/>
      <c r="AJ106" s="13"/>
      <c r="AK106" s="13"/>
      <c r="AL106" s="13"/>
      <c r="AM106" s="13"/>
      <c r="AN106" s="13"/>
      <c r="AO106" s="13"/>
      <c r="AP106" s="13"/>
      <c r="AQ106" s="13"/>
      <c r="AR106" s="13"/>
      <c r="AS106" s="13"/>
      <c r="AT106" s="13"/>
      <c r="AU106" s="298">
        <v>1</v>
      </c>
      <c r="AV106" s="3"/>
      <c r="AW106" s="3"/>
      <c r="AX106" s="3"/>
      <c r="AY106" s="3"/>
      <c r="AZ106" s="3"/>
      <c r="BA106" s="3"/>
      <c r="BB106" s="3"/>
      <c r="BC106" s="3"/>
      <c r="BD106" s="3"/>
      <c r="BE106" s="3"/>
      <c r="BF106" s="3"/>
      <c r="BG106" s="3"/>
      <c r="BH106" s="3"/>
      <c r="BI106" s="167"/>
      <c r="BJ106" s="167"/>
      <c r="BK106" s="302"/>
      <c r="BL106" s="302"/>
      <c r="BM106" s="302"/>
      <c r="BN106" s="302"/>
      <c r="BO106" s="302"/>
      <c r="BP106" s="302"/>
      <c r="BQ106" s="302"/>
      <c r="BR106" s="302"/>
      <c r="BS106" s="302"/>
      <c r="BT106" s="302"/>
      <c r="BU106" s="302"/>
      <c r="BV106" s="302"/>
      <c r="BW106" s="302"/>
      <c r="BX106" s="302"/>
      <c r="BY106" s="302"/>
      <c r="BZ106" s="302"/>
      <c r="CA106" s="302"/>
      <c r="CB106" s="167"/>
      <c r="CC106" s="301">
        <v>1</v>
      </c>
      <c r="CD106" s="8"/>
      <c r="CE106" s="2"/>
      <c r="CF106" s="2"/>
      <c r="CG106" s="2"/>
      <c r="CH106" s="2"/>
      <c r="CI106" s="3"/>
      <c r="CJ106" s="3"/>
      <c r="CK106" s="115"/>
      <c r="CL106" s="115"/>
      <c r="CM106" s="115"/>
      <c r="CN106" s="115"/>
      <c r="CO106" s="3"/>
      <c r="CP106" s="1398">
        <v>1</v>
      </c>
      <c r="CQ106" s="1399"/>
      <c r="CR106" s="1398">
        <v>2</v>
      </c>
      <c r="CS106" s="1399"/>
      <c r="CT106" s="1398">
        <v>3</v>
      </c>
      <c r="CU106" s="1399"/>
      <c r="CV106" s="1398">
        <v>4</v>
      </c>
      <c r="CW106" s="1399"/>
      <c r="CX106" s="1398">
        <v>5</v>
      </c>
      <c r="CY106" s="1399"/>
      <c r="CZ106" s="11"/>
      <c r="DA106" s="3"/>
      <c r="DB106" s="3"/>
      <c r="DC106" s="3"/>
      <c r="DD106" s="115"/>
      <c r="DE106" s="115"/>
      <c r="DF106" s="3"/>
      <c r="DG106" s="1398">
        <v>1</v>
      </c>
      <c r="DH106" s="1399"/>
      <c r="DI106" s="1398">
        <v>2</v>
      </c>
      <c r="DJ106" s="1399"/>
      <c r="DK106" s="1398">
        <v>3</v>
      </c>
      <c r="DL106" s="1399"/>
      <c r="DM106" s="1398">
        <v>4</v>
      </c>
      <c r="DN106" s="1399"/>
      <c r="DO106" s="1398">
        <v>5</v>
      </c>
      <c r="DP106" s="1399"/>
      <c r="DQ106" s="11"/>
      <c r="DR106" s="3"/>
      <c r="DS106" s="3"/>
      <c r="DT106" s="3"/>
      <c r="DU106" s="115"/>
      <c r="DV106" s="115"/>
      <c r="DW106" s="3"/>
      <c r="DX106" s="1398">
        <v>1</v>
      </c>
      <c r="DY106" s="1399"/>
      <c r="DZ106" s="1398">
        <v>2</v>
      </c>
      <c r="EA106" s="1399"/>
      <c r="EB106" s="1398">
        <v>3</v>
      </c>
      <c r="EC106" s="1399"/>
      <c r="ED106" s="1398">
        <v>4</v>
      </c>
      <c r="EE106" s="1399"/>
      <c r="EF106" s="1398">
        <v>5</v>
      </c>
      <c r="EG106" s="1399"/>
    </row>
    <row r="107" spans="1:138" ht="17.25" customHeight="1">
      <c r="A107" s="1415"/>
      <c r="B107" s="1419"/>
      <c r="C107" s="1420"/>
      <c r="D107" s="1420"/>
      <c r="E107" s="1420"/>
      <c r="F107" s="1420"/>
      <c r="G107" s="1421"/>
      <c r="H107" s="95" t="s">
        <v>99</v>
      </c>
      <c r="I107" s="96" t="s">
        <v>100</v>
      </c>
      <c r="J107" s="1415"/>
      <c r="K107" s="1419"/>
      <c r="L107" s="1420"/>
      <c r="M107" s="1420"/>
      <c r="N107" s="1420"/>
      <c r="O107" s="1420"/>
      <c r="P107" s="1420"/>
      <c r="Q107" s="1420"/>
      <c r="R107" s="1420"/>
      <c r="S107" s="1420"/>
      <c r="T107" s="1420"/>
      <c r="U107" s="1420"/>
      <c r="V107" s="1420"/>
      <c r="W107" s="1420"/>
      <c r="X107" s="1420"/>
      <c r="Y107" s="1421"/>
      <c r="Z107" s="95" t="s">
        <v>99</v>
      </c>
      <c r="AA107" s="96" t="s">
        <v>100</v>
      </c>
      <c r="AB107" s="13"/>
      <c r="AC107" s="13"/>
      <c r="AD107" s="13"/>
      <c r="AE107" s="13"/>
      <c r="AF107" s="13"/>
      <c r="AG107" s="13"/>
      <c r="AH107" s="13"/>
      <c r="AI107" s="13"/>
      <c r="AJ107" s="13"/>
      <c r="AK107" s="13"/>
      <c r="AL107" s="13"/>
      <c r="AM107" s="13"/>
      <c r="AN107" s="13"/>
      <c r="AO107" s="13"/>
      <c r="AP107" s="13"/>
      <c r="AQ107" s="13"/>
      <c r="AR107" s="13"/>
      <c r="AS107" s="13"/>
      <c r="AT107" s="13"/>
      <c r="AU107" s="298">
        <v>1</v>
      </c>
      <c r="AV107" s="3" t="s">
        <v>260</v>
      </c>
      <c r="AW107" s="3"/>
      <c r="AX107" s="3"/>
      <c r="AY107" s="3"/>
      <c r="AZ107" s="3"/>
      <c r="BA107" s="3"/>
      <c r="BB107" s="3"/>
      <c r="BC107" s="3"/>
      <c r="BD107" s="3"/>
      <c r="BE107" s="3"/>
      <c r="BF107" s="3"/>
      <c r="BG107" s="3"/>
      <c r="BH107" s="3"/>
      <c r="BI107" s="167"/>
      <c r="BJ107" s="167"/>
      <c r="BK107" s="302"/>
      <c r="BL107" s="302"/>
      <c r="BM107" s="302"/>
      <c r="BN107" s="302"/>
      <c r="BO107" s="302"/>
      <c r="BP107" s="302"/>
      <c r="BQ107" s="302"/>
      <c r="BR107" s="302"/>
      <c r="BS107" s="302"/>
      <c r="BT107" s="302"/>
      <c r="BU107" s="302"/>
      <c r="BV107" s="302"/>
      <c r="BW107" s="302"/>
      <c r="BX107" s="302"/>
      <c r="BY107" s="302"/>
      <c r="BZ107" s="302"/>
      <c r="CA107" s="302"/>
      <c r="CB107" s="167"/>
      <c r="CC107" s="301">
        <v>1</v>
      </c>
      <c r="CD107" s="8"/>
      <c r="CE107" s="2"/>
      <c r="CF107" s="2"/>
      <c r="CG107" s="2"/>
      <c r="CH107" s="2"/>
      <c r="CI107" s="1380" t="s">
        <v>36</v>
      </c>
      <c r="CJ107" s="1348">
        <v>5</v>
      </c>
      <c r="CK107" s="1364" t="str">
        <f>IF(O101=5,"X","")</f>
        <v/>
      </c>
      <c r="CL107" s="1376" t="s">
        <v>258</v>
      </c>
      <c r="CM107" s="1377"/>
      <c r="CN107" s="1346">
        <f>IF(CK107="X",V101,0)</f>
        <v>0</v>
      </c>
      <c r="CO107" s="1348">
        <v>5</v>
      </c>
      <c r="CP107" s="1365"/>
      <c r="CQ107" s="1353" t="str">
        <f>IF(AND(CK107="X",CP103="X"),CN107*CQ105,"")</f>
        <v/>
      </c>
      <c r="CR107" s="1373"/>
      <c r="CS107" s="1373" t="str">
        <f>IF(AND(CK107="X",CR103="X"),CN107*CS105,"")</f>
        <v/>
      </c>
      <c r="CT107" s="1342"/>
      <c r="CU107" s="1344" t="str">
        <f>IF(AND(CK107="X",CT103="X"),CN107*CU105,"")</f>
        <v/>
      </c>
      <c r="CV107" s="1384"/>
      <c r="CW107" s="1384" t="str">
        <f>IF(AND(CK107="X",CV103="X"),CN107*CW105,"")</f>
        <v/>
      </c>
      <c r="CX107" s="1385"/>
      <c r="CY107" s="1386" t="str">
        <f>IF(AND(CK107="X",CX103="X"),CN107*CY105,"")</f>
        <v/>
      </c>
      <c r="CZ107" s="11"/>
      <c r="DA107" s="3"/>
      <c r="DB107" s="1380" t="s">
        <v>36</v>
      </c>
      <c r="DC107" s="1348">
        <v>5</v>
      </c>
      <c r="DD107" s="1364" t="str">
        <f>IF(E164=5,"X","")</f>
        <v/>
      </c>
      <c r="DE107" s="1346">
        <f>IF(DD107="X",I164,0)</f>
        <v>0</v>
      </c>
      <c r="DF107" s="1348">
        <v>5</v>
      </c>
      <c r="DG107" s="1365"/>
      <c r="DH107" s="1353" t="str">
        <f>IF(AND(DD107="X",DG103="X"),DE107*DH105,"")</f>
        <v/>
      </c>
      <c r="DI107" s="1373"/>
      <c r="DJ107" s="1373" t="str">
        <f>IF(AND(DD107="X",DI103="X"),DE107*DJ105,"")</f>
        <v/>
      </c>
      <c r="DK107" s="1342"/>
      <c r="DL107" s="1344" t="str">
        <f>IF(AND(DD107="X",DK103="X"),DE107*DL105,"")</f>
        <v/>
      </c>
      <c r="DM107" s="1384"/>
      <c r="DN107" s="1384" t="str">
        <f>IF(AND(DD107="X",DM103="X"),DE107*DN105,"")</f>
        <v/>
      </c>
      <c r="DO107" s="1385"/>
      <c r="DP107" s="1386" t="str">
        <f>IF(AND(DD107="X",DO103="X"),DE107*DP105,"")</f>
        <v/>
      </c>
      <c r="DQ107" s="11"/>
      <c r="DR107" s="3"/>
      <c r="DS107" s="1380" t="s">
        <v>36</v>
      </c>
      <c r="DT107" s="1348">
        <v>5</v>
      </c>
      <c r="DU107" s="1364" t="str">
        <f>IF(E176=5,"X","")</f>
        <v/>
      </c>
      <c r="DV107" s="1346">
        <f>IF(DU107="X",I176,0)</f>
        <v>0</v>
      </c>
      <c r="DW107" s="1348">
        <v>5</v>
      </c>
      <c r="DX107" s="1365"/>
      <c r="DY107" s="1353" t="str">
        <f>IF(AND(DU107="X",DX103="X"),DV107*DY105,"")</f>
        <v/>
      </c>
      <c r="DZ107" s="1373"/>
      <c r="EA107" s="1373" t="str">
        <f>IF(AND(DU107="X",DZ103="X"),DV107*EA105,"")</f>
        <v/>
      </c>
      <c r="EB107" s="1342"/>
      <c r="EC107" s="1344" t="str">
        <f>IF(AND(DU107="X",EB103="X"),DV107*EC105,"")</f>
        <v/>
      </c>
      <c r="ED107" s="1384"/>
      <c r="EE107" s="1384" t="str">
        <f>IF(AND(DU107="X",ED103="X"),DV107*EE105,"")</f>
        <v/>
      </c>
      <c r="EF107" s="1385"/>
      <c r="EG107" s="1386" t="str">
        <f>IF(AND(DU107="X",EF103="X"),DV107*EG105,"")</f>
        <v/>
      </c>
    </row>
    <row r="108" spans="1:138" ht="17.25" customHeight="1">
      <c r="A108" s="97">
        <v>1</v>
      </c>
      <c r="B108" s="1411" t="s">
        <v>229</v>
      </c>
      <c r="C108" s="1412"/>
      <c r="D108" s="1412"/>
      <c r="E108" s="1412"/>
      <c r="F108" s="1412"/>
      <c r="G108" s="1413"/>
      <c r="H108" s="145"/>
      <c r="I108" s="146" t="s">
        <v>0</v>
      </c>
      <c r="J108" s="98">
        <v>11</v>
      </c>
      <c r="K108" s="1409" t="s">
        <v>230</v>
      </c>
      <c r="L108" s="1320"/>
      <c r="M108" s="1320"/>
      <c r="N108" s="1320"/>
      <c r="O108" s="1320"/>
      <c r="P108" s="1320"/>
      <c r="Q108" s="1320"/>
      <c r="R108" s="1320"/>
      <c r="S108" s="1320"/>
      <c r="T108" s="1320"/>
      <c r="U108" s="1320"/>
      <c r="V108" s="1320"/>
      <c r="W108" s="1320"/>
      <c r="X108" s="1320"/>
      <c r="Y108" s="1410"/>
      <c r="Z108" s="144" t="s">
        <v>0</v>
      </c>
      <c r="AA108" s="149"/>
      <c r="AB108" s="117"/>
      <c r="AC108" s="117"/>
      <c r="AD108" s="117"/>
      <c r="AE108" s="117"/>
      <c r="AF108" s="117"/>
      <c r="AG108" s="117"/>
      <c r="AH108" s="117"/>
      <c r="AI108" s="117"/>
      <c r="AJ108" s="117"/>
      <c r="AK108" s="117"/>
      <c r="AL108" s="117"/>
      <c r="AM108" s="117"/>
      <c r="AN108" s="117"/>
      <c r="AO108" s="117"/>
      <c r="AP108" s="117"/>
      <c r="AQ108" s="117"/>
      <c r="AR108" s="117"/>
      <c r="AS108" s="117"/>
      <c r="AT108" s="117"/>
      <c r="AU108" s="298">
        <v>1</v>
      </c>
      <c r="AV108" s="311"/>
      <c r="AW108" s="3"/>
      <c r="AX108" s="3"/>
      <c r="AY108" s="3"/>
      <c r="AZ108" s="3"/>
      <c r="BA108" s="3"/>
      <c r="BB108" s="3"/>
      <c r="BC108" s="3"/>
      <c r="BD108" s="3"/>
      <c r="BE108" s="3"/>
      <c r="BF108" s="3"/>
      <c r="BG108" s="3"/>
      <c r="BH108" s="3"/>
      <c r="BI108" s="167"/>
      <c r="BJ108" s="167"/>
      <c r="BK108" s="302"/>
      <c r="BL108" s="302"/>
      <c r="BM108" s="302"/>
      <c r="BN108" s="302"/>
      <c r="BO108" s="302"/>
      <c r="BP108" s="302"/>
      <c r="BQ108" s="302"/>
      <c r="BR108" s="302"/>
      <c r="BS108" s="302"/>
      <c r="BT108" s="302"/>
      <c r="BU108" s="302"/>
      <c r="BV108" s="302"/>
      <c r="BW108" s="302"/>
      <c r="BX108" s="302"/>
      <c r="BY108" s="302"/>
      <c r="BZ108" s="302"/>
      <c r="CA108" s="302"/>
      <c r="CB108" s="167"/>
      <c r="CC108" s="301">
        <v>1</v>
      </c>
      <c r="CD108" s="8"/>
      <c r="CE108" s="2"/>
      <c r="CF108" s="2"/>
      <c r="CG108" s="2"/>
      <c r="CH108" s="2"/>
      <c r="CI108" s="1381"/>
      <c r="CJ108" s="1349"/>
      <c r="CK108" s="1347"/>
      <c r="CL108" s="1378"/>
      <c r="CM108" s="1379"/>
      <c r="CN108" s="1347"/>
      <c r="CO108" s="1349"/>
      <c r="CP108" s="1343"/>
      <c r="CQ108" s="1345"/>
      <c r="CR108" s="1355"/>
      <c r="CS108" s="1355"/>
      <c r="CT108" s="1343"/>
      <c r="CU108" s="1345"/>
      <c r="CV108" s="1355"/>
      <c r="CW108" s="1355"/>
      <c r="CX108" s="1343"/>
      <c r="CY108" s="1345"/>
      <c r="CZ108" s="11"/>
      <c r="DA108" s="3"/>
      <c r="DB108" s="1381"/>
      <c r="DC108" s="1349"/>
      <c r="DD108" s="1347"/>
      <c r="DE108" s="1347"/>
      <c r="DF108" s="1349"/>
      <c r="DG108" s="1343"/>
      <c r="DH108" s="1345"/>
      <c r="DI108" s="1355"/>
      <c r="DJ108" s="1355"/>
      <c r="DK108" s="1343"/>
      <c r="DL108" s="1345"/>
      <c r="DM108" s="1355"/>
      <c r="DN108" s="1355"/>
      <c r="DO108" s="1343"/>
      <c r="DP108" s="1345"/>
      <c r="DQ108" s="11"/>
      <c r="DR108" s="3"/>
      <c r="DS108" s="1381"/>
      <c r="DT108" s="1349"/>
      <c r="DU108" s="1347"/>
      <c r="DV108" s="1347"/>
      <c r="DW108" s="1349"/>
      <c r="DX108" s="1343"/>
      <c r="DY108" s="1345"/>
      <c r="DZ108" s="1355"/>
      <c r="EA108" s="1355"/>
      <c r="EB108" s="1343"/>
      <c r="EC108" s="1345"/>
      <c r="ED108" s="1355"/>
      <c r="EE108" s="1355"/>
      <c r="EF108" s="1343"/>
      <c r="EG108" s="1345"/>
    </row>
    <row r="109" spans="1:138" ht="17.25" customHeight="1">
      <c r="A109" s="97">
        <v>2</v>
      </c>
      <c r="B109" s="1411" t="s">
        <v>231</v>
      </c>
      <c r="C109" s="1412"/>
      <c r="D109" s="1412"/>
      <c r="E109" s="1412"/>
      <c r="F109" s="1412"/>
      <c r="G109" s="1413"/>
      <c r="H109" s="145"/>
      <c r="I109" s="146" t="s">
        <v>0</v>
      </c>
      <c r="J109" s="98">
        <v>12</v>
      </c>
      <c r="K109" s="1409" t="s">
        <v>232</v>
      </c>
      <c r="L109" s="1320"/>
      <c r="M109" s="1320"/>
      <c r="N109" s="1320"/>
      <c r="O109" s="1320"/>
      <c r="P109" s="1320"/>
      <c r="Q109" s="1320"/>
      <c r="R109" s="1320"/>
      <c r="S109" s="1320"/>
      <c r="T109" s="1320"/>
      <c r="U109" s="1320"/>
      <c r="V109" s="1320"/>
      <c r="W109" s="1320"/>
      <c r="X109" s="1320"/>
      <c r="Y109" s="1410"/>
      <c r="Z109" s="150" t="s">
        <v>0</v>
      </c>
      <c r="AA109" s="151"/>
      <c r="AB109" s="67"/>
      <c r="AC109" s="67"/>
      <c r="AD109" s="67"/>
      <c r="AE109" s="67"/>
      <c r="AF109" s="67"/>
      <c r="AG109" s="67"/>
      <c r="AH109" s="67"/>
      <c r="AI109" s="67"/>
      <c r="AJ109" s="67"/>
      <c r="AK109" s="67"/>
      <c r="AL109" s="67"/>
      <c r="AM109" s="67"/>
      <c r="AN109" s="67"/>
      <c r="AO109" s="67"/>
      <c r="AP109" s="67"/>
      <c r="AQ109" s="67"/>
      <c r="AR109" s="67"/>
      <c r="AS109" s="67"/>
      <c r="AT109" s="67"/>
      <c r="AU109" s="298">
        <v>1</v>
      </c>
      <c r="AV109" s="3"/>
      <c r="AW109" s="3"/>
      <c r="AX109" s="3"/>
      <c r="AY109" s="3"/>
      <c r="AZ109" s="3"/>
      <c r="BA109" s="3"/>
      <c r="BB109" s="3"/>
      <c r="BC109" s="3"/>
      <c r="BD109" s="3"/>
      <c r="BE109" s="3"/>
      <c r="BF109" s="3"/>
      <c r="BG109" s="3"/>
      <c r="BH109" s="3"/>
      <c r="BI109" s="167"/>
      <c r="BJ109" s="167"/>
      <c r="BK109" s="302"/>
      <c r="BL109" s="302"/>
      <c r="BM109" s="302"/>
      <c r="BN109" s="302"/>
      <c r="BO109" s="302"/>
      <c r="BP109" s="302"/>
      <c r="BQ109" s="302"/>
      <c r="BR109" s="302"/>
      <c r="BS109" s="302"/>
      <c r="BT109" s="302"/>
      <c r="BU109" s="302"/>
      <c r="BV109" s="302"/>
      <c r="BW109" s="302"/>
      <c r="BX109" s="302"/>
      <c r="BY109" s="302"/>
      <c r="BZ109" s="302"/>
      <c r="CA109" s="302"/>
      <c r="CB109" s="167"/>
      <c r="CC109" s="301">
        <v>1</v>
      </c>
      <c r="CD109" s="8"/>
      <c r="CE109" s="2"/>
      <c r="CF109" s="2"/>
      <c r="CG109" s="2"/>
      <c r="CH109" s="8"/>
      <c r="CI109" s="1381"/>
      <c r="CJ109" s="1348">
        <v>4</v>
      </c>
      <c r="CK109" s="1374" t="str">
        <f>IF(O101=4,"X","")</f>
        <v/>
      </c>
      <c r="CL109" s="1376" t="s">
        <v>257</v>
      </c>
      <c r="CM109" s="1377"/>
      <c r="CN109" s="1346">
        <f>IF(CK109="X",V101,0)</f>
        <v>0</v>
      </c>
      <c r="CO109" s="1348">
        <v>4</v>
      </c>
      <c r="CP109" s="1383"/>
      <c r="CQ109" s="1387" t="str">
        <f>IF(AND(CK109="X",CP103="X"),CN109*CQ105,"")</f>
        <v/>
      </c>
      <c r="CR109" s="1388"/>
      <c r="CS109" s="1388" t="str">
        <f>IF(AND(CK109="X",CR103="X"),CN109*CS105,"")</f>
        <v/>
      </c>
      <c r="CT109" s="1389"/>
      <c r="CU109" s="1390" t="str">
        <f>IF(AND(CK109="X",CT103="X"),CN109*CU105,"")</f>
        <v/>
      </c>
      <c r="CV109" s="1391"/>
      <c r="CW109" s="1391" t="str">
        <f>IF(AND(CK109="X",CV103="X"),CN109*CW105,"")</f>
        <v/>
      </c>
      <c r="CX109" s="1370"/>
      <c r="CY109" s="1372" t="str">
        <f>IF(AND(CK109="X",CX103="X"),CN109*CY105,"")</f>
        <v/>
      </c>
      <c r="CZ109" s="11"/>
      <c r="DA109" s="1400"/>
      <c r="DB109" s="1381"/>
      <c r="DC109" s="1348">
        <v>4</v>
      </c>
      <c r="DD109" s="1374" t="str">
        <f>IF(E164=4,"X","")</f>
        <v/>
      </c>
      <c r="DE109" s="1346">
        <f>IF(DD109="X",I164,0)</f>
        <v>0</v>
      </c>
      <c r="DF109" s="1348">
        <v>4</v>
      </c>
      <c r="DG109" s="1383"/>
      <c r="DH109" s="1387" t="str">
        <f>IF(AND(DD109="X",DG103="X"),DE109*DH105,"")</f>
        <v/>
      </c>
      <c r="DI109" s="1388"/>
      <c r="DJ109" s="1388" t="str">
        <f>IF(AND(DD109="X",DI103="X"),DE109*DJ105,"")</f>
        <v/>
      </c>
      <c r="DK109" s="1389"/>
      <c r="DL109" s="1390" t="str">
        <f>IF(AND(DD109="X",DK103="X"),DE109*DL105,"")</f>
        <v/>
      </c>
      <c r="DM109" s="1391"/>
      <c r="DN109" s="1391" t="str">
        <f>IF(AND(DD109="X",DM103="X"),DE109*DN105,"")</f>
        <v/>
      </c>
      <c r="DO109" s="1370"/>
      <c r="DP109" s="1372" t="str">
        <f>IF(AND(DD109="X",DO103="X"),DE109*DP105,"")</f>
        <v/>
      </c>
      <c r="DQ109" s="11"/>
      <c r="DR109" s="1400"/>
      <c r="DS109" s="1381"/>
      <c r="DT109" s="1348">
        <v>4</v>
      </c>
      <c r="DU109" s="1374" t="str">
        <f>IF(E176=4,"X","")</f>
        <v/>
      </c>
      <c r="DV109" s="1346">
        <f>IF(DU109="X",I176,0)</f>
        <v>0</v>
      </c>
      <c r="DW109" s="1348">
        <v>4</v>
      </c>
      <c r="DX109" s="1383"/>
      <c r="DY109" s="1387" t="str">
        <f>IF(AND(DU109="X",DX103="X"),DV109*DY105,"")</f>
        <v/>
      </c>
      <c r="DZ109" s="1388"/>
      <c r="EA109" s="1388" t="str">
        <f>IF(AND(DU109="X",DZ103="X"),DV109*EA105,"")</f>
        <v/>
      </c>
      <c r="EB109" s="1389"/>
      <c r="EC109" s="1390" t="str">
        <f>IF(AND(DU109="X",EB103="X"),DV109*EC105,"")</f>
        <v/>
      </c>
      <c r="ED109" s="1391"/>
      <c r="EE109" s="1391" t="str">
        <f>IF(AND(DU109="X",ED103="X"),DV109*EE105,"")</f>
        <v/>
      </c>
      <c r="EF109" s="1370"/>
      <c r="EG109" s="1372" t="str">
        <f>IF(AND(DU109="X",EF103="X"),DV109*EG105,"")</f>
        <v/>
      </c>
    </row>
    <row r="110" spans="1:138" ht="17.25" customHeight="1">
      <c r="A110" s="97">
        <v>3</v>
      </c>
      <c r="B110" s="1411" t="s">
        <v>233</v>
      </c>
      <c r="C110" s="1412"/>
      <c r="D110" s="1412"/>
      <c r="E110" s="1412"/>
      <c r="F110" s="1412"/>
      <c r="G110" s="1413"/>
      <c r="H110" s="145"/>
      <c r="I110" s="146" t="s">
        <v>0</v>
      </c>
      <c r="J110" s="98">
        <v>13</v>
      </c>
      <c r="K110" s="1409" t="s">
        <v>234</v>
      </c>
      <c r="L110" s="1320"/>
      <c r="M110" s="1320"/>
      <c r="N110" s="1320"/>
      <c r="O110" s="1320"/>
      <c r="P110" s="1320"/>
      <c r="Q110" s="1320"/>
      <c r="R110" s="1320"/>
      <c r="S110" s="1320"/>
      <c r="T110" s="1320"/>
      <c r="U110" s="1320"/>
      <c r="V110" s="1320"/>
      <c r="W110" s="1320"/>
      <c r="X110" s="1320"/>
      <c r="Y110" s="1410"/>
      <c r="Z110" s="150" t="s">
        <v>0</v>
      </c>
      <c r="AA110" s="151"/>
      <c r="AB110" s="118"/>
      <c r="AC110" s="118"/>
      <c r="AD110" s="118"/>
      <c r="AE110" s="118"/>
      <c r="AF110" s="118"/>
      <c r="AG110" s="118"/>
      <c r="AH110" s="118"/>
      <c r="AI110" s="118"/>
      <c r="AJ110" s="118"/>
      <c r="AK110" s="118"/>
      <c r="AL110" s="118"/>
      <c r="AM110" s="118"/>
      <c r="AN110" s="118"/>
      <c r="AO110" s="118"/>
      <c r="AP110" s="118"/>
      <c r="AQ110" s="118"/>
      <c r="AR110" s="118"/>
      <c r="AS110" s="118"/>
      <c r="AT110" s="118"/>
      <c r="AU110" s="298">
        <v>1</v>
      </c>
      <c r="AV110" s="3"/>
      <c r="AW110" s="3"/>
      <c r="AX110" s="3"/>
      <c r="AY110" s="3"/>
      <c r="AZ110" s="3"/>
      <c r="BA110" s="3"/>
      <c r="BB110" s="3"/>
      <c r="BC110" s="3"/>
      <c r="BD110" s="3"/>
      <c r="BE110" s="3"/>
      <c r="BF110" s="3"/>
      <c r="BG110" s="3"/>
      <c r="BH110" s="3"/>
      <c r="BI110" s="167"/>
      <c r="BJ110" s="167"/>
      <c r="BK110" s="302"/>
      <c r="BL110" s="302"/>
      <c r="BM110" s="302"/>
      <c r="BN110" s="302"/>
      <c r="BO110" s="302"/>
      <c r="BP110" s="302"/>
      <c r="BQ110" s="302"/>
      <c r="BR110" s="302"/>
      <c r="BS110" s="302"/>
      <c r="BT110" s="302"/>
      <c r="BU110" s="302"/>
      <c r="BV110" s="302"/>
      <c r="BW110" s="302"/>
      <c r="BX110" s="302"/>
      <c r="BY110" s="302"/>
      <c r="BZ110" s="302"/>
      <c r="CA110" s="302"/>
      <c r="CB110" s="167"/>
      <c r="CC110" s="301">
        <v>1</v>
      </c>
      <c r="CD110" s="8"/>
      <c r="CE110" s="2"/>
      <c r="CF110" s="2"/>
      <c r="CG110" s="2"/>
      <c r="CH110" s="2"/>
      <c r="CI110" s="1381"/>
      <c r="CJ110" s="1349"/>
      <c r="CK110" s="1347"/>
      <c r="CL110" s="1378"/>
      <c r="CM110" s="1379"/>
      <c r="CN110" s="1347"/>
      <c r="CO110" s="1349"/>
      <c r="CP110" s="1371"/>
      <c r="CQ110" s="1349"/>
      <c r="CR110" s="1382"/>
      <c r="CS110" s="1382"/>
      <c r="CT110" s="1371"/>
      <c r="CU110" s="1349"/>
      <c r="CV110" s="1382"/>
      <c r="CW110" s="1382"/>
      <c r="CX110" s="1371"/>
      <c r="CY110" s="1349"/>
      <c r="CZ110" s="11"/>
      <c r="DA110" s="1381"/>
      <c r="DB110" s="1381"/>
      <c r="DC110" s="1349"/>
      <c r="DD110" s="1347"/>
      <c r="DE110" s="1347"/>
      <c r="DF110" s="1349"/>
      <c r="DG110" s="1371"/>
      <c r="DH110" s="1349"/>
      <c r="DI110" s="1382"/>
      <c r="DJ110" s="1382"/>
      <c r="DK110" s="1371"/>
      <c r="DL110" s="1349"/>
      <c r="DM110" s="1382"/>
      <c r="DN110" s="1382"/>
      <c r="DO110" s="1371"/>
      <c r="DP110" s="1349"/>
      <c r="DQ110" s="11"/>
      <c r="DR110" s="1381"/>
      <c r="DS110" s="1381"/>
      <c r="DT110" s="1349"/>
      <c r="DU110" s="1347"/>
      <c r="DV110" s="1347"/>
      <c r="DW110" s="1349"/>
      <c r="DX110" s="1371"/>
      <c r="DY110" s="1349"/>
      <c r="DZ110" s="1382"/>
      <c r="EA110" s="1382"/>
      <c r="EB110" s="1371"/>
      <c r="EC110" s="1349"/>
      <c r="ED110" s="1382"/>
      <c r="EE110" s="1382"/>
      <c r="EF110" s="1371"/>
      <c r="EG110" s="1349"/>
    </row>
    <row r="111" spans="1:138" ht="17.25" customHeight="1">
      <c r="A111" s="97">
        <v>4</v>
      </c>
      <c r="B111" s="1411" t="s">
        <v>235</v>
      </c>
      <c r="C111" s="1412"/>
      <c r="D111" s="1412"/>
      <c r="E111" s="1412"/>
      <c r="F111" s="1412"/>
      <c r="G111" s="1413"/>
      <c r="H111" s="145"/>
      <c r="I111" s="146" t="s">
        <v>0</v>
      </c>
      <c r="J111" s="98">
        <v>14</v>
      </c>
      <c r="K111" s="1409" t="s">
        <v>236</v>
      </c>
      <c r="L111" s="1320"/>
      <c r="M111" s="1320"/>
      <c r="N111" s="1320"/>
      <c r="O111" s="1320"/>
      <c r="P111" s="1320"/>
      <c r="Q111" s="1320"/>
      <c r="R111" s="1320"/>
      <c r="S111" s="1320"/>
      <c r="T111" s="1320"/>
      <c r="U111" s="1320"/>
      <c r="V111" s="1320"/>
      <c r="W111" s="1320"/>
      <c r="X111" s="1320"/>
      <c r="Y111" s="1410"/>
      <c r="Z111" s="150" t="s">
        <v>0</v>
      </c>
      <c r="AA111" s="151"/>
      <c r="AB111" s="67"/>
      <c r="AC111" s="67"/>
      <c r="AD111" s="67"/>
      <c r="AE111" s="67"/>
      <c r="AF111" s="67"/>
      <c r="AG111" s="67"/>
      <c r="AH111" s="67"/>
      <c r="AI111" s="67"/>
      <c r="AJ111" s="67"/>
      <c r="AK111" s="67"/>
      <c r="AL111" s="67"/>
      <c r="AM111" s="67"/>
      <c r="AN111" s="67"/>
      <c r="AO111" s="67"/>
      <c r="AP111" s="67"/>
      <c r="AQ111" s="67"/>
      <c r="AR111" s="67"/>
      <c r="AS111" s="67"/>
      <c r="AT111" s="67"/>
      <c r="AU111" s="298">
        <v>1</v>
      </c>
      <c r="AV111" s="3"/>
      <c r="AW111" s="3"/>
      <c r="AX111" s="3"/>
      <c r="AY111" s="3"/>
      <c r="AZ111" s="3"/>
      <c r="BA111" s="3"/>
      <c r="BB111" s="3"/>
      <c r="BC111" s="3"/>
      <c r="BD111" s="3"/>
      <c r="BE111" s="3"/>
      <c r="BF111" s="3"/>
      <c r="BG111" s="3"/>
      <c r="BH111" s="3"/>
      <c r="BI111" s="167"/>
      <c r="BJ111" s="167"/>
      <c r="BK111" s="302"/>
      <c r="BL111" s="302"/>
      <c r="BM111" s="302"/>
      <c r="BN111" s="302"/>
      <c r="BO111" s="302"/>
      <c r="BP111" s="302"/>
      <c r="BQ111" s="302"/>
      <c r="BR111" s="302"/>
      <c r="BS111" s="302"/>
      <c r="BT111" s="302"/>
      <c r="BU111" s="302"/>
      <c r="BV111" s="302"/>
      <c r="BW111" s="302"/>
      <c r="BX111" s="302"/>
      <c r="BY111" s="302"/>
      <c r="BZ111" s="302"/>
      <c r="CA111" s="302"/>
      <c r="CB111" s="167"/>
      <c r="CC111" s="301">
        <v>1</v>
      </c>
      <c r="CD111" s="8"/>
      <c r="CE111" s="2"/>
      <c r="CF111" s="2"/>
      <c r="CG111" s="2"/>
      <c r="CH111" s="2"/>
      <c r="CI111" s="1381"/>
      <c r="CJ111" s="1348">
        <v>3</v>
      </c>
      <c r="CK111" s="1364" t="str">
        <f>IF(O101=3,"X","")</f>
        <v>X</v>
      </c>
      <c r="CL111" s="1376" t="s">
        <v>256</v>
      </c>
      <c r="CM111" s="1377"/>
      <c r="CN111" s="1346">
        <f>IF(CK111="X",V101,0)</f>
        <v>0.46666666666666662</v>
      </c>
      <c r="CO111" s="1348">
        <v>3</v>
      </c>
      <c r="CP111" s="1365"/>
      <c r="CQ111" s="1353" t="str">
        <f>IF(AND(CK111="X",CP103="X"),CN111*CQ105,"")</f>
        <v/>
      </c>
      <c r="CR111" s="1354"/>
      <c r="CS111" s="1354" t="str">
        <f>IF(AND(CK111="X",CR103="X"),CN111*CS105,"")</f>
        <v/>
      </c>
      <c r="CT111" s="1342"/>
      <c r="CU111" s="1344" t="str">
        <f>IF(AND(CK111="X",CT103="X"),CN111*CU105,"")</f>
        <v/>
      </c>
      <c r="CV111" s="1373"/>
      <c r="CW111" s="1373">
        <f>IF(AND(CK111="X",CV103="X"),CN111*CW105,"")</f>
        <v>0.37333333333333329</v>
      </c>
      <c r="CX111" s="1342"/>
      <c r="CY111" s="1344" t="str">
        <f>IF(AND(CK111="X",CX103="X"),CN111*CY105,"")</f>
        <v/>
      </c>
      <c r="CZ111" s="3"/>
      <c r="DA111" s="1381"/>
      <c r="DB111" s="1381"/>
      <c r="DC111" s="1348">
        <v>3</v>
      </c>
      <c r="DD111" s="1364" t="str">
        <f>IF(E164=3,"X","")</f>
        <v/>
      </c>
      <c r="DE111" s="1346">
        <f>IF(DD111="X",I164,0)</f>
        <v>0</v>
      </c>
      <c r="DF111" s="1348">
        <v>3</v>
      </c>
      <c r="DG111" s="1365"/>
      <c r="DH111" s="1353" t="str">
        <f>IF(AND(DD111="X",DG103="X"),DE111*DH105,"")</f>
        <v/>
      </c>
      <c r="DI111" s="1354"/>
      <c r="DJ111" s="1354" t="str">
        <f>IF(AND(DD111="X",DI103="X"),DE111*DJ105,"")</f>
        <v/>
      </c>
      <c r="DK111" s="1342"/>
      <c r="DL111" s="1344" t="str">
        <f>IF(AND(DD111="X",DK103="X"),DE111*DL105,"")</f>
        <v/>
      </c>
      <c r="DM111" s="1373"/>
      <c r="DN111" s="1373" t="str">
        <f>IF(AND(DD111="X",DM103="X"),DE111*DN105,"")</f>
        <v/>
      </c>
      <c r="DO111" s="1342"/>
      <c r="DP111" s="1344" t="str">
        <f>IF(AND(DD111="X",DO103="X"),DE111*DP105,"")</f>
        <v/>
      </c>
      <c r="DQ111" s="3"/>
      <c r="DR111" s="1381"/>
      <c r="DS111" s="1381"/>
      <c r="DT111" s="1348">
        <v>3</v>
      </c>
      <c r="DU111" s="1364" t="str">
        <f>IF(E176=3,"X","")</f>
        <v/>
      </c>
      <c r="DV111" s="1346">
        <f>IF(DU111="X",I176,0)</f>
        <v>0</v>
      </c>
      <c r="DW111" s="1348">
        <v>3</v>
      </c>
      <c r="DX111" s="1365"/>
      <c r="DY111" s="1353" t="str">
        <f>IF(AND(DU111="X",DX103="X"),DV111*DY105,"")</f>
        <v/>
      </c>
      <c r="DZ111" s="1354"/>
      <c r="EA111" s="1354" t="str">
        <f>IF(AND(DU111="X",DZ103="X"),DV111*EA105,"")</f>
        <v/>
      </c>
      <c r="EB111" s="1342"/>
      <c r="EC111" s="1344" t="str">
        <f>IF(AND(DU111="X",EB103="X"),DV111*EC105,"")</f>
        <v/>
      </c>
      <c r="ED111" s="1373"/>
      <c r="EE111" s="1373" t="str">
        <f>IF(AND(DU111="X",ED103="X"),DV111*EE105,"")</f>
        <v/>
      </c>
      <c r="EF111" s="1342"/>
      <c r="EG111" s="1344" t="str">
        <f>IF(AND(DU111="X",EF103="X"),DV111*EG105,"")</f>
        <v/>
      </c>
    </row>
    <row r="112" spans="1:138" ht="17.25" customHeight="1">
      <c r="A112" s="97">
        <v>5</v>
      </c>
      <c r="B112" s="1411" t="s">
        <v>237</v>
      </c>
      <c r="C112" s="1412"/>
      <c r="D112" s="1412"/>
      <c r="E112" s="1412"/>
      <c r="F112" s="1412"/>
      <c r="G112" s="1413"/>
      <c r="H112" s="145" t="s">
        <v>0</v>
      </c>
      <c r="I112" s="146"/>
      <c r="J112" s="98">
        <v>15</v>
      </c>
      <c r="K112" s="1409" t="s">
        <v>238</v>
      </c>
      <c r="L112" s="1320"/>
      <c r="M112" s="1320"/>
      <c r="N112" s="1320"/>
      <c r="O112" s="1320"/>
      <c r="P112" s="1320"/>
      <c r="Q112" s="1320"/>
      <c r="R112" s="1320"/>
      <c r="S112" s="1320"/>
      <c r="T112" s="1320"/>
      <c r="U112" s="1320"/>
      <c r="V112" s="1320"/>
      <c r="W112" s="1320"/>
      <c r="X112" s="1320"/>
      <c r="Y112" s="1410"/>
      <c r="Z112" s="150"/>
      <c r="AA112" s="151" t="s">
        <v>0</v>
      </c>
      <c r="AB112" s="75"/>
      <c r="AC112" s="75"/>
      <c r="AD112" s="75"/>
      <c r="AE112" s="75"/>
      <c r="AF112" s="75"/>
      <c r="AG112" s="75"/>
      <c r="AH112" s="75"/>
      <c r="AI112" s="75"/>
      <c r="AJ112" s="75"/>
      <c r="AK112" s="75"/>
      <c r="AL112" s="75"/>
      <c r="AM112" s="75"/>
      <c r="AN112" s="75"/>
      <c r="AO112" s="75"/>
      <c r="AP112" s="75"/>
      <c r="AQ112" s="75"/>
      <c r="AR112" s="75"/>
      <c r="AS112" s="75"/>
      <c r="AT112" s="75"/>
      <c r="AU112" s="298">
        <v>1</v>
      </c>
      <c r="AV112" s="3"/>
      <c r="AW112" s="3"/>
      <c r="AX112" s="3"/>
      <c r="AY112" s="11"/>
      <c r="AZ112" s="11"/>
      <c r="BA112" s="11"/>
      <c r="BB112" s="11"/>
      <c r="BC112" s="11"/>
      <c r="BD112" s="11"/>
      <c r="BE112" s="11"/>
      <c r="BF112" s="11"/>
      <c r="BG112" s="11"/>
      <c r="BH112" s="11"/>
      <c r="BI112" s="302"/>
      <c r="BJ112" s="302"/>
      <c r="BK112" s="302"/>
      <c r="BL112" s="302"/>
      <c r="BM112" s="302"/>
      <c r="BN112" s="302"/>
      <c r="BO112" s="302"/>
      <c r="BP112" s="302"/>
      <c r="BQ112" s="302"/>
      <c r="BR112" s="302"/>
      <c r="BS112" s="302"/>
      <c r="BT112" s="302"/>
      <c r="BU112" s="302"/>
      <c r="BV112" s="302"/>
      <c r="BW112" s="302"/>
      <c r="BX112" s="302"/>
      <c r="BY112" s="302"/>
      <c r="BZ112" s="302"/>
      <c r="CA112" s="302"/>
      <c r="CB112" s="302"/>
      <c r="CC112" s="301">
        <v>1</v>
      </c>
      <c r="CD112" s="8"/>
      <c r="CE112" s="8"/>
      <c r="CF112" s="8"/>
      <c r="CG112" s="8"/>
      <c r="CH112" s="2"/>
      <c r="CI112" s="1381"/>
      <c r="CJ112" s="1349"/>
      <c r="CK112" s="1347"/>
      <c r="CL112" s="1378"/>
      <c r="CM112" s="1379"/>
      <c r="CN112" s="1347"/>
      <c r="CO112" s="1349"/>
      <c r="CP112" s="1343"/>
      <c r="CQ112" s="1345"/>
      <c r="CR112" s="1355"/>
      <c r="CS112" s="1355"/>
      <c r="CT112" s="1343"/>
      <c r="CU112" s="1345"/>
      <c r="CV112" s="1355"/>
      <c r="CW112" s="1355"/>
      <c r="CX112" s="1343"/>
      <c r="CY112" s="1345"/>
      <c r="CZ112" s="11"/>
      <c r="DA112" s="1381"/>
      <c r="DB112" s="1381"/>
      <c r="DC112" s="1349"/>
      <c r="DD112" s="1347"/>
      <c r="DE112" s="1347"/>
      <c r="DF112" s="1349"/>
      <c r="DG112" s="1343"/>
      <c r="DH112" s="1345"/>
      <c r="DI112" s="1355"/>
      <c r="DJ112" s="1355"/>
      <c r="DK112" s="1343"/>
      <c r="DL112" s="1345"/>
      <c r="DM112" s="1355"/>
      <c r="DN112" s="1355"/>
      <c r="DO112" s="1343"/>
      <c r="DP112" s="1345"/>
      <c r="DQ112" s="11"/>
      <c r="DR112" s="1381"/>
      <c r="DS112" s="1381"/>
      <c r="DT112" s="1349"/>
      <c r="DU112" s="1347"/>
      <c r="DV112" s="1347"/>
      <c r="DW112" s="1349"/>
      <c r="DX112" s="1343"/>
      <c r="DY112" s="1345"/>
      <c r="DZ112" s="1355"/>
      <c r="EA112" s="1355"/>
      <c r="EB112" s="1343"/>
      <c r="EC112" s="1345"/>
      <c r="ED112" s="1355"/>
      <c r="EE112" s="1355"/>
      <c r="EF112" s="1343"/>
      <c r="EG112" s="1345"/>
    </row>
    <row r="113" spans="1:137" ht="17.25" customHeight="1">
      <c r="A113" s="97">
        <v>6</v>
      </c>
      <c r="B113" s="1411" t="s">
        <v>239</v>
      </c>
      <c r="C113" s="1412"/>
      <c r="D113" s="1412"/>
      <c r="E113" s="1412"/>
      <c r="F113" s="1412"/>
      <c r="G113" s="1413"/>
      <c r="H113" s="145" t="s">
        <v>0</v>
      </c>
      <c r="I113" s="146"/>
      <c r="J113" s="98">
        <v>16</v>
      </c>
      <c r="K113" s="1409" t="s">
        <v>240</v>
      </c>
      <c r="L113" s="1320"/>
      <c r="M113" s="1320"/>
      <c r="N113" s="1320"/>
      <c r="O113" s="1320"/>
      <c r="P113" s="1320"/>
      <c r="Q113" s="1320"/>
      <c r="R113" s="1320"/>
      <c r="S113" s="1320"/>
      <c r="T113" s="1320"/>
      <c r="U113" s="1320"/>
      <c r="V113" s="1320"/>
      <c r="W113" s="1320"/>
      <c r="X113" s="1320"/>
      <c r="Y113" s="1410"/>
      <c r="Z113" s="150"/>
      <c r="AA113" s="151" t="s">
        <v>0</v>
      </c>
      <c r="AB113" s="80"/>
      <c r="AC113" s="80"/>
      <c r="AD113" s="80"/>
      <c r="AE113" s="80"/>
      <c r="AF113" s="80"/>
      <c r="AG113" s="80"/>
      <c r="AH113" s="80"/>
      <c r="AI113" s="80"/>
      <c r="AJ113" s="80"/>
      <c r="AK113" s="80"/>
      <c r="AL113" s="80"/>
      <c r="AM113" s="80"/>
      <c r="AN113" s="80"/>
      <c r="AO113" s="80"/>
      <c r="AP113" s="80"/>
      <c r="AQ113" s="80"/>
      <c r="AR113" s="80"/>
      <c r="AS113" s="80"/>
      <c r="AT113" s="80"/>
      <c r="AU113" s="298">
        <v>1</v>
      </c>
      <c r="AV113" s="3"/>
      <c r="AW113" s="3"/>
      <c r="AX113" s="3"/>
      <c r="AY113" s="3"/>
      <c r="AZ113" s="3"/>
      <c r="BA113" s="3"/>
      <c r="BB113" s="3"/>
      <c r="BC113" s="3"/>
      <c r="BD113" s="3"/>
      <c r="BE113" s="3"/>
      <c r="BF113" s="3"/>
      <c r="BG113" s="3"/>
      <c r="BH113" s="3"/>
      <c r="BI113" s="167"/>
      <c r="BJ113" s="167"/>
      <c r="BK113" s="302"/>
      <c r="BL113" s="302"/>
      <c r="BM113" s="302"/>
      <c r="BN113" s="302"/>
      <c r="BO113" s="302"/>
      <c r="BP113" s="302"/>
      <c r="BQ113" s="302"/>
      <c r="BR113" s="302"/>
      <c r="BS113" s="302"/>
      <c r="BT113" s="302"/>
      <c r="BU113" s="302"/>
      <c r="BV113" s="302"/>
      <c r="BW113" s="302"/>
      <c r="BX113" s="302"/>
      <c r="BY113" s="302"/>
      <c r="BZ113" s="302"/>
      <c r="CA113" s="302"/>
      <c r="CB113" s="167"/>
      <c r="CC113" s="301">
        <v>1</v>
      </c>
      <c r="CD113" s="8"/>
      <c r="CE113" s="2"/>
      <c r="CF113" s="2"/>
      <c r="CG113" s="2"/>
      <c r="CH113" s="2"/>
      <c r="CI113" s="1381"/>
      <c r="CJ113" s="1348">
        <v>2</v>
      </c>
      <c r="CK113" s="1364" t="str">
        <f>IF(O101=2,"X","")</f>
        <v/>
      </c>
      <c r="CL113" s="1376" t="s">
        <v>255</v>
      </c>
      <c r="CM113" s="1377"/>
      <c r="CN113" s="1346">
        <f>IF(CK113="X",V101,0)</f>
        <v>0</v>
      </c>
      <c r="CO113" s="1348">
        <v>2</v>
      </c>
      <c r="CP113" s="1350"/>
      <c r="CQ113" s="1351" t="str">
        <f>IF(AND(CK113="X",CP103="X"),CN113*CQ105,"")</f>
        <v/>
      </c>
      <c r="CR113" s="1352"/>
      <c r="CS113" s="1353" t="str">
        <f>IF(AND(CK113="X",CR103="X"),CN113*CS105,"")</f>
        <v/>
      </c>
      <c r="CT113" s="1352"/>
      <c r="CU113" s="1353" t="str">
        <f>IF(AND(CK113="X",CT103="X"),CN113*CU105,"")</f>
        <v/>
      </c>
      <c r="CV113" s="1352"/>
      <c r="CW113" s="1353" t="str">
        <f>IF(AND(CK113="X",CV103="X"),CN113*CW105,"")</f>
        <v/>
      </c>
      <c r="CX113" s="1342"/>
      <c r="CY113" s="1344" t="str">
        <f>IF(AND(CK113="X",CX103="X"),CN113*CY105,"")</f>
        <v/>
      </c>
      <c r="CZ113" s="3"/>
      <c r="DA113" s="1381"/>
      <c r="DB113" s="1381"/>
      <c r="DC113" s="1348">
        <v>2</v>
      </c>
      <c r="DD113" s="1364" t="str">
        <f>IF(E164=2,"X","")</f>
        <v/>
      </c>
      <c r="DE113" s="1346">
        <f>IF(DD113="X",I164,0)</f>
        <v>0</v>
      </c>
      <c r="DF113" s="1348">
        <v>2</v>
      </c>
      <c r="DG113" s="1350"/>
      <c r="DH113" s="1351" t="str">
        <f>IF(AND(DD113="X",DG103="X"),DE113*DH105,"")</f>
        <v/>
      </c>
      <c r="DI113" s="1352"/>
      <c r="DJ113" s="1353" t="str">
        <f>IF(AND(DD113="X",DI103="X"),DE113*DJ105,"")</f>
        <v/>
      </c>
      <c r="DK113" s="1352"/>
      <c r="DL113" s="1353" t="str">
        <f>IF(AND(DD113="X",DK103="X"),DE113*DL105,"")</f>
        <v/>
      </c>
      <c r="DM113" s="1342"/>
      <c r="DN113" s="1344" t="str">
        <f>IF(AND(DD113="X",DM103="X"),DE113*DN105,"")</f>
        <v/>
      </c>
      <c r="DO113" s="1342"/>
      <c r="DP113" s="1344" t="str">
        <f>IF(AND(DD113="X",DO103="X"),DE113*DP105,"")</f>
        <v/>
      </c>
      <c r="DQ113" s="3"/>
      <c r="DR113" s="1381"/>
      <c r="DS113" s="1381"/>
      <c r="DT113" s="1348">
        <v>2</v>
      </c>
      <c r="DU113" s="1364" t="str">
        <f>IF(E176=2,"X","")</f>
        <v/>
      </c>
      <c r="DV113" s="1346">
        <f>IF(DU113="X",I176,0)</f>
        <v>0</v>
      </c>
      <c r="DW113" s="1348">
        <v>2</v>
      </c>
      <c r="DX113" s="1350"/>
      <c r="DY113" s="1351" t="str">
        <f>IF(AND(DU113="X",DX103="X"),DV113*DY105,"")</f>
        <v/>
      </c>
      <c r="DZ113" s="1352"/>
      <c r="EA113" s="1353" t="str">
        <f>IF(AND(DU113="X",DZ103="X"),DV113*EA105,"")</f>
        <v/>
      </c>
      <c r="EB113" s="1352"/>
      <c r="EC113" s="1353" t="str">
        <f>IF(AND(DU113="X",EB103="X"),DV113*EC105,"")</f>
        <v/>
      </c>
      <c r="ED113" s="1342"/>
      <c r="EE113" s="1344" t="str">
        <f>IF(AND(DU113="X",ED103="X"),DV113*EE105,"")</f>
        <v/>
      </c>
      <c r="EF113" s="1342"/>
      <c r="EG113" s="1344" t="str">
        <f>IF(AND(DU113="X",EF103="X"),DV113*EG105,"")</f>
        <v/>
      </c>
    </row>
    <row r="114" spans="1:137" ht="17.25" customHeight="1">
      <c r="A114" s="97">
        <v>7</v>
      </c>
      <c r="B114" s="1411" t="s">
        <v>241</v>
      </c>
      <c r="C114" s="1412"/>
      <c r="D114" s="1412"/>
      <c r="E114" s="1412"/>
      <c r="F114" s="1412"/>
      <c r="G114" s="1413"/>
      <c r="H114" s="145"/>
      <c r="I114" s="146" t="s">
        <v>0</v>
      </c>
      <c r="J114" s="98">
        <v>17</v>
      </c>
      <c r="K114" s="1409" t="s">
        <v>242</v>
      </c>
      <c r="L114" s="1320"/>
      <c r="M114" s="1320"/>
      <c r="N114" s="1320"/>
      <c r="O114" s="1320"/>
      <c r="P114" s="1320"/>
      <c r="Q114" s="1320"/>
      <c r="R114" s="1320"/>
      <c r="S114" s="1320"/>
      <c r="T114" s="1320"/>
      <c r="U114" s="1320"/>
      <c r="V114" s="1320"/>
      <c r="W114" s="1320"/>
      <c r="X114" s="1320"/>
      <c r="Y114" s="1410"/>
      <c r="Z114" s="150"/>
      <c r="AA114" s="151" t="s">
        <v>0</v>
      </c>
      <c r="AB114" s="80"/>
      <c r="AC114" s="80"/>
      <c r="AD114" s="80"/>
      <c r="AE114" s="80"/>
      <c r="AF114" s="80"/>
      <c r="AG114" s="80"/>
      <c r="AH114" s="80"/>
      <c r="AI114" s="80"/>
      <c r="AJ114" s="80"/>
      <c r="AK114" s="80"/>
      <c r="AL114" s="80"/>
      <c r="AM114" s="80"/>
      <c r="AN114" s="80"/>
      <c r="AO114" s="80"/>
      <c r="AP114" s="80"/>
      <c r="AQ114" s="80"/>
      <c r="AR114" s="80"/>
      <c r="AS114" s="80"/>
      <c r="AT114" s="80"/>
      <c r="AU114" s="298">
        <v>1</v>
      </c>
      <c r="AV114" s="3"/>
      <c r="AW114" s="3"/>
      <c r="AX114" s="3"/>
      <c r="AY114" s="3"/>
      <c r="AZ114" s="3"/>
      <c r="BA114" s="3"/>
      <c r="BB114" s="3"/>
      <c r="BC114" s="3"/>
      <c r="BD114" s="3"/>
      <c r="BE114" s="3"/>
      <c r="BF114" s="3"/>
      <c r="BG114" s="3"/>
      <c r="BH114" s="3"/>
      <c r="BI114" s="167"/>
      <c r="BJ114" s="167"/>
      <c r="BK114" s="302"/>
      <c r="BL114" s="302"/>
      <c r="BM114" s="302"/>
      <c r="BN114" s="302"/>
      <c r="BO114" s="302"/>
      <c r="BP114" s="302"/>
      <c r="BQ114" s="302"/>
      <c r="BR114" s="302"/>
      <c r="BS114" s="302"/>
      <c r="BT114" s="302"/>
      <c r="BU114" s="302"/>
      <c r="BV114" s="302"/>
      <c r="BW114" s="302"/>
      <c r="BX114" s="302"/>
      <c r="BY114" s="302"/>
      <c r="BZ114" s="302"/>
      <c r="CA114" s="302"/>
      <c r="CB114" s="167"/>
      <c r="CC114" s="301">
        <v>1</v>
      </c>
      <c r="CD114" s="8"/>
      <c r="CE114" s="2"/>
      <c r="CF114" s="2"/>
      <c r="CG114" s="2"/>
      <c r="CH114" s="2"/>
      <c r="CI114" s="1381"/>
      <c r="CJ114" s="1349"/>
      <c r="CK114" s="1347"/>
      <c r="CL114" s="1378"/>
      <c r="CM114" s="1379"/>
      <c r="CN114" s="1347"/>
      <c r="CO114" s="1349"/>
      <c r="CP114" s="1343"/>
      <c r="CQ114" s="1345"/>
      <c r="CR114" s="1343"/>
      <c r="CS114" s="1345"/>
      <c r="CT114" s="1343"/>
      <c r="CU114" s="1345"/>
      <c r="CV114" s="1343"/>
      <c r="CW114" s="1345"/>
      <c r="CX114" s="1343"/>
      <c r="CY114" s="1345"/>
      <c r="CZ114" s="3"/>
      <c r="DA114" s="1382"/>
      <c r="DB114" s="1381"/>
      <c r="DC114" s="1349"/>
      <c r="DD114" s="1347"/>
      <c r="DE114" s="1347"/>
      <c r="DF114" s="1349"/>
      <c r="DG114" s="1343"/>
      <c r="DH114" s="1345"/>
      <c r="DI114" s="1343"/>
      <c r="DJ114" s="1345"/>
      <c r="DK114" s="1343"/>
      <c r="DL114" s="1345"/>
      <c r="DM114" s="1343"/>
      <c r="DN114" s="1345"/>
      <c r="DO114" s="1343"/>
      <c r="DP114" s="1345"/>
      <c r="DQ114" s="3"/>
      <c r="DR114" s="1382"/>
      <c r="DS114" s="1381"/>
      <c r="DT114" s="1349"/>
      <c r="DU114" s="1347"/>
      <c r="DV114" s="1347"/>
      <c r="DW114" s="1349"/>
      <c r="DX114" s="1343"/>
      <c r="DY114" s="1345"/>
      <c r="DZ114" s="1343"/>
      <c r="EA114" s="1345"/>
      <c r="EB114" s="1343"/>
      <c r="EC114" s="1345"/>
      <c r="ED114" s="1343"/>
      <c r="EE114" s="1345"/>
      <c r="EF114" s="1343"/>
      <c r="EG114" s="1345"/>
    </row>
    <row r="115" spans="1:137" ht="17.25" customHeight="1">
      <c r="A115" s="1414">
        <v>8</v>
      </c>
      <c r="B115" s="1416" t="s">
        <v>243</v>
      </c>
      <c r="C115" s="1417"/>
      <c r="D115" s="1417"/>
      <c r="E115" s="1417"/>
      <c r="F115" s="1417"/>
      <c r="G115" s="1418"/>
      <c r="H115" s="1423"/>
      <c r="I115" s="1425" t="s">
        <v>0</v>
      </c>
      <c r="J115" s="98">
        <v>18</v>
      </c>
      <c r="K115" s="1409" t="s">
        <v>244</v>
      </c>
      <c r="L115" s="1320"/>
      <c r="M115" s="1320"/>
      <c r="N115" s="1320"/>
      <c r="O115" s="1320"/>
      <c r="P115" s="1320"/>
      <c r="Q115" s="1320"/>
      <c r="R115" s="1320"/>
      <c r="S115" s="1320"/>
      <c r="T115" s="1320"/>
      <c r="U115" s="1320"/>
      <c r="V115" s="1320"/>
      <c r="W115" s="1320"/>
      <c r="X115" s="1320"/>
      <c r="Y115" s="1410"/>
      <c r="Z115" s="150"/>
      <c r="AA115" s="151" t="s">
        <v>0</v>
      </c>
      <c r="AB115" s="80"/>
      <c r="AC115" s="80"/>
      <c r="AD115" s="80"/>
      <c r="AE115" s="80"/>
      <c r="AF115" s="80"/>
      <c r="AG115" s="80"/>
      <c r="AH115" s="80"/>
      <c r="AI115" s="80"/>
      <c r="AJ115" s="80"/>
      <c r="AK115" s="80"/>
      <c r="AL115" s="80"/>
      <c r="AM115" s="80"/>
      <c r="AN115" s="80"/>
      <c r="AO115" s="80"/>
      <c r="AP115" s="80"/>
      <c r="AQ115" s="80"/>
      <c r="AR115" s="80"/>
      <c r="AS115" s="80"/>
      <c r="AT115" s="80"/>
      <c r="AU115" s="298">
        <v>1</v>
      </c>
      <c r="AV115" s="3"/>
      <c r="AW115" s="3"/>
      <c r="AX115" s="3"/>
      <c r="AY115" s="3"/>
      <c r="AZ115" s="3"/>
      <c r="BA115" s="3"/>
      <c r="BB115" s="3"/>
      <c r="BC115" s="3"/>
      <c r="BD115" s="3"/>
      <c r="BE115" s="3"/>
      <c r="BF115" s="3"/>
      <c r="BG115" s="3"/>
      <c r="BH115" s="3"/>
      <c r="BI115" s="167"/>
      <c r="BJ115" s="167"/>
      <c r="BK115" s="302"/>
      <c r="BL115" s="302"/>
      <c r="BM115" s="302"/>
      <c r="BN115" s="302"/>
      <c r="BO115" s="302"/>
      <c r="BP115" s="302"/>
      <c r="BQ115" s="302"/>
      <c r="BR115" s="302"/>
      <c r="BS115" s="302"/>
      <c r="BT115" s="302"/>
      <c r="BU115" s="302"/>
      <c r="BV115" s="302"/>
      <c r="BW115" s="302"/>
      <c r="BX115" s="302"/>
      <c r="BY115" s="302"/>
      <c r="BZ115" s="302"/>
      <c r="CA115" s="302"/>
      <c r="CB115" s="167"/>
      <c r="CC115" s="301">
        <v>1</v>
      </c>
      <c r="CD115" s="8"/>
      <c r="CE115" s="2"/>
      <c r="CF115" s="2"/>
      <c r="CG115" s="2"/>
      <c r="CH115" s="2"/>
      <c r="CI115" s="1381"/>
      <c r="CJ115" s="1348">
        <v>1</v>
      </c>
      <c r="CK115" s="1364" t="str">
        <f>IF(O101=1,"X","")</f>
        <v/>
      </c>
      <c r="CL115" s="1376" t="s">
        <v>254</v>
      </c>
      <c r="CM115" s="1377"/>
      <c r="CN115" s="1346">
        <f>IF(CK115="x",V101,0)</f>
        <v>0</v>
      </c>
      <c r="CO115" s="1348">
        <v>1</v>
      </c>
      <c r="CP115" s="1350"/>
      <c r="CQ115" s="1351" t="str">
        <f>IF(AND(CK115="X",CP103="X"),CN115*CQ105,"")</f>
        <v/>
      </c>
      <c r="CR115" s="1392"/>
      <c r="CS115" s="1392" t="str">
        <f>IF(AND(CK115="X",CR103="X"),CN115*CS105,"")</f>
        <v/>
      </c>
      <c r="CT115" s="1352"/>
      <c r="CU115" s="1353" t="str">
        <f>IF(AND(CK115="X",CT103="X"),CN115*CU105,"")</f>
        <v/>
      </c>
      <c r="CV115" s="1354"/>
      <c r="CW115" s="1354" t="str">
        <f>IF(AND(CK115="X",CV103="X"),CN115*CW105,"")</f>
        <v/>
      </c>
      <c r="CX115" s="1352"/>
      <c r="CY115" s="1353" t="str">
        <f>IF(AND(CK115="X",CX103="X"),CN115*CY105,"")</f>
        <v/>
      </c>
      <c r="CZ115" s="3"/>
      <c r="DA115" s="119"/>
      <c r="DB115" s="1381"/>
      <c r="DC115" s="1348">
        <v>1</v>
      </c>
      <c r="DD115" s="1364" t="str">
        <f>IF(E164=1,"X","")</f>
        <v>X</v>
      </c>
      <c r="DE115" s="1346">
        <f>IF(DD115="x",I164,0)</f>
        <v>0.11759999999999998</v>
      </c>
      <c r="DF115" s="1348">
        <v>1</v>
      </c>
      <c r="DG115" s="1350"/>
      <c r="DH115" s="1351" t="str">
        <f>IF(AND(DD115="X",DG103="X"),DE115*DH105,"")</f>
        <v/>
      </c>
      <c r="DI115" s="1392"/>
      <c r="DJ115" s="1392">
        <f>IF(AND(DD115="X",DI103="X"),DE115*DJ105,"")</f>
        <v>2.3708159999999995E-2</v>
      </c>
      <c r="DK115" s="1352"/>
      <c r="DL115" s="1353" t="str">
        <f>IF(AND(DD115="X",DK103="X"),DE115*DL105,"")</f>
        <v/>
      </c>
      <c r="DM115" s="1354"/>
      <c r="DN115" s="1354" t="str">
        <f>IF(AND(DD115="X",DM103="X"),DE115*DN105,"")</f>
        <v/>
      </c>
      <c r="DO115" s="1352"/>
      <c r="DP115" s="1353" t="str">
        <f>IF(AND(DD115="X",DO103="X"),DE115*DP105,"")</f>
        <v/>
      </c>
      <c r="DQ115" s="3"/>
      <c r="DR115" s="119"/>
      <c r="DS115" s="1381"/>
      <c r="DT115" s="1348">
        <v>1</v>
      </c>
      <c r="DU115" s="1364" t="str">
        <f>IF(E176=1,"X","")</f>
        <v>X</v>
      </c>
      <c r="DV115" s="1346">
        <f>IF(DU115="x",I176,0)</f>
        <v>0.11759999999999998</v>
      </c>
      <c r="DW115" s="1348">
        <v>1</v>
      </c>
      <c r="DX115" s="1350"/>
      <c r="DY115" s="1351" t="str">
        <f>IF(AND(DU115="X",DX103="X"),DV115*DY105,"")</f>
        <v/>
      </c>
      <c r="DZ115" s="1392"/>
      <c r="EA115" s="1392">
        <f>IF(AND(DU115="X",DZ103="X"),DV115*EA105,"")</f>
        <v>2.3708159999999995E-2</v>
      </c>
      <c r="EB115" s="1352"/>
      <c r="EC115" s="1353" t="str">
        <f>IF(AND(DU115="X",EB103="X"),DV115*EC105,"")</f>
        <v/>
      </c>
      <c r="ED115" s="1354"/>
      <c r="EE115" s="1354" t="str">
        <f>IF(AND(DU115="X",ED103="X"),DV115*EE105,"")</f>
        <v/>
      </c>
      <c r="EF115" s="1352"/>
      <c r="EG115" s="1353" t="str">
        <f>IF(AND(DU115="X",EF103="X"),DV115*EG105,"")</f>
        <v/>
      </c>
    </row>
    <row r="116" spans="1:137" ht="17.25" customHeight="1">
      <c r="A116" s="1415"/>
      <c r="B116" s="1419"/>
      <c r="C116" s="1420"/>
      <c r="D116" s="1420"/>
      <c r="E116" s="1420"/>
      <c r="F116" s="1420"/>
      <c r="G116" s="1421"/>
      <c r="H116" s="1424"/>
      <c r="I116" s="1426"/>
      <c r="J116" s="99">
        <v>19</v>
      </c>
      <c r="K116" s="1401" t="s">
        <v>245</v>
      </c>
      <c r="L116" s="1321"/>
      <c r="M116" s="1321"/>
      <c r="N116" s="1321"/>
      <c r="O116" s="1321"/>
      <c r="P116" s="1321"/>
      <c r="Q116" s="1321"/>
      <c r="R116" s="1321"/>
      <c r="S116" s="1321"/>
      <c r="T116" s="1321"/>
      <c r="U116" s="1321"/>
      <c r="V116" s="1321"/>
      <c r="W116" s="1321"/>
      <c r="X116" s="1321"/>
      <c r="Y116" s="1402"/>
      <c r="Z116" s="152"/>
      <c r="AA116" s="153" t="s">
        <v>0</v>
      </c>
      <c r="AB116" s="80"/>
      <c r="AC116" s="80"/>
      <c r="AD116" s="80"/>
      <c r="AE116" s="80"/>
      <c r="AF116" s="80"/>
      <c r="AG116" s="80"/>
      <c r="AH116" s="80"/>
      <c r="AI116" s="80"/>
      <c r="AJ116" s="80"/>
      <c r="AK116" s="80"/>
      <c r="AL116" s="80"/>
      <c r="AM116" s="80"/>
      <c r="AN116" s="80"/>
      <c r="AO116" s="80"/>
      <c r="AP116" s="80"/>
      <c r="AQ116" s="80"/>
      <c r="AR116" s="80"/>
      <c r="AS116" s="80"/>
      <c r="AT116" s="80"/>
      <c r="AU116" s="298">
        <v>1</v>
      </c>
      <c r="AV116" s="3"/>
      <c r="AW116" s="3"/>
      <c r="AX116" s="3"/>
      <c r="AY116" s="3"/>
      <c r="AZ116" s="3"/>
      <c r="BA116" s="3"/>
      <c r="BB116" s="3"/>
      <c r="BC116" s="3"/>
      <c r="BD116" s="3"/>
      <c r="BE116" s="3"/>
      <c r="BF116" s="3"/>
      <c r="BG116" s="3"/>
      <c r="BH116" s="3"/>
      <c r="BI116" s="167"/>
      <c r="BJ116" s="167"/>
      <c r="BK116" s="302"/>
      <c r="BL116" s="302"/>
      <c r="BM116" s="302"/>
      <c r="BN116" s="302"/>
      <c r="BO116" s="302"/>
      <c r="BP116" s="302"/>
      <c r="BQ116" s="302"/>
      <c r="BR116" s="302"/>
      <c r="BS116" s="302"/>
      <c r="BT116" s="302"/>
      <c r="BU116" s="302"/>
      <c r="BV116" s="302"/>
      <c r="BW116" s="302"/>
      <c r="BX116" s="302"/>
      <c r="BY116" s="302"/>
      <c r="BZ116" s="302"/>
      <c r="CA116" s="302"/>
      <c r="CB116" s="167"/>
      <c r="CC116" s="301">
        <v>1</v>
      </c>
      <c r="CD116" s="8"/>
      <c r="CE116" s="2"/>
      <c r="CF116" s="2"/>
      <c r="CG116" s="2"/>
      <c r="CH116" s="2"/>
      <c r="CI116" s="1381"/>
      <c r="CJ116" s="1349"/>
      <c r="CK116" s="1347"/>
      <c r="CL116" s="1378"/>
      <c r="CM116" s="1379"/>
      <c r="CN116" s="1347"/>
      <c r="CO116" s="1349"/>
      <c r="CP116" s="1343"/>
      <c r="CQ116" s="1345"/>
      <c r="CR116" s="1355"/>
      <c r="CS116" s="1355"/>
      <c r="CT116" s="1343"/>
      <c r="CU116" s="1345"/>
      <c r="CV116" s="1355"/>
      <c r="CW116" s="1355"/>
      <c r="CX116" s="1343"/>
      <c r="CY116" s="1345"/>
      <c r="CZ116" s="3"/>
      <c r="DA116" s="119"/>
      <c r="DB116" s="1382"/>
      <c r="DC116" s="1349"/>
      <c r="DD116" s="1347"/>
      <c r="DE116" s="1347"/>
      <c r="DF116" s="1349"/>
      <c r="DG116" s="1343"/>
      <c r="DH116" s="1345"/>
      <c r="DI116" s="1355"/>
      <c r="DJ116" s="1355"/>
      <c r="DK116" s="1343"/>
      <c r="DL116" s="1345"/>
      <c r="DM116" s="1355"/>
      <c r="DN116" s="1355"/>
      <c r="DO116" s="1343"/>
      <c r="DP116" s="1345"/>
      <c r="DQ116" s="3"/>
      <c r="DR116" s="119"/>
      <c r="DS116" s="1382"/>
      <c r="DT116" s="1349"/>
      <c r="DU116" s="1347"/>
      <c r="DV116" s="1347"/>
      <c r="DW116" s="1349"/>
      <c r="DX116" s="1343"/>
      <c r="DY116" s="1345"/>
      <c r="DZ116" s="1355"/>
      <c r="EA116" s="1355"/>
      <c r="EB116" s="1343"/>
      <c r="EC116" s="1345"/>
      <c r="ED116" s="1355"/>
      <c r="EE116" s="1355"/>
      <c r="EF116" s="1343"/>
      <c r="EG116" s="1345"/>
    </row>
    <row r="117" spans="1:137" ht="17.25" customHeight="1">
      <c r="A117" s="97">
        <v>9</v>
      </c>
      <c r="B117" s="1411" t="s">
        <v>246</v>
      </c>
      <c r="C117" s="1412"/>
      <c r="D117" s="1412"/>
      <c r="E117" s="1412"/>
      <c r="F117" s="1412"/>
      <c r="G117" s="1413"/>
      <c r="H117" s="145"/>
      <c r="I117" s="146" t="s">
        <v>0</v>
      </c>
      <c r="J117" s="1403" t="str">
        <f>IF(C89="","",IF(COUNTA(Z108:AA116,H108:I118)=19,"","Error, verifique las respuestas"))</f>
        <v/>
      </c>
      <c r="K117" s="1404"/>
      <c r="L117" s="1404"/>
      <c r="M117" s="1404"/>
      <c r="N117" s="1404"/>
      <c r="O117" s="1404"/>
      <c r="P117" s="1404"/>
      <c r="Q117" s="1404"/>
      <c r="R117" s="1404"/>
      <c r="S117" s="1404"/>
      <c r="T117" s="1404"/>
      <c r="U117" s="1405" t="s">
        <v>247</v>
      </c>
      <c r="V117" s="1404"/>
      <c r="W117" s="1404"/>
      <c r="X117" s="1404"/>
      <c r="Y117" s="1404"/>
      <c r="Z117" s="1406">
        <f>COUNTA(Z108:Z116,H108:H118)</f>
        <v>7</v>
      </c>
      <c r="AA117" s="1407"/>
      <c r="AB117" s="80"/>
      <c r="AC117" s="80"/>
      <c r="AD117" s="80"/>
      <c r="AE117" s="80"/>
      <c r="AF117" s="80"/>
      <c r="AG117" s="80"/>
      <c r="AH117" s="80"/>
      <c r="AI117" s="80"/>
      <c r="AJ117" s="80"/>
      <c r="AK117" s="80"/>
      <c r="AL117" s="80"/>
      <c r="AM117" s="80"/>
      <c r="AN117" s="80"/>
      <c r="AO117" s="80"/>
      <c r="AP117" s="80"/>
      <c r="AQ117" s="80"/>
      <c r="AR117" s="80"/>
      <c r="AS117" s="80"/>
      <c r="AT117" s="80"/>
      <c r="AU117" s="298">
        <v>1</v>
      </c>
      <c r="AV117" s="3"/>
      <c r="AW117" s="3"/>
      <c r="AX117" s="3"/>
      <c r="AY117" s="3"/>
      <c r="AZ117" s="3"/>
      <c r="BA117" s="3"/>
      <c r="BB117" s="3"/>
      <c r="BC117" s="3"/>
      <c r="BD117" s="3"/>
      <c r="BE117" s="3"/>
      <c r="BF117" s="3"/>
      <c r="BG117" s="3"/>
      <c r="BH117" s="3"/>
      <c r="BI117" s="167"/>
      <c r="BJ117" s="167"/>
      <c r="BK117" s="302"/>
      <c r="BL117" s="302"/>
      <c r="BM117" s="302"/>
      <c r="BN117" s="302"/>
      <c r="BO117" s="302"/>
      <c r="BP117" s="302"/>
      <c r="BQ117" s="302"/>
      <c r="BR117" s="302"/>
      <c r="BS117" s="302"/>
      <c r="BT117" s="302"/>
      <c r="BU117" s="302"/>
      <c r="BV117" s="302"/>
      <c r="BW117" s="302"/>
      <c r="BX117" s="302"/>
      <c r="BY117" s="302"/>
      <c r="BZ117" s="302"/>
      <c r="CA117" s="302"/>
      <c r="CB117" s="167"/>
      <c r="CC117" s="301">
        <v>1</v>
      </c>
      <c r="CD117" s="8"/>
      <c r="CE117" s="2"/>
      <c r="CF117" s="2"/>
      <c r="CG117" s="2"/>
      <c r="CH117" s="2"/>
      <c r="CI117" s="138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row>
    <row r="118" spans="1:137" ht="11.25" customHeight="1">
      <c r="A118" s="100">
        <v>10</v>
      </c>
      <c r="B118" s="1427" t="s">
        <v>248</v>
      </c>
      <c r="C118" s="1428"/>
      <c r="D118" s="1428"/>
      <c r="E118" s="1428"/>
      <c r="F118" s="1428"/>
      <c r="G118" s="1429"/>
      <c r="H118" s="147" t="s">
        <v>0</v>
      </c>
      <c r="I118" s="148"/>
      <c r="J118" s="1408" t="s">
        <v>249</v>
      </c>
      <c r="K118" s="1300"/>
      <c r="L118" s="1300"/>
      <c r="M118" s="1300"/>
      <c r="N118" s="1300"/>
      <c r="O118" s="1300"/>
      <c r="P118" s="1300"/>
      <c r="Q118" s="1300"/>
      <c r="R118" s="1300"/>
      <c r="S118" s="1300"/>
      <c r="T118" s="1300"/>
      <c r="U118" s="1300"/>
      <c r="V118" s="1300"/>
      <c r="W118" s="1300"/>
      <c r="X118" s="1300"/>
      <c r="Y118" s="1300"/>
      <c r="Z118" s="1300"/>
      <c r="AA118" s="1357"/>
      <c r="AB118" s="2"/>
      <c r="AC118" s="2"/>
      <c r="AD118" s="2"/>
      <c r="AE118" s="2"/>
      <c r="AF118" s="2"/>
      <c r="AG118" s="2"/>
      <c r="AH118" s="2"/>
      <c r="AI118" s="2"/>
      <c r="AJ118" s="2"/>
      <c r="AK118" s="2"/>
      <c r="AL118" s="2"/>
      <c r="AM118" s="2"/>
      <c r="AN118" s="2"/>
      <c r="AO118" s="2"/>
      <c r="AP118" s="2"/>
      <c r="AQ118" s="2"/>
      <c r="AR118" s="2"/>
      <c r="AS118" s="2"/>
      <c r="AT118" s="2"/>
      <c r="AU118" s="298">
        <v>1</v>
      </c>
      <c r="AV118" s="3"/>
      <c r="AW118" s="3"/>
      <c r="AX118" s="3"/>
      <c r="AY118" s="3"/>
      <c r="AZ118" s="3"/>
      <c r="BA118" s="3"/>
      <c r="BB118" s="3"/>
      <c r="BC118" s="3"/>
      <c r="BD118" s="3"/>
      <c r="BE118" s="3"/>
      <c r="BF118" s="3"/>
      <c r="BG118" s="3"/>
      <c r="BH118" s="3"/>
      <c r="BI118" s="167"/>
      <c r="BJ118" s="167"/>
      <c r="BK118" s="302"/>
      <c r="BL118" s="302"/>
      <c r="BM118" s="302"/>
      <c r="BN118" s="302"/>
      <c r="BO118" s="302"/>
      <c r="BP118" s="302"/>
      <c r="BQ118" s="302"/>
      <c r="BR118" s="302"/>
      <c r="BS118" s="302"/>
      <c r="BT118" s="302"/>
      <c r="BU118" s="302"/>
      <c r="BV118" s="302"/>
      <c r="BW118" s="302"/>
      <c r="BX118" s="302"/>
      <c r="BY118" s="302"/>
      <c r="BZ118" s="302"/>
      <c r="CA118" s="302"/>
      <c r="CB118" s="167"/>
      <c r="CC118" s="301">
        <v>1</v>
      </c>
      <c r="CD118" s="8"/>
      <c r="CE118" s="2"/>
      <c r="CF118" s="2"/>
      <c r="CG118" s="2"/>
      <c r="CH118" s="2"/>
      <c r="CI118" s="2"/>
      <c r="CJ118" s="2"/>
      <c r="CK118" s="2"/>
      <c r="CL118" s="2"/>
      <c r="CM118" s="2"/>
      <c r="CN118" s="2"/>
      <c r="CO118" s="2"/>
      <c r="CP118" s="2"/>
      <c r="CQ118" s="2"/>
      <c r="CR118" s="1356" t="s">
        <v>77</v>
      </c>
      <c r="CS118" s="1357"/>
      <c r="CT118" s="1375" t="s">
        <v>72</v>
      </c>
      <c r="CU118" s="1357"/>
      <c r="CV118" s="1359" t="s">
        <v>68</v>
      </c>
      <c r="CW118" s="1357"/>
      <c r="CX118" s="1360" t="s">
        <v>69</v>
      </c>
      <c r="CY118" s="1357"/>
      <c r="CZ118" s="3"/>
      <c r="DA118" s="3"/>
      <c r="DB118" s="3"/>
      <c r="DC118" s="3"/>
      <c r="DD118" s="3"/>
      <c r="DE118" s="3"/>
      <c r="DF118" s="3"/>
      <c r="DG118" s="3"/>
      <c r="DH118" s="3"/>
      <c r="DI118" s="1356" t="s">
        <v>77</v>
      </c>
      <c r="DJ118" s="1357"/>
      <c r="DK118" s="1358" t="s">
        <v>72</v>
      </c>
      <c r="DL118" s="1357"/>
      <c r="DM118" s="1359" t="s">
        <v>68</v>
      </c>
      <c r="DN118" s="1357"/>
      <c r="DO118" s="1360" t="s">
        <v>69</v>
      </c>
      <c r="DP118" s="1357"/>
      <c r="DQ118" s="3"/>
      <c r="DR118" s="3"/>
      <c r="DS118" s="3"/>
      <c r="DT118" s="3"/>
      <c r="DU118" s="3"/>
      <c r="DV118" s="3"/>
      <c r="DW118" s="3"/>
      <c r="DX118" s="3"/>
      <c r="DY118" s="3"/>
      <c r="DZ118" s="1356" t="s">
        <v>77</v>
      </c>
      <c r="EA118" s="1357"/>
      <c r="EB118" s="1358" t="s">
        <v>72</v>
      </c>
      <c r="EC118" s="1357"/>
      <c r="ED118" s="1359" t="s">
        <v>68</v>
      </c>
      <c r="EE118" s="1357"/>
      <c r="EF118" s="1360" t="s">
        <v>69</v>
      </c>
      <c r="EG118" s="1357"/>
    </row>
    <row r="119" spans="1:137" ht="24" customHeight="1" thickBot="1">
      <c r="A119" s="1463"/>
      <c r="B119" s="1320"/>
      <c r="C119" s="1320"/>
      <c r="D119" s="1320"/>
      <c r="E119" s="1320"/>
      <c r="F119" s="1320"/>
      <c r="G119" s="1464" t="s">
        <v>250</v>
      </c>
      <c r="H119" s="1300"/>
      <c r="I119" s="1300"/>
      <c r="J119" s="1300"/>
      <c r="K119" s="1300"/>
      <c r="L119" s="1300"/>
      <c r="M119" s="1300"/>
      <c r="N119" s="1301"/>
      <c r="O119" s="1465">
        <f>IF(Z117&lt;6,3,IF(Z117&gt;11,5,4))</f>
        <v>4</v>
      </c>
      <c r="P119" s="1466"/>
      <c r="Q119" s="1467" t="str">
        <f>IF(Z117&lt;6,"Moderado",IF(Z117&gt;11,"Catastrófico","Mayor"))</f>
        <v>Mayor</v>
      </c>
      <c r="R119" s="1468"/>
      <c r="S119" s="1468"/>
      <c r="T119" s="1468"/>
      <c r="U119" s="1466"/>
      <c r="V119" s="1469">
        <f>IF(O119=3,G97,IF(O119=4,G98,G99))</f>
        <v>0.8</v>
      </c>
      <c r="W119" s="1468"/>
      <c r="X119" s="1470"/>
      <c r="Y119" s="3"/>
      <c r="Z119" s="3"/>
      <c r="AA119" s="3"/>
      <c r="AB119" s="2"/>
      <c r="AC119" s="2"/>
      <c r="AD119" s="2"/>
      <c r="AE119" s="2"/>
      <c r="AF119" s="2"/>
      <c r="AG119" s="2"/>
      <c r="AH119" s="2"/>
      <c r="AI119" s="2"/>
      <c r="AJ119" s="2"/>
      <c r="AK119" s="2"/>
      <c r="AL119" s="2"/>
      <c r="AM119" s="2"/>
      <c r="AN119" s="2"/>
      <c r="AO119" s="2"/>
      <c r="AP119" s="2"/>
      <c r="AQ119" s="2"/>
      <c r="AR119" s="2"/>
      <c r="AS119" s="2"/>
      <c r="AT119" s="2"/>
      <c r="AU119" s="298">
        <v>1</v>
      </c>
      <c r="AV119" s="305" t="str">
        <f>CONCATENATE(O119," - ",Q119)</f>
        <v>4 - Mayor</v>
      </c>
      <c r="AW119" s="3"/>
      <c r="AX119" s="3"/>
      <c r="AY119" s="3"/>
      <c r="AZ119" s="3"/>
      <c r="BA119" s="3"/>
      <c r="BB119" s="3"/>
      <c r="BC119" s="3"/>
      <c r="BD119" s="3"/>
      <c r="BE119" s="3"/>
      <c r="BF119" s="3"/>
      <c r="BG119" s="3"/>
      <c r="BH119" s="3"/>
      <c r="BI119" s="167"/>
      <c r="BJ119" s="167"/>
      <c r="BK119" s="302"/>
      <c r="BL119" s="302"/>
      <c r="BM119" s="302"/>
      <c r="BN119" s="302"/>
      <c r="BO119" s="302"/>
      <c r="BP119" s="302"/>
      <c r="BQ119" s="302"/>
      <c r="BR119" s="302"/>
      <c r="BS119" s="302"/>
      <c r="BT119" s="302"/>
      <c r="BU119" s="302"/>
      <c r="BV119" s="302"/>
      <c r="BW119" s="302"/>
      <c r="BX119" s="302"/>
      <c r="BY119" s="302"/>
      <c r="BZ119" s="302"/>
      <c r="CA119" s="302"/>
      <c r="CB119" s="167"/>
      <c r="CC119" s="301">
        <v>1</v>
      </c>
      <c r="CD119" s="8"/>
      <c r="CE119" s="2"/>
      <c r="CF119" s="2"/>
      <c r="CG119" s="2"/>
      <c r="CH119" s="2"/>
      <c r="CI119" s="2"/>
      <c r="CJ119" s="2"/>
      <c r="CK119" s="2"/>
      <c r="CL119" s="2"/>
      <c r="CM119" s="2"/>
      <c r="CN119" s="2"/>
      <c r="CO119" s="2"/>
      <c r="CP119" s="2"/>
      <c r="CQ119" s="2"/>
      <c r="CR119" s="1361" t="s">
        <v>261</v>
      </c>
      <c r="CS119" s="1362"/>
      <c r="CT119" s="1362"/>
      <c r="CU119" s="1362"/>
      <c r="CV119" s="1362"/>
      <c r="CW119" s="1362"/>
      <c r="CX119" s="1362"/>
      <c r="CY119" s="1363"/>
      <c r="CZ119" s="3"/>
      <c r="DA119" s="3"/>
      <c r="DB119" s="3"/>
      <c r="DC119" s="3"/>
      <c r="DD119" s="3"/>
      <c r="DE119" s="3"/>
      <c r="DF119" s="3"/>
      <c r="DG119" s="3"/>
      <c r="DH119" s="3"/>
      <c r="DI119" s="1361" t="s">
        <v>262</v>
      </c>
      <c r="DJ119" s="1362"/>
      <c r="DK119" s="1362"/>
      <c r="DL119" s="1362"/>
      <c r="DM119" s="1362"/>
      <c r="DN119" s="1362"/>
      <c r="DO119" s="1362"/>
      <c r="DP119" s="1363"/>
      <c r="DQ119" s="3"/>
      <c r="DR119" s="3"/>
      <c r="DS119" s="3"/>
      <c r="DT119" s="3"/>
      <c r="DU119" s="3"/>
      <c r="DV119" s="3"/>
      <c r="DW119" s="3"/>
      <c r="DX119" s="3"/>
      <c r="DY119" s="3"/>
      <c r="DZ119" s="1361" t="s">
        <v>262</v>
      </c>
      <c r="EA119" s="1362"/>
      <c r="EB119" s="1362"/>
      <c r="EC119" s="1362"/>
      <c r="ED119" s="1362"/>
      <c r="EE119" s="1362"/>
      <c r="EF119" s="1362"/>
      <c r="EG119" s="1363"/>
    </row>
    <row r="120" spans="1:137" ht="11.25" customHeight="1" thickTop="1" thickBot="1">
      <c r="A120" s="101"/>
      <c r="B120" s="102"/>
      <c r="C120" s="102"/>
      <c r="D120" s="102"/>
      <c r="E120" s="102"/>
      <c r="F120" s="102"/>
      <c r="G120" s="103"/>
      <c r="H120" s="103"/>
      <c r="I120" s="103"/>
      <c r="J120" s="103"/>
      <c r="K120" s="103"/>
      <c r="L120" s="103"/>
      <c r="M120" s="103"/>
      <c r="N120" s="103"/>
      <c r="O120" s="104"/>
      <c r="P120" s="104"/>
      <c r="Q120" s="104"/>
      <c r="R120" s="105"/>
      <c r="S120" s="105"/>
      <c r="T120" s="105"/>
      <c r="U120" s="105"/>
      <c r="V120" s="106"/>
      <c r="W120" s="106"/>
      <c r="X120" s="106"/>
      <c r="Y120" s="3"/>
      <c r="Z120" s="3"/>
      <c r="AA120" s="3"/>
      <c r="AB120" s="2"/>
      <c r="AC120" s="2"/>
      <c r="AD120" s="2"/>
      <c r="AE120" s="2"/>
      <c r="AF120" s="2"/>
      <c r="AG120" s="2"/>
      <c r="AH120" s="2"/>
      <c r="AI120" s="2"/>
      <c r="AJ120" s="2"/>
      <c r="AK120" s="2"/>
      <c r="AL120" s="2"/>
      <c r="AM120" s="2"/>
      <c r="AN120" s="2"/>
      <c r="AO120" s="2"/>
      <c r="AP120" s="2"/>
      <c r="AQ120" s="2"/>
      <c r="AR120" s="2"/>
      <c r="AS120" s="2"/>
      <c r="AT120" s="2"/>
      <c r="AU120" s="298">
        <v>1</v>
      </c>
      <c r="AV120" s="3"/>
      <c r="AW120" s="3"/>
      <c r="AX120" s="3"/>
      <c r="AY120" s="3"/>
      <c r="AZ120" s="3"/>
      <c r="BA120" s="3"/>
      <c r="BB120" s="3"/>
      <c r="BC120" s="3"/>
      <c r="BD120" s="3"/>
      <c r="BE120" s="3"/>
      <c r="BF120" s="3"/>
      <c r="BG120" s="3"/>
      <c r="BH120" s="3"/>
      <c r="BI120" s="167"/>
      <c r="BJ120" s="167"/>
      <c r="BK120" s="302"/>
      <c r="BL120" s="302"/>
      <c r="BM120" s="302"/>
      <c r="BN120" s="302"/>
      <c r="BO120" s="302"/>
      <c r="BP120" s="302"/>
      <c r="BQ120" s="302"/>
      <c r="BR120" s="302"/>
      <c r="BS120" s="302"/>
      <c r="BT120" s="302"/>
      <c r="BU120" s="302"/>
      <c r="BV120" s="302"/>
      <c r="BW120" s="302"/>
      <c r="BX120" s="302"/>
      <c r="BY120" s="302"/>
      <c r="BZ120" s="302"/>
      <c r="CA120" s="302"/>
      <c r="CB120" s="167"/>
      <c r="CC120" s="301">
        <v>1</v>
      </c>
      <c r="CD120" s="8"/>
      <c r="CE120" s="2"/>
      <c r="CF120" s="2"/>
      <c r="CG120" s="2"/>
      <c r="CH120" s="2"/>
      <c r="CI120" s="2"/>
      <c r="CJ120" s="2"/>
      <c r="CK120" s="2"/>
      <c r="CL120" s="2"/>
      <c r="CM120" s="2"/>
      <c r="CN120" s="2"/>
      <c r="CO120" s="2"/>
      <c r="CP120" s="2"/>
      <c r="CQ120" s="2"/>
      <c r="CR120" s="12"/>
      <c r="CS120" s="12"/>
      <c r="CT120" s="12"/>
      <c r="CU120" s="12"/>
      <c r="CV120" s="12"/>
      <c r="CW120" s="12"/>
      <c r="CX120" s="12"/>
      <c r="CY120" s="12"/>
      <c r="CZ120" s="3"/>
      <c r="DA120" s="3"/>
      <c r="DB120" s="3"/>
      <c r="DC120" s="3"/>
      <c r="DD120" s="3"/>
      <c r="DE120" s="3"/>
      <c r="DF120" s="3"/>
      <c r="DG120" s="3"/>
      <c r="DH120" s="3"/>
      <c r="DI120" s="12"/>
      <c r="DJ120" s="12"/>
      <c r="DK120" s="12"/>
      <c r="DL120" s="12"/>
      <c r="DM120" s="12"/>
      <c r="DN120" s="12"/>
      <c r="DO120" s="12"/>
      <c r="DP120" s="12"/>
      <c r="DQ120" s="3"/>
      <c r="DR120" s="3"/>
      <c r="DS120" s="3"/>
      <c r="DT120" s="3"/>
      <c r="DU120" s="3"/>
      <c r="DV120" s="3"/>
      <c r="DW120" s="3"/>
      <c r="DX120" s="3"/>
      <c r="DY120" s="3"/>
      <c r="DZ120" s="12"/>
      <c r="EA120" s="12"/>
      <c r="EB120" s="12"/>
      <c r="EC120" s="12"/>
      <c r="ED120" s="12"/>
      <c r="EE120" s="12"/>
      <c r="EF120" s="12"/>
      <c r="EG120" s="12"/>
    </row>
    <row r="121" spans="1:137" ht="28.5" customHeight="1" thickBot="1">
      <c r="A121" s="101"/>
      <c r="B121" s="2"/>
      <c r="C121" s="102"/>
      <c r="D121" s="8"/>
      <c r="E121" s="102"/>
      <c r="F121" s="102"/>
      <c r="G121" s="1308" t="s">
        <v>251</v>
      </c>
      <c r="H121" s="1309"/>
      <c r="I121" s="1309"/>
      <c r="J121" s="1309"/>
      <c r="K121" s="1309"/>
      <c r="L121" s="1309"/>
      <c r="M121" s="1309"/>
      <c r="N121" s="1310"/>
      <c r="O121" s="1311" t="str">
        <f>IFERROR(INDEX(ADU1214:ADY1218,MATCH(O101,ADP1214:ADP1218,0),MATCH(O119,ADU1210:ADY1210,0)),"")</f>
        <v>ALTO</v>
      </c>
      <c r="P121" s="1309"/>
      <c r="Q121" s="1309"/>
      <c r="R121" s="1309"/>
      <c r="S121" s="1309"/>
      <c r="T121" s="1309"/>
      <c r="U121" s="1317">
        <f>V101*V119</f>
        <v>0.37333333333333329</v>
      </c>
      <c r="V121" s="1309"/>
      <c r="W121" s="1309"/>
      <c r="X121" s="1318"/>
      <c r="Y121" s="3"/>
      <c r="Z121" s="1701" t="s">
        <v>662</v>
      </c>
      <c r="AA121" s="1701"/>
      <c r="AB121" s="1701"/>
      <c r="AC121" s="2"/>
      <c r="AD121" s="2"/>
      <c r="AE121" s="2"/>
      <c r="AF121" s="2"/>
      <c r="AG121" s="2"/>
      <c r="AH121" s="2"/>
      <c r="AI121" s="2"/>
      <c r="AJ121" s="2"/>
      <c r="AK121" s="2"/>
      <c r="AL121" s="2"/>
      <c r="AM121" s="2"/>
      <c r="AN121" s="2"/>
      <c r="AO121" s="2"/>
      <c r="AP121" s="2"/>
      <c r="AQ121" s="2"/>
      <c r="AR121" s="2"/>
      <c r="AS121" s="2"/>
      <c r="AT121" s="2"/>
      <c r="AU121" s="298">
        <v>1</v>
      </c>
      <c r="AV121" s="3"/>
      <c r="AW121" s="3"/>
      <c r="AX121" s="3"/>
      <c r="AY121" s="3"/>
      <c r="AZ121" s="3"/>
      <c r="BA121" s="3"/>
      <c r="BB121" s="3"/>
      <c r="BC121" s="3"/>
      <c r="BD121" s="3"/>
      <c r="BE121" s="3"/>
      <c r="BF121" s="3"/>
      <c r="BG121" s="3"/>
      <c r="BH121" s="3"/>
      <c r="BI121" s="167"/>
      <c r="BJ121" s="167"/>
      <c r="BK121" s="302"/>
      <c r="BL121" s="302"/>
      <c r="BM121" s="302"/>
      <c r="BN121" s="302"/>
      <c r="BO121" s="302"/>
      <c r="BP121" s="302"/>
      <c r="BQ121" s="302"/>
      <c r="BR121" s="302"/>
      <c r="BS121" s="302"/>
      <c r="BT121" s="302"/>
      <c r="BU121" s="302"/>
      <c r="BV121" s="302"/>
      <c r="BW121" s="302"/>
      <c r="BX121" s="302"/>
      <c r="BY121" s="302"/>
      <c r="BZ121" s="302"/>
      <c r="CA121" s="302"/>
      <c r="CB121" s="167"/>
      <c r="CC121" s="301">
        <v>1</v>
      </c>
      <c r="CD121" s="8"/>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row>
    <row r="122" spans="1:137" ht="16.5" customHeight="1">
      <c r="A122" s="101"/>
      <c r="B122" s="102"/>
      <c r="C122" s="102"/>
      <c r="D122" s="102"/>
      <c r="E122" s="102"/>
      <c r="F122" s="102"/>
      <c r="G122" s="103"/>
      <c r="H122" s="103"/>
      <c r="I122" s="103"/>
      <c r="J122" s="103"/>
      <c r="K122" s="103"/>
      <c r="L122" s="103"/>
      <c r="M122" s="103"/>
      <c r="N122" s="103"/>
      <c r="O122" s="104"/>
      <c r="P122" s="104"/>
      <c r="Q122" s="104"/>
      <c r="R122" s="105"/>
      <c r="S122" s="105"/>
      <c r="T122" s="105"/>
      <c r="U122" s="105"/>
      <c r="V122" s="106"/>
      <c r="W122" s="106"/>
      <c r="X122" s="106"/>
      <c r="Y122" s="3"/>
      <c r="Z122" s="3"/>
      <c r="AA122" s="3"/>
      <c r="AB122" s="2"/>
      <c r="AC122" s="2"/>
      <c r="AD122" s="2"/>
      <c r="AE122" s="2"/>
      <c r="AF122" s="2"/>
      <c r="AG122" s="2"/>
      <c r="AH122" s="2"/>
      <c r="AI122" s="2"/>
      <c r="AJ122" s="2"/>
      <c r="AK122" s="2"/>
      <c r="AL122" s="2"/>
      <c r="AM122" s="2"/>
      <c r="AN122" s="2"/>
      <c r="AO122" s="2"/>
      <c r="AP122" s="2"/>
      <c r="AQ122" s="2"/>
      <c r="AR122" s="2"/>
      <c r="AS122" s="2"/>
      <c r="AT122" s="2"/>
      <c r="AU122" s="298">
        <v>1</v>
      </c>
      <c r="AV122" s="3"/>
      <c r="AW122" s="3"/>
      <c r="AX122" s="3"/>
      <c r="AY122" s="3"/>
      <c r="AZ122" s="3"/>
      <c r="BA122" s="3"/>
      <c r="BB122" s="3"/>
      <c r="BC122" s="3"/>
      <c r="BD122" s="3"/>
      <c r="BE122" s="3"/>
      <c r="BF122" s="3"/>
      <c r="BG122" s="3"/>
      <c r="BH122" s="3"/>
      <c r="BI122" s="167"/>
      <c r="BJ122" s="167"/>
      <c r="BK122" s="302"/>
      <c r="BL122" s="302"/>
      <c r="BM122" s="302"/>
      <c r="BN122" s="302"/>
      <c r="BO122" s="302"/>
      <c r="BP122" s="302"/>
      <c r="BQ122" s="302"/>
      <c r="BR122" s="302"/>
      <c r="BS122" s="302"/>
      <c r="BT122" s="302"/>
      <c r="BU122" s="302"/>
      <c r="BV122" s="302"/>
      <c r="BW122" s="302"/>
      <c r="BX122" s="302"/>
      <c r="BY122" s="302"/>
      <c r="BZ122" s="302"/>
      <c r="CA122" s="302"/>
      <c r="CB122" s="167"/>
      <c r="CC122" s="301">
        <v>1</v>
      </c>
      <c r="CD122" s="8"/>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row>
    <row r="123" spans="1:137" ht="5.25" customHeight="1">
      <c r="A123" s="101"/>
      <c r="B123" s="366"/>
      <c r="C123" s="366"/>
      <c r="D123" s="366"/>
      <c r="E123" s="366"/>
      <c r="F123" s="366"/>
      <c r="G123" s="367"/>
      <c r="H123" s="367"/>
      <c r="I123" s="367"/>
      <c r="J123" s="367"/>
      <c r="K123" s="367"/>
      <c r="L123" s="367"/>
      <c r="M123" s="367"/>
      <c r="N123" s="367"/>
      <c r="O123" s="368"/>
      <c r="P123" s="368"/>
      <c r="Q123" s="368"/>
      <c r="R123" s="369"/>
      <c r="S123" s="369"/>
      <c r="T123" s="369"/>
      <c r="U123" s="369"/>
      <c r="V123" s="370"/>
      <c r="W123" s="370"/>
      <c r="X123" s="370"/>
      <c r="Y123" s="167"/>
      <c r="Z123" s="167"/>
      <c r="AA123" s="167"/>
      <c r="AB123" s="2"/>
      <c r="AC123" s="2"/>
      <c r="AD123" s="2"/>
      <c r="AE123" s="2"/>
      <c r="AF123" s="2"/>
      <c r="AG123" s="2"/>
      <c r="AH123" s="2"/>
      <c r="AI123" s="2"/>
      <c r="AJ123" s="2"/>
      <c r="AK123" s="2"/>
      <c r="AL123" s="2"/>
      <c r="AM123" s="2"/>
      <c r="AN123" s="2"/>
      <c r="AO123" s="2"/>
      <c r="AP123" s="2"/>
      <c r="AQ123" s="2"/>
      <c r="AR123" s="2"/>
      <c r="AS123" s="2"/>
      <c r="AT123" s="2"/>
      <c r="AU123" s="298"/>
      <c r="AV123" s="167"/>
      <c r="AW123" s="167"/>
      <c r="AX123" s="167"/>
      <c r="AY123" s="167"/>
      <c r="AZ123" s="167"/>
      <c r="BA123" s="167"/>
      <c r="BB123" s="167"/>
      <c r="BC123" s="167"/>
      <c r="BD123" s="167"/>
      <c r="BE123" s="167"/>
      <c r="BF123" s="167"/>
      <c r="BG123" s="167"/>
      <c r="BH123" s="167"/>
      <c r="BI123" s="167"/>
      <c r="BJ123" s="167"/>
      <c r="BK123" s="302"/>
      <c r="BL123" s="302"/>
      <c r="BM123" s="302"/>
      <c r="BN123" s="302"/>
      <c r="BO123" s="302"/>
      <c r="BP123" s="302"/>
      <c r="BQ123" s="302"/>
      <c r="BR123" s="302"/>
      <c r="BS123" s="302"/>
      <c r="BT123" s="302"/>
      <c r="BU123" s="302"/>
      <c r="BV123" s="302"/>
      <c r="BW123" s="302"/>
      <c r="BX123" s="302"/>
      <c r="BY123" s="302"/>
      <c r="BZ123" s="302"/>
      <c r="CA123" s="302"/>
      <c r="CB123" s="167"/>
      <c r="CC123" s="301"/>
      <c r="CD123" s="8"/>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row>
    <row r="124" spans="1:137" ht="5.25" customHeight="1">
      <c r="A124" s="101"/>
      <c r="B124" s="366"/>
      <c r="C124" s="366"/>
      <c r="D124" s="366"/>
      <c r="E124" s="366"/>
      <c r="F124" s="366"/>
      <c r="G124" s="367"/>
      <c r="H124" s="367"/>
      <c r="I124" s="367"/>
      <c r="J124" s="367"/>
      <c r="K124" s="367"/>
      <c r="L124" s="367"/>
      <c r="M124" s="367"/>
      <c r="N124" s="367"/>
      <c r="O124" s="368"/>
      <c r="P124" s="368"/>
      <c r="Q124" s="368"/>
      <c r="R124" s="369"/>
      <c r="S124" s="369"/>
      <c r="T124" s="369"/>
      <c r="U124" s="369"/>
      <c r="V124" s="370"/>
      <c r="W124" s="370"/>
      <c r="X124" s="370"/>
      <c r="Y124" s="167"/>
      <c r="Z124" s="167"/>
      <c r="AA124" s="167"/>
      <c r="AB124" s="2"/>
      <c r="AC124" s="2"/>
      <c r="AD124" s="2"/>
      <c r="AE124" s="2"/>
      <c r="AF124" s="2"/>
      <c r="AG124" s="2"/>
      <c r="AH124" s="2"/>
      <c r="AI124" s="2"/>
      <c r="AJ124" s="2"/>
      <c r="AK124" s="2"/>
      <c r="AL124" s="2"/>
      <c r="AM124" s="2"/>
      <c r="AN124" s="2"/>
      <c r="AO124" s="2"/>
      <c r="AP124" s="2"/>
      <c r="AQ124" s="2"/>
      <c r="AR124" s="2"/>
      <c r="AS124" s="2"/>
      <c r="AT124" s="2"/>
      <c r="AU124" s="298"/>
      <c r="AV124" s="167"/>
      <c r="AW124" s="167"/>
      <c r="AX124" s="167"/>
      <c r="AY124" s="167"/>
      <c r="AZ124" s="167"/>
      <c r="BA124" s="167"/>
      <c r="BB124" s="167"/>
      <c r="BC124" s="167"/>
      <c r="BD124" s="167"/>
      <c r="BE124" s="167"/>
      <c r="BF124" s="167"/>
      <c r="BG124" s="167"/>
      <c r="BH124" s="167"/>
      <c r="BI124" s="167"/>
      <c r="BJ124" s="167"/>
      <c r="BK124" s="302"/>
      <c r="BL124" s="302"/>
      <c r="BM124" s="302"/>
      <c r="BN124" s="302"/>
      <c r="BO124" s="302"/>
      <c r="BP124" s="302"/>
      <c r="BQ124" s="302"/>
      <c r="BR124" s="302"/>
      <c r="BS124" s="302"/>
      <c r="BT124" s="302"/>
      <c r="BU124" s="302"/>
      <c r="BV124" s="302"/>
      <c r="BW124" s="302"/>
      <c r="BX124" s="302"/>
      <c r="BY124" s="302"/>
      <c r="BZ124" s="302"/>
      <c r="CA124" s="302"/>
      <c r="CB124" s="167"/>
      <c r="CC124" s="301"/>
      <c r="CD124" s="8"/>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row>
    <row r="125" spans="1:137" ht="5.25" customHeight="1">
      <c r="A125" s="101"/>
      <c r="B125" s="366"/>
      <c r="C125" s="366"/>
      <c r="D125" s="366"/>
      <c r="E125" s="366"/>
      <c r="F125" s="366"/>
      <c r="G125" s="367"/>
      <c r="H125" s="367"/>
      <c r="I125" s="367"/>
      <c r="J125" s="367"/>
      <c r="K125" s="367"/>
      <c r="L125" s="367"/>
      <c r="M125" s="367"/>
      <c r="N125" s="367"/>
      <c r="O125" s="368"/>
      <c r="P125" s="368"/>
      <c r="Q125" s="368"/>
      <c r="R125" s="369"/>
      <c r="S125" s="369"/>
      <c r="T125" s="369"/>
      <c r="U125" s="369"/>
      <c r="V125" s="370"/>
      <c r="W125" s="370"/>
      <c r="X125" s="370"/>
      <c r="Y125" s="167"/>
      <c r="Z125" s="167"/>
      <c r="AA125" s="167"/>
      <c r="AB125" s="2"/>
      <c r="AC125" s="2"/>
      <c r="AD125" s="2"/>
      <c r="AE125" s="2"/>
      <c r="AF125" s="2"/>
      <c r="AG125" s="2"/>
      <c r="AH125" s="2"/>
      <c r="AI125" s="2"/>
      <c r="AJ125" s="2"/>
      <c r="AK125" s="2"/>
      <c r="AL125" s="2"/>
      <c r="AM125" s="2"/>
      <c r="AN125" s="2"/>
      <c r="AO125" s="2"/>
      <c r="AP125" s="2"/>
      <c r="AQ125" s="2"/>
      <c r="AR125" s="2"/>
      <c r="AS125" s="2"/>
      <c r="AT125" s="2"/>
      <c r="AU125" s="298"/>
      <c r="AV125" s="167"/>
      <c r="AW125" s="167"/>
      <c r="AX125" s="167"/>
      <c r="AY125" s="167"/>
      <c r="AZ125" s="167"/>
      <c r="BA125" s="167"/>
      <c r="BB125" s="167"/>
      <c r="BC125" s="167"/>
      <c r="BD125" s="167"/>
      <c r="BE125" s="167"/>
      <c r="BF125" s="167"/>
      <c r="BG125" s="167"/>
      <c r="BH125" s="167"/>
      <c r="BI125" s="167"/>
      <c r="BJ125" s="167"/>
      <c r="BK125" s="302"/>
      <c r="BL125" s="302"/>
      <c r="BM125" s="302"/>
      <c r="BN125" s="302"/>
      <c r="BO125" s="302"/>
      <c r="BP125" s="302"/>
      <c r="BQ125" s="302"/>
      <c r="BR125" s="302"/>
      <c r="BS125" s="302"/>
      <c r="BT125" s="302"/>
      <c r="BU125" s="302"/>
      <c r="BV125" s="302"/>
      <c r="BW125" s="302"/>
      <c r="BX125" s="302"/>
      <c r="BY125" s="302"/>
      <c r="BZ125" s="302"/>
      <c r="CA125" s="302"/>
      <c r="CB125" s="167"/>
      <c r="CC125" s="301"/>
      <c r="CD125" s="8"/>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row>
    <row r="126" spans="1:137" ht="5.25" customHeight="1">
      <c r="A126" s="101"/>
      <c r="B126" s="366"/>
      <c r="C126" s="366"/>
      <c r="D126" s="366"/>
      <c r="E126" s="366"/>
      <c r="F126" s="366"/>
      <c r="G126" s="367"/>
      <c r="H126" s="367"/>
      <c r="I126" s="367"/>
      <c r="J126" s="367"/>
      <c r="K126" s="367"/>
      <c r="L126" s="367"/>
      <c r="M126" s="367"/>
      <c r="N126" s="367"/>
      <c r="O126" s="368"/>
      <c r="P126" s="368"/>
      <c r="Q126" s="368"/>
      <c r="R126" s="369"/>
      <c r="S126" s="369"/>
      <c r="T126" s="369"/>
      <c r="U126" s="369"/>
      <c r="V126" s="370"/>
      <c r="W126" s="370"/>
      <c r="X126" s="370"/>
      <c r="Y126" s="167"/>
      <c r="Z126" s="167"/>
      <c r="AA126" s="167"/>
      <c r="AB126" s="2"/>
      <c r="AC126" s="2"/>
      <c r="AD126" s="2"/>
      <c r="AE126" s="2"/>
      <c r="AF126" s="2"/>
      <c r="AG126" s="2"/>
      <c r="AH126" s="2"/>
      <c r="AI126" s="2"/>
      <c r="AJ126" s="2"/>
      <c r="AK126" s="2"/>
      <c r="AL126" s="2"/>
      <c r="AM126" s="2"/>
      <c r="AN126" s="2"/>
      <c r="AO126" s="2"/>
      <c r="AP126" s="2"/>
      <c r="AQ126" s="2"/>
      <c r="AR126" s="2"/>
      <c r="AS126" s="2"/>
      <c r="AT126" s="2"/>
      <c r="AU126" s="298"/>
      <c r="AV126" s="167"/>
      <c r="AW126" s="167"/>
      <c r="AX126" s="167"/>
      <c r="AY126" s="167"/>
      <c r="AZ126" s="167"/>
      <c r="BA126" s="167"/>
      <c r="BB126" s="167"/>
      <c r="BC126" s="167"/>
      <c r="BD126" s="167"/>
      <c r="BE126" s="167"/>
      <c r="BF126" s="167"/>
      <c r="BG126" s="167"/>
      <c r="BH126" s="167"/>
      <c r="BI126" s="167"/>
      <c r="BJ126" s="167"/>
      <c r="BK126" s="302"/>
      <c r="BL126" s="302"/>
      <c r="BM126" s="302"/>
      <c r="BN126" s="302"/>
      <c r="BO126" s="302"/>
      <c r="BP126" s="302"/>
      <c r="BQ126" s="302"/>
      <c r="BR126" s="302"/>
      <c r="BS126" s="302"/>
      <c r="BT126" s="302"/>
      <c r="BU126" s="302"/>
      <c r="BV126" s="302"/>
      <c r="BW126" s="302"/>
      <c r="BX126" s="302"/>
      <c r="BY126" s="302"/>
      <c r="BZ126" s="302"/>
      <c r="CA126" s="302"/>
      <c r="CB126" s="167"/>
      <c r="CC126" s="301"/>
      <c r="CD126" s="8"/>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row>
    <row r="127" spans="1:137" ht="5.25" customHeight="1">
      <c r="A127" s="101"/>
      <c r="B127" s="366"/>
      <c r="C127" s="366"/>
      <c r="D127" s="366"/>
      <c r="E127" s="366"/>
      <c r="F127" s="366"/>
      <c r="G127" s="367"/>
      <c r="H127" s="367"/>
      <c r="I127" s="367"/>
      <c r="J127" s="367"/>
      <c r="K127" s="367"/>
      <c r="L127" s="367"/>
      <c r="M127" s="367"/>
      <c r="N127" s="367"/>
      <c r="O127" s="368"/>
      <c r="P127" s="368"/>
      <c r="Q127" s="368"/>
      <c r="R127" s="369"/>
      <c r="S127" s="369"/>
      <c r="T127" s="369"/>
      <c r="U127" s="369"/>
      <c r="V127" s="370"/>
      <c r="W127" s="370"/>
      <c r="X127" s="370"/>
      <c r="Y127" s="167"/>
      <c r="Z127" s="167"/>
      <c r="AA127" s="167"/>
      <c r="AB127" s="2"/>
      <c r="AC127" s="2"/>
      <c r="AD127" s="2"/>
      <c r="AE127" s="2"/>
      <c r="AF127" s="2"/>
      <c r="AG127" s="2"/>
      <c r="AH127" s="2"/>
      <c r="AI127" s="2"/>
      <c r="AJ127" s="2"/>
      <c r="AK127" s="2"/>
      <c r="AL127" s="2"/>
      <c r="AM127" s="2"/>
      <c r="AN127" s="2"/>
      <c r="AO127" s="2"/>
      <c r="AP127" s="2"/>
      <c r="AQ127" s="2"/>
      <c r="AR127" s="2"/>
      <c r="AS127" s="2"/>
      <c r="AT127" s="2"/>
      <c r="AU127" s="298"/>
      <c r="AV127" s="167"/>
      <c r="AW127" s="167"/>
      <c r="AX127" s="167"/>
      <c r="AY127" s="167"/>
      <c r="AZ127" s="167"/>
      <c r="BA127" s="167"/>
      <c r="BB127" s="167"/>
      <c r="BC127" s="167"/>
      <c r="BD127" s="167"/>
      <c r="BE127" s="167"/>
      <c r="BF127" s="167"/>
      <c r="BG127" s="167"/>
      <c r="BH127" s="167"/>
      <c r="BI127" s="167"/>
      <c r="BJ127" s="167"/>
      <c r="BK127" s="302"/>
      <c r="BL127" s="302"/>
      <c r="BM127" s="302"/>
      <c r="BN127" s="302"/>
      <c r="BO127" s="302"/>
      <c r="BP127" s="302"/>
      <c r="BQ127" s="302"/>
      <c r="BR127" s="302"/>
      <c r="BS127" s="302"/>
      <c r="BT127" s="302"/>
      <c r="BU127" s="302"/>
      <c r="BV127" s="302"/>
      <c r="BW127" s="302"/>
      <c r="BX127" s="302"/>
      <c r="BY127" s="302"/>
      <c r="BZ127" s="302"/>
      <c r="CA127" s="302"/>
      <c r="CB127" s="167"/>
      <c r="CC127" s="301"/>
      <c r="CD127" s="8"/>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row>
    <row r="128" spans="1:137" ht="5.25" customHeight="1">
      <c r="A128" s="101"/>
      <c r="B128" s="366"/>
      <c r="C128" s="366"/>
      <c r="D128" s="366"/>
      <c r="E128" s="366"/>
      <c r="F128" s="366"/>
      <c r="G128" s="367"/>
      <c r="H128" s="367"/>
      <c r="I128" s="367"/>
      <c r="J128" s="367"/>
      <c r="K128" s="367"/>
      <c r="L128" s="367"/>
      <c r="M128" s="367"/>
      <c r="N128" s="367"/>
      <c r="O128" s="368"/>
      <c r="P128" s="368"/>
      <c r="Q128" s="368"/>
      <c r="R128" s="369"/>
      <c r="S128" s="369"/>
      <c r="T128" s="369"/>
      <c r="U128" s="369"/>
      <c r="V128" s="370"/>
      <c r="W128" s="370"/>
      <c r="X128" s="370"/>
      <c r="Y128" s="167"/>
      <c r="Z128" s="167"/>
      <c r="AA128" s="167"/>
      <c r="AB128" s="2"/>
      <c r="AC128" s="2"/>
      <c r="AD128" s="2"/>
      <c r="AE128" s="2"/>
      <c r="AF128" s="2"/>
      <c r="AG128" s="2"/>
      <c r="AH128" s="2"/>
      <c r="AI128" s="2"/>
      <c r="AJ128" s="2"/>
      <c r="AK128" s="2"/>
      <c r="AL128" s="2"/>
      <c r="AM128" s="2"/>
      <c r="AN128" s="2"/>
      <c r="AO128" s="2"/>
      <c r="AP128" s="2"/>
      <c r="AQ128" s="2"/>
      <c r="AR128" s="2"/>
      <c r="AS128" s="2"/>
      <c r="AT128" s="2"/>
      <c r="AU128" s="298"/>
      <c r="AV128" s="167"/>
      <c r="AW128" s="167"/>
      <c r="AX128" s="167"/>
      <c r="AY128" s="167"/>
      <c r="AZ128" s="167"/>
      <c r="BA128" s="167"/>
      <c r="BB128" s="167"/>
      <c r="BC128" s="167"/>
      <c r="BD128" s="167"/>
      <c r="BE128" s="167"/>
      <c r="BF128" s="167"/>
      <c r="BG128" s="167"/>
      <c r="BH128" s="167"/>
      <c r="BI128" s="167"/>
      <c r="BJ128" s="167"/>
      <c r="BK128" s="302"/>
      <c r="BL128" s="302"/>
      <c r="BM128" s="302"/>
      <c r="BN128" s="302"/>
      <c r="BO128" s="302"/>
      <c r="BP128" s="302"/>
      <c r="BQ128" s="302"/>
      <c r="BR128" s="302"/>
      <c r="BS128" s="302"/>
      <c r="BT128" s="302"/>
      <c r="BU128" s="302"/>
      <c r="BV128" s="302"/>
      <c r="BW128" s="302"/>
      <c r="BX128" s="302"/>
      <c r="BY128" s="302"/>
      <c r="BZ128" s="302"/>
      <c r="CA128" s="302"/>
      <c r="CB128" s="167"/>
      <c r="CC128" s="301"/>
      <c r="CD128" s="8"/>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row>
    <row r="129" spans="1:137" ht="12.75" customHeight="1">
      <c r="A129" s="120"/>
      <c r="B129" s="1319" t="s">
        <v>263</v>
      </c>
      <c r="C129" s="1320"/>
      <c r="D129" s="1320"/>
      <c r="E129" s="1320"/>
      <c r="F129" s="1320"/>
      <c r="G129" s="1320"/>
      <c r="H129" s="1320"/>
      <c r="I129" s="1320"/>
      <c r="J129" s="1320"/>
      <c r="K129" s="1320"/>
      <c r="L129" s="1320"/>
      <c r="M129" s="1320"/>
      <c r="N129" s="1320"/>
      <c r="O129" s="1320"/>
      <c r="P129" s="1320"/>
      <c r="Q129" s="1320"/>
      <c r="R129" s="1320"/>
      <c r="S129" s="1320"/>
      <c r="T129" s="1320"/>
      <c r="U129" s="1320"/>
      <c r="V129" s="1320"/>
      <c r="W129" s="1320"/>
      <c r="X129" s="1320"/>
      <c r="Y129" s="1320"/>
      <c r="Z129" s="1320"/>
      <c r="AA129" s="1320"/>
      <c r="AB129" s="121"/>
      <c r="AC129" s="121"/>
      <c r="AD129" s="121"/>
      <c r="AE129" s="121"/>
      <c r="AF129" s="121"/>
      <c r="AG129" s="121"/>
      <c r="AH129" s="121"/>
      <c r="AI129" s="121"/>
      <c r="AJ129" s="121"/>
      <c r="AK129" s="121"/>
      <c r="AL129" s="121"/>
      <c r="AM129" s="121"/>
      <c r="AN129" s="121"/>
      <c r="AO129" s="121"/>
      <c r="AP129" s="121"/>
      <c r="AQ129" s="121"/>
      <c r="AR129" s="121"/>
      <c r="AS129" s="121"/>
      <c r="AT129" s="121"/>
      <c r="AU129" s="298">
        <v>1</v>
      </c>
      <c r="AV129" s="3"/>
      <c r="AW129" s="3"/>
      <c r="AX129" s="3"/>
      <c r="AY129" s="3"/>
      <c r="AZ129" s="3"/>
      <c r="BA129" s="3"/>
      <c r="BB129" s="3"/>
      <c r="BC129" s="3"/>
      <c r="BD129" s="3"/>
      <c r="BE129" s="3"/>
      <c r="BF129" s="3"/>
      <c r="BG129" s="3"/>
      <c r="BH129" s="3"/>
      <c r="BI129" s="167"/>
      <c r="BJ129" s="167"/>
      <c r="BK129" s="302"/>
      <c r="BL129" s="302"/>
      <c r="BM129" s="302"/>
      <c r="BN129" s="302"/>
      <c r="BO129" s="302"/>
      <c r="BP129" s="302"/>
      <c r="BQ129" s="302"/>
      <c r="BR129" s="302"/>
      <c r="BS129" s="302"/>
      <c r="BT129" s="302"/>
      <c r="BU129" s="302"/>
      <c r="BV129" s="302"/>
      <c r="BW129" s="302"/>
      <c r="BX129" s="302"/>
      <c r="BY129" s="302"/>
      <c r="BZ129" s="302"/>
      <c r="CA129" s="302"/>
      <c r="CB129" s="167"/>
      <c r="CC129" s="301">
        <v>1</v>
      </c>
      <c r="CD129" s="8"/>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row>
    <row r="130" spans="1:137" ht="12.75" customHeight="1">
      <c r="A130" s="120"/>
      <c r="B130" s="1321"/>
      <c r="C130" s="1321"/>
      <c r="D130" s="1321"/>
      <c r="E130" s="1321"/>
      <c r="F130" s="1321"/>
      <c r="G130" s="1321"/>
      <c r="H130" s="1321"/>
      <c r="I130" s="1321"/>
      <c r="J130" s="1321"/>
      <c r="K130" s="1321"/>
      <c r="L130" s="1321"/>
      <c r="M130" s="1321"/>
      <c r="N130" s="1321"/>
      <c r="O130" s="1321"/>
      <c r="P130" s="1321"/>
      <c r="Q130" s="1321"/>
      <c r="R130" s="1321"/>
      <c r="S130" s="1321"/>
      <c r="T130" s="1321"/>
      <c r="U130" s="1321"/>
      <c r="V130" s="1321"/>
      <c r="W130" s="1321"/>
      <c r="X130" s="1321"/>
      <c r="Y130" s="1321"/>
      <c r="Z130" s="1321"/>
      <c r="AA130" s="1321"/>
      <c r="AB130" s="121"/>
      <c r="AC130" s="121"/>
      <c r="AD130" s="121"/>
      <c r="AE130" s="121"/>
      <c r="AF130" s="121"/>
      <c r="AG130" s="121"/>
      <c r="AH130" s="121"/>
      <c r="AI130" s="121"/>
      <c r="AJ130" s="121"/>
      <c r="AK130" s="121"/>
      <c r="AL130" s="121"/>
      <c r="AM130" s="121"/>
      <c r="AN130" s="121"/>
      <c r="AO130" s="121"/>
      <c r="AP130" s="121"/>
      <c r="AQ130" s="121"/>
      <c r="AR130" s="121"/>
      <c r="AS130" s="121"/>
      <c r="AT130" s="121"/>
      <c r="AU130" s="298">
        <v>1</v>
      </c>
      <c r="AV130" s="3"/>
      <c r="AW130" s="3"/>
      <c r="AX130" s="3"/>
      <c r="AY130" s="3"/>
      <c r="AZ130" s="3"/>
      <c r="BA130" s="3"/>
      <c r="BB130" s="3"/>
      <c r="BC130" s="3"/>
      <c r="BD130" s="3"/>
      <c r="BE130" s="3"/>
      <c r="BF130" s="3"/>
      <c r="BG130" s="3"/>
      <c r="BH130" s="3"/>
      <c r="BI130" s="167"/>
      <c r="BJ130" s="167"/>
      <c r="BK130" s="302"/>
      <c r="BL130" s="302"/>
      <c r="BM130" s="302"/>
      <c r="BN130" s="302"/>
      <c r="BO130" s="302"/>
      <c r="BP130" s="302"/>
      <c r="BQ130" s="302"/>
      <c r="BR130" s="302"/>
      <c r="BS130" s="302"/>
      <c r="BT130" s="302"/>
      <c r="BU130" s="302"/>
      <c r="BV130" s="302"/>
      <c r="BW130" s="302"/>
      <c r="BX130" s="302"/>
      <c r="BY130" s="302"/>
      <c r="BZ130" s="302"/>
      <c r="CA130" s="302"/>
      <c r="CB130" s="167"/>
      <c r="CC130" s="301">
        <v>1</v>
      </c>
      <c r="CD130" s="8"/>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row>
    <row r="131" spans="1:137" ht="30" customHeight="1">
      <c r="A131" s="18"/>
      <c r="B131" s="1338" t="s">
        <v>500</v>
      </c>
      <c r="C131" s="1339"/>
      <c r="D131" s="1339"/>
      <c r="E131" s="1339"/>
      <c r="F131" s="1339"/>
      <c r="G131" s="1339"/>
      <c r="H131" s="1339"/>
      <c r="I131" s="1339"/>
      <c r="J131" s="1339"/>
      <c r="K131" s="1339"/>
      <c r="L131" s="1339"/>
      <c r="M131" s="1339"/>
      <c r="N131" s="1339"/>
      <c r="O131" s="1339"/>
      <c r="P131" s="1339"/>
      <c r="Q131" s="1339"/>
      <c r="R131" s="1339"/>
      <c r="S131" s="1339"/>
      <c r="T131" s="1339"/>
      <c r="U131" s="1339"/>
      <c r="V131" s="1339"/>
      <c r="W131" s="1339"/>
      <c r="X131" s="1339"/>
      <c r="Y131" s="1339"/>
      <c r="Z131" s="1340"/>
      <c r="AA131" s="1340"/>
      <c r="AB131" s="1369" t="s">
        <v>480</v>
      </c>
      <c r="AC131" s="1245"/>
      <c r="AD131" s="1245"/>
      <c r="AE131" s="1245"/>
      <c r="AF131" s="1245"/>
      <c r="AG131" s="1245"/>
      <c r="AH131" s="1245"/>
      <c r="AI131" s="1245"/>
      <c r="AJ131" s="1245"/>
      <c r="AK131" s="1245"/>
      <c r="AL131" s="1245"/>
      <c r="AM131" s="1245"/>
      <c r="AN131" s="1245"/>
      <c r="AO131" s="1245"/>
      <c r="AP131" s="1245"/>
      <c r="AQ131" s="1245"/>
      <c r="AR131" s="1245"/>
      <c r="AS131" s="1246"/>
      <c r="AT131" s="283"/>
      <c r="AU131" s="298">
        <v>1</v>
      </c>
      <c r="AV131" s="3"/>
      <c r="AW131" s="3"/>
      <c r="AX131" s="3"/>
      <c r="AY131" s="3"/>
      <c r="AZ131" s="3"/>
      <c r="BA131" s="3"/>
      <c r="BB131" s="3"/>
      <c r="BC131" s="3"/>
      <c r="BD131" s="3"/>
      <c r="BE131" s="3"/>
      <c r="BF131" s="3"/>
      <c r="BG131" s="3"/>
      <c r="BH131" s="3"/>
      <c r="BI131" s="167"/>
      <c r="BJ131" s="167"/>
      <c r="BK131" s="302"/>
      <c r="BL131" s="302"/>
      <c r="BM131" s="302"/>
      <c r="BN131" s="302"/>
      <c r="BO131" s="302"/>
      <c r="BP131" s="302"/>
      <c r="BQ131" s="302"/>
      <c r="BR131" s="302"/>
      <c r="BS131" s="302"/>
      <c r="BT131" s="302"/>
      <c r="BU131" s="302"/>
      <c r="BV131" s="302"/>
      <c r="BW131" s="302"/>
      <c r="BX131" s="302"/>
      <c r="BY131" s="302"/>
      <c r="BZ131" s="302"/>
      <c r="CA131" s="302"/>
      <c r="CB131" s="167"/>
      <c r="CC131" s="301">
        <v>1</v>
      </c>
      <c r="CD131" s="8"/>
      <c r="CE131" s="2"/>
      <c r="CF131" s="122"/>
      <c r="CG131" s="67"/>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row>
    <row r="132" spans="1:137" ht="47.25" customHeight="1">
      <c r="A132" s="19" t="s">
        <v>123</v>
      </c>
      <c r="B132" s="1322" t="s">
        <v>264</v>
      </c>
      <c r="C132" s="1323"/>
      <c r="D132" s="1324"/>
      <c r="E132" s="1334" t="s">
        <v>27</v>
      </c>
      <c r="F132" s="1335"/>
      <c r="G132" s="1322" t="s">
        <v>42</v>
      </c>
      <c r="H132" s="1332"/>
      <c r="I132" s="1332"/>
      <c r="J132" s="1333"/>
      <c r="K132" s="1329" t="s">
        <v>43</v>
      </c>
      <c r="L132" s="1330"/>
      <c r="M132" s="1330"/>
      <c r="N132" s="1330"/>
      <c r="O132" s="1331"/>
      <c r="P132" s="1326" t="s">
        <v>44</v>
      </c>
      <c r="Q132" s="1324"/>
      <c r="R132" s="1322" t="s">
        <v>46</v>
      </c>
      <c r="S132" s="1324"/>
      <c r="T132" s="1322" t="s">
        <v>48</v>
      </c>
      <c r="U132" s="1323"/>
      <c r="V132" s="1322" t="s">
        <v>51</v>
      </c>
      <c r="W132" s="1324"/>
      <c r="X132" s="1327" t="s">
        <v>36</v>
      </c>
      <c r="Y132" s="1328"/>
      <c r="Z132" s="1327" t="s">
        <v>60</v>
      </c>
      <c r="AA132" s="1341"/>
      <c r="AB132" s="1366" t="s">
        <v>483</v>
      </c>
      <c r="AC132" s="1367"/>
      <c r="AD132" s="1367"/>
      <c r="AE132" s="1367"/>
      <c r="AF132" s="1367"/>
      <c r="AG132" s="1368"/>
      <c r="AH132" s="1366" t="s">
        <v>481</v>
      </c>
      <c r="AI132" s="1367"/>
      <c r="AJ132" s="1367"/>
      <c r="AK132" s="1367"/>
      <c r="AL132" s="1367"/>
      <c r="AM132" s="1368"/>
      <c r="AN132" s="1366" t="s">
        <v>482</v>
      </c>
      <c r="AO132" s="1367"/>
      <c r="AP132" s="1367"/>
      <c r="AQ132" s="1367"/>
      <c r="AR132" s="1367"/>
      <c r="AS132" s="1368"/>
      <c r="AT132" s="284"/>
      <c r="AU132" s="298">
        <v>1</v>
      </c>
      <c r="AW132" s="312" t="s">
        <v>265</v>
      </c>
      <c r="AX132" s="312" t="s">
        <v>266</v>
      </c>
      <c r="AY132" s="312" t="s">
        <v>267</v>
      </c>
      <c r="AZ132" s="28" t="s">
        <v>268</v>
      </c>
      <c r="BA132" s="28" t="s">
        <v>269</v>
      </c>
      <c r="BB132" s="28" t="s">
        <v>270</v>
      </c>
      <c r="BC132" s="28" t="s">
        <v>271</v>
      </c>
      <c r="BD132" s="28" t="s">
        <v>272</v>
      </c>
      <c r="BE132" s="28" t="s">
        <v>273</v>
      </c>
      <c r="BF132" s="28" t="s">
        <v>48</v>
      </c>
      <c r="BG132" s="28" t="s">
        <v>274</v>
      </c>
      <c r="BH132" s="313" t="s">
        <v>544</v>
      </c>
      <c r="BI132" s="314" t="s">
        <v>549</v>
      </c>
      <c r="BJ132" s="313" t="s">
        <v>545</v>
      </c>
      <c r="BK132" s="313" t="s">
        <v>550</v>
      </c>
      <c r="BL132" s="160" t="s">
        <v>520</v>
      </c>
      <c r="BM132" s="160" t="s">
        <v>521</v>
      </c>
      <c r="BN132" s="160" t="s">
        <v>522</v>
      </c>
      <c r="BO132" s="315" t="s">
        <v>523</v>
      </c>
      <c r="BP132" s="315" t="s">
        <v>524</v>
      </c>
      <c r="BQ132" s="315" t="s">
        <v>525</v>
      </c>
      <c r="BR132" s="315" t="s">
        <v>526</v>
      </c>
      <c r="BS132" s="315" t="s">
        <v>527</v>
      </c>
      <c r="BT132" s="315" t="s">
        <v>529</v>
      </c>
      <c r="BU132" s="315" t="s">
        <v>528</v>
      </c>
      <c r="BV132" s="315" t="s">
        <v>530</v>
      </c>
      <c r="BW132" s="315" t="s">
        <v>531</v>
      </c>
      <c r="BX132" s="315" t="s">
        <v>532</v>
      </c>
      <c r="BY132" s="315" t="s">
        <v>533</v>
      </c>
      <c r="BZ132" s="315"/>
      <c r="CA132" s="315"/>
      <c r="CB132" s="2"/>
      <c r="CC132" s="301">
        <v>1</v>
      </c>
      <c r="CD132" s="38" t="s">
        <v>276</v>
      </c>
      <c r="CE132" s="123"/>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row>
    <row r="133" spans="1:137" ht="89.25" customHeight="1">
      <c r="A133" s="15" t="s">
        <v>585</v>
      </c>
      <c r="B133" s="1325" t="s">
        <v>700</v>
      </c>
      <c r="C133" s="1325"/>
      <c r="D133" s="1325"/>
      <c r="E133" s="1336" t="s">
        <v>701</v>
      </c>
      <c r="F133" s="1336"/>
      <c r="G133" s="1325" t="s">
        <v>702</v>
      </c>
      <c r="H133" s="1325"/>
      <c r="I133" s="1325"/>
      <c r="J133" s="1325"/>
      <c r="K133" s="1337" t="s">
        <v>703</v>
      </c>
      <c r="L133" s="1337"/>
      <c r="M133" s="1337"/>
      <c r="N133" s="1337"/>
      <c r="O133" s="1337"/>
      <c r="P133" s="1270" t="s">
        <v>106</v>
      </c>
      <c r="Q133" s="1271"/>
      <c r="R133" s="1270" t="s">
        <v>98</v>
      </c>
      <c r="S133" s="1271"/>
      <c r="T133" s="1270" t="s">
        <v>94</v>
      </c>
      <c r="U133" s="1271"/>
      <c r="V133" s="1270" t="s">
        <v>92</v>
      </c>
      <c r="W133" s="1271"/>
      <c r="X133" s="158">
        <f>IF(Y133&gt;0.8,5,IF(Y133&gt;0.6,4,IF(Y133&gt;0.4,3,IF(Y133&gt;0.2,2,1))))</f>
        <v>2</v>
      </c>
      <c r="Y133" s="141">
        <f>IF(OR(V133="Ambos",V133="Probabilidad"),IF((V101-(V101*AY133))&lt;0.01,0.01,(V101-(V101*AY133))),V101)</f>
        <v>0.27999999999999997</v>
      </c>
      <c r="Z133" s="158">
        <f>IF(AA133&gt;0.8,5,IF(AA133&gt;0.6,4,IF(AA133&gt;0.4,3,IF(AA133&gt;0.2,2,1))))</f>
        <v>3</v>
      </c>
      <c r="AA133" s="141">
        <f>IF(OR(V133="Ambos",V133="Impacto"),IF(V119-(V119*AY133)&lt;0.01,0.01,V119-(V119*AY133)),V119)</f>
        <v>0.48</v>
      </c>
      <c r="AB133" s="1247" t="s">
        <v>716</v>
      </c>
      <c r="AC133" s="1248"/>
      <c r="AD133" s="1248"/>
      <c r="AE133" s="1248"/>
      <c r="AF133" s="1248"/>
      <c r="AG133" s="1249"/>
      <c r="AH133" s="1259"/>
      <c r="AI133" s="1260"/>
      <c r="AJ133" s="1260"/>
      <c r="AK133" s="1260"/>
      <c r="AL133" s="1260"/>
      <c r="AM133" s="1261"/>
      <c r="AN133" s="1259"/>
      <c r="AO133" s="1260"/>
      <c r="AP133" s="1260"/>
      <c r="AQ133" s="1260"/>
      <c r="AR133" s="1260"/>
      <c r="AS133" s="1261"/>
      <c r="AT133" s="285"/>
      <c r="AU133" s="298">
        <v>1</v>
      </c>
      <c r="AW133" s="316">
        <f>IF(T133="",0,IF(R133="Automático",0.25,IF(R133="Manual",0.15,0)))</f>
        <v>0.15</v>
      </c>
      <c r="AX133" s="316">
        <f>IF(R133="",0,IF(T133="Preventivo",0.25,IF(T133="Detectivo",0.15,IF(T133="Correctivo",0.1,0))))</f>
        <v>0.25</v>
      </c>
      <c r="AY133" s="316">
        <f>IF(OR(R133=0,T133=0),0,AW133+AX133)</f>
        <v>0.4</v>
      </c>
      <c r="AZ133" s="306"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simple para vinculación de personal: 
(Consulta y análisis en listas LAFT previo a la vinculación)
Cuando aplique se realiza reporte de alerta para que el equipo operativo Sarlaft ejecute la debida diligencia intensificada. 
Control 2. Debida diligencia intensificada de acuerdo al tipo de persona sensible al LAFT.
Control 3. Monitoreo periódico a personal vinculado sensible a LAFT 
.  
.  
.  
.  
.  
.  
.  
.  
.  
.  
.  
.  
.  
.  
.  
.  
.  
.  
.  
.  
.  
.  
.  
.  
.  
.  
. </v>
      </c>
      <c r="BA133" s="306"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asignado en STRH 
Control 2. Equipo Operativo SARLAFT 
Control 3. Equipo Operativo SARLAFT 
.  
.  
.  
.  
.  
.  
.  
.  
.  
.  
.  
.  
.  
.  
.  
.  
.  
.  
.  
.  
.  
.  
.  
.  
.  
.  
. </v>
      </c>
      <c r="BB133" s="306"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Documento de debida Diligencia 
Control 3. Documento de debida Diligencia 
.  
.  
.  
.  
.  
.  
.  
.  
.  
.  
.  
.  
.  
.  
.  
.  
.  
.  
.  
.  
.  
.  
.  
.  
.  
.  
. </v>
      </c>
      <c r="BC133" s="306"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*Formato de Solicitud de Autorización para consultas
*Registro de consulta a listas
*Reporte de necesidad de debida diligencia intensificada, cuando aplique. 
Control 2. *Informe Debida diligencia intensificada.
*ROS si lo hubiere 
Control 3. *Informe Debida diligencia intensificada.
*ROS si lo hubiere 
.  
.  
.  
.  
.  
.  
.  
.  
.  
.  
.  
.  
.  
.  
.  
.  
.  
.  
.  
.  
.  
.  
.  
.  
.  
.  
. </v>
      </c>
      <c r="BD133" s="306"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Aleatoria 
Control 3. Aleatoria 
.  
.  
.  
.  
.  
.  
.  
.  
.  
.  
.  
.  
.  
.  
.  
.  
.  
.  
.  
.  
.  
.  
.  
.  
.  
.  
. </v>
      </c>
      <c r="BE133" s="306"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Manual 
.  
.  
.  
.  
.  
.  
.  
.  
.  
.  
.  
.  
.  
.  
.  
.  
.  
.  
.  
.  
.  
.  
.  
.  
.  
.  
. </v>
      </c>
      <c r="BF133" s="306"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Detectivo 
.  
.  
.  
.  
.  
.  
.  
.  
.  
.  
.  
.  
.  
.  
.  
.  
.  
.  
.  
.  
.  
.  
.  
.  
.  
.  
. </v>
      </c>
      <c r="BG133" s="306"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Ambos 
.  
.  
.  
.  
.  
.  
.  
.  
.  
.  
.  
.  
.  
.  
.  
.  
.  
.  
.  
.  
.  
.  
.  
.  
.  
.  
. </v>
      </c>
      <c r="BH133" s="306"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1 
Control 3. 1
. 1
. 1
. 1
. 1
. 1
. 1
. 1
. 1
. 1
. 1
. 1
. 1
. 1
. 1
. 1
. 1
. 1
. 1
. 1
. 1
. 1
. 1
. 1
. 1
. 1
. 1
. 1</v>
      </c>
      <c r="BI133" s="306"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0,28 
Control 2. 0,168 
Control 3. 0,1176
. 0,1176
. 0,1176
. 0,1176
. 0,1176
. 0,1176
. 0,1176
. 0,1176
. 0,1176
. 0,1176
. 0,1176
. 0,1176
. 0,1176
. 0,1176
. 0,1176
. 0,1176
. 0,1176
. 0,1176
. 0,1176
. 0,1176
. 0,1176
. 0,1176
. 0,1176
. 0,1176
. 0,1176
. 0,1176
. 0,1176
. 0,1176</v>
      </c>
      <c r="BJ133" s="306"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306"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Control 2. 0,288 
Control 3. 0,2016
. 0,2016
. 0,2016
. 0,2016
. 0,2016
. 0,2016
. 0,2016
. 0,2016
. 0,2016
. 0,2016
. 0,2016
. 0,2016
. 0,2016
. 0,2016
. 0,2016
. 0,2016
. 0,2016
. 0,2016
. 0,2016
. 0,2016
. 0,2016
. 0,2016
. 0,2016
. 0,2016
. 0,2016
. 0,2016
. 0,2016
. 0,2016</v>
      </c>
      <c r="BL133" s="306"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v>
      </c>
      <c r="BM133" s="306"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306"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317">
        <f t="shared" ref="BO133:BO162" si="15">IF(P133="Continua",1,0)</f>
        <v>1</v>
      </c>
      <c r="BP133" s="317">
        <f t="shared" ref="BP133:BP162" si="16">IF(P133="Aleatoria",1,0)</f>
        <v>0</v>
      </c>
      <c r="BQ133" s="317">
        <f t="shared" ref="BQ133:BQ162" si="17">IF(R133="manual",1,0)</f>
        <v>1</v>
      </c>
      <c r="BR133" s="317">
        <f t="shared" ref="BR133:BR162" si="18">IF(R133="automático",1,0)</f>
        <v>0</v>
      </c>
      <c r="BS133" s="317">
        <f t="shared" ref="BS133:BS162" si="19">IF(T133="preventivo",1,0)</f>
        <v>1</v>
      </c>
      <c r="BT133" s="317">
        <f t="shared" ref="BT133:BT162" si="20">IF(T133="detectivo",1,0)</f>
        <v>0</v>
      </c>
      <c r="BU133" s="317">
        <f t="shared" ref="BU133:BU162" si="21">IF(T133="correctivo",1,0)</f>
        <v>0</v>
      </c>
      <c r="BV133" s="317">
        <f t="shared" ref="BV133:BV162" si="22">IF(V133="probabilidad",1,0)</f>
        <v>0</v>
      </c>
      <c r="BW133" s="317">
        <f t="shared" ref="BW133:BW162" si="23">IF(V133="impacto",1,0)</f>
        <v>0</v>
      </c>
      <c r="BX133" s="317">
        <f t="shared" ref="BX133:BX162" si="24">IF(V133="ambos",1,0)</f>
        <v>1</v>
      </c>
      <c r="BY133" s="317">
        <f t="shared" ref="BY133:BY162" si="25">IF(V133="ninguno",1,0)</f>
        <v>0</v>
      </c>
      <c r="BZ133" s="317"/>
      <c r="CA133" s="317"/>
      <c r="CB133" s="2"/>
      <c r="CC133" s="301">
        <v>1</v>
      </c>
      <c r="CD133" s="37" t="str">
        <f t="shared" ref="CD133:CD140" si="26">A12</f>
        <v>Causa 1</v>
      </c>
      <c r="CE133" s="38" t="str">
        <f t="shared" ref="CE133:CE140" si="27">IF(C12="","",C12)</f>
        <v>Nombre o identidad falsa de la persona a vincular.</v>
      </c>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row>
    <row r="134" spans="1:137" ht="60.75" customHeight="1">
      <c r="A134" s="15" t="str">
        <f>IF(B134="","","Control 2")</f>
        <v>Control 2</v>
      </c>
      <c r="B134" s="1325" t="s">
        <v>704</v>
      </c>
      <c r="C134" s="1325"/>
      <c r="D134" s="1325"/>
      <c r="E134" s="1325" t="s">
        <v>705</v>
      </c>
      <c r="F134" s="1336"/>
      <c r="G134" s="1325" t="s">
        <v>702</v>
      </c>
      <c r="H134" s="1325"/>
      <c r="I134" s="1325"/>
      <c r="J134" s="1325"/>
      <c r="K134" s="1337" t="s">
        <v>706</v>
      </c>
      <c r="L134" s="1337"/>
      <c r="M134" s="1337"/>
      <c r="N134" s="1337"/>
      <c r="O134" s="1337"/>
      <c r="P134" s="1270" t="s">
        <v>105</v>
      </c>
      <c r="Q134" s="1271"/>
      <c r="R134" s="1270" t="s">
        <v>98</v>
      </c>
      <c r="S134" s="1271"/>
      <c r="T134" s="1270" t="s">
        <v>94</v>
      </c>
      <c r="U134" s="1271"/>
      <c r="V134" s="1270" t="s">
        <v>92</v>
      </c>
      <c r="W134" s="1271"/>
      <c r="X134" s="158">
        <f t="shared" ref="X134:X162" si="28">IF(Y134&gt;0.8,5,IF(Y134&gt;0.6,4,IF(Y134&gt;0.4,3,IF(Y134&gt;0.2,2,1))))</f>
        <v>1</v>
      </c>
      <c r="Y134" s="141">
        <f>IF(OR(V134="Ambos",V134="Probabilidad"),IF((Y133-(Y133*AY134))&lt;0.01,0.01,(Y133-(Y133*AY134))),Y133)</f>
        <v>0.16799999999999998</v>
      </c>
      <c r="Z134" s="158">
        <f>IF(AA134&gt;0.8,5,IF(AA134&gt;0.6,4,IF(AA134&gt;0.4,3,IF(AA134&gt;0.2,2,1))))</f>
        <v>2</v>
      </c>
      <c r="AA134" s="141">
        <f>IF(OR(V134="Ambos",V134="Impacto"),IF(AA133-(AA133*AY134)&lt;0.01,0.01,AA133-(AA133*AY134)),AA133)</f>
        <v>0.28799999999999998</v>
      </c>
      <c r="AB134" s="1247" t="s">
        <v>716</v>
      </c>
      <c r="AC134" s="1248"/>
      <c r="AD134" s="1248"/>
      <c r="AE134" s="1248"/>
      <c r="AF134" s="1248"/>
      <c r="AG134" s="1249"/>
      <c r="AH134" s="1259"/>
      <c r="AI134" s="1260"/>
      <c r="AJ134" s="1260"/>
      <c r="AK134" s="1260"/>
      <c r="AL134" s="1260"/>
      <c r="AM134" s="1261"/>
      <c r="AN134" s="1259"/>
      <c r="AO134" s="1260"/>
      <c r="AP134" s="1260"/>
      <c r="AQ134" s="1260"/>
      <c r="AR134" s="1260"/>
      <c r="AS134" s="1261"/>
      <c r="AT134" s="285"/>
      <c r="AU134" s="298">
        <v>1</v>
      </c>
      <c r="AW134" s="318">
        <f t="shared" ref="AW134:AW162" si="29">IF(T134="",0,IF(R134="Automático",0.25,IF(R134="Manual",0.15,0)))</f>
        <v>0.15</v>
      </c>
      <c r="AX134" s="318">
        <f t="shared" ref="AX134:AX140" si="30">IF(R134="",0,IF(T134="Preventivo",0.25,IF(T134="Detectivo",0.15,IF(T134="Correctivo",0.1,0))))</f>
        <v>0.25</v>
      </c>
      <c r="AY134" s="318">
        <f t="shared" ref="AY134:AY140" si="31">IF(OR(R134=0,T134=0),0,AW134+AX134)</f>
        <v>0.4</v>
      </c>
      <c r="AZ134" s="306"/>
      <c r="BA134" s="306"/>
      <c r="BB134" s="306"/>
      <c r="BC134" s="306"/>
      <c r="BD134" s="306"/>
      <c r="BE134" s="306"/>
      <c r="BF134" s="306"/>
      <c r="BG134" s="306"/>
      <c r="BH134" s="305"/>
      <c r="BL134" s="2"/>
      <c r="BM134" s="2"/>
      <c r="BN134" s="2"/>
      <c r="BO134" s="317">
        <f t="shared" si="15"/>
        <v>0</v>
      </c>
      <c r="BP134" s="317">
        <f t="shared" si="16"/>
        <v>1</v>
      </c>
      <c r="BQ134" s="317">
        <f t="shared" si="17"/>
        <v>1</v>
      </c>
      <c r="BR134" s="317">
        <f t="shared" si="18"/>
        <v>0</v>
      </c>
      <c r="BS134" s="317">
        <f t="shared" si="19"/>
        <v>1</v>
      </c>
      <c r="BT134" s="317">
        <f t="shared" si="20"/>
        <v>0</v>
      </c>
      <c r="BU134" s="317">
        <f t="shared" si="21"/>
        <v>0</v>
      </c>
      <c r="BV134" s="317">
        <f t="shared" si="22"/>
        <v>0</v>
      </c>
      <c r="BW134" s="317">
        <f t="shared" si="23"/>
        <v>0</v>
      </c>
      <c r="BX134" s="317">
        <f t="shared" si="24"/>
        <v>1</v>
      </c>
      <c r="BY134" s="317">
        <f t="shared" si="25"/>
        <v>0</v>
      </c>
      <c r="BZ134" s="317"/>
      <c r="CA134" s="317"/>
      <c r="CB134" s="2"/>
      <c r="CC134" s="301">
        <v>1</v>
      </c>
      <c r="CD134" s="37" t="str">
        <f t="shared" si="26"/>
        <v>Causa 2</v>
      </c>
      <c r="CE134" s="38" t="str">
        <f t="shared" si="27"/>
        <v>Que la Persona se incluya en listas restrictivas en un periodo posterior a la vinculación y que no sea identificada oportunamente en el monitoreo de debida diligencia.</v>
      </c>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row>
    <row r="135" spans="1:137" ht="60.75" customHeight="1">
      <c r="A135" s="15" t="str">
        <f>IF(B135="","","Control 3")</f>
        <v>Control 3</v>
      </c>
      <c r="B135" s="1325" t="s">
        <v>707</v>
      </c>
      <c r="C135" s="1325"/>
      <c r="D135" s="1325"/>
      <c r="E135" s="1336" t="s">
        <v>705</v>
      </c>
      <c r="F135" s="1336"/>
      <c r="G135" s="1325" t="s">
        <v>702</v>
      </c>
      <c r="H135" s="1325"/>
      <c r="I135" s="1325"/>
      <c r="J135" s="1325"/>
      <c r="K135" s="1337" t="s">
        <v>706</v>
      </c>
      <c r="L135" s="1337"/>
      <c r="M135" s="1337"/>
      <c r="N135" s="1337"/>
      <c r="O135" s="1337"/>
      <c r="P135" s="1270" t="s">
        <v>105</v>
      </c>
      <c r="Q135" s="1271"/>
      <c r="R135" s="1270" t="s">
        <v>98</v>
      </c>
      <c r="S135" s="1271"/>
      <c r="T135" s="1270" t="s">
        <v>95</v>
      </c>
      <c r="U135" s="1271"/>
      <c r="V135" s="1270" t="s">
        <v>92</v>
      </c>
      <c r="W135" s="1271"/>
      <c r="X135" s="158">
        <f t="shared" si="28"/>
        <v>1</v>
      </c>
      <c r="Y135" s="141">
        <f t="shared" ref="Y135:Y162" si="32">IF(OR(V135="Ambos",V135="Probabilidad"),IF((Y134-(Y134*AY135))&lt;0.01,0.01,(Y134-(Y134*AY135))),Y134)</f>
        <v>0.11759999999999998</v>
      </c>
      <c r="Z135" s="158">
        <f t="shared" ref="Z135:Z162" si="33">IF(AA135&gt;0.8,5,IF(AA135&gt;0.6,4,IF(AA135&gt;0.4,3,IF(AA135&gt;0.2,2,1))))</f>
        <v>2</v>
      </c>
      <c r="AA135" s="141">
        <f>IF(OR(V135="Ambos",V135="Impacto"),IF(AA134-(AA134*AY135)&lt;0.01,0.01,AA134-(AA134*AY135)),AA134)</f>
        <v>0.2016</v>
      </c>
      <c r="AB135" s="1247" t="s">
        <v>716</v>
      </c>
      <c r="AC135" s="1248"/>
      <c r="AD135" s="1248"/>
      <c r="AE135" s="1248"/>
      <c r="AF135" s="1248"/>
      <c r="AG135" s="1249"/>
      <c r="AH135" s="1259"/>
      <c r="AI135" s="1260"/>
      <c r="AJ135" s="1260"/>
      <c r="AK135" s="1260"/>
      <c r="AL135" s="1260"/>
      <c r="AM135" s="1261"/>
      <c r="AN135" s="1259"/>
      <c r="AO135" s="1260"/>
      <c r="AP135" s="1260"/>
      <c r="AQ135" s="1260"/>
      <c r="AR135" s="1260"/>
      <c r="AS135" s="1261"/>
      <c r="AT135" s="285"/>
      <c r="AU135" s="298">
        <v>1</v>
      </c>
      <c r="AW135" s="318">
        <f t="shared" si="29"/>
        <v>0.15</v>
      </c>
      <c r="AX135" s="318">
        <f t="shared" si="30"/>
        <v>0.15</v>
      </c>
      <c r="AY135" s="318">
        <f t="shared" si="31"/>
        <v>0.3</v>
      </c>
      <c r="AZ135" s="306"/>
      <c r="BA135" s="306"/>
      <c r="BB135" s="306"/>
      <c r="BC135" s="306"/>
      <c r="BD135" s="306"/>
      <c r="BE135" s="306"/>
      <c r="BF135" s="306"/>
      <c r="BG135" s="306"/>
      <c r="BH135" s="305"/>
      <c r="BL135" s="2"/>
      <c r="BM135" s="2"/>
      <c r="BN135" s="2"/>
      <c r="BO135" s="317">
        <f t="shared" si="15"/>
        <v>0</v>
      </c>
      <c r="BP135" s="317">
        <f t="shared" si="16"/>
        <v>1</v>
      </c>
      <c r="BQ135" s="317">
        <f t="shared" si="17"/>
        <v>1</v>
      </c>
      <c r="BR135" s="317">
        <f t="shared" si="18"/>
        <v>0</v>
      </c>
      <c r="BS135" s="317">
        <f t="shared" si="19"/>
        <v>0</v>
      </c>
      <c r="BT135" s="317">
        <f t="shared" si="20"/>
        <v>1</v>
      </c>
      <c r="BU135" s="317">
        <f t="shared" si="21"/>
        <v>0</v>
      </c>
      <c r="BV135" s="317">
        <f t="shared" si="22"/>
        <v>0</v>
      </c>
      <c r="BW135" s="317">
        <f t="shared" si="23"/>
        <v>0</v>
      </c>
      <c r="BX135" s="317">
        <f t="shared" si="24"/>
        <v>1</v>
      </c>
      <c r="BY135" s="317">
        <f t="shared" si="25"/>
        <v>0</v>
      </c>
      <c r="BZ135" s="317"/>
      <c r="CA135" s="317"/>
      <c r="CB135" s="2"/>
      <c r="CC135" s="301">
        <v>1</v>
      </c>
      <c r="CD135" s="37" t="str">
        <f t="shared" si="26"/>
        <v/>
      </c>
      <c r="CE135" s="38" t="str">
        <f t="shared" si="27"/>
        <v/>
      </c>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row>
    <row r="136" spans="1:137" ht="11.25" customHeight="1">
      <c r="A136" s="15" t="str">
        <f>IF(B136="","","Control 4")</f>
        <v/>
      </c>
      <c r="B136" s="1293"/>
      <c r="C136" s="1294"/>
      <c r="D136" s="1295"/>
      <c r="E136" s="1282"/>
      <c r="F136" s="1283"/>
      <c r="G136" s="1284"/>
      <c r="H136" s="1285"/>
      <c r="I136" s="1285"/>
      <c r="J136" s="1286"/>
      <c r="K136" s="1287"/>
      <c r="L136" s="1288"/>
      <c r="M136" s="1288"/>
      <c r="N136" s="1288"/>
      <c r="O136" s="1289"/>
      <c r="P136" s="1270"/>
      <c r="Q136" s="1271"/>
      <c r="R136" s="1270"/>
      <c r="S136" s="1271"/>
      <c r="T136" s="1270"/>
      <c r="U136" s="1271"/>
      <c r="V136" s="1270"/>
      <c r="W136" s="1271"/>
      <c r="X136" s="158">
        <f t="shared" si="28"/>
        <v>1</v>
      </c>
      <c r="Y136" s="141">
        <f t="shared" si="32"/>
        <v>0.11759999999999998</v>
      </c>
      <c r="Z136" s="158">
        <f t="shared" si="33"/>
        <v>2</v>
      </c>
      <c r="AA136" s="141">
        <f>IF(OR(V136="Ambos",V136="Impacto"),IF(AA135-(AA135*AY136)&lt;0.01,0.01,AA135-(AA135*AY136)),AA135)</f>
        <v>0.2016</v>
      </c>
      <c r="AB136" s="1259"/>
      <c r="AC136" s="1260"/>
      <c r="AD136" s="1260"/>
      <c r="AE136" s="1260"/>
      <c r="AF136" s="1260"/>
      <c r="AG136" s="1261"/>
      <c r="AH136" s="1259"/>
      <c r="AI136" s="1260"/>
      <c r="AJ136" s="1260"/>
      <c r="AK136" s="1260"/>
      <c r="AL136" s="1260"/>
      <c r="AM136" s="1261"/>
      <c r="AN136" s="1259"/>
      <c r="AO136" s="1260"/>
      <c r="AP136" s="1260"/>
      <c r="AQ136" s="1260"/>
      <c r="AR136" s="1260"/>
      <c r="AS136" s="1261"/>
      <c r="AT136" s="285"/>
      <c r="AU136" s="298">
        <v>1</v>
      </c>
      <c r="AW136" s="318">
        <f t="shared" si="29"/>
        <v>0</v>
      </c>
      <c r="AX136" s="318">
        <f t="shared" si="30"/>
        <v>0</v>
      </c>
      <c r="AY136" s="318">
        <f t="shared" si="31"/>
        <v>0</v>
      </c>
      <c r="AZ136" s="306"/>
      <c r="BA136" s="306"/>
      <c r="BB136" s="306"/>
      <c r="BC136" s="306"/>
      <c r="BD136" s="306"/>
      <c r="BE136" s="306"/>
      <c r="BF136" s="306"/>
      <c r="BG136" s="306"/>
      <c r="BH136" s="319"/>
      <c r="BL136" s="2"/>
      <c r="BM136" s="2"/>
      <c r="BN136" s="2"/>
      <c r="BO136" s="317">
        <f t="shared" si="15"/>
        <v>0</v>
      </c>
      <c r="BP136" s="317">
        <f t="shared" si="16"/>
        <v>0</v>
      </c>
      <c r="BQ136" s="317">
        <f t="shared" si="17"/>
        <v>0</v>
      </c>
      <c r="BR136" s="317">
        <f t="shared" si="18"/>
        <v>0</v>
      </c>
      <c r="BS136" s="317">
        <f t="shared" si="19"/>
        <v>0</v>
      </c>
      <c r="BT136" s="317">
        <f t="shared" si="20"/>
        <v>0</v>
      </c>
      <c r="BU136" s="317">
        <f t="shared" si="21"/>
        <v>0</v>
      </c>
      <c r="BV136" s="317">
        <f t="shared" si="22"/>
        <v>0</v>
      </c>
      <c r="BW136" s="317">
        <f t="shared" si="23"/>
        <v>0</v>
      </c>
      <c r="BX136" s="317">
        <f t="shared" si="24"/>
        <v>0</v>
      </c>
      <c r="BY136" s="317">
        <f t="shared" si="25"/>
        <v>0</v>
      </c>
      <c r="BZ136" s="317"/>
      <c r="CA136" s="317"/>
      <c r="CB136" s="2"/>
      <c r="CC136" s="301">
        <v>1</v>
      </c>
      <c r="CD136" s="37" t="str">
        <f t="shared" si="26"/>
        <v/>
      </c>
      <c r="CE136" s="38" t="str">
        <f t="shared" si="27"/>
        <v/>
      </c>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row>
    <row r="137" spans="1:137" ht="11.25" customHeight="1">
      <c r="A137" s="15" t="str">
        <f>IF(B137="","","Control 5")</f>
        <v/>
      </c>
      <c r="B137" s="1293"/>
      <c r="C137" s="1294"/>
      <c r="D137" s="1295"/>
      <c r="E137" s="1282"/>
      <c r="F137" s="1283"/>
      <c r="G137" s="1284"/>
      <c r="H137" s="1285"/>
      <c r="I137" s="1285"/>
      <c r="J137" s="1286"/>
      <c r="K137" s="1287"/>
      <c r="L137" s="1288"/>
      <c r="M137" s="1288"/>
      <c r="N137" s="1288"/>
      <c r="O137" s="1289"/>
      <c r="P137" s="1270"/>
      <c r="Q137" s="1271"/>
      <c r="R137" s="1270"/>
      <c r="S137" s="1271"/>
      <c r="T137" s="1270"/>
      <c r="U137" s="1271"/>
      <c r="V137" s="1270"/>
      <c r="W137" s="1271"/>
      <c r="X137" s="158">
        <f t="shared" si="28"/>
        <v>1</v>
      </c>
      <c r="Y137" s="141">
        <f t="shared" si="32"/>
        <v>0.11759999999999998</v>
      </c>
      <c r="Z137" s="158">
        <f t="shared" si="33"/>
        <v>2</v>
      </c>
      <c r="AA137" s="141">
        <f t="shared" ref="AA137:AA162" si="34">IF(OR(V137="Ambos",V137="Impacto"),IF(AA136-(AA136*AY137)&lt;0.01,0.01,AA136-(AA136*AY137)),AA136)</f>
        <v>0.2016</v>
      </c>
      <c r="AB137" s="1259"/>
      <c r="AC137" s="1260"/>
      <c r="AD137" s="1260"/>
      <c r="AE137" s="1260"/>
      <c r="AF137" s="1260"/>
      <c r="AG137" s="1261"/>
      <c r="AH137" s="1259"/>
      <c r="AI137" s="1260"/>
      <c r="AJ137" s="1260"/>
      <c r="AK137" s="1260"/>
      <c r="AL137" s="1260"/>
      <c r="AM137" s="1261"/>
      <c r="AN137" s="1259"/>
      <c r="AO137" s="1260"/>
      <c r="AP137" s="1260"/>
      <c r="AQ137" s="1260"/>
      <c r="AR137" s="1260"/>
      <c r="AS137" s="1261"/>
      <c r="AT137" s="285"/>
      <c r="AU137" s="298">
        <v>1</v>
      </c>
      <c r="AW137" s="318">
        <f t="shared" si="29"/>
        <v>0</v>
      </c>
      <c r="AX137" s="318">
        <f t="shared" si="30"/>
        <v>0</v>
      </c>
      <c r="AY137" s="318">
        <f t="shared" si="31"/>
        <v>0</v>
      </c>
      <c r="AZ137" s="306"/>
      <c r="BA137" s="306"/>
      <c r="BB137" s="306"/>
      <c r="BC137" s="306"/>
      <c r="BD137" s="306"/>
      <c r="BE137" s="306"/>
      <c r="BF137" s="306"/>
      <c r="BG137" s="306"/>
      <c r="BH137" s="319"/>
      <c r="BL137" s="2"/>
      <c r="BM137" s="2"/>
      <c r="BN137" s="2"/>
      <c r="BO137" s="317">
        <f t="shared" si="15"/>
        <v>0</v>
      </c>
      <c r="BP137" s="317">
        <f t="shared" si="16"/>
        <v>0</v>
      </c>
      <c r="BQ137" s="317">
        <f t="shared" si="17"/>
        <v>0</v>
      </c>
      <c r="BR137" s="317">
        <f t="shared" si="18"/>
        <v>0</v>
      </c>
      <c r="BS137" s="317">
        <f t="shared" si="19"/>
        <v>0</v>
      </c>
      <c r="BT137" s="317">
        <f t="shared" si="20"/>
        <v>0</v>
      </c>
      <c r="BU137" s="317">
        <f t="shared" si="21"/>
        <v>0</v>
      </c>
      <c r="BV137" s="317">
        <f t="shared" si="22"/>
        <v>0</v>
      </c>
      <c r="BW137" s="317">
        <f t="shared" si="23"/>
        <v>0</v>
      </c>
      <c r="BX137" s="317">
        <f t="shared" si="24"/>
        <v>0</v>
      </c>
      <c r="BY137" s="317">
        <f t="shared" si="25"/>
        <v>0</v>
      </c>
      <c r="BZ137" s="317"/>
      <c r="CA137" s="317"/>
      <c r="CB137" s="2"/>
      <c r="CC137" s="301">
        <v>1</v>
      </c>
      <c r="CD137" s="37" t="str">
        <f t="shared" si="26"/>
        <v/>
      </c>
      <c r="CE137" s="38" t="str">
        <f t="shared" si="27"/>
        <v/>
      </c>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row>
    <row r="138" spans="1:137" ht="11.25" customHeight="1">
      <c r="A138" s="15" t="str">
        <f>IF(B138="","","Control 6")</f>
        <v/>
      </c>
      <c r="B138" s="1293"/>
      <c r="C138" s="1294"/>
      <c r="D138" s="1295"/>
      <c r="E138" s="1282"/>
      <c r="F138" s="1283"/>
      <c r="G138" s="1284"/>
      <c r="H138" s="1285"/>
      <c r="I138" s="1285"/>
      <c r="J138" s="1286"/>
      <c r="K138" s="1287"/>
      <c r="L138" s="1288"/>
      <c r="M138" s="1288"/>
      <c r="N138" s="1288"/>
      <c r="O138" s="1289"/>
      <c r="P138" s="1270"/>
      <c r="Q138" s="1271"/>
      <c r="R138" s="1270"/>
      <c r="S138" s="1271"/>
      <c r="T138" s="1270"/>
      <c r="U138" s="1271"/>
      <c r="V138" s="1270"/>
      <c r="W138" s="1271"/>
      <c r="X138" s="158">
        <f t="shared" si="28"/>
        <v>1</v>
      </c>
      <c r="Y138" s="141">
        <f t="shared" si="32"/>
        <v>0.11759999999999998</v>
      </c>
      <c r="Z138" s="158">
        <f t="shared" si="33"/>
        <v>2</v>
      </c>
      <c r="AA138" s="141">
        <f t="shared" si="34"/>
        <v>0.2016</v>
      </c>
      <c r="AB138" s="1259"/>
      <c r="AC138" s="1260"/>
      <c r="AD138" s="1260"/>
      <c r="AE138" s="1260"/>
      <c r="AF138" s="1260"/>
      <c r="AG138" s="1261"/>
      <c r="AH138" s="1259"/>
      <c r="AI138" s="1260"/>
      <c r="AJ138" s="1260"/>
      <c r="AK138" s="1260"/>
      <c r="AL138" s="1260"/>
      <c r="AM138" s="1261"/>
      <c r="AN138" s="1259"/>
      <c r="AO138" s="1260"/>
      <c r="AP138" s="1260"/>
      <c r="AQ138" s="1260"/>
      <c r="AR138" s="1260"/>
      <c r="AS138" s="1261"/>
      <c r="AT138" s="285"/>
      <c r="AU138" s="298">
        <v>1</v>
      </c>
      <c r="AW138" s="318">
        <f t="shared" si="29"/>
        <v>0</v>
      </c>
      <c r="AX138" s="318">
        <f t="shared" si="30"/>
        <v>0</v>
      </c>
      <c r="AY138" s="318">
        <f t="shared" si="31"/>
        <v>0</v>
      </c>
      <c r="AZ138" s="306"/>
      <c r="BA138" s="306"/>
      <c r="BB138" s="306"/>
      <c r="BC138" s="306"/>
      <c r="BD138" s="306"/>
      <c r="BE138" s="306"/>
      <c r="BF138" s="306"/>
      <c r="BG138" s="306"/>
      <c r="BH138" s="319"/>
      <c r="BL138" s="2"/>
      <c r="BM138" s="2"/>
      <c r="BN138" s="2"/>
      <c r="BO138" s="317">
        <f t="shared" si="15"/>
        <v>0</v>
      </c>
      <c r="BP138" s="317">
        <f t="shared" si="16"/>
        <v>0</v>
      </c>
      <c r="BQ138" s="317">
        <f t="shared" si="17"/>
        <v>0</v>
      </c>
      <c r="BR138" s="317">
        <f t="shared" si="18"/>
        <v>0</v>
      </c>
      <c r="BS138" s="317">
        <f t="shared" si="19"/>
        <v>0</v>
      </c>
      <c r="BT138" s="317">
        <f t="shared" si="20"/>
        <v>0</v>
      </c>
      <c r="BU138" s="317">
        <f t="shared" si="21"/>
        <v>0</v>
      </c>
      <c r="BV138" s="317">
        <f t="shared" si="22"/>
        <v>0</v>
      </c>
      <c r="BW138" s="317">
        <f t="shared" si="23"/>
        <v>0</v>
      </c>
      <c r="BX138" s="317">
        <f t="shared" si="24"/>
        <v>0</v>
      </c>
      <c r="BY138" s="317">
        <f t="shared" si="25"/>
        <v>0</v>
      </c>
      <c r="BZ138" s="317"/>
      <c r="CA138" s="317"/>
      <c r="CB138" s="2"/>
      <c r="CC138" s="301">
        <v>1</v>
      </c>
      <c r="CD138" s="37" t="str">
        <f t="shared" si="26"/>
        <v/>
      </c>
      <c r="CE138" s="38" t="str">
        <f t="shared" si="27"/>
        <v/>
      </c>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row>
    <row r="139" spans="1:137" ht="11.25" customHeight="1">
      <c r="A139" s="15" t="str">
        <f>IF(B139="","","Control 7")</f>
        <v/>
      </c>
      <c r="B139" s="1293"/>
      <c r="C139" s="1294"/>
      <c r="D139" s="1295"/>
      <c r="E139" s="1282"/>
      <c r="F139" s="1283"/>
      <c r="G139" s="1284"/>
      <c r="H139" s="1285"/>
      <c r="I139" s="1285"/>
      <c r="J139" s="1286"/>
      <c r="K139" s="1287"/>
      <c r="L139" s="1288"/>
      <c r="M139" s="1288"/>
      <c r="N139" s="1288"/>
      <c r="O139" s="1289"/>
      <c r="P139" s="1270"/>
      <c r="Q139" s="1271"/>
      <c r="R139" s="1270"/>
      <c r="S139" s="1271"/>
      <c r="T139" s="1270"/>
      <c r="U139" s="1271"/>
      <c r="V139" s="1270"/>
      <c r="W139" s="1271"/>
      <c r="X139" s="158">
        <f t="shared" si="28"/>
        <v>1</v>
      </c>
      <c r="Y139" s="141">
        <f t="shared" si="32"/>
        <v>0.11759999999999998</v>
      </c>
      <c r="Z139" s="158">
        <f t="shared" si="33"/>
        <v>2</v>
      </c>
      <c r="AA139" s="141">
        <f t="shared" si="34"/>
        <v>0.2016</v>
      </c>
      <c r="AB139" s="1259"/>
      <c r="AC139" s="1260"/>
      <c r="AD139" s="1260"/>
      <c r="AE139" s="1260"/>
      <c r="AF139" s="1260"/>
      <c r="AG139" s="1261"/>
      <c r="AH139" s="1259"/>
      <c r="AI139" s="1260"/>
      <c r="AJ139" s="1260"/>
      <c r="AK139" s="1260"/>
      <c r="AL139" s="1260"/>
      <c r="AM139" s="1261"/>
      <c r="AN139" s="1259"/>
      <c r="AO139" s="1260"/>
      <c r="AP139" s="1260"/>
      <c r="AQ139" s="1260"/>
      <c r="AR139" s="1260"/>
      <c r="AS139" s="1261"/>
      <c r="AT139" s="285"/>
      <c r="AU139" s="298">
        <v>1</v>
      </c>
      <c r="AW139" s="318">
        <f t="shared" si="29"/>
        <v>0</v>
      </c>
      <c r="AX139" s="318">
        <f t="shared" si="30"/>
        <v>0</v>
      </c>
      <c r="AY139" s="318">
        <f t="shared" si="31"/>
        <v>0</v>
      </c>
      <c r="AZ139" s="306"/>
      <c r="BA139" s="306"/>
      <c r="BB139" s="306"/>
      <c r="BC139" s="306"/>
      <c r="BD139" s="306"/>
      <c r="BE139" s="306"/>
      <c r="BF139" s="306"/>
      <c r="BG139" s="306"/>
      <c r="BH139" s="319"/>
      <c r="BL139" s="2"/>
      <c r="BM139" s="2"/>
      <c r="BN139" s="2"/>
      <c r="BO139" s="317">
        <f t="shared" si="15"/>
        <v>0</v>
      </c>
      <c r="BP139" s="317">
        <f t="shared" si="16"/>
        <v>0</v>
      </c>
      <c r="BQ139" s="317">
        <f t="shared" si="17"/>
        <v>0</v>
      </c>
      <c r="BR139" s="317">
        <f t="shared" si="18"/>
        <v>0</v>
      </c>
      <c r="BS139" s="317">
        <f t="shared" si="19"/>
        <v>0</v>
      </c>
      <c r="BT139" s="317">
        <f t="shared" si="20"/>
        <v>0</v>
      </c>
      <c r="BU139" s="317">
        <f t="shared" si="21"/>
        <v>0</v>
      </c>
      <c r="BV139" s="317">
        <f t="shared" si="22"/>
        <v>0</v>
      </c>
      <c r="BW139" s="317">
        <f t="shared" si="23"/>
        <v>0</v>
      </c>
      <c r="BX139" s="317">
        <f t="shared" si="24"/>
        <v>0</v>
      </c>
      <c r="BY139" s="317">
        <f t="shared" si="25"/>
        <v>0</v>
      </c>
      <c r="BZ139" s="317"/>
      <c r="CA139" s="317"/>
      <c r="CB139" s="2"/>
      <c r="CC139" s="301">
        <v>1</v>
      </c>
      <c r="CD139" s="37" t="str">
        <f t="shared" si="26"/>
        <v/>
      </c>
      <c r="CE139" s="38" t="str">
        <f t="shared" si="27"/>
        <v/>
      </c>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row>
    <row r="140" spans="1:137" ht="10.5" customHeight="1">
      <c r="A140" s="15" t="str">
        <f>IF(B140="","","Control 8")</f>
        <v/>
      </c>
      <c r="B140" s="1293"/>
      <c r="C140" s="1294"/>
      <c r="D140" s="1295"/>
      <c r="E140" s="1282"/>
      <c r="F140" s="1283"/>
      <c r="G140" s="1284"/>
      <c r="H140" s="1285"/>
      <c r="I140" s="1285"/>
      <c r="J140" s="1286"/>
      <c r="K140" s="1287"/>
      <c r="L140" s="1288"/>
      <c r="M140" s="1288"/>
      <c r="N140" s="1288"/>
      <c r="O140" s="1289"/>
      <c r="P140" s="1270"/>
      <c r="Q140" s="1271"/>
      <c r="R140" s="1270"/>
      <c r="S140" s="1271"/>
      <c r="T140" s="1270"/>
      <c r="U140" s="1271"/>
      <c r="V140" s="1270"/>
      <c r="W140" s="1271"/>
      <c r="X140" s="158">
        <f t="shared" si="28"/>
        <v>1</v>
      </c>
      <c r="Y140" s="141">
        <f t="shared" si="32"/>
        <v>0.11759999999999998</v>
      </c>
      <c r="Z140" s="158">
        <f t="shared" si="33"/>
        <v>2</v>
      </c>
      <c r="AA140" s="141">
        <f t="shared" si="34"/>
        <v>0.2016</v>
      </c>
      <c r="AB140" s="1259"/>
      <c r="AC140" s="1260"/>
      <c r="AD140" s="1260"/>
      <c r="AE140" s="1260"/>
      <c r="AF140" s="1260"/>
      <c r="AG140" s="1261"/>
      <c r="AH140" s="1259"/>
      <c r="AI140" s="1260"/>
      <c r="AJ140" s="1260"/>
      <c r="AK140" s="1260"/>
      <c r="AL140" s="1260"/>
      <c r="AM140" s="1261"/>
      <c r="AN140" s="1259"/>
      <c r="AO140" s="1260"/>
      <c r="AP140" s="1260"/>
      <c r="AQ140" s="1260"/>
      <c r="AR140" s="1260"/>
      <c r="AS140" s="1261"/>
      <c r="AT140" s="285"/>
      <c r="AU140" s="298">
        <v>1</v>
      </c>
      <c r="AW140" s="318">
        <f t="shared" si="29"/>
        <v>0</v>
      </c>
      <c r="AX140" s="318">
        <f t="shared" si="30"/>
        <v>0</v>
      </c>
      <c r="AY140" s="318">
        <f t="shared" si="31"/>
        <v>0</v>
      </c>
      <c r="AZ140" s="306"/>
      <c r="BA140" s="306"/>
      <c r="BB140" s="306"/>
      <c r="BC140" s="306"/>
      <c r="BD140" s="306"/>
      <c r="BE140" s="306"/>
      <c r="BF140" s="306"/>
      <c r="BG140" s="306"/>
      <c r="BH140" s="319"/>
      <c r="BL140" s="2"/>
      <c r="BM140" s="2"/>
      <c r="BN140" s="2"/>
      <c r="BO140" s="317">
        <f t="shared" si="15"/>
        <v>0</v>
      </c>
      <c r="BP140" s="317">
        <f t="shared" si="16"/>
        <v>0</v>
      </c>
      <c r="BQ140" s="317">
        <f t="shared" si="17"/>
        <v>0</v>
      </c>
      <c r="BR140" s="317">
        <f t="shared" si="18"/>
        <v>0</v>
      </c>
      <c r="BS140" s="317">
        <f t="shared" si="19"/>
        <v>0</v>
      </c>
      <c r="BT140" s="317">
        <f t="shared" si="20"/>
        <v>0</v>
      </c>
      <c r="BU140" s="317">
        <f t="shared" si="21"/>
        <v>0</v>
      </c>
      <c r="BV140" s="317">
        <f t="shared" si="22"/>
        <v>0</v>
      </c>
      <c r="BW140" s="317">
        <f t="shared" si="23"/>
        <v>0</v>
      </c>
      <c r="BX140" s="317">
        <f t="shared" si="24"/>
        <v>0</v>
      </c>
      <c r="BY140" s="317">
        <f t="shared" si="25"/>
        <v>0</v>
      </c>
      <c r="BZ140" s="317"/>
      <c r="CA140" s="317"/>
      <c r="CB140" s="2"/>
      <c r="CC140" s="301">
        <v>1</v>
      </c>
      <c r="CD140" s="37" t="str">
        <f t="shared" si="26"/>
        <v/>
      </c>
      <c r="CE140" s="38" t="str">
        <f t="shared" si="27"/>
        <v/>
      </c>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row>
    <row r="141" spans="1:137" ht="10.5" customHeight="1">
      <c r="A141" s="15" t="str">
        <f>IF(B141="","","Control 9")</f>
        <v/>
      </c>
      <c r="B141" s="1293"/>
      <c r="C141" s="1294"/>
      <c r="D141" s="1295"/>
      <c r="E141" s="1282"/>
      <c r="F141" s="1283"/>
      <c r="G141" s="1284"/>
      <c r="H141" s="1285"/>
      <c r="I141" s="1285"/>
      <c r="J141" s="1286"/>
      <c r="K141" s="1287"/>
      <c r="L141" s="1288"/>
      <c r="M141" s="1288"/>
      <c r="N141" s="1288"/>
      <c r="O141" s="1289"/>
      <c r="P141" s="1270"/>
      <c r="Q141" s="1271"/>
      <c r="R141" s="1270"/>
      <c r="S141" s="1271"/>
      <c r="T141" s="1270"/>
      <c r="U141" s="1271"/>
      <c r="V141" s="1270"/>
      <c r="W141" s="1271"/>
      <c r="X141" s="158">
        <f t="shared" si="28"/>
        <v>1</v>
      </c>
      <c r="Y141" s="141">
        <f t="shared" si="32"/>
        <v>0.11759999999999998</v>
      </c>
      <c r="Z141" s="158">
        <f t="shared" si="33"/>
        <v>2</v>
      </c>
      <c r="AA141" s="141">
        <f t="shared" si="34"/>
        <v>0.2016</v>
      </c>
      <c r="AB141" s="1259"/>
      <c r="AC141" s="1260"/>
      <c r="AD141" s="1260"/>
      <c r="AE141" s="1260"/>
      <c r="AF141" s="1260"/>
      <c r="AG141" s="1261"/>
      <c r="AH141" s="1259"/>
      <c r="AI141" s="1260"/>
      <c r="AJ141" s="1260"/>
      <c r="AK141" s="1260"/>
      <c r="AL141" s="1260"/>
      <c r="AM141" s="1261"/>
      <c r="AN141" s="1259"/>
      <c r="AO141" s="1260"/>
      <c r="AP141" s="1260"/>
      <c r="AQ141" s="1260"/>
      <c r="AR141" s="1260"/>
      <c r="AS141" s="1261"/>
      <c r="AT141" s="285"/>
      <c r="AU141" s="298">
        <v>1</v>
      </c>
      <c r="AW141" s="318">
        <f t="shared" si="29"/>
        <v>0</v>
      </c>
      <c r="AX141" s="318">
        <f>IF(T141="",0,IF(R141="Automático",0.25,IF(R141="Manual",0.15,0)))</f>
        <v>0</v>
      </c>
      <c r="AY141" s="318">
        <f>IF(R141="",0,IF(T141="Preventivo",0.25,IF(T141="Detectivo",0.15,IF(T141="Correctivo",0.1,0))))</f>
        <v>0</v>
      </c>
      <c r="AZ141" s="306"/>
      <c r="BA141" s="306"/>
      <c r="BB141" s="306"/>
      <c r="BC141" s="306"/>
      <c r="BD141" s="306"/>
      <c r="BE141" s="306"/>
      <c r="BF141" s="306"/>
      <c r="BG141" s="306"/>
      <c r="BH141" s="306"/>
      <c r="BL141" s="319"/>
      <c r="BM141" s="320"/>
      <c r="BN141" s="320"/>
      <c r="BO141" s="317">
        <f t="shared" si="15"/>
        <v>0</v>
      </c>
      <c r="BP141" s="317">
        <f t="shared" si="16"/>
        <v>0</v>
      </c>
      <c r="BQ141" s="317">
        <f t="shared" si="17"/>
        <v>0</v>
      </c>
      <c r="BR141" s="317">
        <f t="shared" si="18"/>
        <v>0</v>
      </c>
      <c r="BS141" s="317">
        <f t="shared" si="19"/>
        <v>0</v>
      </c>
      <c r="BT141" s="317">
        <f t="shared" si="20"/>
        <v>0</v>
      </c>
      <c r="BU141" s="317">
        <f t="shared" si="21"/>
        <v>0</v>
      </c>
      <c r="BV141" s="317">
        <f t="shared" si="22"/>
        <v>0</v>
      </c>
      <c r="BW141" s="317">
        <f t="shared" si="23"/>
        <v>0</v>
      </c>
      <c r="BX141" s="317">
        <f t="shared" si="24"/>
        <v>0</v>
      </c>
      <c r="BY141" s="317">
        <f t="shared" si="25"/>
        <v>0</v>
      </c>
      <c r="BZ141" s="317"/>
      <c r="CA141" s="317"/>
      <c r="CB141" s="320"/>
      <c r="CC141" s="301">
        <v>1</v>
      </c>
      <c r="CD141" s="28"/>
      <c r="CE141" s="37" t="str">
        <f>A20</f>
        <v/>
      </c>
      <c r="CF141" s="38" t="str">
        <f>IF(C20="","",C20)</f>
        <v/>
      </c>
    </row>
    <row r="142" spans="1:137" ht="10.5" customHeight="1">
      <c r="A142" s="15" t="str">
        <f>IF(B142="","","Control 10")</f>
        <v/>
      </c>
      <c r="B142" s="1293"/>
      <c r="C142" s="1294"/>
      <c r="D142" s="1295"/>
      <c r="E142" s="1282"/>
      <c r="F142" s="1283"/>
      <c r="G142" s="1284"/>
      <c r="H142" s="1285"/>
      <c r="I142" s="1285"/>
      <c r="J142" s="1286"/>
      <c r="K142" s="1287"/>
      <c r="L142" s="1288"/>
      <c r="M142" s="1288"/>
      <c r="N142" s="1288"/>
      <c r="O142" s="1289"/>
      <c r="P142" s="1270"/>
      <c r="Q142" s="1271"/>
      <c r="R142" s="1270"/>
      <c r="S142" s="1271"/>
      <c r="T142" s="1270"/>
      <c r="U142" s="1271"/>
      <c r="V142" s="1270"/>
      <c r="W142" s="1271"/>
      <c r="X142" s="158">
        <f t="shared" si="28"/>
        <v>1</v>
      </c>
      <c r="Y142" s="141">
        <f t="shared" si="32"/>
        <v>0.11759999999999998</v>
      </c>
      <c r="Z142" s="158">
        <f t="shared" si="33"/>
        <v>2</v>
      </c>
      <c r="AA142" s="141">
        <f t="shared" si="34"/>
        <v>0.2016</v>
      </c>
      <c r="AB142" s="1259"/>
      <c r="AC142" s="1260"/>
      <c r="AD142" s="1260"/>
      <c r="AE142" s="1260"/>
      <c r="AF142" s="1260"/>
      <c r="AG142" s="1261"/>
      <c r="AH142" s="1259"/>
      <c r="AI142" s="1260"/>
      <c r="AJ142" s="1260"/>
      <c r="AK142" s="1260"/>
      <c r="AL142" s="1260"/>
      <c r="AM142" s="1261"/>
      <c r="AN142" s="1259"/>
      <c r="AO142" s="1260"/>
      <c r="AP142" s="1260"/>
      <c r="AQ142" s="1260"/>
      <c r="AR142" s="1260"/>
      <c r="AS142" s="1261"/>
      <c r="AT142" s="285"/>
      <c r="AU142" s="298">
        <v>1</v>
      </c>
      <c r="AW142" s="318">
        <f t="shared" si="29"/>
        <v>0</v>
      </c>
      <c r="AX142" s="318">
        <f t="shared" ref="AX142:AX162" si="35">IF(R142="",0,IF(T142="Preventivo",0.25,IF(T142="Detectivo",0.15,IF(T142="Correctivo",0.1,0))))</f>
        <v>0</v>
      </c>
      <c r="AY142" s="318">
        <f t="shared" ref="AY142:AY162" si="36">IF(OR(R142=0,T142=0),0,AW142+AX142)</f>
        <v>0</v>
      </c>
      <c r="AZ142" s="306"/>
      <c r="BA142" s="306"/>
      <c r="BB142" s="306"/>
      <c r="BC142" s="306"/>
      <c r="BD142" s="306"/>
      <c r="BE142" s="306"/>
      <c r="BF142" s="306"/>
      <c r="BG142" s="306"/>
      <c r="BH142" s="319"/>
      <c r="BL142" s="2"/>
      <c r="BM142" s="2"/>
      <c r="BN142" s="2"/>
      <c r="BO142" s="317">
        <f t="shared" si="15"/>
        <v>0</v>
      </c>
      <c r="BP142" s="317">
        <f t="shared" si="16"/>
        <v>0</v>
      </c>
      <c r="BQ142" s="317">
        <f t="shared" si="17"/>
        <v>0</v>
      </c>
      <c r="BR142" s="317">
        <f t="shared" si="18"/>
        <v>0</v>
      </c>
      <c r="BS142" s="317">
        <f t="shared" si="19"/>
        <v>0</v>
      </c>
      <c r="BT142" s="317">
        <f t="shared" si="20"/>
        <v>0</v>
      </c>
      <c r="BU142" s="317">
        <f t="shared" si="21"/>
        <v>0</v>
      </c>
      <c r="BV142" s="317">
        <f t="shared" si="22"/>
        <v>0</v>
      </c>
      <c r="BW142" s="317">
        <f t="shared" si="23"/>
        <v>0</v>
      </c>
      <c r="BX142" s="317">
        <f t="shared" si="24"/>
        <v>0</v>
      </c>
      <c r="BY142" s="317">
        <f t="shared" si="25"/>
        <v>0</v>
      </c>
      <c r="BZ142" s="317"/>
      <c r="CA142" s="317"/>
      <c r="CB142" s="2"/>
      <c r="CC142" s="301">
        <v>1</v>
      </c>
      <c r="CD142" s="37" t="str">
        <f t="shared" ref="CD142:CD152" si="37">A21</f>
        <v/>
      </c>
      <c r="CE142" s="38" t="str">
        <f t="shared" ref="CE142:CE152" si="38">IF(C21="","",C21)</f>
        <v/>
      </c>
      <c r="CF142" s="2"/>
    </row>
    <row r="143" spans="1:137" ht="10.5" customHeight="1">
      <c r="A143" s="15" t="str">
        <f>IF(B143="","","Control 11")</f>
        <v/>
      </c>
      <c r="B143" s="1293"/>
      <c r="C143" s="1294"/>
      <c r="D143" s="1295"/>
      <c r="E143" s="1282"/>
      <c r="F143" s="1283"/>
      <c r="G143" s="1284"/>
      <c r="H143" s="1285"/>
      <c r="I143" s="1285"/>
      <c r="J143" s="1286"/>
      <c r="K143" s="1287"/>
      <c r="L143" s="1288"/>
      <c r="M143" s="1288"/>
      <c r="N143" s="1288"/>
      <c r="O143" s="1289"/>
      <c r="P143" s="1270"/>
      <c r="Q143" s="1271"/>
      <c r="R143" s="1270"/>
      <c r="S143" s="1271"/>
      <c r="T143" s="1270"/>
      <c r="U143" s="1271"/>
      <c r="V143" s="1270"/>
      <c r="W143" s="1271"/>
      <c r="X143" s="158">
        <f t="shared" si="28"/>
        <v>1</v>
      </c>
      <c r="Y143" s="141">
        <f t="shared" si="32"/>
        <v>0.11759999999999998</v>
      </c>
      <c r="Z143" s="158">
        <f t="shared" si="33"/>
        <v>2</v>
      </c>
      <c r="AA143" s="141">
        <f t="shared" si="34"/>
        <v>0.2016</v>
      </c>
      <c r="AB143" s="1259"/>
      <c r="AC143" s="1260"/>
      <c r="AD143" s="1260"/>
      <c r="AE143" s="1260"/>
      <c r="AF143" s="1260"/>
      <c r="AG143" s="1261"/>
      <c r="AH143" s="1259"/>
      <c r="AI143" s="1260"/>
      <c r="AJ143" s="1260"/>
      <c r="AK143" s="1260"/>
      <c r="AL143" s="1260"/>
      <c r="AM143" s="1261"/>
      <c r="AN143" s="1259"/>
      <c r="AO143" s="1260"/>
      <c r="AP143" s="1260"/>
      <c r="AQ143" s="1260"/>
      <c r="AR143" s="1260"/>
      <c r="AS143" s="1261"/>
      <c r="AT143" s="285"/>
      <c r="AU143" s="298">
        <v>1</v>
      </c>
      <c r="AW143" s="318">
        <f t="shared" si="29"/>
        <v>0</v>
      </c>
      <c r="AX143" s="318">
        <f t="shared" si="35"/>
        <v>0</v>
      </c>
      <c r="AY143" s="318">
        <f t="shared" si="36"/>
        <v>0</v>
      </c>
      <c r="AZ143" s="306"/>
      <c r="BA143" s="306"/>
      <c r="BB143" s="306"/>
      <c r="BC143" s="306"/>
      <c r="BD143" s="306"/>
      <c r="BE143" s="306"/>
      <c r="BF143" s="306"/>
      <c r="BG143" s="306"/>
      <c r="BH143" s="319"/>
      <c r="BL143" s="2"/>
      <c r="BM143" s="2"/>
      <c r="BN143" s="2"/>
      <c r="BO143" s="317">
        <f t="shared" si="15"/>
        <v>0</v>
      </c>
      <c r="BP143" s="317">
        <f t="shared" si="16"/>
        <v>0</v>
      </c>
      <c r="BQ143" s="317">
        <f t="shared" si="17"/>
        <v>0</v>
      </c>
      <c r="BR143" s="317">
        <f t="shared" si="18"/>
        <v>0</v>
      </c>
      <c r="BS143" s="317">
        <f t="shared" si="19"/>
        <v>0</v>
      </c>
      <c r="BT143" s="317">
        <f t="shared" si="20"/>
        <v>0</v>
      </c>
      <c r="BU143" s="317">
        <f t="shared" si="21"/>
        <v>0</v>
      </c>
      <c r="BV143" s="317">
        <f t="shared" si="22"/>
        <v>0</v>
      </c>
      <c r="BW143" s="317">
        <f t="shared" si="23"/>
        <v>0</v>
      </c>
      <c r="BX143" s="317">
        <f t="shared" si="24"/>
        <v>0</v>
      </c>
      <c r="BY143" s="317">
        <f t="shared" si="25"/>
        <v>0</v>
      </c>
      <c r="BZ143" s="317"/>
      <c r="CA143" s="317"/>
      <c r="CB143" s="2"/>
      <c r="CC143" s="301">
        <v>1</v>
      </c>
      <c r="CD143" s="37" t="str">
        <f t="shared" si="37"/>
        <v/>
      </c>
      <c r="CE143" s="38" t="str">
        <f t="shared" si="38"/>
        <v/>
      </c>
      <c r="CF143" s="2"/>
    </row>
    <row r="144" spans="1:137" ht="10.5" customHeight="1">
      <c r="A144" s="15" t="str">
        <f>IF(B144="","","Control 12")</f>
        <v/>
      </c>
      <c r="B144" s="1293"/>
      <c r="C144" s="1294"/>
      <c r="D144" s="1295"/>
      <c r="E144" s="1282"/>
      <c r="F144" s="1283"/>
      <c r="G144" s="1284"/>
      <c r="H144" s="1285"/>
      <c r="I144" s="1285"/>
      <c r="J144" s="1286"/>
      <c r="K144" s="1287"/>
      <c r="L144" s="1288"/>
      <c r="M144" s="1288"/>
      <c r="N144" s="1288"/>
      <c r="O144" s="1289"/>
      <c r="P144" s="1270"/>
      <c r="Q144" s="1271"/>
      <c r="R144" s="1270"/>
      <c r="S144" s="1271"/>
      <c r="T144" s="1270"/>
      <c r="U144" s="1271"/>
      <c r="V144" s="1270"/>
      <c r="W144" s="1271"/>
      <c r="X144" s="158">
        <f t="shared" si="28"/>
        <v>1</v>
      </c>
      <c r="Y144" s="141">
        <f t="shared" si="32"/>
        <v>0.11759999999999998</v>
      </c>
      <c r="Z144" s="158">
        <f t="shared" si="33"/>
        <v>2</v>
      </c>
      <c r="AA144" s="141">
        <f t="shared" si="34"/>
        <v>0.2016</v>
      </c>
      <c r="AB144" s="1259"/>
      <c r="AC144" s="1260"/>
      <c r="AD144" s="1260"/>
      <c r="AE144" s="1260"/>
      <c r="AF144" s="1260"/>
      <c r="AG144" s="1261"/>
      <c r="AH144" s="1259"/>
      <c r="AI144" s="1260"/>
      <c r="AJ144" s="1260"/>
      <c r="AK144" s="1260"/>
      <c r="AL144" s="1260"/>
      <c r="AM144" s="1261"/>
      <c r="AN144" s="1259"/>
      <c r="AO144" s="1260"/>
      <c r="AP144" s="1260"/>
      <c r="AQ144" s="1260"/>
      <c r="AR144" s="1260"/>
      <c r="AS144" s="1261"/>
      <c r="AT144" s="285"/>
      <c r="AU144" s="298">
        <v>1</v>
      </c>
      <c r="AW144" s="318">
        <f t="shared" si="29"/>
        <v>0</v>
      </c>
      <c r="AX144" s="318">
        <f t="shared" si="35"/>
        <v>0</v>
      </c>
      <c r="AY144" s="318">
        <f t="shared" si="36"/>
        <v>0</v>
      </c>
      <c r="AZ144" s="306"/>
      <c r="BA144" s="306"/>
      <c r="BB144" s="306"/>
      <c r="BC144" s="306"/>
      <c r="BD144" s="306"/>
      <c r="BE144" s="306"/>
      <c r="BF144" s="306"/>
      <c r="BG144" s="306"/>
      <c r="BH144" s="319"/>
      <c r="BL144" s="2"/>
      <c r="BM144" s="2"/>
      <c r="BN144" s="2"/>
      <c r="BO144" s="317">
        <f t="shared" si="15"/>
        <v>0</v>
      </c>
      <c r="BP144" s="317">
        <f t="shared" si="16"/>
        <v>0</v>
      </c>
      <c r="BQ144" s="317">
        <f t="shared" si="17"/>
        <v>0</v>
      </c>
      <c r="BR144" s="317">
        <f t="shared" si="18"/>
        <v>0</v>
      </c>
      <c r="BS144" s="317">
        <f t="shared" si="19"/>
        <v>0</v>
      </c>
      <c r="BT144" s="317">
        <f t="shared" si="20"/>
        <v>0</v>
      </c>
      <c r="BU144" s="317">
        <f t="shared" si="21"/>
        <v>0</v>
      </c>
      <c r="BV144" s="317">
        <f t="shared" si="22"/>
        <v>0</v>
      </c>
      <c r="BW144" s="317">
        <f t="shared" si="23"/>
        <v>0</v>
      </c>
      <c r="BX144" s="317">
        <f t="shared" si="24"/>
        <v>0</v>
      </c>
      <c r="BY144" s="317">
        <f t="shared" si="25"/>
        <v>0</v>
      </c>
      <c r="BZ144" s="317"/>
      <c r="CA144" s="317"/>
      <c r="CB144" s="2"/>
      <c r="CC144" s="301">
        <v>1</v>
      </c>
      <c r="CD144" s="37" t="str">
        <f t="shared" si="37"/>
        <v/>
      </c>
      <c r="CE144" s="38" t="str">
        <f t="shared" si="38"/>
        <v/>
      </c>
      <c r="CF144" s="2"/>
    </row>
    <row r="145" spans="1:84" ht="10.5" customHeight="1">
      <c r="A145" s="15" t="str">
        <f>IF(B145="","","Control 13")</f>
        <v/>
      </c>
      <c r="B145" s="1293"/>
      <c r="C145" s="1294"/>
      <c r="D145" s="1295"/>
      <c r="E145" s="1282"/>
      <c r="F145" s="1283"/>
      <c r="G145" s="1284"/>
      <c r="H145" s="1285"/>
      <c r="I145" s="1285"/>
      <c r="J145" s="1286"/>
      <c r="K145" s="1287"/>
      <c r="L145" s="1288"/>
      <c r="M145" s="1288"/>
      <c r="N145" s="1288"/>
      <c r="O145" s="1289"/>
      <c r="P145" s="1270"/>
      <c r="Q145" s="1271"/>
      <c r="R145" s="1270"/>
      <c r="S145" s="1271"/>
      <c r="T145" s="1270"/>
      <c r="U145" s="1271"/>
      <c r="V145" s="1270"/>
      <c r="W145" s="1271"/>
      <c r="X145" s="158">
        <f t="shared" si="28"/>
        <v>1</v>
      </c>
      <c r="Y145" s="141">
        <f t="shared" si="32"/>
        <v>0.11759999999999998</v>
      </c>
      <c r="Z145" s="158">
        <f t="shared" si="33"/>
        <v>2</v>
      </c>
      <c r="AA145" s="141">
        <f t="shared" si="34"/>
        <v>0.2016</v>
      </c>
      <c r="AB145" s="1259"/>
      <c r="AC145" s="1260"/>
      <c r="AD145" s="1260"/>
      <c r="AE145" s="1260"/>
      <c r="AF145" s="1260"/>
      <c r="AG145" s="1261"/>
      <c r="AH145" s="1259"/>
      <c r="AI145" s="1260"/>
      <c r="AJ145" s="1260"/>
      <c r="AK145" s="1260"/>
      <c r="AL145" s="1260"/>
      <c r="AM145" s="1261"/>
      <c r="AN145" s="1259"/>
      <c r="AO145" s="1260"/>
      <c r="AP145" s="1260"/>
      <c r="AQ145" s="1260"/>
      <c r="AR145" s="1260"/>
      <c r="AS145" s="1261"/>
      <c r="AT145" s="285"/>
      <c r="AU145" s="298">
        <v>1</v>
      </c>
      <c r="AW145" s="318">
        <f t="shared" si="29"/>
        <v>0</v>
      </c>
      <c r="AX145" s="318">
        <f t="shared" si="35"/>
        <v>0</v>
      </c>
      <c r="AY145" s="318">
        <f t="shared" si="36"/>
        <v>0</v>
      </c>
      <c r="AZ145" s="306"/>
      <c r="BA145" s="306"/>
      <c r="BB145" s="306"/>
      <c r="BC145" s="306"/>
      <c r="BD145" s="306"/>
      <c r="BE145" s="306"/>
      <c r="BF145" s="306"/>
      <c r="BG145" s="306"/>
      <c r="BH145" s="319"/>
      <c r="BL145" s="2"/>
      <c r="BM145" s="2"/>
      <c r="BN145" s="2"/>
      <c r="BO145" s="317">
        <f t="shared" si="15"/>
        <v>0</v>
      </c>
      <c r="BP145" s="317">
        <f t="shared" si="16"/>
        <v>0</v>
      </c>
      <c r="BQ145" s="317">
        <f t="shared" si="17"/>
        <v>0</v>
      </c>
      <c r="BR145" s="317">
        <f t="shared" si="18"/>
        <v>0</v>
      </c>
      <c r="BS145" s="317">
        <f t="shared" si="19"/>
        <v>0</v>
      </c>
      <c r="BT145" s="317">
        <f t="shared" si="20"/>
        <v>0</v>
      </c>
      <c r="BU145" s="317">
        <f t="shared" si="21"/>
        <v>0</v>
      </c>
      <c r="BV145" s="317">
        <f t="shared" si="22"/>
        <v>0</v>
      </c>
      <c r="BW145" s="317">
        <f t="shared" si="23"/>
        <v>0</v>
      </c>
      <c r="BX145" s="317">
        <f t="shared" si="24"/>
        <v>0</v>
      </c>
      <c r="BY145" s="317">
        <f t="shared" si="25"/>
        <v>0</v>
      </c>
      <c r="BZ145" s="317"/>
      <c r="CA145" s="317"/>
      <c r="CB145" s="2"/>
      <c r="CC145" s="301">
        <v>1</v>
      </c>
      <c r="CD145" s="37" t="str">
        <f t="shared" si="37"/>
        <v/>
      </c>
      <c r="CE145" s="38" t="str">
        <f t="shared" si="38"/>
        <v/>
      </c>
      <c r="CF145" s="2"/>
    </row>
    <row r="146" spans="1:84" ht="10.5" customHeight="1">
      <c r="A146" s="15" t="str">
        <f>IF(B146="","","Control 14")</f>
        <v/>
      </c>
      <c r="B146" s="1293"/>
      <c r="C146" s="1294"/>
      <c r="D146" s="1295"/>
      <c r="E146" s="1282"/>
      <c r="F146" s="1283"/>
      <c r="G146" s="1284"/>
      <c r="H146" s="1285"/>
      <c r="I146" s="1285"/>
      <c r="J146" s="1286"/>
      <c r="K146" s="1287"/>
      <c r="L146" s="1288"/>
      <c r="M146" s="1288"/>
      <c r="N146" s="1288"/>
      <c r="O146" s="1289"/>
      <c r="P146" s="1270"/>
      <c r="Q146" s="1271"/>
      <c r="R146" s="1270"/>
      <c r="S146" s="1271"/>
      <c r="T146" s="1270"/>
      <c r="U146" s="1271"/>
      <c r="V146" s="1270"/>
      <c r="W146" s="1271"/>
      <c r="X146" s="158">
        <f t="shared" si="28"/>
        <v>1</v>
      </c>
      <c r="Y146" s="141">
        <f t="shared" si="32"/>
        <v>0.11759999999999998</v>
      </c>
      <c r="Z146" s="158">
        <f t="shared" si="33"/>
        <v>2</v>
      </c>
      <c r="AA146" s="141">
        <f t="shared" si="34"/>
        <v>0.2016</v>
      </c>
      <c r="AB146" s="1259"/>
      <c r="AC146" s="1260"/>
      <c r="AD146" s="1260"/>
      <c r="AE146" s="1260"/>
      <c r="AF146" s="1260"/>
      <c r="AG146" s="1261"/>
      <c r="AH146" s="1259"/>
      <c r="AI146" s="1260"/>
      <c r="AJ146" s="1260"/>
      <c r="AK146" s="1260"/>
      <c r="AL146" s="1260"/>
      <c r="AM146" s="1261"/>
      <c r="AN146" s="1259"/>
      <c r="AO146" s="1260"/>
      <c r="AP146" s="1260"/>
      <c r="AQ146" s="1260"/>
      <c r="AR146" s="1260"/>
      <c r="AS146" s="1261"/>
      <c r="AT146" s="285"/>
      <c r="AU146" s="298">
        <v>1</v>
      </c>
      <c r="AW146" s="318">
        <f t="shared" si="29"/>
        <v>0</v>
      </c>
      <c r="AX146" s="318">
        <f t="shared" si="35"/>
        <v>0</v>
      </c>
      <c r="AY146" s="318">
        <f t="shared" si="36"/>
        <v>0</v>
      </c>
      <c r="AZ146" s="306"/>
      <c r="BA146" s="306"/>
      <c r="BB146" s="306"/>
      <c r="BC146" s="306"/>
      <c r="BD146" s="306"/>
      <c r="BE146" s="306"/>
      <c r="BF146" s="306"/>
      <c r="BG146" s="306"/>
      <c r="BH146" s="319"/>
      <c r="BL146" s="2"/>
      <c r="BM146" s="2"/>
      <c r="BN146" s="2"/>
      <c r="BO146" s="317">
        <f t="shared" si="15"/>
        <v>0</v>
      </c>
      <c r="BP146" s="317">
        <f t="shared" si="16"/>
        <v>0</v>
      </c>
      <c r="BQ146" s="317">
        <f t="shared" si="17"/>
        <v>0</v>
      </c>
      <c r="BR146" s="317">
        <f t="shared" si="18"/>
        <v>0</v>
      </c>
      <c r="BS146" s="317">
        <f t="shared" si="19"/>
        <v>0</v>
      </c>
      <c r="BT146" s="317">
        <f t="shared" si="20"/>
        <v>0</v>
      </c>
      <c r="BU146" s="317">
        <f t="shared" si="21"/>
        <v>0</v>
      </c>
      <c r="BV146" s="317">
        <f t="shared" si="22"/>
        <v>0</v>
      </c>
      <c r="BW146" s="317">
        <f t="shared" si="23"/>
        <v>0</v>
      </c>
      <c r="BX146" s="317">
        <f t="shared" si="24"/>
        <v>0</v>
      </c>
      <c r="BY146" s="317">
        <f t="shared" si="25"/>
        <v>0</v>
      </c>
      <c r="BZ146" s="317"/>
      <c r="CA146" s="317"/>
      <c r="CB146" s="2"/>
      <c r="CC146" s="301">
        <v>1</v>
      </c>
      <c r="CD146" s="37" t="str">
        <f t="shared" si="37"/>
        <v/>
      </c>
      <c r="CE146" s="38" t="str">
        <f t="shared" si="38"/>
        <v/>
      </c>
      <c r="CF146" s="2"/>
    </row>
    <row r="147" spans="1:84" ht="10.5" customHeight="1">
      <c r="A147" s="15" t="str">
        <f>IF(B147="","","Control 15")</f>
        <v/>
      </c>
      <c r="B147" s="1293"/>
      <c r="C147" s="1294"/>
      <c r="D147" s="1295"/>
      <c r="E147" s="1282"/>
      <c r="F147" s="1283"/>
      <c r="G147" s="1284"/>
      <c r="H147" s="1285"/>
      <c r="I147" s="1285"/>
      <c r="J147" s="1286"/>
      <c r="K147" s="1287"/>
      <c r="L147" s="1288"/>
      <c r="M147" s="1288"/>
      <c r="N147" s="1288"/>
      <c r="O147" s="1289"/>
      <c r="P147" s="1270"/>
      <c r="Q147" s="1271"/>
      <c r="R147" s="1270"/>
      <c r="S147" s="1271"/>
      <c r="T147" s="1270"/>
      <c r="U147" s="1271"/>
      <c r="V147" s="1270"/>
      <c r="W147" s="1271"/>
      <c r="X147" s="158">
        <f t="shared" si="28"/>
        <v>1</v>
      </c>
      <c r="Y147" s="141">
        <f t="shared" si="32"/>
        <v>0.11759999999999998</v>
      </c>
      <c r="Z147" s="158">
        <f t="shared" si="33"/>
        <v>2</v>
      </c>
      <c r="AA147" s="141">
        <f t="shared" si="34"/>
        <v>0.2016</v>
      </c>
      <c r="AB147" s="1259"/>
      <c r="AC147" s="1260"/>
      <c r="AD147" s="1260"/>
      <c r="AE147" s="1260"/>
      <c r="AF147" s="1260"/>
      <c r="AG147" s="1261"/>
      <c r="AH147" s="1259"/>
      <c r="AI147" s="1260"/>
      <c r="AJ147" s="1260"/>
      <c r="AK147" s="1260"/>
      <c r="AL147" s="1260"/>
      <c r="AM147" s="1261"/>
      <c r="AN147" s="1259"/>
      <c r="AO147" s="1260"/>
      <c r="AP147" s="1260"/>
      <c r="AQ147" s="1260"/>
      <c r="AR147" s="1260"/>
      <c r="AS147" s="1261"/>
      <c r="AT147" s="285"/>
      <c r="AU147" s="298">
        <v>1</v>
      </c>
      <c r="AW147" s="318">
        <f t="shared" si="29"/>
        <v>0</v>
      </c>
      <c r="AX147" s="318">
        <f t="shared" si="35"/>
        <v>0</v>
      </c>
      <c r="AY147" s="318">
        <f t="shared" si="36"/>
        <v>0</v>
      </c>
      <c r="AZ147" s="306"/>
      <c r="BA147" s="306"/>
      <c r="BB147" s="306"/>
      <c r="BC147" s="306"/>
      <c r="BD147" s="306"/>
      <c r="BE147" s="306"/>
      <c r="BF147" s="306"/>
      <c r="BG147" s="306"/>
      <c r="BH147" s="319"/>
      <c r="BL147" s="2"/>
      <c r="BM147" s="2"/>
      <c r="BN147" s="2"/>
      <c r="BO147" s="317">
        <f t="shared" si="15"/>
        <v>0</v>
      </c>
      <c r="BP147" s="317">
        <f t="shared" si="16"/>
        <v>0</v>
      </c>
      <c r="BQ147" s="317">
        <f t="shared" si="17"/>
        <v>0</v>
      </c>
      <c r="BR147" s="317">
        <f t="shared" si="18"/>
        <v>0</v>
      </c>
      <c r="BS147" s="317">
        <f t="shared" si="19"/>
        <v>0</v>
      </c>
      <c r="BT147" s="317">
        <f t="shared" si="20"/>
        <v>0</v>
      </c>
      <c r="BU147" s="317">
        <f t="shared" si="21"/>
        <v>0</v>
      </c>
      <c r="BV147" s="317">
        <f t="shared" si="22"/>
        <v>0</v>
      </c>
      <c r="BW147" s="317">
        <f t="shared" si="23"/>
        <v>0</v>
      </c>
      <c r="BX147" s="317">
        <f t="shared" si="24"/>
        <v>0</v>
      </c>
      <c r="BY147" s="317">
        <f t="shared" si="25"/>
        <v>0</v>
      </c>
      <c r="BZ147" s="317"/>
      <c r="CA147" s="317"/>
      <c r="CB147" s="2"/>
      <c r="CC147" s="301">
        <v>1</v>
      </c>
      <c r="CD147" s="37" t="str">
        <f t="shared" si="37"/>
        <v/>
      </c>
      <c r="CE147" s="38" t="str">
        <f t="shared" si="38"/>
        <v/>
      </c>
      <c r="CF147" s="2"/>
    </row>
    <row r="148" spans="1:84" ht="10.5" customHeight="1">
      <c r="A148" s="15" t="str">
        <f>IF(B148="","","Control 16")</f>
        <v/>
      </c>
      <c r="B148" s="1293"/>
      <c r="C148" s="1294"/>
      <c r="D148" s="1295"/>
      <c r="E148" s="1282"/>
      <c r="F148" s="1283"/>
      <c r="G148" s="1284"/>
      <c r="H148" s="1285"/>
      <c r="I148" s="1285"/>
      <c r="J148" s="1286"/>
      <c r="K148" s="1287"/>
      <c r="L148" s="1288"/>
      <c r="M148" s="1288"/>
      <c r="N148" s="1288"/>
      <c r="O148" s="1289"/>
      <c r="P148" s="1270"/>
      <c r="Q148" s="1271"/>
      <c r="R148" s="1270"/>
      <c r="S148" s="1271"/>
      <c r="T148" s="1270"/>
      <c r="U148" s="1271"/>
      <c r="V148" s="1270"/>
      <c r="W148" s="1271"/>
      <c r="X148" s="158">
        <f t="shared" si="28"/>
        <v>1</v>
      </c>
      <c r="Y148" s="141">
        <f t="shared" si="32"/>
        <v>0.11759999999999998</v>
      </c>
      <c r="Z148" s="158">
        <f t="shared" si="33"/>
        <v>2</v>
      </c>
      <c r="AA148" s="141">
        <f t="shared" si="34"/>
        <v>0.2016</v>
      </c>
      <c r="AB148" s="1259"/>
      <c r="AC148" s="1260"/>
      <c r="AD148" s="1260"/>
      <c r="AE148" s="1260"/>
      <c r="AF148" s="1260"/>
      <c r="AG148" s="1261"/>
      <c r="AH148" s="1259"/>
      <c r="AI148" s="1260"/>
      <c r="AJ148" s="1260"/>
      <c r="AK148" s="1260"/>
      <c r="AL148" s="1260"/>
      <c r="AM148" s="1261"/>
      <c r="AN148" s="1259"/>
      <c r="AO148" s="1260"/>
      <c r="AP148" s="1260"/>
      <c r="AQ148" s="1260"/>
      <c r="AR148" s="1260"/>
      <c r="AS148" s="1261"/>
      <c r="AT148" s="285"/>
      <c r="AU148" s="298">
        <v>1</v>
      </c>
      <c r="AW148" s="318">
        <f t="shared" si="29"/>
        <v>0</v>
      </c>
      <c r="AX148" s="318">
        <f t="shared" si="35"/>
        <v>0</v>
      </c>
      <c r="AY148" s="318">
        <f t="shared" si="36"/>
        <v>0</v>
      </c>
      <c r="AZ148" s="306"/>
      <c r="BA148" s="306"/>
      <c r="BB148" s="306"/>
      <c r="BC148" s="306"/>
      <c r="BD148" s="306"/>
      <c r="BE148" s="306"/>
      <c r="BF148" s="306"/>
      <c r="BG148" s="306"/>
      <c r="BH148" s="319"/>
      <c r="BL148" s="2"/>
      <c r="BM148" s="2"/>
      <c r="BN148" s="2"/>
      <c r="BO148" s="317">
        <f t="shared" si="15"/>
        <v>0</v>
      </c>
      <c r="BP148" s="317">
        <f t="shared" si="16"/>
        <v>0</v>
      </c>
      <c r="BQ148" s="317">
        <f t="shared" si="17"/>
        <v>0</v>
      </c>
      <c r="BR148" s="317">
        <f t="shared" si="18"/>
        <v>0</v>
      </c>
      <c r="BS148" s="317">
        <f t="shared" si="19"/>
        <v>0</v>
      </c>
      <c r="BT148" s="317">
        <f t="shared" si="20"/>
        <v>0</v>
      </c>
      <c r="BU148" s="317">
        <f t="shared" si="21"/>
        <v>0</v>
      </c>
      <c r="BV148" s="317">
        <f t="shared" si="22"/>
        <v>0</v>
      </c>
      <c r="BW148" s="317">
        <f t="shared" si="23"/>
        <v>0</v>
      </c>
      <c r="BX148" s="317">
        <f t="shared" si="24"/>
        <v>0</v>
      </c>
      <c r="BY148" s="317">
        <f t="shared" si="25"/>
        <v>0</v>
      </c>
      <c r="BZ148" s="317"/>
      <c r="CA148" s="317"/>
      <c r="CB148" s="2"/>
      <c r="CC148" s="301">
        <v>1</v>
      </c>
      <c r="CD148" s="37" t="str">
        <f t="shared" si="37"/>
        <v/>
      </c>
      <c r="CE148" s="38" t="str">
        <f t="shared" si="38"/>
        <v/>
      </c>
      <c r="CF148" s="2"/>
    </row>
    <row r="149" spans="1:84" ht="10.5" customHeight="1">
      <c r="A149" s="15" t="str">
        <f>IF(B149="","","Control 17")</f>
        <v/>
      </c>
      <c r="B149" s="1293"/>
      <c r="C149" s="1294"/>
      <c r="D149" s="1295"/>
      <c r="E149" s="1282"/>
      <c r="F149" s="1283"/>
      <c r="G149" s="1284"/>
      <c r="H149" s="1285"/>
      <c r="I149" s="1285"/>
      <c r="J149" s="1286"/>
      <c r="K149" s="1287"/>
      <c r="L149" s="1288"/>
      <c r="M149" s="1288"/>
      <c r="N149" s="1288"/>
      <c r="O149" s="1289"/>
      <c r="P149" s="1270"/>
      <c r="Q149" s="1271"/>
      <c r="R149" s="1270"/>
      <c r="S149" s="1271"/>
      <c r="T149" s="1270"/>
      <c r="U149" s="1271"/>
      <c r="V149" s="1270"/>
      <c r="W149" s="1271"/>
      <c r="X149" s="158">
        <f t="shared" si="28"/>
        <v>1</v>
      </c>
      <c r="Y149" s="141">
        <f t="shared" si="32"/>
        <v>0.11759999999999998</v>
      </c>
      <c r="Z149" s="158">
        <f t="shared" si="33"/>
        <v>2</v>
      </c>
      <c r="AA149" s="141">
        <f t="shared" si="34"/>
        <v>0.2016</v>
      </c>
      <c r="AB149" s="1259"/>
      <c r="AC149" s="1260"/>
      <c r="AD149" s="1260"/>
      <c r="AE149" s="1260"/>
      <c r="AF149" s="1260"/>
      <c r="AG149" s="1261"/>
      <c r="AH149" s="1259"/>
      <c r="AI149" s="1260"/>
      <c r="AJ149" s="1260"/>
      <c r="AK149" s="1260"/>
      <c r="AL149" s="1260"/>
      <c r="AM149" s="1261"/>
      <c r="AN149" s="1259"/>
      <c r="AO149" s="1260"/>
      <c r="AP149" s="1260"/>
      <c r="AQ149" s="1260"/>
      <c r="AR149" s="1260"/>
      <c r="AS149" s="1261"/>
      <c r="AT149" s="285"/>
      <c r="AU149" s="298">
        <v>1</v>
      </c>
      <c r="AW149" s="318">
        <f t="shared" si="29"/>
        <v>0</v>
      </c>
      <c r="AX149" s="318">
        <f t="shared" si="35"/>
        <v>0</v>
      </c>
      <c r="AY149" s="318">
        <f t="shared" si="36"/>
        <v>0</v>
      </c>
      <c r="AZ149" s="306"/>
      <c r="BA149" s="306"/>
      <c r="BB149" s="306"/>
      <c r="BC149" s="306"/>
      <c r="BD149" s="306"/>
      <c r="BE149" s="306"/>
      <c r="BF149" s="306"/>
      <c r="BG149" s="306"/>
      <c r="BH149" s="319"/>
      <c r="BL149" s="2"/>
      <c r="BM149" s="2"/>
      <c r="BN149" s="2"/>
      <c r="BO149" s="317">
        <f t="shared" si="15"/>
        <v>0</v>
      </c>
      <c r="BP149" s="317">
        <f t="shared" si="16"/>
        <v>0</v>
      </c>
      <c r="BQ149" s="317">
        <f t="shared" si="17"/>
        <v>0</v>
      </c>
      <c r="BR149" s="317">
        <f t="shared" si="18"/>
        <v>0</v>
      </c>
      <c r="BS149" s="317">
        <f t="shared" si="19"/>
        <v>0</v>
      </c>
      <c r="BT149" s="317">
        <f t="shared" si="20"/>
        <v>0</v>
      </c>
      <c r="BU149" s="317">
        <f t="shared" si="21"/>
        <v>0</v>
      </c>
      <c r="BV149" s="317">
        <f t="shared" si="22"/>
        <v>0</v>
      </c>
      <c r="BW149" s="317">
        <f t="shared" si="23"/>
        <v>0</v>
      </c>
      <c r="BX149" s="317">
        <f t="shared" si="24"/>
        <v>0</v>
      </c>
      <c r="BY149" s="317">
        <f t="shared" si="25"/>
        <v>0</v>
      </c>
      <c r="BZ149" s="317"/>
      <c r="CA149" s="317"/>
      <c r="CB149" s="2"/>
      <c r="CC149" s="301">
        <v>1</v>
      </c>
      <c r="CD149" s="37" t="str">
        <f t="shared" si="37"/>
        <v/>
      </c>
      <c r="CE149" s="38" t="str">
        <f t="shared" si="38"/>
        <v/>
      </c>
      <c r="CF149" s="2"/>
    </row>
    <row r="150" spans="1:84" ht="10.5" customHeight="1">
      <c r="A150" s="15" t="str">
        <f>IF(B150="","","Control 18")</f>
        <v/>
      </c>
      <c r="B150" s="1293"/>
      <c r="C150" s="1294"/>
      <c r="D150" s="1295"/>
      <c r="E150" s="1282"/>
      <c r="F150" s="1283"/>
      <c r="G150" s="1284"/>
      <c r="H150" s="1285"/>
      <c r="I150" s="1285"/>
      <c r="J150" s="1286"/>
      <c r="K150" s="1287"/>
      <c r="L150" s="1288"/>
      <c r="M150" s="1288"/>
      <c r="N150" s="1288"/>
      <c r="O150" s="1289"/>
      <c r="P150" s="1270"/>
      <c r="Q150" s="1271"/>
      <c r="R150" s="1270"/>
      <c r="S150" s="1271"/>
      <c r="T150" s="1270"/>
      <c r="U150" s="1271"/>
      <c r="V150" s="1270"/>
      <c r="W150" s="1271"/>
      <c r="X150" s="158">
        <f>IF(Y150&gt;0.8,5,IF(Y150&gt;0.6,4,IF(Y150&gt;0.4,3,IF(Y150&gt;0.2,2,1))))</f>
        <v>1</v>
      </c>
      <c r="Y150" s="141">
        <f t="shared" si="32"/>
        <v>0.11759999999999998</v>
      </c>
      <c r="Z150" s="158">
        <f t="shared" si="33"/>
        <v>2</v>
      </c>
      <c r="AA150" s="141">
        <f t="shared" si="34"/>
        <v>0.2016</v>
      </c>
      <c r="AB150" s="1259"/>
      <c r="AC150" s="1260"/>
      <c r="AD150" s="1260"/>
      <c r="AE150" s="1260"/>
      <c r="AF150" s="1260"/>
      <c r="AG150" s="1261"/>
      <c r="AH150" s="1259"/>
      <c r="AI150" s="1260"/>
      <c r="AJ150" s="1260"/>
      <c r="AK150" s="1260"/>
      <c r="AL150" s="1260"/>
      <c r="AM150" s="1261"/>
      <c r="AN150" s="1259"/>
      <c r="AO150" s="1260"/>
      <c r="AP150" s="1260"/>
      <c r="AQ150" s="1260"/>
      <c r="AR150" s="1260"/>
      <c r="AS150" s="1261"/>
      <c r="AT150" s="285"/>
      <c r="AU150" s="298">
        <v>1</v>
      </c>
      <c r="AW150" s="318">
        <f t="shared" si="29"/>
        <v>0</v>
      </c>
      <c r="AX150" s="318">
        <f t="shared" si="35"/>
        <v>0</v>
      </c>
      <c r="AY150" s="318">
        <f t="shared" si="36"/>
        <v>0</v>
      </c>
      <c r="AZ150" s="306"/>
      <c r="BA150" s="306"/>
      <c r="BB150" s="306"/>
      <c r="BC150" s="306"/>
      <c r="BD150" s="306"/>
      <c r="BE150" s="306"/>
      <c r="BF150" s="306"/>
      <c r="BG150" s="306"/>
      <c r="BH150" s="319"/>
      <c r="BL150" s="2"/>
      <c r="BM150" s="2"/>
      <c r="BN150" s="2"/>
      <c r="BO150" s="317">
        <f t="shared" si="15"/>
        <v>0</v>
      </c>
      <c r="BP150" s="317">
        <f t="shared" si="16"/>
        <v>0</v>
      </c>
      <c r="BQ150" s="317">
        <f t="shared" si="17"/>
        <v>0</v>
      </c>
      <c r="BR150" s="317">
        <f t="shared" si="18"/>
        <v>0</v>
      </c>
      <c r="BS150" s="317">
        <f t="shared" si="19"/>
        <v>0</v>
      </c>
      <c r="BT150" s="317">
        <f t="shared" si="20"/>
        <v>0</v>
      </c>
      <c r="BU150" s="317">
        <f t="shared" si="21"/>
        <v>0</v>
      </c>
      <c r="BV150" s="317">
        <f t="shared" si="22"/>
        <v>0</v>
      </c>
      <c r="BW150" s="317">
        <f t="shared" si="23"/>
        <v>0</v>
      </c>
      <c r="BX150" s="317">
        <f t="shared" si="24"/>
        <v>0</v>
      </c>
      <c r="BY150" s="317">
        <f t="shared" si="25"/>
        <v>0</v>
      </c>
      <c r="BZ150" s="317"/>
      <c r="CA150" s="317"/>
      <c r="CB150" s="2"/>
      <c r="CC150" s="301">
        <v>1</v>
      </c>
      <c r="CD150" s="37" t="str">
        <f t="shared" si="37"/>
        <v/>
      </c>
      <c r="CE150" s="38" t="str">
        <f t="shared" si="38"/>
        <v/>
      </c>
      <c r="CF150" s="2"/>
    </row>
    <row r="151" spans="1:84" ht="10.5" customHeight="1">
      <c r="A151" s="15" t="str">
        <f>IF(B151="","","Control 19")</f>
        <v/>
      </c>
      <c r="B151" s="1293"/>
      <c r="C151" s="1294"/>
      <c r="D151" s="1295"/>
      <c r="E151" s="1282"/>
      <c r="F151" s="1283"/>
      <c r="G151" s="1284"/>
      <c r="H151" s="1285"/>
      <c r="I151" s="1285"/>
      <c r="J151" s="1286"/>
      <c r="K151" s="1287"/>
      <c r="L151" s="1288"/>
      <c r="M151" s="1288"/>
      <c r="N151" s="1288"/>
      <c r="O151" s="1289"/>
      <c r="P151" s="1270"/>
      <c r="Q151" s="1271"/>
      <c r="R151" s="1270"/>
      <c r="S151" s="1271"/>
      <c r="T151" s="1270"/>
      <c r="U151" s="1271"/>
      <c r="V151" s="1270"/>
      <c r="W151" s="1271"/>
      <c r="X151" s="158">
        <f t="shared" si="28"/>
        <v>1</v>
      </c>
      <c r="Y151" s="141">
        <f t="shared" si="32"/>
        <v>0.11759999999999998</v>
      </c>
      <c r="Z151" s="158">
        <f t="shared" si="33"/>
        <v>2</v>
      </c>
      <c r="AA151" s="141">
        <f t="shared" si="34"/>
        <v>0.2016</v>
      </c>
      <c r="AB151" s="1259"/>
      <c r="AC151" s="1260"/>
      <c r="AD151" s="1260"/>
      <c r="AE151" s="1260"/>
      <c r="AF151" s="1260"/>
      <c r="AG151" s="1261"/>
      <c r="AH151" s="1259"/>
      <c r="AI151" s="1260"/>
      <c r="AJ151" s="1260"/>
      <c r="AK151" s="1260"/>
      <c r="AL151" s="1260"/>
      <c r="AM151" s="1261"/>
      <c r="AN151" s="1259"/>
      <c r="AO151" s="1260"/>
      <c r="AP151" s="1260"/>
      <c r="AQ151" s="1260"/>
      <c r="AR151" s="1260"/>
      <c r="AS151" s="1261"/>
      <c r="AT151" s="285"/>
      <c r="AU151" s="298">
        <v>1</v>
      </c>
      <c r="AW151" s="318">
        <f t="shared" si="29"/>
        <v>0</v>
      </c>
      <c r="AX151" s="318">
        <f t="shared" si="35"/>
        <v>0</v>
      </c>
      <c r="AY151" s="318">
        <f t="shared" si="36"/>
        <v>0</v>
      </c>
      <c r="AZ151" s="306"/>
      <c r="BA151" s="306"/>
      <c r="BB151" s="306"/>
      <c r="BC151" s="306"/>
      <c r="BD151" s="306"/>
      <c r="BE151" s="306"/>
      <c r="BF151" s="306"/>
      <c r="BG151" s="306"/>
      <c r="BH151" s="319"/>
      <c r="BL151" s="2"/>
      <c r="BM151" s="2"/>
      <c r="BN151" s="2"/>
      <c r="BO151" s="317">
        <f t="shared" si="15"/>
        <v>0</v>
      </c>
      <c r="BP151" s="317">
        <f t="shared" si="16"/>
        <v>0</v>
      </c>
      <c r="BQ151" s="317">
        <f t="shared" si="17"/>
        <v>0</v>
      </c>
      <c r="BR151" s="317">
        <f t="shared" si="18"/>
        <v>0</v>
      </c>
      <c r="BS151" s="317">
        <f t="shared" si="19"/>
        <v>0</v>
      </c>
      <c r="BT151" s="317">
        <f t="shared" si="20"/>
        <v>0</v>
      </c>
      <c r="BU151" s="317">
        <f t="shared" si="21"/>
        <v>0</v>
      </c>
      <c r="BV151" s="317">
        <f t="shared" si="22"/>
        <v>0</v>
      </c>
      <c r="BW151" s="317">
        <f t="shared" si="23"/>
        <v>0</v>
      </c>
      <c r="BX151" s="317">
        <f t="shared" si="24"/>
        <v>0</v>
      </c>
      <c r="BY151" s="317">
        <f t="shared" si="25"/>
        <v>0</v>
      </c>
      <c r="BZ151" s="317"/>
      <c r="CA151" s="317"/>
      <c r="CB151" s="2"/>
      <c r="CC151" s="301">
        <v>1</v>
      </c>
      <c r="CD151" s="37" t="str">
        <f t="shared" si="37"/>
        <v/>
      </c>
      <c r="CE151" s="38" t="str">
        <f t="shared" si="38"/>
        <v/>
      </c>
      <c r="CF151" s="2"/>
    </row>
    <row r="152" spans="1:84" ht="10.5" customHeight="1">
      <c r="A152" s="15" t="str">
        <f>IF(B152="","","Control 20")</f>
        <v/>
      </c>
      <c r="B152" s="1293"/>
      <c r="C152" s="1294"/>
      <c r="D152" s="1295"/>
      <c r="E152" s="1282"/>
      <c r="F152" s="1283"/>
      <c r="G152" s="1284"/>
      <c r="H152" s="1285"/>
      <c r="I152" s="1285"/>
      <c r="J152" s="1286"/>
      <c r="K152" s="1287"/>
      <c r="L152" s="1288"/>
      <c r="M152" s="1288"/>
      <c r="N152" s="1288"/>
      <c r="O152" s="1289"/>
      <c r="P152" s="1270"/>
      <c r="Q152" s="1271"/>
      <c r="R152" s="1270"/>
      <c r="S152" s="1271"/>
      <c r="T152" s="1270"/>
      <c r="U152" s="1271"/>
      <c r="V152" s="1270"/>
      <c r="W152" s="1271"/>
      <c r="X152" s="158">
        <f t="shared" si="28"/>
        <v>1</v>
      </c>
      <c r="Y152" s="141">
        <f t="shared" si="32"/>
        <v>0.11759999999999998</v>
      </c>
      <c r="Z152" s="158">
        <f t="shared" si="33"/>
        <v>2</v>
      </c>
      <c r="AA152" s="141">
        <f t="shared" si="34"/>
        <v>0.2016</v>
      </c>
      <c r="AB152" s="1259"/>
      <c r="AC152" s="1260"/>
      <c r="AD152" s="1260"/>
      <c r="AE152" s="1260"/>
      <c r="AF152" s="1260"/>
      <c r="AG152" s="1261"/>
      <c r="AH152" s="1259"/>
      <c r="AI152" s="1260"/>
      <c r="AJ152" s="1260"/>
      <c r="AK152" s="1260"/>
      <c r="AL152" s="1260"/>
      <c r="AM152" s="1261"/>
      <c r="AN152" s="1259"/>
      <c r="AO152" s="1260"/>
      <c r="AP152" s="1260"/>
      <c r="AQ152" s="1260"/>
      <c r="AR152" s="1260"/>
      <c r="AS152" s="1261"/>
      <c r="AT152" s="285"/>
      <c r="AU152" s="298">
        <v>1</v>
      </c>
      <c r="AW152" s="318">
        <f t="shared" si="29"/>
        <v>0</v>
      </c>
      <c r="AX152" s="318">
        <f t="shared" si="35"/>
        <v>0</v>
      </c>
      <c r="AY152" s="318">
        <f t="shared" si="36"/>
        <v>0</v>
      </c>
      <c r="AZ152" s="306"/>
      <c r="BA152" s="306"/>
      <c r="BB152" s="306"/>
      <c r="BC152" s="306"/>
      <c r="BD152" s="306"/>
      <c r="BE152" s="306"/>
      <c r="BF152" s="306"/>
      <c r="BG152" s="306"/>
      <c r="BH152" s="319"/>
      <c r="BL152" s="2"/>
      <c r="BM152" s="2"/>
      <c r="BN152" s="2"/>
      <c r="BO152" s="317">
        <f t="shared" si="15"/>
        <v>0</v>
      </c>
      <c r="BP152" s="317">
        <f t="shared" si="16"/>
        <v>0</v>
      </c>
      <c r="BQ152" s="317">
        <f t="shared" si="17"/>
        <v>0</v>
      </c>
      <c r="BR152" s="317">
        <f t="shared" si="18"/>
        <v>0</v>
      </c>
      <c r="BS152" s="317">
        <f t="shared" si="19"/>
        <v>0</v>
      </c>
      <c r="BT152" s="317">
        <f t="shared" si="20"/>
        <v>0</v>
      </c>
      <c r="BU152" s="317">
        <f t="shared" si="21"/>
        <v>0</v>
      </c>
      <c r="BV152" s="317">
        <f t="shared" si="22"/>
        <v>0</v>
      </c>
      <c r="BW152" s="317">
        <f t="shared" si="23"/>
        <v>0</v>
      </c>
      <c r="BX152" s="317">
        <f t="shared" si="24"/>
        <v>0</v>
      </c>
      <c r="BY152" s="317">
        <f t="shared" si="25"/>
        <v>0</v>
      </c>
      <c r="BZ152" s="317"/>
      <c r="CA152" s="317"/>
      <c r="CB152" s="2"/>
      <c r="CC152" s="301">
        <v>1</v>
      </c>
      <c r="CD152" s="37" t="str">
        <f t="shared" si="37"/>
        <v/>
      </c>
      <c r="CE152" s="38" t="str">
        <f t="shared" si="38"/>
        <v/>
      </c>
      <c r="CF152" s="2"/>
    </row>
    <row r="153" spans="1:84" ht="10.5" customHeight="1">
      <c r="A153" s="15" t="str">
        <f>IF(B153="","","Control 21")</f>
        <v/>
      </c>
      <c r="B153" s="1293"/>
      <c r="C153" s="1294"/>
      <c r="D153" s="1295"/>
      <c r="E153" s="1282"/>
      <c r="F153" s="1283"/>
      <c r="G153" s="1284"/>
      <c r="H153" s="1285"/>
      <c r="I153" s="1285"/>
      <c r="J153" s="1286"/>
      <c r="K153" s="1287"/>
      <c r="L153" s="1288"/>
      <c r="M153" s="1288"/>
      <c r="N153" s="1288"/>
      <c r="O153" s="1289"/>
      <c r="P153" s="1270"/>
      <c r="Q153" s="1271"/>
      <c r="R153" s="1270"/>
      <c r="S153" s="1271"/>
      <c r="T153" s="1270"/>
      <c r="U153" s="1271"/>
      <c r="V153" s="1270"/>
      <c r="W153" s="1271"/>
      <c r="X153" s="158">
        <f t="shared" si="28"/>
        <v>1</v>
      </c>
      <c r="Y153" s="141">
        <f t="shared" si="32"/>
        <v>0.11759999999999998</v>
      </c>
      <c r="Z153" s="158">
        <f t="shared" si="33"/>
        <v>2</v>
      </c>
      <c r="AA153" s="141">
        <f t="shared" si="34"/>
        <v>0.2016</v>
      </c>
      <c r="AB153" s="1259"/>
      <c r="AC153" s="1260"/>
      <c r="AD153" s="1260"/>
      <c r="AE153" s="1260"/>
      <c r="AF153" s="1260"/>
      <c r="AG153" s="1261"/>
      <c r="AH153" s="1259"/>
      <c r="AI153" s="1260"/>
      <c r="AJ153" s="1260"/>
      <c r="AK153" s="1260"/>
      <c r="AL153" s="1260"/>
      <c r="AM153" s="1261"/>
      <c r="AN153" s="1259"/>
      <c r="AO153" s="1260"/>
      <c r="AP153" s="1260"/>
      <c r="AQ153" s="1260"/>
      <c r="AR153" s="1260"/>
      <c r="AS153" s="1261"/>
      <c r="AT153" s="285"/>
      <c r="AU153" s="298">
        <v>1</v>
      </c>
      <c r="AW153" s="318">
        <f t="shared" si="29"/>
        <v>0</v>
      </c>
      <c r="AX153" s="318">
        <f t="shared" si="35"/>
        <v>0</v>
      </c>
      <c r="AY153" s="318">
        <f t="shared" si="36"/>
        <v>0</v>
      </c>
      <c r="AZ153" s="306"/>
      <c r="BA153" s="306"/>
      <c r="BB153" s="306"/>
      <c r="BC153" s="306"/>
      <c r="BD153" s="306"/>
      <c r="BE153" s="306"/>
      <c r="BF153" s="306"/>
      <c r="BG153" s="306"/>
      <c r="BH153" s="319"/>
      <c r="BL153" s="2"/>
      <c r="BM153" s="2"/>
      <c r="BN153" s="2"/>
      <c r="BO153" s="317">
        <f t="shared" si="15"/>
        <v>0</v>
      </c>
      <c r="BP153" s="317">
        <f t="shared" si="16"/>
        <v>0</v>
      </c>
      <c r="BQ153" s="317">
        <f t="shared" si="17"/>
        <v>0</v>
      </c>
      <c r="BR153" s="317">
        <f t="shared" si="18"/>
        <v>0</v>
      </c>
      <c r="BS153" s="317">
        <f t="shared" si="19"/>
        <v>0</v>
      </c>
      <c r="BT153" s="317">
        <f t="shared" si="20"/>
        <v>0</v>
      </c>
      <c r="BU153" s="317">
        <f t="shared" si="21"/>
        <v>0</v>
      </c>
      <c r="BV153" s="317">
        <f t="shared" si="22"/>
        <v>0</v>
      </c>
      <c r="BW153" s="317">
        <f t="shared" si="23"/>
        <v>0</v>
      </c>
      <c r="BX153" s="317">
        <f t="shared" si="24"/>
        <v>0</v>
      </c>
      <c r="BY153" s="317">
        <f t="shared" si="25"/>
        <v>0</v>
      </c>
      <c r="BZ153" s="317"/>
      <c r="CA153" s="317"/>
      <c r="CB153" s="2"/>
      <c r="CC153" s="301">
        <v>1</v>
      </c>
      <c r="CD153" s="37"/>
      <c r="CE153" s="38"/>
      <c r="CF153" s="2"/>
    </row>
    <row r="154" spans="1:84" ht="10.5" customHeight="1">
      <c r="A154" s="15" t="str">
        <f>IF(B154="","","Control 22")</f>
        <v/>
      </c>
      <c r="B154" s="1293"/>
      <c r="C154" s="1294"/>
      <c r="D154" s="1295"/>
      <c r="E154" s="1282"/>
      <c r="F154" s="1283"/>
      <c r="G154" s="1284"/>
      <c r="H154" s="1285"/>
      <c r="I154" s="1285"/>
      <c r="J154" s="1286"/>
      <c r="K154" s="1287"/>
      <c r="L154" s="1288"/>
      <c r="M154" s="1288"/>
      <c r="N154" s="1288"/>
      <c r="O154" s="1289"/>
      <c r="P154" s="1270"/>
      <c r="Q154" s="1271"/>
      <c r="R154" s="1270"/>
      <c r="S154" s="1271"/>
      <c r="T154" s="1270"/>
      <c r="U154" s="1271"/>
      <c r="V154" s="1270"/>
      <c r="W154" s="1271"/>
      <c r="X154" s="158">
        <f t="shared" si="28"/>
        <v>1</v>
      </c>
      <c r="Y154" s="141">
        <f t="shared" si="32"/>
        <v>0.11759999999999998</v>
      </c>
      <c r="Z154" s="158">
        <f t="shared" si="33"/>
        <v>2</v>
      </c>
      <c r="AA154" s="141">
        <f t="shared" si="34"/>
        <v>0.2016</v>
      </c>
      <c r="AB154" s="1259"/>
      <c r="AC154" s="1260"/>
      <c r="AD154" s="1260"/>
      <c r="AE154" s="1260"/>
      <c r="AF154" s="1260"/>
      <c r="AG154" s="1261"/>
      <c r="AH154" s="1259"/>
      <c r="AI154" s="1260"/>
      <c r="AJ154" s="1260"/>
      <c r="AK154" s="1260"/>
      <c r="AL154" s="1260"/>
      <c r="AM154" s="1261"/>
      <c r="AN154" s="1259"/>
      <c r="AO154" s="1260"/>
      <c r="AP154" s="1260"/>
      <c r="AQ154" s="1260"/>
      <c r="AR154" s="1260"/>
      <c r="AS154" s="1261"/>
      <c r="AT154" s="285"/>
      <c r="AU154" s="298">
        <v>1</v>
      </c>
      <c r="AW154" s="318">
        <f t="shared" si="29"/>
        <v>0</v>
      </c>
      <c r="AX154" s="318">
        <f t="shared" si="35"/>
        <v>0</v>
      </c>
      <c r="AY154" s="318">
        <f t="shared" si="36"/>
        <v>0</v>
      </c>
      <c r="AZ154" s="306"/>
      <c r="BA154" s="306"/>
      <c r="BB154" s="306"/>
      <c r="BC154" s="306"/>
      <c r="BD154" s="306"/>
      <c r="BE154" s="306"/>
      <c r="BF154" s="306"/>
      <c r="BG154" s="306"/>
      <c r="BH154" s="319"/>
      <c r="BL154" s="2"/>
      <c r="BM154" s="2"/>
      <c r="BN154" s="2"/>
      <c r="BO154" s="317">
        <f t="shared" si="15"/>
        <v>0</v>
      </c>
      <c r="BP154" s="317">
        <f t="shared" si="16"/>
        <v>0</v>
      </c>
      <c r="BQ154" s="317">
        <f t="shared" si="17"/>
        <v>0</v>
      </c>
      <c r="BR154" s="317">
        <f t="shared" si="18"/>
        <v>0</v>
      </c>
      <c r="BS154" s="317">
        <f t="shared" si="19"/>
        <v>0</v>
      </c>
      <c r="BT154" s="317">
        <f t="shared" si="20"/>
        <v>0</v>
      </c>
      <c r="BU154" s="317">
        <f t="shared" si="21"/>
        <v>0</v>
      </c>
      <c r="BV154" s="317">
        <f t="shared" si="22"/>
        <v>0</v>
      </c>
      <c r="BW154" s="317">
        <f t="shared" si="23"/>
        <v>0</v>
      </c>
      <c r="BX154" s="317">
        <f t="shared" si="24"/>
        <v>0</v>
      </c>
      <c r="BY154" s="317">
        <f t="shared" si="25"/>
        <v>0</v>
      </c>
      <c r="BZ154" s="317"/>
      <c r="CA154" s="317"/>
      <c r="CB154" s="2"/>
      <c r="CC154" s="301">
        <v>1</v>
      </c>
      <c r="CD154" s="37"/>
      <c r="CE154" s="38"/>
      <c r="CF154" s="2"/>
    </row>
    <row r="155" spans="1:84" ht="10.5" customHeight="1">
      <c r="A155" s="15" t="str">
        <f>IF(B155="","","Control 23")</f>
        <v/>
      </c>
      <c r="B155" s="1293"/>
      <c r="C155" s="1294"/>
      <c r="D155" s="1295"/>
      <c r="E155" s="1282"/>
      <c r="F155" s="1283"/>
      <c r="G155" s="1284"/>
      <c r="H155" s="1285"/>
      <c r="I155" s="1285"/>
      <c r="J155" s="1286"/>
      <c r="K155" s="1287"/>
      <c r="L155" s="1288"/>
      <c r="M155" s="1288"/>
      <c r="N155" s="1288"/>
      <c r="O155" s="1289"/>
      <c r="P155" s="1270"/>
      <c r="Q155" s="1271"/>
      <c r="R155" s="1270"/>
      <c r="S155" s="1271"/>
      <c r="T155" s="1270"/>
      <c r="U155" s="1271"/>
      <c r="V155" s="1270"/>
      <c r="W155" s="1271"/>
      <c r="X155" s="158">
        <f t="shared" si="28"/>
        <v>1</v>
      </c>
      <c r="Y155" s="141">
        <f t="shared" si="32"/>
        <v>0.11759999999999998</v>
      </c>
      <c r="Z155" s="158">
        <f t="shared" si="33"/>
        <v>2</v>
      </c>
      <c r="AA155" s="141">
        <f t="shared" si="34"/>
        <v>0.2016</v>
      </c>
      <c r="AB155" s="1259"/>
      <c r="AC155" s="1260"/>
      <c r="AD155" s="1260"/>
      <c r="AE155" s="1260"/>
      <c r="AF155" s="1260"/>
      <c r="AG155" s="1261"/>
      <c r="AH155" s="1259"/>
      <c r="AI155" s="1260"/>
      <c r="AJ155" s="1260"/>
      <c r="AK155" s="1260"/>
      <c r="AL155" s="1260"/>
      <c r="AM155" s="1261"/>
      <c r="AN155" s="1259"/>
      <c r="AO155" s="1260"/>
      <c r="AP155" s="1260"/>
      <c r="AQ155" s="1260"/>
      <c r="AR155" s="1260"/>
      <c r="AS155" s="1261"/>
      <c r="AT155" s="285"/>
      <c r="AU155" s="298">
        <v>1</v>
      </c>
      <c r="AW155" s="318">
        <f t="shared" si="29"/>
        <v>0</v>
      </c>
      <c r="AX155" s="318">
        <f t="shared" si="35"/>
        <v>0</v>
      </c>
      <c r="AY155" s="318">
        <f t="shared" si="36"/>
        <v>0</v>
      </c>
      <c r="AZ155" s="306"/>
      <c r="BA155" s="306"/>
      <c r="BB155" s="306"/>
      <c r="BC155" s="306"/>
      <c r="BD155" s="306"/>
      <c r="BE155" s="306"/>
      <c r="BF155" s="306"/>
      <c r="BG155" s="306"/>
      <c r="BH155" s="319"/>
      <c r="BL155" s="2"/>
      <c r="BM155" s="2"/>
      <c r="BN155" s="2"/>
      <c r="BO155" s="317">
        <f t="shared" si="15"/>
        <v>0</v>
      </c>
      <c r="BP155" s="317">
        <f t="shared" si="16"/>
        <v>0</v>
      </c>
      <c r="BQ155" s="317">
        <f t="shared" si="17"/>
        <v>0</v>
      </c>
      <c r="BR155" s="317">
        <f t="shared" si="18"/>
        <v>0</v>
      </c>
      <c r="BS155" s="317">
        <f t="shared" si="19"/>
        <v>0</v>
      </c>
      <c r="BT155" s="317">
        <f t="shared" si="20"/>
        <v>0</v>
      </c>
      <c r="BU155" s="317">
        <f t="shared" si="21"/>
        <v>0</v>
      </c>
      <c r="BV155" s="317">
        <f t="shared" si="22"/>
        <v>0</v>
      </c>
      <c r="BW155" s="317">
        <f t="shared" si="23"/>
        <v>0</v>
      </c>
      <c r="BX155" s="317">
        <f t="shared" si="24"/>
        <v>0</v>
      </c>
      <c r="BY155" s="317">
        <f t="shared" si="25"/>
        <v>0</v>
      </c>
      <c r="BZ155" s="317"/>
      <c r="CA155" s="317"/>
      <c r="CB155" s="2"/>
      <c r="CC155" s="301">
        <v>1</v>
      </c>
      <c r="CD155" s="37"/>
      <c r="CE155" s="38"/>
      <c r="CF155" s="2"/>
    </row>
    <row r="156" spans="1:84" ht="10.5" customHeight="1">
      <c r="A156" s="15" t="str">
        <f>IF(B156="","","Control 24")</f>
        <v/>
      </c>
      <c r="B156" s="1293"/>
      <c r="C156" s="1294"/>
      <c r="D156" s="1295"/>
      <c r="E156" s="1282"/>
      <c r="F156" s="1283"/>
      <c r="G156" s="1284"/>
      <c r="H156" s="1285"/>
      <c r="I156" s="1285"/>
      <c r="J156" s="1286"/>
      <c r="K156" s="1287"/>
      <c r="L156" s="1288"/>
      <c r="M156" s="1288"/>
      <c r="N156" s="1288"/>
      <c r="O156" s="1289"/>
      <c r="P156" s="1270"/>
      <c r="Q156" s="1271"/>
      <c r="R156" s="1270"/>
      <c r="S156" s="1271"/>
      <c r="T156" s="1270"/>
      <c r="U156" s="1271"/>
      <c r="V156" s="1270"/>
      <c r="W156" s="1271"/>
      <c r="X156" s="158">
        <f t="shared" si="28"/>
        <v>1</v>
      </c>
      <c r="Y156" s="141">
        <f t="shared" si="32"/>
        <v>0.11759999999999998</v>
      </c>
      <c r="Z156" s="158">
        <f t="shared" si="33"/>
        <v>2</v>
      </c>
      <c r="AA156" s="141">
        <f t="shared" si="34"/>
        <v>0.2016</v>
      </c>
      <c r="AB156" s="1259"/>
      <c r="AC156" s="1260"/>
      <c r="AD156" s="1260"/>
      <c r="AE156" s="1260"/>
      <c r="AF156" s="1260"/>
      <c r="AG156" s="1261"/>
      <c r="AH156" s="1259"/>
      <c r="AI156" s="1260"/>
      <c r="AJ156" s="1260"/>
      <c r="AK156" s="1260"/>
      <c r="AL156" s="1260"/>
      <c r="AM156" s="1261"/>
      <c r="AN156" s="1259"/>
      <c r="AO156" s="1260"/>
      <c r="AP156" s="1260"/>
      <c r="AQ156" s="1260"/>
      <c r="AR156" s="1260"/>
      <c r="AS156" s="1261"/>
      <c r="AT156" s="285"/>
      <c r="AU156" s="298">
        <v>1</v>
      </c>
      <c r="AW156" s="318">
        <f t="shared" si="29"/>
        <v>0</v>
      </c>
      <c r="AX156" s="318">
        <f t="shared" si="35"/>
        <v>0</v>
      </c>
      <c r="AY156" s="318">
        <f t="shared" si="36"/>
        <v>0</v>
      </c>
      <c r="AZ156" s="306"/>
      <c r="BA156" s="306"/>
      <c r="BB156" s="306"/>
      <c r="BC156" s="306"/>
      <c r="BD156" s="306"/>
      <c r="BE156" s="306"/>
      <c r="BF156" s="306"/>
      <c r="BG156" s="306"/>
      <c r="BH156" s="319"/>
      <c r="BL156" s="2"/>
      <c r="BM156" s="2"/>
      <c r="BN156" s="2"/>
      <c r="BO156" s="317">
        <f t="shared" si="15"/>
        <v>0</v>
      </c>
      <c r="BP156" s="317">
        <f t="shared" si="16"/>
        <v>0</v>
      </c>
      <c r="BQ156" s="317">
        <f t="shared" si="17"/>
        <v>0</v>
      </c>
      <c r="BR156" s="317">
        <f t="shared" si="18"/>
        <v>0</v>
      </c>
      <c r="BS156" s="317">
        <f t="shared" si="19"/>
        <v>0</v>
      </c>
      <c r="BT156" s="317">
        <f t="shared" si="20"/>
        <v>0</v>
      </c>
      <c r="BU156" s="317">
        <f t="shared" si="21"/>
        <v>0</v>
      </c>
      <c r="BV156" s="317">
        <f t="shared" si="22"/>
        <v>0</v>
      </c>
      <c r="BW156" s="317">
        <f t="shared" si="23"/>
        <v>0</v>
      </c>
      <c r="BX156" s="317">
        <f t="shared" si="24"/>
        <v>0</v>
      </c>
      <c r="BY156" s="317">
        <f t="shared" si="25"/>
        <v>0</v>
      </c>
      <c r="BZ156" s="317"/>
      <c r="CA156" s="317"/>
      <c r="CB156" s="2"/>
      <c r="CC156" s="301">
        <v>1</v>
      </c>
      <c r="CD156" s="37"/>
      <c r="CE156" s="38"/>
      <c r="CF156" s="2"/>
    </row>
    <row r="157" spans="1:84" ht="10.5" customHeight="1">
      <c r="A157" s="15" t="str">
        <f>IF(B157="","","Control 25")</f>
        <v/>
      </c>
      <c r="B157" s="1293"/>
      <c r="C157" s="1294"/>
      <c r="D157" s="1295"/>
      <c r="E157" s="1282"/>
      <c r="F157" s="1283"/>
      <c r="G157" s="1284"/>
      <c r="H157" s="1285"/>
      <c r="I157" s="1285"/>
      <c r="J157" s="1286"/>
      <c r="K157" s="1287"/>
      <c r="L157" s="1288"/>
      <c r="M157" s="1288"/>
      <c r="N157" s="1288"/>
      <c r="O157" s="1289"/>
      <c r="P157" s="1270"/>
      <c r="Q157" s="1271"/>
      <c r="R157" s="1270"/>
      <c r="S157" s="1271"/>
      <c r="T157" s="1270"/>
      <c r="U157" s="1271"/>
      <c r="V157" s="1270"/>
      <c r="W157" s="1271"/>
      <c r="X157" s="158">
        <f t="shared" si="28"/>
        <v>1</v>
      </c>
      <c r="Y157" s="141">
        <f t="shared" si="32"/>
        <v>0.11759999999999998</v>
      </c>
      <c r="Z157" s="158">
        <f t="shared" si="33"/>
        <v>2</v>
      </c>
      <c r="AA157" s="141">
        <f t="shared" si="34"/>
        <v>0.2016</v>
      </c>
      <c r="AB157" s="1259"/>
      <c r="AC157" s="1260"/>
      <c r="AD157" s="1260"/>
      <c r="AE157" s="1260"/>
      <c r="AF157" s="1260"/>
      <c r="AG157" s="1261"/>
      <c r="AH157" s="1259"/>
      <c r="AI157" s="1260"/>
      <c r="AJ157" s="1260"/>
      <c r="AK157" s="1260"/>
      <c r="AL157" s="1260"/>
      <c r="AM157" s="1261"/>
      <c r="AN157" s="1259"/>
      <c r="AO157" s="1260"/>
      <c r="AP157" s="1260"/>
      <c r="AQ157" s="1260"/>
      <c r="AR157" s="1260"/>
      <c r="AS157" s="1261"/>
      <c r="AT157" s="285"/>
      <c r="AU157" s="298">
        <v>1</v>
      </c>
      <c r="AW157" s="318">
        <f t="shared" si="29"/>
        <v>0</v>
      </c>
      <c r="AX157" s="318">
        <f t="shared" si="35"/>
        <v>0</v>
      </c>
      <c r="AY157" s="318">
        <f t="shared" si="36"/>
        <v>0</v>
      </c>
      <c r="AZ157" s="306"/>
      <c r="BA157" s="306"/>
      <c r="BB157" s="306"/>
      <c r="BC157" s="306"/>
      <c r="BD157" s="306"/>
      <c r="BE157" s="306"/>
      <c r="BF157" s="306"/>
      <c r="BG157" s="306"/>
      <c r="BH157" s="319"/>
      <c r="BL157" s="2"/>
      <c r="BM157" s="2"/>
      <c r="BN157" s="2"/>
      <c r="BO157" s="317">
        <f t="shared" si="15"/>
        <v>0</v>
      </c>
      <c r="BP157" s="317">
        <f t="shared" si="16"/>
        <v>0</v>
      </c>
      <c r="BQ157" s="317">
        <f t="shared" si="17"/>
        <v>0</v>
      </c>
      <c r="BR157" s="317">
        <f t="shared" si="18"/>
        <v>0</v>
      </c>
      <c r="BS157" s="317">
        <f t="shared" si="19"/>
        <v>0</v>
      </c>
      <c r="BT157" s="317">
        <f t="shared" si="20"/>
        <v>0</v>
      </c>
      <c r="BU157" s="317">
        <f t="shared" si="21"/>
        <v>0</v>
      </c>
      <c r="BV157" s="317">
        <f t="shared" si="22"/>
        <v>0</v>
      </c>
      <c r="BW157" s="317">
        <f t="shared" si="23"/>
        <v>0</v>
      </c>
      <c r="BX157" s="317">
        <f t="shared" si="24"/>
        <v>0</v>
      </c>
      <c r="BY157" s="317">
        <f t="shared" si="25"/>
        <v>0</v>
      </c>
      <c r="BZ157" s="317"/>
      <c r="CA157" s="317"/>
      <c r="CB157" s="2"/>
      <c r="CC157" s="301">
        <v>1</v>
      </c>
      <c r="CD157" s="37"/>
      <c r="CE157" s="38"/>
    </row>
    <row r="158" spans="1:84" ht="10.5" customHeight="1">
      <c r="A158" s="15" t="str">
        <f>IF(B158="","","Control 26")</f>
        <v/>
      </c>
      <c r="B158" s="1293"/>
      <c r="C158" s="1294"/>
      <c r="D158" s="1295"/>
      <c r="E158" s="1282"/>
      <c r="F158" s="1283"/>
      <c r="G158" s="1284"/>
      <c r="H158" s="1285"/>
      <c r="I158" s="1285"/>
      <c r="J158" s="1286"/>
      <c r="K158" s="1287"/>
      <c r="L158" s="1288"/>
      <c r="M158" s="1288"/>
      <c r="N158" s="1288"/>
      <c r="O158" s="1289"/>
      <c r="P158" s="1270"/>
      <c r="Q158" s="1271"/>
      <c r="R158" s="1270"/>
      <c r="S158" s="1271"/>
      <c r="T158" s="1270"/>
      <c r="U158" s="1271"/>
      <c r="V158" s="1270"/>
      <c r="W158" s="1271"/>
      <c r="X158" s="158">
        <f t="shared" si="28"/>
        <v>1</v>
      </c>
      <c r="Y158" s="141">
        <f t="shared" si="32"/>
        <v>0.11759999999999998</v>
      </c>
      <c r="Z158" s="158">
        <f t="shared" si="33"/>
        <v>2</v>
      </c>
      <c r="AA158" s="141">
        <f t="shared" si="34"/>
        <v>0.2016</v>
      </c>
      <c r="AB158" s="1259"/>
      <c r="AC158" s="1260"/>
      <c r="AD158" s="1260"/>
      <c r="AE158" s="1260"/>
      <c r="AF158" s="1260"/>
      <c r="AG158" s="1261"/>
      <c r="AH158" s="1259"/>
      <c r="AI158" s="1260"/>
      <c r="AJ158" s="1260"/>
      <c r="AK158" s="1260"/>
      <c r="AL158" s="1260"/>
      <c r="AM158" s="1261"/>
      <c r="AN158" s="1259"/>
      <c r="AO158" s="1260"/>
      <c r="AP158" s="1260"/>
      <c r="AQ158" s="1260"/>
      <c r="AR158" s="1260"/>
      <c r="AS158" s="1261"/>
      <c r="AT158" s="285"/>
      <c r="AU158" s="298">
        <v>1</v>
      </c>
      <c r="AW158" s="318">
        <f t="shared" si="29"/>
        <v>0</v>
      </c>
      <c r="AX158" s="318">
        <f t="shared" si="35"/>
        <v>0</v>
      </c>
      <c r="AY158" s="318">
        <f t="shared" si="36"/>
        <v>0</v>
      </c>
      <c r="AZ158" s="306"/>
      <c r="BA158" s="306"/>
      <c r="BB158" s="306"/>
      <c r="BC158" s="306"/>
      <c r="BD158" s="306"/>
      <c r="BE158" s="306"/>
      <c r="BF158" s="306"/>
      <c r="BG158" s="306"/>
      <c r="BH158" s="319"/>
      <c r="BL158" s="2"/>
      <c r="BM158" s="2"/>
      <c r="BN158" s="2"/>
      <c r="BO158" s="317">
        <f t="shared" si="15"/>
        <v>0</v>
      </c>
      <c r="BP158" s="317">
        <f t="shared" si="16"/>
        <v>0</v>
      </c>
      <c r="BQ158" s="317">
        <f t="shared" si="17"/>
        <v>0</v>
      </c>
      <c r="BR158" s="317">
        <f t="shared" si="18"/>
        <v>0</v>
      </c>
      <c r="BS158" s="317">
        <f t="shared" si="19"/>
        <v>0</v>
      </c>
      <c r="BT158" s="317">
        <f t="shared" si="20"/>
        <v>0</v>
      </c>
      <c r="BU158" s="317">
        <f t="shared" si="21"/>
        <v>0</v>
      </c>
      <c r="BV158" s="317">
        <f t="shared" si="22"/>
        <v>0</v>
      </c>
      <c r="BW158" s="317">
        <f t="shared" si="23"/>
        <v>0</v>
      </c>
      <c r="BX158" s="317">
        <f t="shared" si="24"/>
        <v>0</v>
      </c>
      <c r="BY158" s="317">
        <f t="shared" si="25"/>
        <v>0</v>
      </c>
      <c r="BZ158" s="317"/>
      <c r="CA158" s="317"/>
      <c r="CB158" s="2"/>
      <c r="CC158" s="301">
        <v>1</v>
      </c>
      <c r="CD158" s="37"/>
      <c r="CE158" s="38"/>
    </row>
    <row r="159" spans="1:84" ht="10.5" customHeight="1">
      <c r="A159" s="15" t="str">
        <f>IF(B159="","","Control 27")</f>
        <v/>
      </c>
      <c r="B159" s="1293"/>
      <c r="C159" s="1294"/>
      <c r="D159" s="1295"/>
      <c r="E159" s="1282"/>
      <c r="F159" s="1283"/>
      <c r="G159" s="1284"/>
      <c r="H159" s="1285"/>
      <c r="I159" s="1285"/>
      <c r="J159" s="1286"/>
      <c r="K159" s="1287"/>
      <c r="L159" s="1288"/>
      <c r="M159" s="1288"/>
      <c r="N159" s="1288"/>
      <c r="O159" s="1289"/>
      <c r="P159" s="1270"/>
      <c r="Q159" s="1271"/>
      <c r="R159" s="1270"/>
      <c r="S159" s="1271"/>
      <c r="T159" s="1270"/>
      <c r="U159" s="1271"/>
      <c r="V159" s="1270"/>
      <c r="W159" s="1271"/>
      <c r="X159" s="158">
        <f t="shared" si="28"/>
        <v>1</v>
      </c>
      <c r="Y159" s="141">
        <f t="shared" si="32"/>
        <v>0.11759999999999998</v>
      </c>
      <c r="Z159" s="158">
        <f t="shared" si="33"/>
        <v>2</v>
      </c>
      <c r="AA159" s="141">
        <f t="shared" si="34"/>
        <v>0.2016</v>
      </c>
      <c r="AB159" s="1259"/>
      <c r="AC159" s="1260"/>
      <c r="AD159" s="1260"/>
      <c r="AE159" s="1260"/>
      <c r="AF159" s="1260"/>
      <c r="AG159" s="1261"/>
      <c r="AH159" s="1259"/>
      <c r="AI159" s="1260"/>
      <c r="AJ159" s="1260"/>
      <c r="AK159" s="1260"/>
      <c r="AL159" s="1260"/>
      <c r="AM159" s="1261"/>
      <c r="AN159" s="1259"/>
      <c r="AO159" s="1260"/>
      <c r="AP159" s="1260"/>
      <c r="AQ159" s="1260"/>
      <c r="AR159" s="1260"/>
      <c r="AS159" s="1261"/>
      <c r="AT159" s="285"/>
      <c r="AU159" s="298">
        <v>1</v>
      </c>
      <c r="AW159" s="318">
        <f t="shared" si="29"/>
        <v>0</v>
      </c>
      <c r="AX159" s="318">
        <f t="shared" si="35"/>
        <v>0</v>
      </c>
      <c r="AY159" s="318">
        <f t="shared" si="36"/>
        <v>0</v>
      </c>
      <c r="AZ159" s="306"/>
      <c r="BA159" s="306"/>
      <c r="BB159" s="306"/>
      <c r="BC159" s="306"/>
      <c r="BD159" s="306"/>
      <c r="BE159" s="306"/>
      <c r="BF159" s="306"/>
      <c r="BG159" s="306"/>
      <c r="BH159" s="319"/>
      <c r="BL159" s="2"/>
      <c r="BM159" s="2"/>
      <c r="BN159" s="2"/>
      <c r="BO159" s="317">
        <f t="shared" si="15"/>
        <v>0</v>
      </c>
      <c r="BP159" s="317">
        <f t="shared" si="16"/>
        <v>0</v>
      </c>
      <c r="BQ159" s="317">
        <f t="shared" si="17"/>
        <v>0</v>
      </c>
      <c r="BR159" s="317">
        <f t="shared" si="18"/>
        <v>0</v>
      </c>
      <c r="BS159" s="317">
        <f t="shared" si="19"/>
        <v>0</v>
      </c>
      <c r="BT159" s="317">
        <f t="shared" si="20"/>
        <v>0</v>
      </c>
      <c r="BU159" s="317">
        <f t="shared" si="21"/>
        <v>0</v>
      </c>
      <c r="BV159" s="317">
        <f t="shared" si="22"/>
        <v>0</v>
      </c>
      <c r="BW159" s="317">
        <f t="shared" si="23"/>
        <v>0</v>
      </c>
      <c r="BX159" s="317">
        <f t="shared" si="24"/>
        <v>0</v>
      </c>
      <c r="BY159" s="317">
        <f t="shared" si="25"/>
        <v>0</v>
      </c>
      <c r="BZ159" s="317"/>
      <c r="CA159" s="317"/>
      <c r="CB159" s="2"/>
      <c r="CC159" s="301">
        <v>1</v>
      </c>
      <c r="CD159" s="37">
        <f>A38</f>
        <v>4</v>
      </c>
      <c r="CE159" s="38" t="str">
        <f>IF(C38="","",C38)</f>
        <v/>
      </c>
    </row>
    <row r="160" spans="1:84" ht="10.5" customHeight="1">
      <c r="A160" s="15" t="str">
        <f>IF(B160="","","Control 28")</f>
        <v/>
      </c>
      <c r="B160" s="1293"/>
      <c r="C160" s="1294"/>
      <c r="D160" s="1295"/>
      <c r="E160" s="1282"/>
      <c r="F160" s="1283"/>
      <c r="G160" s="1284"/>
      <c r="H160" s="1285"/>
      <c r="I160" s="1285"/>
      <c r="J160" s="1286"/>
      <c r="K160" s="1287"/>
      <c r="L160" s="1288"/>
      <c r="M160" s="1288"/>
      <c r="N160" s="1288"/>
      <c r="O160" s="1289"/>
      <c r="P160" s="1270"/>
      <c r="Q160" s="1271"/>
      <c r="R160" s="1270"/>
      <c r="S160" s="1271"/>
      <c r="T160" s="1270"/>
      <c r="U160" s="1271"/>
      <c r="V160" s="1270"/>
      <c r="W160" s="1271"/>
      <c r="X160" s="158">
        <f t="shared" si="28"/>
        <v>1</v>
      </c>
      <c r="Y160" s="141">
        <f t="shared" si="32"/>
        <v>0.11759999999999998</v>
      </c>
      <c r="Z160" s="158">
        <f t="shared" si="33"/>
        <v>2</v>
      </c>
      <c r="AA160" s="141">
        <f t="shared" si="34"/>
        <v>0.2016</v>
      </c>
      <c r="AB160" s="1259"/>
      <c r="AC160" s="1260"/>
      <c r="AD160" s="1260"/>
      <c r="AE160" s="1260"/>
      <c r="AF160" s="1260"/>
      <c r="AG160" s="1261"/>
      <c r="AH160" s="1259"/>
      <c r="AI160" s="1260"/>
      <c r="AJ160" s="1260"/>
      <c r="AK160" s="1260"/>
      <c r="AL160" s="1260"/>
      <c r="AM160" s="1261"/>
      <c r="AN160" s="1259"/>
      <c r="AO160" s="1260"/>
      <c r="AP160" s="1260"/>
      <c r="AQ160" s="1260"/>
      <c r="AR160" s="1260"/>
      <c r="AS160" s="1261"/>
      <c r="AT160" s="285"/>
      <c r="AU160" s="298">
        <v>1</v>
      </c>
      <c r="AW160" s="318">
        <f t="shared" si="29"/>
        <v>0</v>
      </c>
      <c r="AX160" s="318">
        <f t="shared" si="35"/>
        <v>0</v>
      </c>
      <c r="AY160" s="318">
        <f t="shared" si="36"/>
        <v>0</v>
      </c>
      <c r="AZ160" s="306"/>
      <c r="BA160" s="306"/>
      <c r="BB160" s="306"/>
      <c r="BC160" s="306"/>
      <c r="BD160" s="306"/>
      <c r="BE160" s="306"/>
      <c r="BF160" s="306"/>
      <c r="BG160" s="306"/>
      <c r="BH160" s="319"/>
      <c r="BL160" s="2"/>
      <c r="BM160" s="2"/>
      <c r="BN160" s="2"/>
      <c r="BO160" s="317">
        <f t="shared" si="15"/>
        <v>0</v>
      </c>
      <c r="BP160" s="317">
        <f t="shared" si="16"/>
        <v>0</v>
      </c>
      <c r="BQ160" s="317">
        <f t="shared" si="17"/>
        <v>0</v>
      </c>
      <c r="BR160" s="317">
        <f t="shared" si="18"/>
        <v>0</v>
      </c>
      <c r="BS160" s="317">
        <f t="shared" si="19"/>
        <v>0</v>
      </c>
      <c r="BT160" s="317">
        <f t="shared" si="20"/>
        <v>0</v>
      </c>
      <c r="BU160" s="317">
        <f t="shared" si="21"/>
        <v>0</v>
      </c>
      <c r="BV160" s="317">
        <f t="shared" si="22"/>
        <v>0</v>
      </c>
      <c r="BW160" s="317">
        <f t="shared" si="23"/>
        <v>0</v>
      </c>
      <c r="BX160" s="317">
        <f t="shared" si="24"/>
        <v>0</v>
      </c>
      <c r="BY160" s="317">
        <f t="shared" si="25"/>
        <v>0</v>
      </c>
      <c r="BZ160" s="317"/>
      <c r="CA160" s="317"/>
      <c r="CB160" s="2"/>
      <c r="CC160" s="301">
        <v>1</v>
      </c>
      <c r="CD160" s="37">
        <f>A39</f>
        <v>5</v>
      </c>
      <c r="CE160" s="38" t="str">
        <f>IF(C39="","",C39)</f>
        <v/>
      </c>
    </row>
    <row r="161" spans="1:83" ht="10.5" customHeight="1">
      <c r="A161" s="15" t="str">
        <f>IF(B161="","","Control 29")</f>
        <v/>
      </c>
      <c r="B161" s="1293"/>
      <c r="C161" s="1294"/>
      <c r="D161" s="1295"/>
      <c r="E161" s="1282"/>
      <c r="F161" s="1283"/>
      <c r="G161" s="1284"/>
      <c r="H161" s="1285"/>
      <c r="I161" s="1285"/>
      <c r="J161" s="1286"/>
      <c r="K161" s="1287"/>
      <c r="L161" s="1288"/>
      <c r="M161" s="1288"/>
      <c r="N161" s="1288"/>
      <c r="O161" s="1289"/>
      <c r="P161" s="1270"/>
      <c r="Q161" s="1271"/>
      <c r="R161" s="1270"/>
      <c r="S161" s="1271"/>
      <c r="T161" s="1270"/>
      <c r="U161" s="1271"/>
      <c r="V161" s="1270"/>
      <c r="W161" s="1271"/>
      <c r="X161" s="158">
        <f t="shared" si="28"/>
        <v>1</v>
      </c>
      <c r="Y161" s="141">
        <f t="shared" si="32"/>
        <v>0.11759999999999998</v>
      </c>
      <c r="Z161" s="158">
        <f t="shared" si="33"/>
        <v>2</v>
      </c>
      <c r="AA161" s="141">
        <f t="shared" si="34"/>
        <v>0.2016</v>
      </c>
      <c r="AB161" s="1259"/>
      <c r="AC161" s="1260"/>
      <c r="AD161" s="1260"/>
      <c r="AE161" s="1260"/>
      <c r="AF161" s="1260"/>
      <c r="AG161" s="1261"/>
      <c r="AH161" s="1259"/>
      <c r="AI161" s="1260"/>
      <c r="AJ161" s="1260"/>
      <c r="AK161" s="1260"/>
      <c r="AL161" s="1260"/>
      <c r="AM161" s="1261"/>
      <c r="AN161" s="1259"/>
      <c r="AO161" s="1260"/>
      <c r="AP161" s="1260"/>
      <c r="AQ161" s="1260"/>
      <c r="AR161" s="1260"/>
      <c r="AS161" s="1261"/>
      <c r="AT161" s="285"/>
      <c r="AU161" s="298">
        <v>1</v>
      </c>
      <c r="AW161" s="318">
        <f t="shared" si="29"/>
        <v>0</v>
      </c>
      <c r="AX161" s="318">
        <f t="shared" si="35"/>
        <v>0</v>
      </c>
      <c r="AY161" s="318">
        <f t="shared" si="36"/>
        <v>0</v>
      </c>
      <c r="AZ161" s="306"/>
      <c r="BA161" s="306"/>
      <c r="BB161" s="306"/>
      <c r="BC161" s="306"/>
      <c r="BD161" s="306"/>
      <c r="BE161" s="306"/>
      <c r="BF161" s="306"/>
      <c r="BG161" s="306"/>
      <c r="BH161" s="319"/>
      <c r="BL161" s="2"/>
      <c r="BM161" s="2"/>
      <c r="BN161" s="2"/>
      <c r="BO161" s="317">
        <f t="shared" si="15"/>
        <v>0</v>
      </c>
      <c r="BP161" s="317">
        <f t="shared" si="16"/>
        <v>0</v>
      </c>
      <c r="BQ161" s="317">
        <f t="shared" si="17"/>
        <v>0</v>
      </c>
      <c r="BR161" s="317">
        <f t="shared" si="18"/>
        <v>0</v>
      </c>
      <c r="BS161" s="317">
        <f t="shared" si="19"/>
        <v>0</v>
      </c>
      <c r="BT161" s="317">
        <f t="shared" si="20"/>
        <v>0</v>
      </c>
      <c r="BU161" s="317">
        <f t="shared" si="21"/>
        <v>0</v>
      </c>
      <c r="BV161" s="317">
        <f t="shared" si="22"/>
        <v>0</v>
      </c>
      <c r="BW161" s="317">
        <f t="shared" si="23"/>
        <v>0</v>
      </c>
      <c r="BX161" s="317">
        <f t="shared" si="24"/>
        <v>0</v>
      </c>
      <c r="BY161" s="317">
        <f t="shared" si="25"/>
        <v>0</v>
      </c>
      <c r="BZ161" s="317"/>
      <c r="CA161" s="317"/>
      <c r="CB161" s="2"/>
      <c r="CC161" s="301">
        <v>1</v>
      </c>
      <c r="CD161" s="37">
        <f>A40</f>
        <v>6</v>
      </c>
      <c r="CE161" s="38" t="str">
        <f>IF(C40="","",C40)</f>
        <v/>
      </c>
    </row>
    <row r="162" spans="1:83" ht="10.5" customHeight="1">
      <c r="A162" s="15" t="str">
        <f>IF(B162="","","Control 30")</f>
        <v/>
      </c>
      <c r="B162" s="1293"/>
      <c r="C162" s="1294"/>
      <c r="D162" s="1295"/>
      <c r="E162" s="1282"/>
      <c r="F162" s="1283"/>
      <c r="G162" s="1284"/>
      <c r="H162" s="1285"/>
      <c r="I162" s="1285"/>
      <c r="J162" s="1285"/>
      <c r="K162" s="1290"/>
      <c r="L162" s="1291"/>
      <c r="M162" s="1291"/>
      <c r="N162" s="1291"/>
      <c r="O162" s="1292"/>
      <c r="P162" s="1270"/>
      <c r="Q162" s="1271"/>
      <c r="R162" s="1270"/>
      <c r="S162" s="1271"/>
      <c r="T162" s="1270"/>
      <c r="U162" s="1271"/>
      <c r="V162" s="1270"/>
      <c r="W162" s="1271"/>
      <c r="X162" s="158">
        <f t="shared" si="28"/>
        <v>1</v>
      </c>
      <c r="Y162" s="141">
        <f t="shared" si="32"/>
        <v>0.11759999999999998</v>
      </c>
      <c r="Z162" s="158">
        <f t="shared" si="33"/>
        <v>2</v>
      </c>
      <c r="AA162" s="141">
        <f t="shared" si="34"/>
        <v>0.2016</v>
      </c>
      <c r="AB162" s="1259"/>
      <c r="AC162" s="1260"/>
      <c r="AD162" s="1260"/>
      <c r="AE162" s="1260"/>
      <c r="AF162" s="1260"/>
      <c r="AG162" s="1261"/>
      <c r="AH162" s="1259"/>
      <c r="AI162" s="1260"/>
      <c r="AJ162" s="1260"/>
      <c r="AK162" s="1260"/>
      <c r="AL162" s="1260"/>
      <c r="AM162" s="1261"/>
      <c r="AN162" s="1259"/>
      <c r="AO162" s="1260"/>
      <c r="AP162" s="1260"/>
      <c r="AQ162" s="1260"/>
      <c r="AR162" s="1260"/>
      <c r="AS162" s="1261"/>
      <c r="AT162" s="285"/>
      <c r="AU162" s="298">
        <v>1</v>
      </c>
      <c r="AW162" s="318">
        <f t="shared" si="29"/>
        <v>0</v>
      </c>
      <c r="AX162" s="318">
        <f t="shared" si="35"/>
        <v>0</v>
      </c>
      <c r="AY162" s="318">
        <f t="shared" si="36"/>
        <v>0</v>
      </c>
      <c r="AZ162" s="306"/>
      <c r="BA162" s="306"/>
      <c r="BB162" s="306"/>
      <c r="BC162" s="306"/>
      <c r="BD162" s="306"/>
      <c r="BE162" s="306"/>
      <c r="BF162" s="306"/>
      <c r="BG162" s="306"/>
      <c r="BH162" s="319"/>
      <c r="BL162" s="2"/>
      <c r="BM162" s="2"/>
      <c r="BN162" s="2"/>
      <c r="BO162" s="317">
        <f t="shared" si="15"/>
        <v>0</v>
      </c>
      <c r="BP162" s="317">
        <f t="shared" si="16"/>
        <v>0</v>
      </c>
      <c r="BQ162" s="317">
        <f t="shared" si="17"/>
        <v>0</v>
      </c>
      <c r="BR162" s="317">
        <f t="shared" si="18"/>
        <v>0</v>
      </c>
      <c r="BS162" s="317">
        <f t="shared" si="19"/>
        <v>0</v>
      </c>
      <c r="BT162" s="317">
        <f t="shared" si="20"/>
        <v>0</v>
      </c>
      <c r="BU162" s="317">
        <f t="shared" si="21"/>
        <v>0</v>
      </c>
      <c r="BV162" s="317">
        <f t="shared" si="22"/>
        <v>0</v>
      </c>
      <c r="BW162" s="317">
        <f t="shared" si="23"/>
        <v>0</v>
      </c>
      <c r="BX162" s="317">
        <f t="shared" si="24"/>
        <v>0</v>
      </c>
      <c r="BY162" s="317">
        <f t="shared" si="25"/>
        <v>0</v>
      </c>
      <c r="BZ162" s="317"/>
      <c r="CA162" s="317"/>
      <c r="CB162" s="2"/>
      <c r="CC162" s="301">
        <v>1</v>
      </c>
      <c r="CD162" s="37">
        <f>A41</f>
        <v>7</v>
      </c>
      <c r="CE162" s="38" t="str">
        <f>IF(C41="","",C41)</f>
        <v/>
      </c>
    </row>
    <row r="163" spans="1:83" ht="6" customHeight="1" thickBot="1">
      <c r="A163" s="161"/>
      <c r="B163" s="109"/>
      <c r="C163" s="109"/>
      <c r="D163" s="109"/>
      <c r="E163" s="109"/>
      <c r="F163" s="109"/>
      <c r="G163" s="109"/>
      <c r="H163" s="109"/>
      <c r="I163" s="109"/>
      <c r="J163" s="109"/>
      <c r="K163" s="109"/>
      <c r="L163" s="109"/>
      <c r="M163" s="109"/>
      <c r="N163" s="35"/>
      <c r="O163" s="3"/>
      <c r="P163" s="3"/>
      <c r="Q163" s="3"/>
      <c r="R163" s="3"/>
      <c r="S163" s="3"/>
      <c r="T163" s="3"/>
      <c r="U163" s="3"/>
      <c r="V163" s="3"/>
      <c r="W163" s="3"/>
      <c r="X163" s="3"/>
      <c r="Y163" s="3"/>
      <c r="Z163" s="3"/>
      <c r="AA163" s="3"/>
      <c r="AB163" s="155"/>
      <c r="AC163" s="155"/>
      <c r="AD163" s="155"/>
      <c r="AE163" s="155"/>
      <c r="AF163" s="155"/>
      <c r="AG163" s="155"/>
      <c r="AH163" s="155"/>
      <c r="AI163" s="155"/>
      <c r="AJ163" s="155"/>
      <c r="AK163" s="155"/>
      <c r="AL163" s="155"/>
      <c r="AM163" s="155"/>
      <c r="AN163" s="155"/>
      <c r="AO163" s="155"/>
      <c r="AP163" s="155"/>
      <c r="AQ163" s="155"/>
      <c r="AR163" s="155"/>
      <c r="AS163" s="155"/>
      <c r="AT163" s="155"/>
      <c r="AU163" s="298">
        <v>1</v>
      </c>
      <c r="AW163" s="3"/>
      <c r="AX163" s="3"/>
      <c r="AY163" s="3"/>
      <c r="AZ163" s="3"/>
      <c r="BA163" s="3"/>
      <c r="BB163" s="3"/>
      <c r="BC163" s="3"/>
      <c r="BD163" s="3"/>
      <c r="BE163" s="3"/>
      <c r="BF163" s="3"/>
      <c r="BG163" s="3"/>
      <c r="BH163" s="3"/>
      <c r="BL163" s="2"/>
      <c r="BM163" s="2"/>
      <c r="BN163" s="2"/>
      <c r="BO163" s="8"/>
      <c r="BP163" s="8"/>
      <c r="BQ163" s="8"/>
      <c r="BR163" s="8"/>
      <c r="BS163" s="8"/>
      <c r="BT163" s="8"/>
      <c r="BU163" s="8"/>
      <c r="BV163" s="8"/>
      <c r="BW163" s="8"/>
      <c r="BX163" s="8"/>
      <c r="BY163" s="8"/>
      <c r="BZ163" s="8"/>
      <c r="CA163" s="8"/>
      <c r="CB163" s="2"/>
      <c r="CC163" s="301">
        <v>1</v>
      </c>
      <c r="CD163" s="8"/>
      <c r="CE163" s="2"/>
    </row>
    <row r="164" spans="1:83" ht="22.5" customHeight="1" thickTop="1" thickBot="1">
      <c r="A164" s="162"/>
      <c r="B164" s="1316" t="s">
        <v>277</v>
      </c>
      <c r="C164" s="1315"/>
      <c r="D164" s="1315"/>
      <c r="E164" s="124">
        <f>X162</f>
        <v>1</v>
      </c>
      <c r="F164" s="1314" t="str">
        <f>VLOOKUP(E164,A95:B99,2,1)</f>
        <v>Muy Baja</v>
      </c>
      <c r="G164" s="1315"/>
      <c r="H164" s="1315"/>
      <c r="I164" s="1280">
        <f>IF(Y162&lt;0.01,0.01,Y162)</f>
        <v>0.11759999999999998</v>
      </c>
      <c r="J164" s="1281"/>
      <c r="K164" s="1302" t="s">
        <v>278</v>
      </c>
      <c r="L164" s="1303"/>
      <c r="M164" s="1303"/>
      <c r="N164" s="1303"/>
      <c r="O164" s="1303"/>
      <c r="P164" s="1304"/>
      <c r="Q164" s="353">
        <f>Z162</f>
        <v>2</v>
      </c>
      <c r="R164" s="1305" t="str">
        <f>HLOOKUP(Q164,ADU1210:ADY1211,2,1)</f>
        <v>2 - Menor</v>
      </c>
      <c r="S164" s="1303"/>
      <c r="T164" s="1303"/>
      <c r="U164" s="1303"/>
      <c r="V164" s="1306">
        <f>IF(AA162&lt;0.01,0.01,AA162)</f>
        <v>0.2016</v>
      </c>
      <c r="W164" s="1307"/>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298">
        <v>1</v>
      </c>
      <c r="AW164" s="305" t="str">
        <f>CONCATENATE(E164," - ",F164)</f>
        <v>1 - Muy Baja</v>
      </c>
      <c r="AX164" s="308" t="str">
        <f>CONCATENATE(R164)</f>
        <v>2 - Menor</v>
      </c>
      <c r="AY164" s="3"/>
      <c r="AZ164" s="50" t="s">
        <v>275</v>
      </c>
      <c r="BA164" s="3"/>
      <c r="BB164" s="3"/>
      <c r="BC164" s="3"/>
      <c r="BD164" s="3"/>
      <c r="BE164" s="3"/>
      <c r="BF164" s="3"/>
      <c r="BG164" s="3"/>
      <c r="BH164" s="3"/>
      <c r="BL164" s="2"/>
      <c r="BM164" s="2"/>
      <c r="BN164" s="2"/>
      <c r="BO164" s="8">
        <f t="shared" ref="BO164:BY164" si="39">SUM(BO133:BO162)</f>
        <v>1</v>
      </c>
      <c r="BP164" s="8">
        <f t="shared" si="39"/>
        <v>2</v>
      </c>
      <c r="BQ164" s="8">
        <f t="shared" si="39"/>
        <v>3</v>
      </c>
      <c r="BR164" s="8">
        <f t="shared" si="39"/>
        <v>0</v>
      </c>
      <c r="BS164" s="8">
        <f t="shared" si="39"/>
        <v>2</v>
      </c>
      <c r="BT164" s="8">
        <f t="shared" si="39"/>
        <v>1</v>
      </c>
      <c r="BU164" s="8">
        <f t="shared" si="39"/>
        <v>0</v>
      </c>
      <c r="BV164" s="8">
        <f t="shared" si="39"/>
        <v>0</v>
      </c>
      <c r="BW164" s="8">
        <f t="shared" si="39"/>
        <v>0</v>
      </c>
      <c r="BX164" s="8">
        <f t="shared" si="39"/>
        <v>3</v>
      </c>
      <c r="BY164" s="8">
        <f t="shared" si="39"/>
        <v>0</v>
      </c>
      <c r="BZ164" s="8"/>
      <c r="CA164" s="8"/>
      <c r="CB164" s="2"/>
      <c r="CC164" s="301">
        <v>1</v>
      </c>
      <c r="CD164" s="8"/>
      <c r="CE164" s="2"/>
    </row>
    <row r="165" spans="1:83" ht="6" customHeight="1" thickTop="1" thickBot="1">
      <c r="A165" s="162"/>
      <c r="B165" s="109"/>
      <c r="C165" s="109"/>
      <c r="D165" s="109"/>
      <c r="E165" s="11"/>
      <c r="F165" s="3"/>
      <c r="G165" s="3"/>
      <c r="H165" s="3"/>
      <c r="I165" s="3"/>
      <c r="J165" s="3"/>
      <c r="K165" s="3"/>
      <c r="L165" s="3"/>
      <c r="M165" s="3"/>
      <c r="N165" s="3"/>
      <c r="O165" s="3"/>
      <c r="P165" s="3"/>
      <c r="Q165" s="3"/>
      <c r="R165" s="3"/>
      <c r="S165" s="3"/>
      <c r="T165" s="3"/>
      <c r="U165" s="3"/>
      <c r="V165" s="3"/>
      <c r="W165" s="3"/>
      <c r="X165" s="3"/>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298">
        <v>1</v>
      </c>
      <c r="AV165" s="3"/>
      <c r="AW165" s="3"/>
      <c r="AX165" s="3"/>
      <c r="AY165" s="3"/>
      <c r="AZ165" s="305">
        <f>COUNTA(V133:W162)</f>
        <v>3</v>
      </c>
      <c r="BA165" s="3"/>
      <c r="BB165" s="3"/>
      <c r="BC165" s="3"/>
      <c r="BD165" s="3"/>
      <c r="BE165" s="3"/>
      <c r="BF165" s="3"/>
      <c r="BG165" s="3"/>
      <c r="BH165" s="3"/>
      <c r="BI165" s="167"/>
      <c r="BJ165" s="167"/>
      <c r="BK165" s="302"/>
      <c r="BL165" s="302"/>
      <c r="BM165" s="302"/>
      <c r="BN165" s="302"/>
      <c r="BO165" s="302"/>
      <c r="BP165" s="302"/>
      <c r="BQ165" s="302"/>
      <c r="BR165" s="302"/>
      <c r="BS165" s="302"/>
      <c r="BT165" s="302"/>
      <c r="BU165" s="302"/>
      <c r="BV165" s="302"/>
      <c r="BW165" s="302"/>
      <c r="BX165" s="302"/>
      <c r="BY165" s="302"/>
      <c r="BZ165" s="302"/>
      <c r="CA165" s="302"/>
      <c r="CB165" s="167"/>
      <c r="CC165" s="301">
        <v>1</v>
      </c>
      <c r="CD165" s="8"/>
      <c r="CE165" s="2"/>
    </row>
    <row r="166" spans="1:83" ht="28.5" customHeight="1" thickBot="1">
      <c r="A166" s="162"/>
      <c r="B166" s="109"/>
      <c r="C166" s="109"/>
      <c r="D166" s="109"/>
      <c r="E166" s="109"/>
      <c r="F166" s="1308" t="s">
        <v>279</v>
      </c>
      <c r="G166" s="1309"/>
      <c r="H166" s="1309"/>
      <c r="I166" s="1309"/>
      <c r="J166" s="1309"/>
      <c r="K166" s="1309"/>
      <c r="L166" s="1309"/>
      <c r="M166" s="1310"/>
      <c r="N166" s="1311" t="str">
        <f>IFERROR(INDEX(ADU1214:ADY1218,MATCH(E164,ADP1214:ADP1218,0),MATCH(Q164,ADU1210:ADY1210,0)),"")</f>
        <v>BAJO</v>
      </c>
      <c r="O166" s="1309"/>
      <c r="P166" s="1309"/>
      <c r="Q166" s="1309"/>
      <c r="R166" s="1309"/>
      <c r="S166" s="1309"/>
      <c r="T166" s="1312">
        <f>IF(AV166&lt;0.01,0.01,AV166)</f>
        <v>2.3708159999999995E-2</v>
      </c>
      <c r="U166" s="1312"/>
      <c r="V166" s="1312"/>
      <c r="W166" s="1313"/>
      <c r="Y166" s="1700" t="s">
        <v>662</v>
      </c>
      <c r="Z166" s="1700"/>
      <c r="AA166" s="1700"/>
      <c r="AB166" s="128"/>
      <c r="AC166" s="128"/>
      <c r="AD166" s="128"/>
      <c r="AE166" s="128"/>
      <c r="AF166" s="128"/>
      <c r="AG166" s="128"/>
      <c r="AH166" s="128"/>
      <c r="AI166" s="128"/>
      <c r="AJ166" s="128"/>
      <c r="AK166" s="128"/>
      <c r="AL166" s="128"/>
      <c r="AM166" s="128"/>
      <c r="AN166" s="128"/>
      <c r="AO166" s="128"/>
      <c r="AP166" s="128"/>
      <c r="AQ166" s="128"/>
      <c r="AR166" s="128"/>
      <c r="AS166" s="128"/>
      <c r="AT166" s="128"/>
      <c r="AU166" s="298">
        <v>1</v>
      </c>
      <c r="AV166" s="321">
        <f>I164*V164</f>
        <v>2.3708159999999995E-2</v>
      </c>
      <c r="AW166" s="3"/>
      <c r="AX166" s="3"/>
      <c r="AY166" s="3"/>
      <c r="AZ166" s="3"/>
      <c r="BA166" s="3"/>
      <c r="BB166" s="3"/>
      <c r="BC166" s="3"/>
      <c r="BD166" s="3"/>
      <c r="BE166" s="3"/>
      <c r="BF166" s="3"/>
      <c r="BG166" s="3"/>
      <c r="BH166" s="3"/>
      <c r="BI166" s="167"/>
      <c r="BJ166" s="167"/>
      <c r="BK166" s="302"/>
      <c r="BL166" s="302"/>
      <c r="BM166" s="302"/>
      <c r="BN166" s="302"/>
      <c r="BO166" s="302"/>
      <c r="BP166" s="302"/>
      <c r="BQ166" s="302"/>
      <c r="BR166" s="302"/>
      <c r="BS166" s="302"/>
      <c r="BT166" s="302"/>
      <c r="BU166" s="302"/>
      <c r="BV166" s="302"/>
      <c r="BW166" s="302"/>
      <c r="BX166" s="302"/>
      <c r="BY166" s="302"/>
      <c r="BZ166" s="302"/>
      <c r="CA166" s="302"/>
      <c r="CB166" s="167"/>
      <c r="CC166" s="301">
        <v>1</v>
      </c>
      <c r="CD166" s="8"/>
      <c r="CE166" s="2"/>
    </row>
    <row r="167" spans="1:83" ht="12.75" customHeight="1">
      <c r="A167" s="162"/>
      <c r="B167" s="109"/>
      <c r="C167" s="109"/>
      <c r="D167" s="109"/>
      <c r="E167" s="109"/>
      <c r="F167" s="109"/>
      <c r="G167" s="125"/>
      <c r="H167" s="125"/>
      <c r="I167" s="125"/>
      <c r="J167" s="125"/>
      <c r="K167" s="125"/>
      <c r="L167" s="125"/>
      <c r="M167" s="125"/>
      <c r="N167" s="125"/>
      <c r="O167" s="126"/>
      <c r="P167" s="126"/>
      <c r="Q167" s="126"/>
      <c r="R167" s="126"/>
      <c r="S167" s="126"/>
      <c r="T167" s="126"/>
      <c r="U167" s="127"/>
      <c r="V167" s="127"/>
      <c r="W167" s="127"/>
      <c r="X167" s="127"/>
      <c r="Y167" s="128"/>
      <c r="Z167" s="128"/>
      <c r="AA167" s="128"/>
      <c r="AB167" s="128"/>
      <c r="AC167" s="365"/>
      <c r="AD167" s="128"/>
      <c r="AE167" s="128"/>
      <c r="AF167" s="128"/>
      <c r="AG167" s="128"/>
      <c r="AH167" s="128"/>
      <c r="AI167" s="128"/>
      <c r="AJ167" s="128"/>
      <c r="AK167" s="128"/>
      <c r="AL167" s="128"/>
      <c r="AM167" s="128"/>
      <c r="AN167" s="128"/>
      <c r="AO167" s="128"/>
      <c r="AP167" s="128"/>
      <c r="AQ167" s="128"/>
      <c r="AR167" s="128"/>
      <c r="AS167" s="128"/>
      <c r="AT167" s="128"/>
      <c r="AU167" s="298">
        <v>1</v>
      </c>
      <c r="AV167" s="3"/>
      <c r="AW167" s="3"/>
      <c r="AX167" s="3"/>
      <c r="AY167" s="3"/>
      <c r="AZ167" s="3"/>
      <c r="BA167" s="3"/>
      <c r="BB167" s="3"/>
      <c r="BC167" s="3"/>
      <c r="BD167" s="3"/>
      <c r="BE167" s="3"/>
      <c r="BF167" s="3"/>
      <c r="BG167" s="3"/>
      <c r="BH167" s="3"/>
      <c r="BI167" s="167"/>
      <c r="BJ167" s="167"/>
      <c r="BK167" s="302"/>
      <c r="BL167" s="302"/>
      <c r="BM167" s="302"/>
      <c r="BN167" s="302"/>
      <c r="BO167" s="302"/>
      <c r="BP167" s="302"/>
      <c r="BQ167" s="302"/>
      <c r="BR167" s="302"/>
      <c r="BS167" s="302"/>
      <c r="BT167" s="302"/>
      <c r="BU167" s="302"/>
      <c r="BV167" s="302"/>
      <c r="BW167" s="302"/>
      <c r="BX167" s="302"/>
      <c r="BY167" s="302"/>
      <c r="BZ167" s="302"/>
      <c r="CA167" s="302"/>
      <c r="CB167" s="167"/>
      <c r="CC167" s="301">
        <v>1</v>
      </c>
      <c r="CD167" s="8"/>
      <c r="CE167" s="2"/>
    </row>
    <row r="168" spans="1:83" ht="28.5" customHeight="1">
      <c r="A168" s="19"/>
      <c r="B168" s="1299" t="s">
        <v>280</v>
      </c>
      <c r="C168" s="1300"/>
      <c r="D168" s="1300"/>
      <c r="E168" s="1300"/>
      <c r="F168" s="1301"/>
      <c r="G168" s="1296"/>
      <c r="H168" s="1297"/>
      <c r="I168" s="1297"/>
      <c r="J168" s="1297"/>
      <c r="K168" s="1297"/>
      <c r="L168" s="1297"/>
      <c r="M168" s="1297"/>
      <c r="N168" s="1298"/>
      <c r="O168" s="1264" t="s">
        <v>672</v>
      </c>
      <c r="P168" s="1265"/>
      <c r="Q168" s="1265"/>
      <c r="R168" s="1265"/>
      <c r="S168" s="1265"/>
      <c r="T168" s="1265"/>
      <c r="U168" s="1265"/>
      <c r="V168" s="1265"/>
      <c r="W168" s="1265"/>
      <c r="X168" s="1265"/>
      <c r="Y168" s="1265"/>
      <c r="Z168" s="1265"/>
      <c r="AA168" s="1265"/>
      <c r="AN168" s="128"/>
      <c r="AO168" s="128"/>
      <c r="AP168" s="128"/>
      <c r="AQ168" s="128"/>
      <c r="AR168" s="128"/>
      <c r="AS168" s="128"/>
      <c r="AT168" s="128"/>
      <c r="AU168" s="298">
        <v>1</v>
      </c>
      <c r="AV168" s="18"/>
      <c r="AW168" s="3"/>
      <c r="AX168" s="3"/>
      <c r="AY168" s="3"/>
      <c r="AZ168" s="3"/>
      <c r="BA168" s="3"/>
      <c r="BB168" s="3"/>
      <c r="BC168" s="3"/>
      <c r="BD168" s="3"/>
      <c r="BE168" s="3"/>
      <c r="BF168" s="3"/>
      <c r="BG168" s="3"/>
      <c r="BH168" s="3"/>
      <c r="BI168" s="167"/>
      <c r="BJ168" s="167"/>
      <c r="BK168" s="302"/>
      <c r="BL168" s="302"/>
      <c r="BM168" s="302"/>
      <c r="BN168" s="302"/>
      <c r="BO168" s="302"/>
      <c r="BP168" s="302"/>
      <c r="BQ168" s="302"/>
      <c r="BR168" s="302"/>
      <c r="BS168" s="302"/>
      <c r="BT168" s="302"/>
      <c r="BU168" s="302"/>
      <c r="BV168" s="302"/>
      <c r="BW168" s="302"/>
      <c r="BX168" s="302"/>
      <c r="BY168" s="302"/>
      <c r="BZ168" s="302"/>
      <c r="CA168" s="302"/>
      <c r="CB168" s="167"/>
      <c r="CC168" s="301">
        <v>1</v>
      </c>
      <c r="CD168" s="8"/>
      <c r="CE168" s="2"/>
    </row>
    <row r="169" spans="1:83" ht="5.25" customHeight="1">
      <c r="A169" s="19"/>
      <c r="B169" s="3"/>
      <c r="C169" s="11"/>
      <c r="D169" s="11"/>
      <c r="E169" s="11"/>
      <c r="F169" s="11"/>
      <c r="G169" s="11"/>
      <c r="H169" s="3"/>
      <c r="I169" s="125"/>
      <c r="J169" s="125"/>
      <c r="K169" s="125"/>
      <c r="L169" s="125"/>
      <c r="M169" s="125"/>
      <c r="N169" s="125"/>
      <c r="O169" s="126"/>
      <c r="P169" s="126"/>
      <c r="Q169" s="126"/>
      <c r="R169" s="126"/>
      <c r="S169" s="126"/>
      <c r="T169" s="126"/>
      <c r="U169" s="127"/>
      <c r="V169" s="127"/>
      <c r="W169" s="127"/>
      <c r="X169" s="127"/>
      <c r="Y169" s="3"/>
      <c r="Z169" s="3"/>
      <c r="AA169" s="3"/>
      <c r="AB169" s="2"/>
      <c r="AC169" s="2"/>
      <c r="AD169" s="2"/>
      <c r="AE169" s="2"/>
      <c r="AF169" s="2"/>
      <c r="AG169" s="2"/>
      <c r="AH169" s="2"/>
      <c r="AI169" s="2"/>
      <c r="AJ169" s="2"/>
      <c r="AK169" s="2"/>
      <c r="AL169" s="2"/>
      <c r="AM169" s="2"/>
      <c r="AN169" s="2"/>
      <c r="AO169" s="2"/>
      <c r="AP169" s="2"/>
      <c r="AQ169" s="2"/>
      <c r="AR169" s="2"/>
      <c r="AS169" s="2"/>
      <c r="AT169" s="2"/>
      <c r="AU169" s="298">
        <v>1</v>
      </c>
      <c r="AV169" s="3"/>
      <c r="AW169" s="3"/>
      <c r="AX169" s="3"/>
      <c r="AY169" s="3"/>
      <c r="AZ169" s="3"/>
      <c r="BA169" s="3"/>
      <c r="BB169" s="3"/>
      <c r="BC169" s="3"/>
      <c r="BD169" s="3"/>
      <c r="BE169" s="3"/>
      <c r="BF169" s="3"/>
      <c r="BG169" s="3"/>
      <c r="BH169" s="3"/>
      <c r="BI169" s="167"/>
      <c r="BJ169" s="167"/>
      <c r="BK169" s="302"/>
      <c r="BL169" s="302"/>
      <c r="BM169" s="302"/>
      <c r="BN169" s="302"/>
      <c r="BO169" s="302"/>
      <c r="BP169" s="302"/>
      <c r="BQ169" s="302"/>
      <c r="BR169" s="302"/>
      <c r="BS169" s="302"/>
      <c r="BT169" s="302"/>
      <c r="BU169" s="302"/>
      <c r="BV169" s="302"/>
      <c r="BW169" s="302"/>
      <c r="BX169" s="302"/>
      <c r="BY169" s="302"/>
      <c r="BZ169" s="302"/>
      <c r="CA169" s="302"/>
      <c r="CB169" s="167"/>
      <c r="CC169" s="301">
        <v>1</v>
      </c>
      <c r="CD169" s="8"/>
      <c r="CE169" s="2"/>
    </row>
    <row r="170" spans="1:83" ht="30" customHeight="1">
      <c r="A170" s="19"/>
      <c r="B170" s="1614" t="s">
        <v>13</v>
      </c>
      <c r="C170" s="1615"/>
      <c r="D170" s="1615"/>
      <c r="E170" s="1615"/>
      <c r="F170" s="1615"/>
      <c r="G170" s="1615"/>
      <c r="H170" s="1615"/>
      <c r="I170" s="1615"/>
      <c r="J170" s="1615"/>
      <c r="K170" s="1615"/>
      <c r="L170" s="1615"/>
      <c r="M170" s="1615"/>
      <c r="N170" s="1615"/>
      <c r="O170" s="1615"/>
      <c r="P170" s="1615"/>
      <c r="Q170" s="1615"/>
      <c r="R170" s="1615"/>
      <c r="S170" s="1615"/>
      <c r="T170" s="1615"/>
      <c r="U170" s="1615"/>
      <c r="V170" s="1615"/>
      <c r="W170" s="1615"/>
      <c r="X170" s="1615"/>
      <c r="Y170" s="1615"/>
      <c r="Z170" s="1615"/>
      <c r="AA170" s="1615"/>
      <c r="AB170" s="1244" t="s">
        <v>488</v>
      </c>
      <c r="AC170" s="1245"/>
      <c r="AD170" s="1245"/>
      <c r="AE170" s="1245"/>
      <c r="AF170" s="1245"/>
      <c r="AG170" s="1245"/>
      <c r="AH170" s="1245"/>
      <c r="AI170" s="1245"/>
      <c r="AJ170" s="1245"/>
      <c r="AK170" s="1245"/>
      <c r="AL170" s="1245"/>
      <c r="AM170" s="1245"/>
      <c r="AN170" s="1245"/>
      <c r="AO170" s="1245"/>
      <c r="AP170" s="1245"/>
      <c r="AQ170" s="1245"/>
      <c r="AR170" s="1245"/>
      <c r="AS170" s="1246"/>
      <c r="AT170" s="283"/>
      <c r="AU170" s="298">
        <v>1</v>
      </c>
      <c r="AV170" s="3"/>
      <c r="AW170" s="3"/>
      <c r="AX170" s="3"/>
      <c r="AY170" s="3"/>
      <c r="AZ170" s="3"/>
      <c r="BA170" s="3"/>
      <c r="BB170" s="3"/>
      <c r="BC170" s="3"/>
      <c r="BD170" s="3"/>
      <c r="BE170" s="3"/>
      <c r="BF170" s="3"/>
      <c r="BG170" s="3"/>
      <c r="BH170" s="3"/>
      <c r="BI170" s="167"/>
      <c r="BJ170" s="167"/>
      <c r="BK170" s="302"/>
      <c r="BL170" s="302"/>
      <c r="BM170" s="302"/>
      <c r="BN170" s="302"/>
      <c r="BO170" s="302"/>
      <c r="BP170" s="302"/>
      <c r="BQ170" s="302"/>
      <c r="BR170" s="302"/>
      <c r="BS170" s="302"/>
      <c r="BT170" s="302"/>
      <c r="BU170" s="302"/>
      <c r="BV170" s="302"/>
      <c r="BW170" s="302"/>
      <c r="BX170" s="302"/>
      <c r="BY170" s="302"/>
      <c r="BZ170" s="302"/>
      <c r="CA170" s="302"/>
      <c r="CB170" s="167"/>
      <c r="CC170" s="301">
        <v>1</v>
      </c>
      <c r="CD170" s="8"/>
      <c r="CE170" s="2"/>
    </row>
    <row r="171" spans="1:83" ht="54.75" customHeight="1">
      <c r="A171" s="154"/>
      <c r="B171" s="1272" t="s">
        <v>487</v>
      </c>
      <c r="C171" s="1272"/>
      <c r="D171" s="1272"/>
      <c r="E171" s="1202" t="s">
        <v>27</v>
      </c>
      <c r="F171" s="1202"/>
      <c r="G171" s="1272" t="s">
        <v>486</v>
      </c>
      <c r="H171" s="1272"/>
      <c r="I171" s="1272"/>
      <c r="J171" s="1202" t="s">
        <v>281</v>
      </c>
      <c r="K171" s="1202"/>
      <c r="L171" s="1202" t="s">
        <v>28</v>
      </c>
      <c r="M171" s="1202"/>
      <c r="N171" s="1272" t="s">
        <v>485</v>
      </c>
      <c r="O171" s="1272"/>
      <c r="P171" s="1202" t="s">
        <v>204</v>
      </c>
      <c r="Q171" s="1616"/>
      <c r="R171" s="1232" t="s">
        <v>470</v>
      </c>
      <c r="S171" s="1616"/>
      <c r="T171" s="1232" t="s">
        <v>48</v>
      </c>
      <c r="U171" s="1232"/>
      <c r="V171" s="1202" t="s">
        <v>274</v>
      </c>
      <c r="W171" s="1202"/>
      <c r="X171" s="1272" t="s">
        <v>493</v>
      </c>
      <c r="Y171" s="1616"/>
      <c r="Z171" s="1272" t="s">
        <v>60</v>
      </c>
      <c r="AA171" s="1616"/>
      <c r="AB171" s="1266" t="s">
        <v>490</v>
      </c>
      <c r="AC171" s="1267"/>
      <c r="AD171" s="1267"/>
      <c r="AE171" s="1267"/>
      <c r="AF171" s="1267"/>
      <c r="AG171" s="1268"/>
      <c r="AH171" s="1266" t="s">
        <v>491</v>
      </c>
      <c r="AI171" s="1267"/>
      <c r="AJ171" s="1267"/>
      <c r="AK171" s="1267"/>
      <c r="AL171" s="1267"/>
      <c r="AM171" s="1268"/>
      <c r="AN171" s="1266" t="s">
        <v>492</v>
      </c>
      <c r="AO171" s="1267"/>
      <c r="AP171" s="1267"/>
      <c r="AQ171" s="1267"/>
      <c r="AR171" s="1267"/>
      <c r="AS171" s="1268"/>
      <c r="AT171" s="286"/>
      <c r="AU171" s="298">
        <v>1</v>
      </c>
      <c r="AV171" s="322" t="s">
        <v>536</v>
      </c>
      <c r="AW171" s="312" t="s">
        <v>265</v>
      </c>
      <c r="AX171" s="312" t="s">
        <v>266</v>
      </c>
      <c r="AY171" s="312" t="s">
        <v>267</v>
      </c>
      <c r="AZ171" s="323" t="s">
        <v>537</v>
      </c>
      <c r="BA171" s="324" t="s">
        <v>269</v>
      </c>
      <c r="BB171" s="323" t="s">
        <v>538</v>
      </c>
      <c r="BC171" s="323" t="s">
        <v>539</v>
      </c>
      <c r="BD171" s="323" t="s">
        <v>540</v>
      </c>
      <c r="BE171" s="323" t="s">
        <v>541</v>
      </c>
      <c r="BF171" s="323" t="s">
        <v>272</v>
      </c>
      <c r="BG171" s="323" t="s">
        <v>542</v>
      </c>
      <c r="BH171" s="323" t="s">
        <v>48</v>
      </c>
      <c r="BI171" s="313" t="s">
        <v>543</v>
      </c>
      <c r="BJ171" s="313" t="s">
        <v>544</v>
      </c>
      <c r="BK171" s="314" t="s">
        <v>549</v>
      </c>
      <c r="BL171" s="313" t="s">
        <v>545</v>
      </c>
      <c r="BM171" s="313" t="s">
        <v>550</v>
      </c>
      <c r="BN171" s="313" t="s">
        <v>548</v>
      </c>
      <c r="BO171" s="313" t="s">
        <v>546</v>
      </c>
      <c r="BP171" s="313" t="s">
        <v>547</v>
      </c>
      <c r="BQ171" s="315" t="s">
        <v>523</v>
      </c>
      <c r="BR171" s="315" t="s">
        <v>524</v>
      </c>
      <c r="BS171" s="315" t="s">
        <v>525</v>
      </c>
      <c r="BT171" s="315" t="s">
        <v>526</v>
      </c>
      <c r="BU171" s="315" t="s">
        <v>527</v>
      </c>
      <c r="BV171" s="315" t="s">
        <v>529</v>
      </c>
      <c r="BW171" s="315" t="s">
        <v>528</v>
      </c>
      <c r="BX171" s="315" t="s">
        <v>530</v>
      </c>
      <c r="BY171" s="315" t="s">
        <v>531</v>
      </c>
      <c r="BZ171" s="315" t="s">
        <v>532</v>
      </c>
      <c r="CA171" s="315" t="s">
        <v>533</v>
      </c>
      <c r="CB171" s="167"/>
      <c r="CC171" s="301">
        <v>1</v>
      </c>
      <c r="CD171" s="8"/>
      <c r="CE171" s="2"/>
    </row>
    <row r="172" spans="1:83" ht="71.25" customHeight="1">
      <c r="A172" s="224" t="s">
        <v>591</v>
      </c>
      <c r="B172" s="1273"/>
      <c r="C172" s="1273"/>
      <c r="D172" s="1273"/>
      <c r="E172" s="1238"/>
      <c r="F172" s="1269"/>
      <c r="G172" s="1274"/>
      <c r="H172" s="1275"/>
      <c r="I172" s="1275"/>
      <c r="J172" s="1239"/>
      <c r="K172" s="1239"/>
      <c r="L172" s="1239"/>
      <c r="M172" s="1239"/>
      <c r="N172" s="1276"/>
      <c r="O172" s="1276"/>
      <c r="P172" s="1269"/>
      <c r="Q172" s="1255"/>
      <c r="R172" s="1269"/>
      <c r="S172" s="1255"/>
      <c r="T172" s="1269"/>
      <c r="U172" s="1269"/>
      <c r="V172" s="1269"/>
      <c r="W172" s="1269"/>
      <c r="X172" s="206">
        <f>IF(Y172&gt;0.8,5,IF(Y172&gt;0.6,4,IF(Y172&gt;0.4,3,IF(Y172&gt;0.2,2,1))))</f>
        <v>1</v>
      </c>
      <c r="Y172" s="141">
        <f>IF(OR(V172="Ambos",V172="Probabilidad"),IF((I164-(I164*AY172))&lt;0.01,0.01,(I164-(I164*AY172))),I164)</f>
        <v>0.11759999999999998</v>
      </c>
      <c r="Z172" s="206">
        <f t="shared" ref="Z172:Z174" si="40">IF(AA172&gt;0.8,5,IF(AA172&gt;0.6,4,IF(AA172&gt;0.4,3,IF(AA172&gt;0.2,2,1))))</f>
        <v>2</v>
      </c>
      <c r="AA172" s="141">
        <f>IF(OR(V172="Ambos",V172="Impacto"),V164-(V164*AY172),V164)</f>
        <v>0.2016</v>
      </c>
      <c r="AB172" s="1247" t="s">
        <v>717</v>
      </c>
      <c r="AC172" s="1248"/>
      <c r="AD172" s="1248"/>
      <c r="AE172" s="1248"/>
      <c r="AF172" s="1248"/>
      <c r="AG172" s="1249"/>
      <c r="AH172" s="1259"/>
      <c r="AI172" s="1260"/>
      <c r="AJ172" s="1260"/>
      <c r="AK172" s="1260"/>
      <c r="AL172" s="1260"/>
      <c r="AM172" s="1261"/>
      <c r="AN172" s="1259"/>
      <c r="AO172" s="1260"/>
      <c r="AP172" s="1260"/>
      <c r="AQ172" s="1260"/>
      <c r="AR172" s="1260"/>
      <c r="AS172" s="1261"/>
      <c r="AT172" s="285"/>
      <c r="AU172" s="298">
        <v>1</v>
      </c>
      <c r="AV172" s="316">
        <f>IF(N172="SI",1,0)</f>
        <v>0</v>
      </c>
      <c r="AW172" s="316">
        <f>IF(T172="",0,IF(R172="Automático",0.25,IF(C172="Manual",0.15,0)))</f>
        <v>0</v>
      </c>
      <c r="AX172" s="316">
        <f>IF(R172="",0,IF(T172="Preventivo",0.25,IF(T172="Detectivo",0.15,IF(T172="Correctivo",0.1,0))))</f>
        <v>0</v>
      </c>
      <c r="AY172" s="316">
        <f>IF(OR(R172=0,T172=0),0,AV172*(AW172+AX172))</f>
        <v>0</v>
      </c>
      <c r="AZ172" s="306" t="str">
        <f>CONCATENATE(A172,". ",B172," 
",A173,". ",B173," 
",A174,""".",B174,)</f>
        <v>TTO 1.  
.  
".</v>
      </c>
      <c r="BA172" s="306" t="str">
        <f>CONCATENATE(A172,". ",E172," 
",A173,". ",E173," 
",A174,". ",E174,)</f>
        <v xml:space="preserve">TTO 1.  
.  
. </v>
      </c>
      <c r="BB172" s="306" t="str">
        <f>CONCATENATE(A172,". ",G172," 
",A173,". ",G173," 
",A174,". ",G174,)</f>
        <v xml:space="preserve">TTO 1.  
.  
. </v>
      </c>
      <c r="BC172" s="306" t="str">
        <f>CONCATENATE(A172,". ",J172," 
",A173,". ",J173," 
",A174,". ",J174,)</f>
        <v xml:space="preserve">TTO 1.  
.  
. </v>
      </c>
      <c r="BD172" s="306" t="str">
        <f>CONCATENATE(A172,". ",L172," 
",A173,". ",L173," 
",A174,". ",L174,)</f>
        <v xml:space="preserve">TTO 1.  
.  
. </v>
      </c>
      <c r="BE172" s="306" t="str">
        <f>CONCATENATE(A172,". ",N172," 
",A173,". ",N173," 
",A174,". ",N174,)</f>
        <v xml:space="preserve">TTO 1.  
.  
. </v>
      </c>
      <c r="BF172" s="306" t="str">
        <f>CONCATENATE(A172,". ",P172," 
",A173,". ",P173," 
",A174,". ",P174,)</f>
        <v xml:space="preserve">TTO 1.  
.  
. </v>
      </c>
      <c r="BG172" s="306" t="str">
        <f>CONCATENATE(A172,". ",R172," 
",A173,". ",R173," 
",A174,". ",R174,)</f>
        <v xml:space="preserve">TTO 1.  
.  
. </v>
      </c>
      <c r="BH172" s="306" t="str">
        <f>CONCATENATE(A172,". ",T172," 
",A173,". ",T173," 
",A174,". ",T174,)</f>
        <v xml:space="preserve">TTO 1.  
.  
. </v>
      </c>
      <c r="BI172" s="306" t="str">
        <f>CONCATENATE(A172,". ",V172," 
",A173,". ",V173," 
",A174,". ",V174,)</f>
        <v xml:space="preserve">TTO 1.  
.  
. </v>
      </c>
      <c r="BJ172" s="306" t="str">
        <f>CONCATENATE(A172,". ",X172," 
",A173,". ",X173," 
",A174,". ",X174,)</f>
        <v>TTO 1. 1 
. 1 
. 1</v>
      </c>
      <c r="BK172" s="306" t="str">
        <f>CONCATENATE(A172,". ",Y172," 
",A173,". ",Y173," 
",A174,". ",Y174,)</f>
        <v>TTO 1. 0,1176 
. 0,1176 
. 0,1176</v>
      </c>
      <c r="BL172" s="306" t="str">
        <f>CONCATENATE(A172,". ",Z172," 
",A173,". ",Z173," 
",A174,". ",Z174,)</f>
        <v>TTO 1. 2 
. 2 
. 2</v>
      </c>
      <c r="BM172" s="306" t="str">
        <f>CONCATENATE(A172,". ",AA172," 
",A173,". ",AA173," 
",A174,". ",AA174,)</f>
        <v>TTO 1. 0,2016 
. 0,2016 
. 0,2016</v>
      </c>
      <c r="BN172" s="306" t="str">
        <f>CONCATENATE(A172,". ",AB172," 
",A173,". ",AB173," 
",A174,". ",AB174,)</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O172" s="306" t="str">
        <f>CONCATENATE(A172,". ",AH172," 
",A173,". ",AH173," 
",A174,". ",AH174,)</f>
        <v xml:space="preserve">TTO 1.  
.  
. </v>
      </c>
      <c r="BP172" s="306" t="str">
        <f>CONCATENATE(A172,". ",AN172," 
",A173,". ",AN173," 
",A174,". ",AN174,)</f>
        <v xml:space="preserve">TTO 1.  
.  
. </v>
      </c>
      <c r="BQ172" s="317">
        <f>IF(P172="Continua",1,0)</f>
        <v>0</v>
      </c>
      <c r="BR172" s="317">
        <f>IF(P172="Aleatoria",1,0)</f>
        <v>0</v>
      </c>
      <c r="BS172" s="317">
        <f>IF(R172="manual",1,0)</f>
        <v>0</v>
      </c>
      <c r="BT172" s="317">
        <f>IF(R172="automático",1,0)</f>
        <v>0</v>
      </c>
      <c r="BU172" s="317">
        <f>IF(T172="preventivo",1,0)</f>
        <v>0</v>
      </c>
      <c r="BV172" s="317">
        <f>IF(T172="detectivo",1,0)</f>
        <v>0</v>
      </c>
      <c r="BW172" s="317">
        <f>IF(T172="correctivo",1,0)</f>
        <v>0</v>
      </c>
      <c r="BX172" s="317">
        <f>IF(V172="probabilidad",1,0)</f>
        <v>0</v>
      </c>
      <c r="BY172" s="317">
        <f>IF(V172="impacto",1,0)</f>
        <v>0</v>
      </c>
      <c r="BZ172" s="317">
        <f>IF(V172="ambos",1,0)</f>
        <v>0</v>
      </c>
      <c r="CA172" s="317">
        <f>IF(V172="ninguno",1,0)</f>
        <v>0</v>
      </c>
      <c r="CB172" s="167"/>
      <c r="CC172" s="301">
        <v>1</v>
      </c>
      <c r="CD172" s="8"/>
      <c r="CE172" s="2"/>
    </row>
    <row r="173" spans="1:83" ht="71.25" customHeight="1">
      <c r="A173" s="116" t="str">
        <f>IF(B173="","","TTO 2")</f>
        <v/>
      </c>
      <c r="B173" s="1235"/>
      <c r="C173" s="1273"/>
      <c r="D173" s="1273"/>
      <c r="E173" s="1238"/>
      <c r="F173" s="1269"/>
      <c r="G173" s="1274"/>
      <c r="H173" s="1275"/>
      <c r="I173" s="1275"/>
      <c r="J173" s="1239"/>
      <c r="K173" s="1239"/>
      <c r="L173" s="1239"/>
      <c r="M173" s="1239"/>
      <c r="N173" s="1276"/>
      <c r="O173" s="1276"/>
      <c r="P173" s="1269"/>
      <c r="Q173" s="1255"/>
      <c r="R173" s="1269"/>
      <c r="S173" s="1255"/>
      <c r="T173" s="1269"/>
      <c r="U173" s="1269"/>
      <c r="V173" s="1269"/>
      <c r="W173" s="1269"/>
      <c r="X173" s="206">
        <f>IF(Y173&gt;0.8,5,IF(Y173&gt;0.6,4,IF(Y173&gt;0.4,3,IF(Y173&gt;0.2,2,1))))</f>
        <v>1</v>
      </c>
      <c r="Y173" s="141">
        <f>IF(OR(V173="Ambos",V173="Probabilidad"),IF((Y172-(Y172*AY173))&lt;0.01,0.01,(Y172-(Y172*AY173))),Y172)</f>
        <v>0.11759999999999998</v>
      </c>
      <c r="Z173" s="206">
        <f t="shared" si="40"/>
        <v>2</v>
      </c>
      <c r="AA173" s="141">
        <f>IF(OR(V173="Ambos",V173="Impacto"),IF((AA172-(AA172*AZ173))&lt;0.01,0.01,(AA172-(AA172*AZ173))),AA172)</f>
        <v>0.2016</v>
      </c>
      <c r="AB173" s="1247" t="s">
        <v>717</v>
      </c>
      <c r="AC173" s="1248"/>
      <c r="AD173" s="1248"/>
      <c r="AE173" s="1248"/>
      <c r="AF173" s="1248"/>
      <c r="AG173" s="1249"/>
      <c r="AH173" s="1259"/>
      <c r="AI173" s="1260"/>
      <c r="AJ173" s="1260"/>
      <c r="AK173" s="1260"/>
      <c r="AL173" s="1260"/>
      <c r="AM173" s="1261"/>
      <c r="AN173" s="1259"/>
      <c r="AO173" s="1260"/>
      <c r="AP173" s="1260"/>
      <c r="AQ173" s="1260"/>
      <c r="AR173" s="1260"/>
      <c r="AS173" s="1261"/>
      <c r="AT173" s="285"/>
      <c r="AU173" s="298">
        <v>1</v>
      </c>
      <c r="AV173" s="316">
        <f>IF(N173="SI",1,0)</f>
        <v>0</v>
      </c>
      <c r="AW173" s="316">
        <f>IF(T173="",0,IF(R173="Automático",0.25,IF(C173="Manual",0.15,0)))</f>
        <v>0</v>
      </c>
      <c r="AX173" s="316">
        <f>IF(R173="",0,IF(T173="Preventivo",0.25,IF(T173="Detectivo",0.15,IF(T173="Correctivo",0.1,0))))</f>
        <v>0</v>
      </c>
      <c r="AY173" s="316">
        <f>IF(OR(R173=0,T173=0),0,AV173*(AW173+AX173))</f>
        <v>0</v>
      </c>
      <c r="AZ173" s="325"/>
      <c r="BA173" s="325"/>
      <c r="BB173" s="325"/>
      <c r="BC173" s="325"/>
      <c r="BD173" s="325"/>
      <c r="BE173" s="325"/>
      <c r="BF173" s="325"/>
      <c r="BG173" s="325"/>
      <c r="BH173" s="325"/>
      <c r="BI173" s="326"/>
      <c r="BJ173" s="326"/>
      <c r="BK173" s="326"/>
      <c r="BL173" s="326"/>
      <c r="BM173" s="326"/>
      <c r="BN173" s="326"/>
      <c r="BO173" s="326"/>
      <c r="BP173" s="302"/>
      <c r="BQ173" s="317">
        <f>IF(P173="Continua",1,0)</f>
        <v>0</v>
      </c>
      <c r="BR173" s="317">
        <f>IF(P173="Aleatoria",1,0)</f>
        <v>0</v>
      </c>
      <c r="BS173" s="317">
        <f>IF(R173="manual",1,0)</f>
        <v>0</v>
      </c>
      <c r="BT173" s="317">
        <f>IF(R173="automático",1,0)</f>
        <v>0</v>
      </c>
      <c r="BU173" s="317">
        <f>IF(T173="preventivo",1,0)</f>
        <v>0</v>
      </c>
      <c r="BV173" s="317">
        <f>IF(T173="detectivo",1,0)</f>
        <v>0</v>
      </c>
      <c r="BW173" s="317">
        <f>IF(T173="correctivo",1,0)</f>
        <v>0</v>
      </c>
      <c r="BX173" s="317">
        <f>IF(V173="probabilidad",1,0)</f>
        <v>0</v>
      </c>
      <c r="BY173" s="317">
        <f>IF(V173="impacto",1,0)</f>
        <v>0</v>
      </c>
      <c r="BZ173" s="317">
        <f>IF(V173="ambos",1,0)</f>
        <v>0</v>
      </c>
      <c r="CA173" s="317">
        <f>IF(V173="ninguno",1,0)</f>
        <v>0</v>
      </c>
      <c r="CC173" s="301">
        <v>1</v>
      </c>
    </row>
    <row r="174" spans="1:83" ht="71.25" customHeight="1">
      <c r="A174" s="116" t="str">
        <f>IF(B174="","","TTO 3")</f>
        <v/>
      </c>
      <c r="B174" s="1235"/>
      <c r="C174" s="1273"/>
      <c r="D174" s="1273"/>
      <c r="E174" s="1238"/>
      <c r="F174" s="1269"/>
      <c r="G174" s="1274"/>
      <c r="H174" s="1275"/>
      <c r="I174" s="1275"/>
      <c r="J174" s="1239"/>
      <c r="K174" s="1239"/>
      <c r="L174" s="1239"/>
      <c r="M174" s="1239"/>
      <c r="N174" s="1276"/>
      <c r="O174" s="1276"/>
      <c r="P174" s="1269"/>
      <c r="Q174" s="1255"/>
      <c r="R174" s="1269"/>
      <c r="S174" s="1255"/>
      <c r="T174" s="1269"/>
      <c r="U174" s="1269"/>
      <c r="V174" s="1269"/>
      <c r="W174" s="1269"/>
      <c r="X174" s="206">
        <f t="shared" ref="X174" si="41">IF(Y174&gt;0.8,5,IF(Y174&gt;0.6,4,IF(Y174&gt;0.4,3,IF(Y174&gt;0.2,2,1))))</f>
        <v>1</v>
      </c>
      <c r="Y174" s="141">
        <f>IF(OR(V174="Ambos",V174="Probabilidad"),IF((Y173-(Y173*AY174))&lt;0.01,0.01,(Y173-(Y173*AY174))),Y173)</f>
        <v>0.11759999999999998</v>
      </c>
      <c r="Z174" s="206">
        <f t="shared" si="40"/>
        <v>2</v>
      </c>
      <c r="AA174" s="141">
        <f>IF(OR(V174="Ambos",V174="Impacto"),IF((AA173-(AA173*AZ174))&lt;0.01,0.01,(AA173-(AA173*AZ174))),AA173)</f>
        <v>0.2016</v>
      </c>
      <c r="AB174" s="1247" t="s">
        <v>717</v>
      </c>
      <c r="AC174" s="1248"/>
      <c r="AD174" s="1248"/>
      <c r="AE174" s="1248"/>
      <c r="AF174" s="1248"/>
      <c r="AG174" s="1249"/>
      <c r="AH174" s="1259"/>
      <c r="AI174" s="1260"/>
      <c r="AJ174" s="1260"/>
      <c r="AK174" s="1260"/>
      <c r="AL174" s="1260"/>
      <c r="AM174" s="1261"/>
      <c r="AN174" s="1259"/>
      <c r="AO174" s="1260"/>
      <c r="AP174" s="1260"/>
      <c r="AQ174" s="1260"/>
      <c r="AR174" s="1260"/>
      <c r="AS174" s="1261"/>
      <c r="AT174" s="285"/>
      <c r="AU174" s="298">
        <v>1</v>
      </c>
      <c r="AV174" s="316">
        <f>IF(N174="SI",1,0)</f>
        <v>0</v>
      </c>
      <c r="AW174" s="316">
        <f>IF(T174="",0,IF(R174="Automático",0.25,IF(C174="Manual",0.15,0)))</f>
        <v>0</v>
      </c>
      <c r="AX174" s="316">
        <f>IF(R174="",0,IF(T174="Preventivo",0.25,IF(T174="Detectivo",0.15,IF(T174="Correctivo",0.1,0))))</f>
        <v>0</v>
      </c>
      <c r="AY174" s="316">
        <f>IF(OR(R174=0,T174=0),0,AV174*(AW174+AX174))</f>
        <v>0</v>
      </c>
      <c r="AZ174" s="325"/>
      <c r="BA174" s="325"/>
      <c r="BB174" s="325"/>
      <c r="BC174" s="325"/>
      <c r="BD174" s="325"/>
      <c r="BE174" s="325"/>
      <c r="BF174" s="325"/>
      <c r="BG174" s="325"/>
      <c r="BH174" s="325"/>
      <c r="BI174" s="326"/>
      <c r="BJ174" s="326"/>
      <c r="BK174" s="326"/>
      <c r="BL174" s="326"/>
      <c r="BM174" s="326"/>
      <c r="BN174" s="326"/>
      <c r="BO174" s="326"/>
      <c r="BP174" s="302"/>
      <c r="BQ174" s="317">
        <f>IF(P174="Continua",1,0)</f>
        <v>0</v>
      </c>
      <c r="BR174" s="317">
        <f>IF(P174="Aleatoria",1,0)</f>
        <v>0</v>
      </c>
      <c r="BS174" s="317">
        <f>IF(R174="manual",1,0)</f>
        <v>0</v>
      </c>
      <c r="BT174" s="317">
        <f>IF(R174="automático",1,0)</f>
        <v>0</v>
      </c>
      <c r="BU174" s="317">
        <f>IF(T174="preventivo",1,0)</f>
        <v>0</v>
      </c>
      <c r="BV174" s="317">
        <f>IF(T174="detectivo",1,0)</f>
        <v>0</v>
      </c>
      <c r="BW174" s="317">
        <f>IF(T174="correctivo",1,0)</f>
        <v>0</v>
      </c>
      <c r="BX174" s="317">
        <f>IF(V174="probabilidad",1,0)</f>
        <v>0</v>
      </c>
      <c r="BY174" s="317">
        <f>IF(V174="impacto",1,0)</f>
        <v>0</v>
      </c>
      <c r="BZ174" s="317">
        <f>IF(V174="ambos",1,0)</f>
        <v>0</v>
      </c>
      <c r="CA174" s="317">
        <f>IF(V174="ninguno",1,0)</f>
        <v>0</v>
      </c>
      <c r="CC174" s="301">
        <v>1</v>
      </c>
    </row>
    <row r="175" spans="1:83" ht="8.25" customHeight="1" thickBot="1">
      <c r="A175" s="19"/>
      <c r="B175" s="109"/>
      <c r="C175" s="109"/>
      <c r="D175" s="109"/>
      <c r="E175" s="109"/>
      <c r="F175" s="109"/>
      <c r="J175" s="125"/>
      <c r="K175" s="125"/>
      <c r="L175" s="125"/>
      <c r="M175" s="125"/>
      <c r="N175" s="125"/>
      <c r="O175" s="126"/>
      <c r="P175" s="126"/>
      <c r="Q175" s="126"/>
      <c r="R175" s="126"/>
      <c r="S175" s="126"/>
      <c r="T175" s="126"/>
      <c r="U175" s="127"/>
      <c r="V175" s="127"/>
      <c r="W175" s="127"/>
      <c r="X175" s="127"/>
      <c r="Y175" s="3"/>
      <c r="Z175" s="3"/>
      <c r="AA175" s="3"/>
      <c r="AB175" s="2"/>
      <c r="AC175" s="2"/>
      <c r="AD175" s="2"/>
      <c r="AE175" s="2"/>
      <c r="AF175" s="2"/>
      <c r="AG175" s="2"/>
      <c r="AH175" s="2"/>
      <c r="AI175" s="2"/>
      <c r="AJ175" s="2"/>
      <c r="AK175" s="2"/>
      <c r="AL175" s="2"/>
      <c r="AM175" s="2"/>
      <c r="AN175" s="2"/>
      <c r="AO175" s="2"/>
      <c r="AP175" s="2"/>
      <c r="AQ175" s="2"/>
      <c r="AR175" s="2"/>
      <c r="AS175" s="2"/>
      <c r="AT175" s="2"/>
      <c r="AU175" s="298">
        <v>1</v>
      </c>
      <c r="AV175" s="327"/>
      <c r="AW175" s="328"/>
      <c r="AX175" s="328"/>
      <c r="AY175" s="3"/>
      <c r="AZ175" s="4"/>
      <c r="BA175" s="4"/>
      <c r="BB175" s="4"/>
      <c r="BC175" s="4"/>
      <c r="BD175" s="4"/>
      <c r="BE175" s="4"/>
      <c r="BF175" s="4"/>
      <c r="BG175" s="4"/>
      <c r="BH175" s="4"/>
      <c r="BI175" s="329"/>
      <c r="BJ175" s="329"/>
      <c r="BK175" s="302"/>
      <c r="BL175" s="302"/>
      <c r="BM175" s="302"/>
      <c r="BN175" s="302"/>
      <c r="BO175" s="302"/>
      <c r="BP175" s="302"/>
      <c r="BQ175" s="302"/>
      <c r="BR175" s="302"/>
      <c r="BS175" s="302"/>
      <c r="BT175" s="302"/>
      <c r="BU175" s="302"/>
      <c r="BV175" s="302"/>
      <c r="BW175" s="302"/>
      <c r="BX175" s="302"/>
      <c r="BY175" s="302"/>
      <c r="BZ175" s="302"/>
      <c r="CA175" s="302"/>
      <c r="CC175" s="301">
        <v>1</v>
      </c>
    </row>
    <row r="176" spans="1:83" ht="30" customHeight="1" thickTop="1" thickBot="1">
      <c r="A176" s="19"/>
      <c r="B176" s="1316" t="s">
        <v>663</v>
      </c>
      <c r="C176" s="1315"/>
      <c r="D176" s="1315"/>
      <c r="E176" s="124">
        <f>X174</f>
        <v>1</v>
      </c>
      <c r="F176" s="1314" t="str">
        <f>VLOOKUP(E176,A95:B99,2,1)</f>
        <v>Muy Baja</v>
      </c>
      <c r="G176" s="1315"/>
      <c r="H176" s="1315"/>
      <c r="I176" s="1280">
        <f>IF(Y174&lt;0.01,0.01,Y174)</f>
        <v>0.11759999999999998</v>
      </c>
      <c r="J176" s="1281"/>
      <c r="K176" s="1302" t="s">
        <v>664</v>
      </c>
      <c r="L176" s="1303"/>
      <c r="M176" s="1303"/>
      <c r="N176" s="1303"/>
      <c r="O176" s="1303"/>
      <c r="P176" s="1304"/>
      <c r="Q176" s="353">
        <f>Z174</f>
        <v>2</v>
      </c>
      <c r="R176" s="1305" t="str">
        <f>HLOOKUP(Q176,ADU1210:ADY1211,2,1)</f>
        <v>2 - Menor</v>
      </c>
      <c r="S176" s="1303"/>
      <c r="T176" s="1303"/>
      <c r="U176" s="1303"/>
      <c r="V176" s="207">
        <f>IF(AA174&lt;0.01,0.01,AA174)</f>
        <v>0.2016</v>
      </c>
      <c r="W176" s="166"/>
      <c r="Y176" s="3"/>
      <c r="Z176" s="3"/>
      <c r="AA176" s="3"/>
      <c r="AB176" s="2"/>
      <c r="AC176" s="2"/>
      <c r="AD176" s="2"/>
      <c r="AE176" s="2"/>
      <c r="AF176" s="2"/>
      <c r="AG176" s="2"/>
      <c r="AH176" s="2"/>
      <c r="AI176" s="2"/>
      <c r="AJ176" s="2"/>
      <c r="AK176" s="2"/>
      <c r="AL176" s="2"/>
      <c r="AM176" s="2"/>
      <c r="AN176" s="2"/>
      <c r="AO176" s="2"/>
      <c r="AP176" s="2"/>
      <c r="AQ176" s="2"/>
      <c r="AR176" s="2"/>
      <c r="AS176" s="2"/>
      <c r="AT176" s="2"/>
      <c r="AU176" s="298">
        <v>1</v>
      </c>
      <c r="AW176" s="305" t="str">
        <f>CONCATENATE(E176," - ",F176)</f>
        <v>1 - Muy Baja</v>
      </c>
      <c r="AX176" s="305" t="str">
        <f>CONCATENATE(R176)</f>
        <v>2 - Menor</v>
      </c>
      <c r="AY176" s="3"/>
      <c r="AZ176" s="3"/>
      <c r="BA176" s="3"/>
      <c r="BB176" s="3"/>
      <c r="BC176" s="3"/>
      <c r="BD176" s="3"/>
      <c r="BE176" s="3"/>
      <c r="BF176" s="3"/>
      <c r="BG176" s="3"/>
      <c r="BH176" s="3"/>
      <c r="BI176" s="167"/>
      <c r="BJ176" s="167"/>
      <c r="BK176" s="302"/>
      <c r="BL176" s="302"/>
      <c r="BM176" s="302"/>
      <c r="BN176" s="302"/>
      <c r="BO176" s="302"/>
      <c r="BP176" s="302"/>
      <c r="BQ176" s="8">
        <f>SUM(BQ172:BQ174)</f>
        <v>0</v>
      </c>
      <c r="BR176" s="8">
        <f>SUM(BR172:BR174)</f>
        <v>0</v>
      </c>
      <c r="BS176" s="8">
        <f>SUM(BS172:BS174)</f>
        <v>0</v>
      </c>
      <c r="BT176" s="8">
        <f t="shared" ref="BT176:BZ176" si="42">SUM(BT172:BT174)</f>
        <v>0</v>
      </c>
      <c r="BU176" s="8">
        <f t="shared" si="42"/>
        <v>0</v>
      </c>
      <c r="BV176" s="8">
        <f t="shared" si="42"/>
        <v>0</v>
      </c>
      <c r="BW176" s="8">
        <f t="shared" si="42"/>
        <v>0</v>
      </c>
      <c r="BX176" s="8">
        <f t="shared" si="42"/>
        <v>0</v>
      </c>
      <c r="BY176" s="8">
        <f t="shared" si="42"/>
        <v>0</v>
      </c>
      <c r="BZ176" s="8">
        <f t="shared" si="42"/>
        <v>0</v>
      </c>
      <c r="CA176" s="8">
        <f>SUM(CA172:CA174)</f>
        <v>0</v>
      </c>
      <c r="CC176" s="301">
        <v>1</v>
      </c>
    </row>
    <row r="177" spans="1:81" ht="12.75" customHeight="1" thickTop="1" thickBot="1">
      <c r="A177" s="19"/>
      <c r="B177" s="109"/>
      <c r="C177" s="109"/>
      <c r="D177" s="11"/>
      <c r="E177" s="3"/>
      <c r="F177" s="3"/>
      <c r="G177" s="3"/>
      <c r="H177" s="3"/>
      <c r="I177" s="3"/>
      <c r="J177" s="3"/>
      <c r="K177" s="3"/>
      <c r="L177" s="3"/>
      <c r="M177" s="3"/>
      <c r="N177" s="3"/>
      <c r="O177" s="3"/>
      <c r="P177" s="3"/>
      <c r="Q177" s="3"/>
      <c r="R177" s="3"/>
      <c r="S177" s="3"/>
      <c r="T177" s="3"/>
      <c r="U177" s="3"/>
      <c r="V177" s="3"/>
      <c r="W177" s="3"/>
      <c r="X177" s="127"/>
      <c r="Y177" s="3"/>
      <c r="Z177" s="3"/>
      <c r="AA177" s="3"/>
      <c r="AB177" s="2"/>
      <c r="AC177" s="2"/>
      <c r="AD177" s="2"/>
      <c r="AE177" s="2"/>
      <c r="AF177" s="2"/>
      <c r="AG177" s="2"/>
      <c r="AH177" s="2"/>
      <c r="AI177" s="2"/>
      <c r="AJ177" s="2"/>
      <c r="AK177" s="2"/>
      <c r="AL177" s="2"/>
      <c r="AM177" s="2"/>
      <c r="AN177" s="2"/>
      <c r="AO177" s="2"/>
      <c r="AP177" s="2"/>
      <c r="AQ177" s="2"/>
      <c r="AR177" s="2"/>
      <c r="AS177" s="2"/>
      <c r="AT177" s="2"/>
      <c r="AU177" s="298">
        <v>1</v>
      </c>
      <c r="AV177" s="327"/>
      <c r="AW177" s="328"/>
      <c r="AX177" s="328"/>
      <c r="AY177" s="3"/>
      <c r="AZ177" s="3"/>
      <c r="BA177" s="3"/>
      <c r="BB177" s="3"/>
      <c r="BC177" s="3"/>
      <c r="BD177" s="3"/>
      <c r="BE177" s="3"/>
      <c r="BF177" s="3"/>
      <c r="BG177" s="3"/>
      <c r="BH177" s="3"/>
      <c r="BI177" s="167"/>
      <c r="BJ177" s="167"/>
      <c r="BK177" s="302"/>
      <c r="BL177" s="302"/>
      <c r="BM177" s="302"/>
      <c r="BN177" s="302"/>
      <c r="BO177" s="302"/>
      <c r="BP177" s="302"/>
      <c r="BQ177" s="302"/>
      <c r="BR177" s="302"/>
      <c r="BS177" s="302"/>
      <c r="BT177" s="302"/>
      <c r="BU177" s="302"/>
      <c r="BV177" s="302"/>
      <c r="BW177" s="302"/>
      <c r="BX177" s="302"/>
      <c r="BY177" s="302"/>
      <c r="BZ177" s="302"/>
      <c r="CA177" s="302"/>
      <c r="CC177" s="301">
        <v>1</v>
      </c>
    </row>
    <row r="178" spans="1:81" ht="25.5" customHeight="1" thickBot="1">
      <c r="A178" s="19"/>
      <c r="B178" s="109"/>
      <c r="C178" s="109"/>
      <c r="D178" s="109"/>
      <c r="E178" s="109"/>
      <c r="F178" s="1617" t="s">
        <v>484</v>
      </c>
      <c r="G178" s="1309"/>
      <c r="H178" s="1309"/>
      <c r="I178" s="1309"/>
      <c r="J178" s="1309"/>
      <c r="K178" s="1309"/>
      <c r="L178" s="1309"/>
      <c r="M178" s="1310"/>
      <c r="N178" s="1311" t="str">
        <f>IFERROR(INDEX(ADU1214:ADY1218,MATCH(E176,ADP1214:ADP1218,0),MATCH(Q176,ADU1210:ADY1210,0)),"")</f>
        <v>BAJO</v>
      </c>
      <c r="O178" s="1309"/>
      <c r="P178" s="1309"/>
      <c r="Q178" s="1309"/>
      <c r="R178" s="1309"/>
      <c r="S178" s="1309"/>
      <c r="T178" s="1312">
        <f>IF(AV178&lt;0.01,0.01,AV178)</f>
        <v>2.3708159999999995E-2</v>
      </c>
      <c r="U178" s="1312"/>
      <c r="V178" s="1312"/>
      <c r="W178" s="1313"/>
      <c r="X178" s="127"/>
      <c r="Y178" s="1700" t="s">
        <v>662</v>
      </c>
      <c r="Z178" s="1700"/>
      <c r="AA178" s="1700"/>
      <c r="AB178" s="2"/>
      <c r="AC178" s="2"/>
      <c r="AD178" s="2"/>
      <c r="AE178" s="2"/>
      <c r="AF178" s="2"/>
      <c r="AG178" s="2"/>
      <c r="AH178" s="2"/>
      <c r="AI178" s="2"/>
      <c r="AJ178" s="2"/>
      <c r="AK178" s="2"/>
      <c r="AL178" s="2"/>
      <c r="AM178" s="2"/>
      <c r="AN178" s="2"/>
      <c r="AO178" s="2" t="s">
        <v>661</v>
      </c>
      <c r="AP178" s="2"/>
      <c r="AQ178" s="2"/>
      <c r="AR178" s="2"/>
      <c r="AS178" s="2"/>
      <c r="AT178" s="2"/>
      <c r="AU178" s="298">
        <v>1</v>
      </c>
      <c r="AV178" s="321">
        <f>I176*V176</f>
        <v>2.3708159999999995E-2</v>
      </c>
      <c r="AW178" s="328"/>
      <c r="AX178" s="328"/>
      <c r="AY178" s="3"/>
      <c r="AZ178" s="3"/>
      <c r="BA178" s="3"/>
      <c r="BB178" s="3"/>
      <c r="BC178" s="3"/>
      <c r="BD178" s="3"/>
      <c r="BE178" s="3"/>
      <c r="BF178" s="3"/>
      <c r="BG178" s="3"/>
      <c r="BH178" s="3"/>
      <c r="BI178" s="167"/>
      <c r="BJ178" s="167"/>
      <c r="BK178" s="302"/>
      <c r="BL178" s="302"/>
      <c r="BM178" s="302"/>
      <c r="BN178" s="302"/>
      <c r="BO178" s="302"/>
      <c r="BP178" s="302"/>
      <c r="BQ178" s="302"/>
      <c r="BR178" s="302"/>
      <c r="BS178" s="302"/>
      <c r="BT178" s="302"/>
      <c r="BU178" s="302"/>
      <c r="BV178" s="302"/>
      <c r="BW178" s="302"/>
      <c r="BX178" s="302"/>
      <c r="BY178" s="302"/>
      <c r="BZ178" s="302"/>
      <c r="CA178" s="302"/>
      <c r="CC178" s="301">
        <v>1</v>
      </c>
    </row>
    <row r="179" spans="1:81" ht="16.5" customHeight="1">
      <c r="A179" s="19"/>
      <c r="B179" s="109"/>
      <c r="C179" s="109"/>
      <c r="D179" s="109"/>
      <c r="E179" s="109"/>
      <c r="F179" s="109"/>
      <c r="G179" s="125"/>
      <c r="H179" s="125"/>
      <c r="I179" s="125"/>
      <c r="J179" s="125"/>
      <c r="K179" s="125"/>
      <c r="L179" s="125"/>
      <c r="M179" s="125"/>
      <c r="N179" s="125"/>
      <c r="O179" s="126"/>
      <c r="P179" s="126"/>
      <c r="Q179" s="126"/>
      <c r="R179" s="126"/>
      <c r="S179" s="126"/>
      <c r="T179" s="126"/>
      <c r="U179" s="127"/>
      <c r="V179" s="127"/>
      <c r="W179" s="127"/>
      <c r="X179" s="127"/>
      <c r="Y179" s="3"/>
      <c r="Z179" s="3"/>
      <c r="AA179" s="3"/>
      <c r="AB179" s="2"/>
      <c r="AC179" s="2"/>
      <c r="AD179" s="2"/>
      <c r="AE179" s="2"/>
      <c r="AF179" s="2"/>
      <c r="AG179" s="2"/>
      <c r="AH179" s="2"/>
      <c r="AI179" s="2"/>
      <c r="AJ179" s="2"/>
      <c r="AK179" s="2"/>
      <c r="AL179" s="2"/>
      <c r="AM179" s="2"/>
      <c r="AN179" s="2"/>
      <c r="AO179" s="2"/>
      <c r="AP179" s="2"/>
      <c r="AQ179" s="2"/>
      <c r="AR179" s="2"/>
      <c r="AS179" s="2"/>
      <c r="AT179" s="2"/>
      <c r="AU179" s="298">
        <v>1</v>
      </c>
      <c r="AV179" s="327"/>
      <c r="AW179" s="328"/>
      <c r="AX179" s="328"/>
      <c r="AY179" s="3"/>
      <c r="AZ179" s="3"/>
      <c r="BA179" s="3"/>
      <c r="BB179" s="3"/>
      <c r="BC179" s="3"/>
      <c r="BD179" s="3"/>
      <c r="BE179" s="3"/>
      <c r="BF179" s="3"/>
      <c r="BG179" s="3"/>
      <c r="BH179" s="3"/>
      <c r="BI179" s="167"/>
      <c r="BJ179" s="167"/>
      <c r="BK179" s="302"/>
      <c r="BL179" s="302"/>
      <c r="BM179" s="302"/>
      <c r="BN179" s="302"/>
      <c r="BO179" s="302"/>
      <c r="BP179" s="302"/>
      <c r="BQ179" s="302"/>
      <c r="BR179" s="302"/>
      <c r="BS179" s="302"/>
      <c r="BT179" s="302"/>
      <c r="BU179" s="302"/>
      <c r="BV179" s="302"/>
      <c r="BW179" s="302"/>
      <c r="BX179" s="302"/>
      <c r="BY179" s="302"/>
      <c r="BZ179" s="302"/>
      <c r="CA179" s="302"/>
      <c r="CC179" s="301">
        <v>1</v>
      </c>
    </row>
    <row r="180" spans="1:81" ht="30" customHeight="1">
      <c r="A180" s="19"/>
      <c r="B180" s="1241" t="s">
        <v>283</v>
      </c>
      <c r="C180" s="1242"/>
      <c r="D180" s="1242"/>
      <c r="E180" s="1242"/>
      <c r="F180" s="1242"/>
      <c r="G180" s="1242"/>
      <c r="H180" s="1242"/>
      <c r="I180" s="1242"/>
      <c r="J180" s="1242"/>
      <c r="K180" s="1242"/>
      <c r="L180" s="1242"/>
      <c r="M180" s="1242"/>
      <c r="N180" s="1242"/>
      <c r="O180" s="1242"/>
      <c r="P180" s="1242"/>
      <c r="Q180" s="1242"/>
      <c r="R180" s="1242"/>
      <c r="S180" s="1242"/>
      <c r="T180" s="1242"/>
      <c r="U180" s="1242"/>
      <c r="V180" s="1243" t="s">
        <v>581</v>
      </c>
      <c r="W180" s="1243"/>
      <c r="X180" s="1243"/>
      <c r="Y180" s="1243"/>
      <c r="Z180" s="1243"/>
      <c r="AA180" s="1243"/>
      <c r="AB180" s="1243"/>
      <c r="AC180" s="1243"/>
      <c r="AD180" s="1243"/>
      <c r="AE180" s="1243"/>
      <c r="AF180" s="1243"/>
      <c r="AG180" s="1243"/>
      <c r="AH180" s="1243"/>
      <c r="AI180" s="1243"/>
      <c r="AJ180" s="1243"/>
      <c r="AK180" s="1243"/>
      <c r="AL180" s="1243"/>
      <c r="AM180" s="1243"/>
      <c r="AN180" s="1243"/>
      <c r="AO180" s="1243"/>
      <c r="AP180" s="1243"/>
      <c r="AQ180" s="1243"/>
      <c r="AR180" s="1243"/>
      <c r="AS180" s="1243"/>
      <c r="AT180" s="287"/>
      <c r="AU180" s="298">
        <v>1</v>
      </c>
      <c r="AV180" s="306" t="s">
        <v>287</v>
      </c>
      <c r="AW180" s="330" t="s">
        <v>284</v>
      </c>
      <c r="AX180" s="324" t="s">
        <v>288</v>
      </c>
      <c r="AY180" s="324" t="s">
        <v>289</v>
      </c>
      <c r="AZ180" s="324" t="s">
        <v>290</v>
      </c>
      <c r="BA180" s="324" t="s">
        <v>3</v>
      </c>
      <c r="BB180" s="331" t="s">
        <v>578</v>
      </c>
      <c r="BC180" s="331" t="s">
        <v>579</v>
      </c>
      <c r="BD180" s="331" t="s">
        <v>580</v>
      </c>
      <c r="BE180" s="3"/>
      <c r="BF180" s="3"/>
      <c r="BG180" s="3"/>
      <c r="BH180" s="3"/>
      <c r="BI180" s="167"/>
      <c r="BJ180" s="167"/>
      <c r="BK180" s="302"/>
      <c r="BL180" s="302"/>
      <c r="BM180" s="302"/>
      <c r="BN180" s="302"/>
      <c r="BO180" s="302"/>
      <c r="BP180" s="302"/>
      <c r="BQ180" s="302"/>
      <c r="BR180" s="302"/>
      <c r="BS180" s="302"/>
      <c r="BT180" s="302"/>
      <c r="BU180" s="302"/>
      <c r="BV180" s="302"/>
      <c r="BW180" s="302"/>
      <c r="BX180" s="302"/>
      <c r="BY180" s="302"/>
      <c r="BZ180" s="302"/>
      <c r="CA180" s="302"/>
      <c r="CC180" s="301">
        <v>1</v>
      </c>
    </row>
    <row r="181" spans="1:81" ht="14.25" customHeight="1">
      <c r="A181" s="154"/>
      <c r="B181" s="1623" t="s">
        <v>1</v>
      </c>
      <c r="C181" s="1623" t="s">
        <v>284</v>
      </c>
      <c r="D181" s="1623"/>
      <c r="E181" s="1623"/>
      <c r="F181" s="1623"/>
      <c r="G181" s="1277" t="s">
        <v>489</v>
      </c>
      <c r="H181" s="1277" t="s">
        <v>638</v>
      </c>
      <c r="I181" s="1279"/>
      <c r="J181" s="1279"/>
      <c r="K181" s="1279"/>
      <c r="L181" s="1277" t="s">
        <v>639</v>
      </c>
      <c r="M181" s="1279"/>
      <c r="N181" s="1279"/>
      <c r="O181" s="1279"/>
      <c r="P181" s="1277" t="s">
        <v>640</v>
      </c>
      <c r="Q181" s="1279"/>
      <c r="R181" s="1279"/>
      <c r="S181" s="1279"/>
      <c r="T181" s="1618" t="s">
        <v>3</v>
      </c>
      <c r="U181" s="1618"/>
      <c r="V181" s="1234" t="s">
        <v>641</v>
      </c>
      <c r="W181" s="1234"/>
      <c r="X181" s="1234"/>
      <c r="Y181" s="1234"/>
      <c r="Z181" s="1234"/>
      <c r="AA181" s="1234"/>
      <c r="AB181" s="1234"/>
      <c r="AC181" s="1234"/>
      <c r="AD181" s="1234" t="s">
        <v>642</v>
      </c>
      <c r="AE181" s="1234"/>
      <c r="AF181" s="1234"/>
      <c r="AG181" s="1234"/>
      <c r="AH181" s="1234"/>
      <c r="AI181" s="1234"/>
      <c r="AJ181" s="1234"/>
      <c r="AK181" s="1234"/>
      <c r="AL181" s="1234" t="s">
        <v>643</v>
      </c>
      <c r="AM181" s="1234"/>
      <c r="AN181" s="1234"/>
      <c r="AO181" s="1234"/>
      <c r="AP181" s="1234"/>
      <c r="AQ181" s="1234"/>
      <c r="AR181" s="1234"/>
      <c r="AS181" s="1234"/>
      <c r="AT181" s="286"/>
      <c r="AU181" s="298">
        <v>1</v>
      </c>
      <c r="AV181" s="307" t="str">
        <f>CONCATENATE(A183,". ",B183," 
",A185,". ",B185," 
",A187,". ",B187," 
",A189,". ",B189)</f>
        <v xml:space="preserve">Indicador 1. EFICACIA DE
CONTROLES: 
Indicador 2. EFECTIVIDAD
(Alarmas - materialización): 
IND3.  
IND4. </v>
      </c>
      <c r="AW181" s="307" t="str">
        <f>CONCATENATE("IND ",A183,". ",C183," 
",A185,". ",C185," 
",A187,". ",C187," 
",A189,". ",C189)</f>
        <v xml:space="preserve">IND Indicador 1. Controles ejecutados en el periodod  / Controles programados a ejecutar en el periodo X 100% 
Indicador 2.  
IND3.  
IND4. </v>
      </c>
      <c r="AX181" s="307" t="str">
        <f>CONCATENATE("IND ",A183,". 
",J183," 
",A185,". 
",J185," 
",A187,". 
",J187," 
",A189,". 
",J189)</f>
        <v xml:space="preserve">IND Indicador 1. 
1 
Indicador 2. 
IND3. 
IND4. 
</v>
      </c>
      <c r="AY181" s="307" t="str">
        <f>CONCATENATE("IND ",A183,". 
",N183," 
",A185,". 
",N185," 
",A187,". 
",N187," 
",A189,". 
",N189)</f>
        <v xml:space="preserve">IND Indicador 1. 
Indicador 2. 
IND3. 
IND4. 
</v>
      </c>
      <c r="AZ181" s="307" t="str">
        <f>CONCATENATE("IND ",A183,". 
",R183," 
",A185,". 
",R185," 
",A187,". 
",R187," 
",A189,". 
",R189)</f>
        <v xml:space="preserve">IND Indicador 1. 
Indicador 2. 
IND3. 
IND4. 
</v>
      </c>
      <c r="BA181" s="307" t="str">
        <f>CONCATENATE("IND ",A183,". 
",R183," 
",A185,". 
",R185," 
",A187,". 
",R187," 
",A189,". 
",R189)</f>
        <v xml:space="preserve">IND Indicador 1. 
Indicador 2. 
IND3. 
IND4. 
</v>
      </c>
      <c r="BB181" s="307"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11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307" t="str">
        <f>CONCATENATE(A183,". 
",AD183," 
",A185,". 
",AD185," 
",A187,". 
",AD187," 
",A189,". 
",AD189)</f>
        <v xml:space="preserve">Indicador 1. 
Indicador 2. 
IND3. 
IND4. 
</v>
      </c>
      <c r="BD181" s="307" t="str">
        <f>CONCATENATE(A183,". 
",AL183," 
",A185,". 
",AL185," 
",A187,". 
",AL187," 
",A189,". 
",AL189)</f>
        <v xml:space="preserve">Indicador 1. 
Indicador 2. 
IND3. 
IND4. 
</v>
      </c>
      <c r="BE181" s="11"/>
      <c r="BF181" s="11"/>
      <c r="BG181" s="11"/>
      <c r="BH181" s="11"/>
      <c r="BI181" s="302"/>
      <c r="BJ181" s="302"/>
      <c r="BK181" s="302"/>
      <c r="BL181" s="302"/>
      <c r="BM181" s="302"/>
      <c r="BN181" s="302"/>
      <c r="BO181" s="302"/>
      <c r="BP181" s="302"/>
      <c r="BQ181" s="302"/>
      <c r="BR181" s="302"/>
      <c r="BS181" s="302"/>
      <c r="BT181" s="302"/>
      <c r="BU181" s="302"/>
      <c r="BV181" s="302"/>
      <c r="BW181" s="302"/>
      <c r="BX181" s="302"/>
      <c r="BY181" s="302"/>
      <c r="BZ181" s="302"/>
      <c r="CA181" s="302"/>
      <c r="CC181" s="301">
        <v>1</v>
      </c>
    </row>
    <row r="182" spans="1:81" ht="12.75" customHeight="1">
      <c r="A182" s="154"/>
      <c r="B182" s="1279"/>
      <c r="C182" s="1623"/>
      <c r="D182" s="1623"/>
      <c r="E182" s="1623"/>
      <c r="F182" s="1623"/>
      <c r="G182" s="1278"/>
      <c r="H182" s="1277" t="s">
        <v>285</v>
      </c>
      <c r="I182" s="1279"/>
      <c r="J182" s="1277" t="s">
        <v>286</v>
      </c>
      <c r="K182" s="1279"/>
      <c r="L182" s="1277" t="s">
        <v>285</v>
      </c>
      <c r="M182" s="1279"/>
      <c r="N182" s="1277" t="s">
        <v>286</v>
      </c>
      <c r="O182" s="1279"/>
      <c r="P182" s="1277"/>
      <c r="Q182" s="1279"/>
      <c r="R182" s="1277" t="s">
        <v>286</v>
      </c>
      <c r="S182" s="1279"/>
      <c r="T182" s="1618"/>
      <c r="U182" s="1618"/>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286"/>
      <c r="AU182" s="298">
        <v>1</v>
      </c>
      <c r="BE182" s="3"/>
      <c r="BF182" s="3"/>
      <c r="BG182" s="3"/>
      <c r="BH182" s="3"/>
      <c r="BI182" s="167"/>
      <c r="BJ182" s="167"/>
      <c r="BK182" s="302"/>
      <c r="BL182" s="302"/>
      <c r="BM182" s="302"/>
      <c r="BN182" s="302"/>
      <c r="BO182" s="302"/>
      <c r="BP182" s="302"/>
      <c r="BQ182" s="302"/>
      <c r="BR182" s="302"/>
      <c r="BS182" s="302"/>
      <c r="BT182" s="302"/>
      <c r="BU182" s="302"/>
      <c r="BV182" s="302"/>
      <c r="BW182" s="302"/>
      <c r="BX182" s="302"/>
      <c r="BY182" s="302"/>
      <c r="BZ182" s="302"/>
      <c r="CA182" s="302"/>
      <c r="CC182" s="301">
        <v>1</v>
      </c>
    </row>
    <row r="183" spans="1:81" ht="42" customHeight="1">
      <c r="A183" s="1611" t="s">
        <v>586</v>
      </c>
      <c r="B183" s="1253" t="s">
        <v>291</v>
      </c>
      <c r="C183" s="1253" t="s">
        <v>589</v>
      </c>
      <c r="D183" s="1253"/>
      <c r="E183" s="1253"/>
      <c r="F183" s="1253"/>
      <c r="G183" s="217" t="s">
        <v>292</v>
      </c>
      <c r="H183" s="1254">
        <v>11</v>
      </c>
      <c r="I183" s="1255"/>
      <c r="J183" s="1256">
        <f>IFERROR(ROUND(H183/H184,1),"")</f>
        <v>1</v>
      </c>
      <c r="K183" s="1255"/>
      <c r="L183" s="1254"/>
      <c r="M183" s="1255"/>
      <c r="N183" s="1256" t="str">
        <f>IFERROR(ROUND(L183/L184,1),"")</f>
        <v/>
      </c>
      <c r="O183" s="1255"/>
      <c r="P183" s="1254"/>
      <c r="Q183" s="1255"/>
      <c r="R183" s="1256" t="str">
        <f>IFERROR(ROUND(P183/P184,1),"")</f>
        <v/>
      </c>
      <c r="S183" s="1255"/>
      <c r="T183" s="1256"/>
      <c r="U183" s="1255"/>
      <c r="V183" s="1262" t="s">
        <v>719</v>
      </c>
      <c r="W183" s="1263"/>
      <c r="X183" s="1263"/>
      <c r="Y183" s="1263"/>
      <c r="Z183" s="1263"/>
      <c r="AA183" s="1263"/>
      <c r="AB183" s="1263"/>
      <c r="AC183" s="1263"/>
      <c r="AD183" s="1257"/>
      <c r="AE183" s="1258"/>
      <c r="AF183" s="1258"/>
      <c r="AG183" s="1258"/>
      <c r="AH183" s="1258"/>
      <c r="AI183" s="1258"/>
      <c r="AJ183" s="1258"/>
      <c r="AK183" s="1258"/>
      <c r="AL183" s="1257"/>
      <c r="AM183" s="1258"/>
      <c r="AN183" s="1258"/>
      <c r="AO183" s="1258"/>
      <c r="AP183" s="1258"/>
      <c r="AQ183" s="1258"/>
      <c r="AR183" s="1258"/>
      <c r="AS183" s="1258"/>
      <c r="AT183" s="288"/>
      <c r="AU183" s="298">
        <v>1</v>
      </c>
      <c r="AV183" s="307" t="str">
        <f>CONCATENATE(A183,".  
",C183," 
",$H$181,": ",J183," 
",$L$181,": ",N183," 
",$P$181,": ",R183," 
",$T$181,": ",T183)</f>
        <v xml:space="preserve">Indicador 1.  
Controles ejecutados en el periodod  / Controles programados a ejecutar en el periodo X 100% 
DATOS PERIODO 1: 1 
DATOS PERIODO 2:  
DATOS PERIODO 3:  
AÑO: </v>
      </c>
      <c r="AW183" s="307"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11 controles de debida diligencia, correspondientes al 100 % de los casos registrados en el sistema durante el período evaluado. 
ANÁLISIS PERIODO 2:  
ANÁLISIS PERIODO 3: </v>
      </c>
      <c r="BE183" s="3"/>
      <c r="BF183" s="3"/>
      <c r="BG183" s="3"/>
      <c r="BH183" s="3"/>
      <c r="BI183" s="167"/>
      <c r="BJ183" s="167"/>
      <c r="BK183" s="302"/>
      <c r="BL183" s="302"/>
      <c r="BM183" s="302"/>
      <c r="BN183" s="302"/>
      <c r="BO183" s="302"/>
      <c r="BP183" s="302"/>
      <c r="BQ183" s="302"/>
      <c r="BR183" s="302"/>
      <c r="BS183" s="302"/>
      <c r="BT183" s="302"/>
      <c r="BU183" s="302"/>
      <c r="BV183" s="302"/>
      <c r="BW183" s="302"/>
      <c r="BX183" s="302"/>
      <c r="BY183" s="302"/>
      <c r="BZ183" s="302"/>
      <c r="CA183" s="302"/>
      <c r="CC183" s="301">
        <v>1</v>
      </c>
    </row>
    <row r="184" spans="1:81" ht="42" customHeight="1">
      <c r="A184" s="1612"/>
      <c r="B184" s="1255"/>
      <c r="C184" s="1253"/>
      <c r="D184" s="1253"/>
      <c r="E184" s="1253"/>
      <c r="F184" s="1253"/>
      <c r="G184" s="217" t="s">
        <v>293</v>
      </c>
      <c r="H184" s="1254">
        <v>11</v>
      </c>
      <c r="I184" s="1255"/>
      <c r="J184" s="1255"/>
      <c r="K184" s="1255"/>
      <c r="L184" s="1254"/>
      <c r="M184" s="1255"/>
      <c r="N184" s="1255"/>
      <c r="O184" s="1255"/>
      <c r="P184" s="1254"/>
      <c r="Q184" s="1255"/>
      <c r="R184" s="1255"/>
      <c r="S184" s="1255"/>
      <c r="T184" s="1255"/>
      <c r="U184" s="1255"/>
      <c r="V184" s="1263"/>
      <c r="W184" s="1263"/>
      <c r="X184" s="1263"/>
      <c r="Y184" s="1263"/>
      <c r="Z184" s="1263"/>
      <c r="AA184" s="1263"/>
      <c r="AB184" s="1263"/>
      <c r="AC184" s="1263"/>
      <c r="AD184" s="1258"/>
      <c r="AE184" s="1258"/>
      <c r="AF184" s="1258"/>
      <c r="AG184" s="1258"/>
      <c r="AH184" s="1258"/>
      <c r="AI184" s="1258"/>
      <c r="AJ184" s="1258"/>
      <c r="AK184" s="1258"/>
      <c r="AL184" s="1258"/>
      <c r="AM184" s="1258"/>
      <c r="AN184" s="1258"/>
      <c r="AO184" s="1258"/>
      <c r="AP184" s="1258"/>
      <c r="AQ184" s="1258"/>
      <c r="AR184" s="1258"/>
      <c r="AS184" s="1258"/>
      <c r="AT184" s="288"/>
      <c r="AU184" s="298">
        <v>1</v>
      </c>
      <c r="AV184" s="307"/>
      <c r="AW184" s="307"/>
      <c r="AX184" s="307"/>
      <c r="AY184" s="3"/>
      <c r="AZ184" s="3"/>
      <c r="BA184" s="3"/>
      <c r="BB184" s="3"/>
      <c r="BC184" s="3"/>
      <c r="BD184" s="3"/>
      <c r="BE184" s="3"/>
      <c r="BF184" s="3"/>
      <c r="BG184" s="3"/>
      <c r="BH184" s="3"/>
      <c r="BI184" s="167"/>
      <c r="BJ184" s="167"/>
      <c r="BK184" s="302"/>
      <c r="BL184" s="302"/>
      <c r="BM184" s="302"/>
      <c r="BN184" s="302"/>
      <c r="BO184" s="302"/>
      <c r="BP184" s="302"/>
      <c r="BQ184" s="302"/>
      <c r="BR184" s="302"/>
      <c r="BS184" s="302"/>
      <c r="BT184" s="302"/>
      <c r="BU184" s="302"/>
      <c r="BV184" s="302"/>
      <c r="BW184" s="302"/>
      <c r="BX184" s="302"/>
      <c r="BY184" s="302"/>
      <c r="BZ184" s="302"/>
      <c r="CA184" s="302"/>
      <c r="CC184" s="301">
        <v>1</v>
      </c>
    </row>
    <row r="185" spans="1:81" ht="42" customHeight="1">
      <c r="A185" s="1611" t="str">
        <f>IF(B185="","","Indicador 2")</f>
        <v>Indicador 2</v>
      </c>
      <c r="B185" s="1253" t="s">
        <v>294</v>
      </c>
      <c r="C185" s="1253"/>
      <c r="D185" s="1253"/>
      <c r="E185" s="1253"/>
      <c r="F185" s="1253"/>
      <c r="G185" s="217" t="s">
        <v>292</v>
      </c>
      <c r="H185" s="1254">
        <v>0</v>
      </c>
      <c r="I185" s="1255"/>
      <c r="J185" s="1256" t="str">
        <f>IFERROR(ROUND(H185/H186,1),"")</f>
        <v/>
      </c>
      <c r="K185" s="1255"/>
      <c r="L185" s="1254"/>
      <c r="M185" s="1255"/>
      <c r="N185" s="1256" t="str">
        <f>IFERROR(ROUND(L185/L186,1),"")</f>
        <v/>
      </c>
      <c r="O185" s="1255"/>
      <c r="P185" s="1254"/>
      <c r="Q185" s="1255"/>
      <c r="R185" s="1256" t="str">
        <f>IFERROR(ROUND(P185/P186,1),"")</f>
        <v/>
      </c>
      <c r="S185" s="1255"/>
      <c r="T185" s="1256"/>
      <c r="U185" s="1255"/>
      <c r="V185" s="1262" t="s">
        <v>718</v>
      </c>
      <c r="W185" s="1263"/>
      <c r="X185" s="1263"/>
      <c r="Y185" s="1263"/>
      <c r="Z185" s="1263"/>
      <c r="AA185" s="1263"/>
      <c r="AB185" s="1263"/>
      <c r="AC185" s="1263"/>
      <c r="AD185" s="1257"/>
      <c r="AE185" s="1258"/>
      <c r="AF185" s="1258"/>
      <c r="AG185" s="1258"/>
      <c r="AH185" s="1258"/>
      <c r="AI185" s="1258"/>
      <c r="AJ185" s="1258"/>
      <c r="AK185" s="1258"/>
      <c r="AL185" s="1257"/>
      <c r="AM185" s="1258"/>
      <c r="AN185" s="1258"/>
      <c r="AO185" s="1258"/>
      <c r="AP185" s="1258"/>
      <c r="AQ185" s="1258"/>
      <c r="AR185" s="1258"/>
      <c r="AS185" s="1258"/>
      <c r="AT185" s="288"/>
      <c r="AU185" s="298">
        <v>1</v>
      </c>
      <c r="AV185" s="307" t="str">
        <f>CONCATENATE(A185,".  
",C185," 
",$H$181,": ",J185," 
",$L$181,": ",N185," 
",$P$181,": ",R185," 
",$T$181,": ",T185)</f>
        <v xml:space="preserve">Indicador 2.  
DATOS PERIODO 1:  
DATOS PERIODO 2:  
DATOS PERIODO 3:  
AÑO: </v>
      </c>
      <c r="AW185" s="307"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307"/>
      <c r="AY185" s="2"/>
      <c r="AZ185" s="2"/>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C185" s="301">
        <v>1</v>
      </c>
    </row>
    <row r="186" spans="1:81" ht="42" customHeight="1">
      <c r="A186" s="1612"/>
      <c r="B186" s="1255"/>
      <c r="C186" s="1253"/>
      <c r="D186" s="1253"/>
      <c r="E186" s="1253"/>
      <c r="F186" s="1253"/>
      <c r="G186" s="217" t="s">
        <v>293</v>
      </c>
      <c r="H186" s="1254">
        <v>0</v>
      </c>
      <c r="I186" s="1255"/>
      <c r="J186" s="1255"/>
      <c r="K186" s="1255"/>
      <c r="L186" s="1254"/>
      <c r="M186" s="1255"/>
      <c r="N186" s="1255"/>
      <c r="O186" s="1255"/>
      <c r="P186" s="1254"/>
      <c r="Q186" s="1255"/>
      <c r="R186" s="1255"/>
      <c r="S186" s="1255"/>
      <c r="T186" s="1255"/>
      <c r="U186" s="1255"/>
      <c r="V186" s="1263"/>
      <c r="W186" s="1263"/>
      <c r="X186" s="1263"/>
      <c r="Y186" s="1263"/>
      <c r="Z186" s="1263"/>
      <c r="AA186" s="1263"/>
      <c r="AB186" s="1263"/>
      <c r="AC186" s="1263"/>
      <c r="AD186" s="1258"/>
      <c r="AE186" s="1258"/>
      <c r="AF186" s="1258"/>
      <c r="AG186" s="1258"/>
      <c r="AH186" s="1258"/>
      <c r="AI186" s="1258"/>
      <c r="AJ186" s="1258"/>
      <c r="AK186" s="1258"/>
      <c r="AL186" s="1258"/>
      <c r="AM186" s="1258"/>
      <c r="AN186" s="1258"/>
      <c r="AO186" s="1258"/>
      <c r="AP186" s="1258"/>
      <c r="AQ186" s="1258"/>
      <c r="AR186" s="1258"/>
      <c r="AS186" s="1258"/>
      <c r="AT186" s="288"/>
      <c r="AU186" s="298">
        <v>1</v>
      </c>
      <c r="AV186" s="307"/>
      <c r="AW186" s="307"/>
      <c r="AX186" s="307"/>
      <c r="AY186" s="2"/>
      <c r="AZ186" s="2"/>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C186" s="301">
        <v>1</v>
      </c>
    </row>
    <row r="187" spans="1:81" ht="42" customHeight="1">
      <c r="A187" s="1611" t="s">
        <v>611</v>
      </c>
      <c r="B187" s="1613"/>
      <c r="C187" s="1253"/>
      <c r="D187" s="1253"/>
      <c r="E187" s="1253"/>
      <c r="F187" s="1253"/>
      <c r="G187" s="217" t="s">
        <v>292</v>
      </c>
      <c r="H187" s="1254"/>
      <c r="I187" s="1255"/>
      <c r="J187" s="1256" t="str">
        <f>IFERROR(ROUND(H187/H188,1),"")</f>
        <v/>
      </c>
      <c r="K187" s="1255"/>
      <c r="L187" s="1254"/>
      <c r="M187" s="1255"/>
      <c r="N187" s="1256" t="str">
        <f>IFERROR(ROUND(L187/L188,1),"")</f>
        <v/>
      </c>
      <c r="O187" s="1255"/>
      <c r="P187" s="1254"/>
      <c r="Q187" s="1255"/>
      <c r="R187" s="1256" t="str">
        <f>IFERROR(ROUND(P187/P188,1),"")</f>
        <v/>
      </c>
      <c r="S187" s="1255"/>
      <c r="T187" s="1256"/>
      <c r="U187" s="1255"/>
      <c r="V187" s="1257"/>
      <c r="W187" s="1258"/>
      <c r="X187" s="1258"/>
      <c r="Y187" s="1258"/>
      <c r="Z187" s="1258"/>
      <c r="AA187" s="1258"/>
      <c r="AB187" s="1258"/>
      <c r="AC187" s="1258"/>
      <c r="AD187" s="1257"/>
      <c r="AE187" s="1258"/>
      <c r="AF187" s="1258"/>
      <c r="AG187" s="1258"/>
      <c r="AH187" s="1258"/>
      <c r="AI187" s="1258"/>
      <c r="AJ187" s="1258"/>
      <c r="AK187" s="1258"/>
      <c r="AL187" s="1257"/>
      <c r="AM187" s="1258"/>
      <c r="AN187" s="1258"/>
      <c r="AO187" s="1258"/>
      <c r="AP187" s="1258"/>
      <c r="AQ187" s="1258"/>
      <c r="AR187" s="1258"/>
      <c r="AS187" s="1258"/>
      <c r="AT187" s="288"/>
      <c r="AU187" s="298">
        <v>1</v>
      </c>
      <c r="AV187" s="307" t="str">
        <f>CONCATENATE(A187,".  
",C187," 
",$H$181,": ",J187," 
",$L$181,": ",N187," 
",$P$181,": ",R187," 
",$T$181,": ",T187)</f>
        <v xml:space="preserve">IND3.  
DATOS PERIODO 1:  
DATOS PERIODO 2:  
DATOS PERIODO 3:  
AÑO: </v>
      </c>
      <c r="AW187" s="307" t="str">
        <f>CONCATENATE(A187,".   
",$V$181,": ",V187," 
",$AD$181,": ",AD187," 
",$AL$181,": ",AL187)</f>
        <v xml:space="preserve">IND3.   
ANÁLISIS PERIODO 1:  
ANÁLISIS PERIODO 2:  
ANÁLISIS PERIODO 3: </v>
      </c>
      <c r="AX187" s="307"/>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C187" s="301">
        <v>1</v>
      </c>
    </row>
    <row r="188" spans="1:81" ht="42" customHeight="1">
      <c r="A188" s="1612"/>
      <c r="B188" s="1255"/>
      <c r="C188" s="1253"/>
      <c r="D188" s="1253"/>
      <c r="E188" s="1253"/>
      <c r="F188" s="1253"/>
      <c r="G188" s="217" t="s">
        <v>293</v>
      </c>
      <c r="H188" s="1254"/>
      <c r="I188" s="1255"/>
      <c r="J188" s="1255"/>
      <c r="K188" s="1255"/>
      <c r="L188" s="1254"/>
      <c r="M188" s="1255"/>
      <c r="N188" s="1255"/>
      <c r="O188" s="1255"/>
      <c r="P188" s="1254"/>
      <c r="Q188" s="1255"/>
      <c r="R188" s="1255"/>
      <c r="S188" s="1255"/>
      <c r="T188" s="1255"/>
      <c r="U188" s="1255"/>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288"/>
      <c r="AU188" s="298">
        <v>1</v>
      </c>
      <c r="AV188" s="307"/>
      <c r="AW188" s="307"/>
      <c r="AX188" s="307"/>
      <c r="AY188" s="3"/>
      <c r="AZ188" s="3"/>
      <c r="BA188" s="3"/>
      <c r="BB188" s="3"/>
      <c r="BC188" s="3"/>
      <c r="BD188" s="3"/>
      <c r="BE188" s="3"/>
      <c r="BF188" s="3"/>
      <c r="BG188" s="3"/>
      <c r="BH188" s="3"/>
      <c r="BI188" s="167"/>
      <c r="BJ188" s="167"/>
      <c r="BK188" s="302"/>
      <c r="BL188" s="302"/>
      <c r="BM188" s="302"/>
      <c r="BN188" s="302"/>
      <c r="BO188" s="302"/>
      <c r="BP188" s="302"/>
      <c r="BQ188" s="302"/>
      <c r="BR188" s="302"/>
      <c r="BS188" s="302"/>
      <c r="BT188" s="302"/>
      <c r="BU188" s="302"/>
      <c r="BV188" s="302"/>
      <c r="BW188" s="302"/>
      <c r="BX188" s="302"/>
      <c r="BY188" s="302"/>
      <c r="BZ188" s="302"/>
      <c r="CA188" s="302"/>
      <c r="CC188" s="301">
        <v>1</v>
      </c>
    </row>
    <row r="189" spans="1:81" ht="42" customHeight="1">
      <c r="A189" s="1611" t="s">
        <v>612</v>
      </c>
      <c r="B189" s="1613"/>
      <c r="C189" s="1253"/>
      <c r="D189" s="1253"/>
      <c r="E189" s="1253"/>
      <c r="F189" s="1253"/>
      <c r="G189" s="217" t="s">
        <v>292</v>
      </c>
      <c r="H189" s="1254"/>
      <c r="I189" s="1255"/>
      <c r="J189" s="1256" t="str">
        <f>IFERROR(ROUND(H189/H190,1),"")</f>
        <v/>
      </c>
      <c r="K189" s="1255"/>
      <c r="L189" s="1254"/>
      <c r="M189" s="1255"/>
      <c r="N189" s="1256" t="str">
        <f>IFERROR(ROUND(L189/L190,1),"")</f>
        <v/>
      </c>
      <c r="O189" s="1255"/>
      <c r="P189" s="1254"/>
      <c r="Q189" s="1255"/>
      <c r="R189" s="1256" t="str">
        <f>IFERROR(ROUND(P189/P190,1),"")</f>
        <v/>
      </c>
      <c r="S189" s="1255"/>
      <c r="T189" s="1256"/>
      <c r="U189" s="1255"/>
      <c r="V189" s="1257"/>
      <c r="W189" s="1258"/>
      <c r="X189" s="1258"/>
      <c r="Y189" s="1258"/>
      <c r="Z189" s="1258"/>
      <c r="AA189" s="1258"/>
      <c r="AB189" s="1258"/>
      <c r="AC189" s="1258"/>
      <c r="AD189" s="1257"/>
      <c r="AE189" s="1258"/>
      <c r="AF189" s="1258"/>
      <c r="AG189" s="1258"/>
      <c r="AH189" s="1258"/>
      <c r="AI189" s="1258"/>
      <c r="AJ189" s="1258"/>
      <c r="AK189" s="1258"/>
      <c r="AL189" s="1257"/>
      <c r="AM189" s="1258"/>
      <c r="AN189" s="1258"/>
      <c r="AO189" s="1258"/>
      <c r="AP189" s="1258"/>
      <c r="AQ189" s="1258"/>
      <c r="AR189" s="1258"/>
      <c r="AS189" s="1258"/>
      <c r="AT189" s="288"/>
      <c r="AU189" s="298">
        <v>1</v>
      </c>
      <c r="AV189" s="307" t="str">
        <f>CONCATENATE(A189,".  
",C189," 
",$H$181,": ",J189," 
",$L$181,": ",N189," 
",$P$181,": ",R189," 
",$T$181,": ",T189)</f>
        <v xml:space="preserve">IND4.  
DATOS PERIODO 1:  
DATOS PERIODO 2:  
DATOS PERIODO 3:  
AÑO: </v>
      </c>
      <c r="AW189" s="307" t="str">
        <f>CONCATENATE(A189,".   
",$V$181,": ",V189," 
",$AD$181,": ",AD189," 
",$AL$181,": ",AL189)</f>
        <v xml:space="preserve">IND4.   
ANÁLISIS PERIODO 1:  
ANÁLISIS PERIODO 2:  
ANÁLISIS PERIODO 3: </v>
      </c>
      <c r="AX189" s="307"/>
      <c r="AY189" s="3"/>
      <c r="AZ189" s="3"/>
      <c r="BA189" s="3"/>
      <c r="BB189" s="3"/>
      <c r="BC189" s="3"/>
      <c r="BD189" s="3"/>
      <c r="BE189" s="3"/>
      <c r="BF189" s="3"/>
      <c r="CC189" s="301">
        <v>1</v>
      </c>
    </row>
    <row r="190" spans="1:81" ht="42" customHeight="1">
      <c r="A190" s="1612"/>
      <c r="B190" s="1255"/>
      <c r="C190" s="1253"/>
      <c r="D190" s="1253"/>
      <c r="E190" s="1253"/>
      <c r="F190" s="1253"/>
      <c r="G190" s="217" t="s">
        <v>293</v>
      </c>
      <c r="H190" s="1254"/>
      <c r="I190" s="1255"/>
      <c r="J190" s="1255"/>
      <c r="K190" s="1255"/>
      <c r="L190" s="1254"/>
      <c r="M190" s="1255"/>
      <c r="N190" s="1255"/>
      <c r="O190" s="1255"/>
      <c r="P190" s="1254"/>
      <c r="Q190" s="1255"/>
      <c r="R190" s="1255"/>
      <c r="S190" s="1255"/>
      <c r="T190" s="1255"/>
      <c r="U190" s="1255"/>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288"/>
      <c r="AU190" s="298">
        <v>1</v>
      </c>
      <c r="AV190" s="307"/>
      <c r="AW190" s="307"/>
      <c r="AX190" s="307"/>
      <c r="AY190" s="3"/>
      <c r="AZ190" s="3"/>
      <c r="BA190" s="3"/>
      <c r="BB190" s="3"/>
      <c r="BC190" s="3"/>
      <c r="BD190" s="3"/>
      <c r="BE190" s="3"/>
      <c r="BF190" s="3"/>
      <c r="CC190" s="301">
        <v>1</v>
      </c>
    </row>
    <row r="191" spans="1:81" ht="10.5" customHeight="1">
      <c r="A191" s="19"/>
      <c r="B191" s="109"/>
      <c r="C191" s="109"/>
      <c r="D191" s="109"/>
      <c r="E191" s="109"/>
      <c r="F191" s="109"/>
      <c r="G191" s="125"/>
      <c r="H191" s="125"/>
      <c r="I191" s="125"/>
      <c r="J191" s="125"/>
      <c r="K191" s="125"/>
      <c r="L191" s="125"/>
      <c r="M191" s="125"/>
      <c r="N191" s="125"/>
      <c r="O191" s="126"/>
      <c r="P191" s="126"/>
      <c r="Q191" s="126"/>
      <c r="R191" s="126"/>
      <c r="S191" s="126"/>
      <c r="T191" s="126"/>
      <c r="U191" s="127"/>
      <c r="V191" s="127"/>
      <c r="W191" s="127"/>
      <c r="X191" s="127"/>
      <c r="Y191" s="3"/>
      <c r="Z191" s="3"/>
      <c r="AA191" s="3"/>
      <c r="AB191" s="2"/>
      <c r="AI191" s="2"/>
      <c r="AJ191" s="2"/>
      <c r="AK191" s="2"/>
      <c r="AL191" s="2"/>
      <c r="AM191" s="2"/>
      <c r="AN191" s="2"/>
      <c r="AO191" s="2"/>
      <c r="AP191" s="2"/>
      <c r="AQ191" s="2"/>
      <c r="AR191" s="2"/>
      <c r="AS191" s="2"/>
      <c r="AT191" s="2"/>
      <c r="AU191" s="298">
        <v>1</v>
      </c>
      <c r="AV191" s="327"/>
      <c r="AW191" s="3"/>
      <c r="AX191" s="3"/>
      <c r="AY191" s="3"/>
      <c r="AZ191" s="3"/>
      <c r="BA191" s="3"/>
      <c r="BB191" s="3"/>
      <c r="BC191" s="3"/>
      <c r="BD191" s="3"/>
      <c r="BE191" s="3"/>
      <c r="BF191" s="3"/>
      <c r="CC191" s="301">
        <v>1</v>
      </c>
    </row>
    <row r="192" spans="1:81" ht="30" customHeight="1">
      <c r="A192" s="19"/>
      <c r="B192" s="1625" t="s">
        <v>295</v>
      </c>
      <c r="C192" s="1626"/>
      <c r="D192" s="1626"/>
      <c r="E192" s="1626"/>
      <c r="F192" s="1626"/>
      <c r="G192" s="1626"/>
      <c r="H192" s="1626"/>
      <c r="I192" s="1626"/>
      <c r="J192" s="1626"/>
      <c r="K192" s="1626"/>
      <c r="L192" s="1626"/>
      <c r="M192" s="1626"/>
      <c r="N192" s="1626"/>
      <c r="O192" s="1626"/>
      <c r="P192" s="1626"/>
      <c r="Q192" s="1626"/>
      <c r="R192" s="1626"/>
      <c r="S192" s="1626"/>
      <c r="T192" s="1626"/>
      <c r="U192" s="1626"/>
      <c r="V192" s="1626"/>
      <c r="W192" s="1626"/>
      <c r="X192" s="1626"/>
      <c r="Y192" s="1626"/>
      <c r="Z192" s="1626"/>
      <c r="AA192" s="1626"/>
      <c r="AB192" s="1626"/>
      <c r="AC192" s="1626"/>
      <c r="AD192" s="1626"/>
      <c r="AE192" s="1626"/>
      <c r="AF192" s="1626"/>
      <c r="AG192" s="1626"/>
      <c r="AH192" s="1626"/>
      <c r="AI192" s="1626"/>
      <c r="AJ192" s="1626"/>
      <c r="AK192" s="1626"/>
      <c r="AL192" s="1626"/>
      <c r="AM192" s="1626"/>
      <c r="AN192" s="1626"/>
      <c r="AO192" s="1626"/>
      <c r="AP192" s="1626"/>
      <c r="AQ192" s="1626"/>
      <c r="AR192" s="1626"/>
      <c r="AS192" s="1627"/>
      <c r="AT192" s="289"/>
      <c r="AU192" s="298">
        <v>1</v>
      </c>
      <c r="AV192" s="327"/>
      <c r="AW192" s="3"/>
      <c r="AX192" s="3"/>
      <c r="AY192" s="3"/>
      <c r="AZ192" s="3"/>
      <c r="BA192" s="3"/>
      <c r="BB192" s="3"/>
      <c r="BC192" s="3"/>
      <c r="BD192" s="3"/>
      <c r="BE192" s="3"/>
      <c r="BF192" s="3"/>
      <c r="CC192" s="301">
        <v>1</v>
      </c>
    </row>
    <row r="193" spans="1:81" ht="45" customHeight="1">
      <c r="A193" s="19"/>
      <c r="B193" s="1654" t="s">
        <v>674</v>
      </c>
      <c r="C193" s="1654"/>
      <c r="D193" s="1654"/>
      <c r="E193" s="1654"/>
      <c r="F193" s="1654"/>
      <c r="G193" s="1655"/>
      <c r="H193" s="1656"/>
      <c r="I193" s="1656"/>
      <c r="J193" s="1656"/>
      <c r="K193" s="1656"/>
      <c r="L193" s="1656"/>
      <c r="M193" s="1656"/>
      <c r="N193" s="1656"/>
      <c r="O193" s="1656"/>
      <c r="P193" s="1656"/>
      <c r="Q193" s="1656"/>
      <c r="R193" s="1656"/>
      <c r="S193" s="1656"/>
      <c r="T193" s="1656"/>
      <c r="U193" s="1656"/>
      <c r="V193" s="1656"/>
      <c r="W193" s="1656"/>
      <c r="X193" s="1656"/>
      <c r="Y193" s="1656"/>
      <c r="Z193" s="1656"/>
      <c r="AA193" s="1656"/>
      <c r="AB193" s="1656"/>
      <c r="AC193" s="1656"/>
      <c r="AD193" s="1656"/>
      <c r="AE193" s="1656"/>
      <c r="AF193" s="1656"/>
      <c r="AG193" s="1656"/>
      <c r="AH193" s="1656"/>
      <c r="AI193" s="1656"/>
      <c r="AJ193" s="1656"/>
      <c r="AK193" s="1656"/>
      <c r="AL193" s="1656"/>
      <c r="AM193" s="1656"/>
      <c r="AN193" s="1656"/>
      <c r="AO193" s="1656"/>
      <c r="AP193" s="1656"/>
      <c r="AQ193" s="1656"/>
      <c r="AR193" s="1656"/>
      <c r="AS193" s="1657"/>
      <c r="AT193" s="290"/>
      <c r="AU193" s="298">
        <v>1</v>
      </c>
      <c r="AV193" s="327"/>
      <c r="AW193" s="3"/>
      <c r="AX193" s="3"/>
      <c r="AY193" s="3"/>
      <c r="AZ193" s="3"/>
      <c r="BA193" s="3"/>
      <c r="BB193" s="3"/>
      <c r="BC193" s="3"/>
      <c r="BD193" s="3"/>
      <c r="BE193" s="3"/>
      <c r="BF193" s="3"/>
      <c r="CC193" s="301">
        <v>1</v>
      </c>
    </row>
    <row r="194" spans="1:81" ht="8.25" customHeight="1">
      <c r="A194" s="19"/>
      <c r="B194" s="3"/>
      <c r="C194" s="11"/>
      <c r="D194" s="11"/>
      <c r="E194" s="11"/>
      <c r="F194" s="11"/>
      <c r="G194" s="11"/>
      <c r="H194" s="3"/>
      <c r="I194" s="3"/>
      <c r="J194" s="3"/>
      <c r="K194" s="3"/>
      <c r="L194" s="125"/>
      <c r="M194" s="125"/>
      <c r="N194" s="125"/>
      <c r="O194" s="126"/>
      <c r="P194" s="126"/>
      <c r="Q194" s="126"/>
      <c r="R194" s="126"/>
      <c r="S194" s="126"/>
      <c r="T194" s="126"/>
      <c r="U194" s="127"/>
      <c r="V194" s="127"/>
      <c r="W194" s="127"/>
      <c r="X194" s="127"/>
      <c r="Y194" s="3"/>
      <c r="Z194" s="3"/>
      <c r="AA194" s="3"/>
      <c r="AB194" s="2"/>
      <c r="AC194" s="2"/>
      <c r="AD194" s="2"/>
      <c r="AE194" s="2"/>
      <c r="AF194" s="2"/>
      <c r="AG194" s="2"/>
      <c r="AH194" s="2"/>
      <c r="AI194" s="2"/>
      <c r="AJ194" s="2"/>
      <c r="AK194" s="2"/>
      <c r="AL194" s="2"/>
      <c r="AM194" s="2"/>
      <c r="AN194" s="2"/>
      <c r="AO194" s="2"/>
      <c r="AP194" s="2"/>
      <c r="AQ194" s="2"/>
      <c r="AR194" s="2"/>
      <c r="AS194" s="2"/>
      <c r="AT194" s="2"/>
      <c r="AU194" s="298">
        <v>1</v>
      </c>
      <c r="AV194" s="327"/>
      <c r="AW194" s="3"/>
      <c r="AX194" s="3"/>
      <c r="AY194" s="3"/>
      <c r="AZ194" s="3"/>
      <c r="BA194" s="3"/>
      <c r="BB194" s="3"/>
      <c r="BC194" s="3"/>
      <c r="BD194" s="3"/>
      <c r="BE194" s="3"/>
      <c r="BF194" s="3"/>
      <c r="CC194" s="301">
        <v>1</v>
      </c>
    </row>
    <row r="195" spans="1:81" ht="28.5" customHeight="1">
      <c r="A195" s="19"/>
      <c r="B195" s="1641" t="s">
        <v>498</v>
      </c>
      <c r="C195" s="1642"/>
      <c r="D195" s="1642"/>
      <c r="E195" s="1642"/>
      <c r="F195" s="1642"/>
      <c r="G195" s="1642"/>
      <c r="H195" s="1642"/>
      <c r="I195" s="1642"/>
      <c r="J195" s="1642"/>
      <c r="K195" s="1642"/>
      <c r="L195" s="1642"/>
      <c r="M195" s="1642"/>
      <c r="N195" s="1642"/>
      <c r="O195" s="1628" t="s">
        <v>100</v>
      </c>
      <c r="P195" s="1629"/>
      <c r="Q195" s="1629"/>
      <c r="R195" s="1629"/>
      <c r="S195" s="1630"/>
      <c r="T195" s="3"/>
      <c r="U195" s="3"/>
      <c r="V195" s="1631" t="s">
        <v>499</v>
      </c>
      <c r="W195" s="1631"/>
      <c r="X195" s="1631"/>
      <c r="Y195" s="1631"/>
      <c r="Z195" s="1631"/>
      <c r="AA195" s="1631"/>
      <c r="AB195" s="2"/>
      <c r="AC195" s="2"/>
      <c r="AD195" s="2"/>
      <c r="AE195" s="2"/>
      <c r="AF195" s="2"/>
      <c r="AG195" s="2"/>
      <c r="AH195" s="2"/>
      <c r="AI195" s="2"/>
      <c r="AJ195" s="2"/>
      <c r="AK195" s="2"/>
      <c r="AL195" s="2"/>
      <c r="AM195" s="2"/>
      <c r="AN195" s="2"/>
      <c r="AO195" s="2"/>
      <c r="AP195" s="2"/>
      <c r="AQ195" s="2"/>
      <c r="AR195" s="2"/>
      <c r="AS195" s="2"/>
      <c r="AT195" s="2"/>
      <c r="AU195" s="298">
        <v>1</v>
      </c>
      <c r="AV195" s="327"/>
      <c r="AW195" s="3"/>
      <c r="AX195" s="3"/>
      <c r="AY195" s="3"/>
      <c r="AZ195" s="3"/>
      <c r="BA195" s="3"/>
      <c r="BB195" s="3"/>
      <c r="BC195" s="3"/>
      <c r="BD195" s="3"/>
      <c r="BE195" s="3"/>
      <c r="BF195" s="3"/>
      <c r="CC195" s="301">
        <v>1</v>
      </c>
    </row>
    <row r="196" spans="1:81" ht="8.25" customHeight="1">
      <c r="A196" s="19"/>
      <c r="B196" s="3"/>
      <c r="C196" s="11"/>
      <c r="D196" s="11"/>
      <c r="E196" s="11"/>
      <c r="F196" s="11"/>
      <c r="G196" s="11"/>
      <c r="H196" s="3"/>
      <c r="I196" s="3"/>
      <c r="J196" s="3"/>
      <c r="K196" s="3"/>
      <c r="L196" s="125"/>
      <c r="M196" s="125"/>
      <c r="N196" s="125"/>
      <c r="O196" s="126"/>
      <c r="P196" s="126"/>
      <c r="Q196" s="126"/>
      <c r="R196" s="126"/>
      <c r="S196" s="126"/>
      <c r="T196" s="126"/>
      <c r="U196" s="127"/>
      <c r="V196" s="127"/>
      <c r="W196" s="127"/>
      <c r="X196" s="127"/>
      <c r="Y196" s="3"/>
      <c r="Z196" s="3"/>
      <c r="AA196" s="3"/>
      <c r="AB196" s="2"/>
      <c r="AC196" s="2"/>
      <c r="AD196" s="2"/>
      <c r="AE196" s="2"/>
      <c r="AF196" s="2"/>
      <c r="AG196" s="2"/>
      <c r="AH196" s="2"/>
      <c r="AJ196" s="2"/>
      <c r="AK196" s="2"/>
      <c r="AL196" s="2"/>
      <c r="AM196" s="2"/>
      <c r="AN196" s="2"/>
      <c r="AO196" s="2"/>
      <c r="AP196" s="2"/>
      <c r="AQ196" s="2"/>
      <c r="AR196" s="2"/>
      <c r="AS196" s="2"/>
      <c r="AT196" s="2"/>
      <c r="AU196" s="298">
        <v>1</v>
      </c>
      <c r="AV196" s="327"/>
      <c r="AW196" s="3"/>
      <c r="AX196" s="3"/>
      <c r="AY196" s="3"/>
      <c r="AZ196" s="3"/>
      <c r="BA196" s="3"/>
      <c r="BB196" s="3"/>
      <c r="BC196" s="3"/>
      <c r="BD196" s="3"/>
      <c r="BE196" s="3"/>
      <c r="BF196" s="3"/>
      <c r="CC196" s="301">
        <v>1</v>
      </c>
    </row>
    <row r="197" spans="1:81" ht="32.25" customHeight="1">
      <c r="A197" s="19"/>
      <c r="B197" s="1694" t="s">
        <v>296</v>
      </c>
      <c r="C197" s="1695"/>
      <c r="D197" s="1695"/>
      <c r="E197" s="1695"/>
      <c r="F197" s="1695"/>
      <c r="G197" s="1695"/>
      <c r="H197" s="1695"/>
      <c r="I197" s="1695"/>
      <c r="J197" s="1695"/>
      <c r="K197" s="1695"/>
      <c r="L197" s="1695"/>
      <c r="M197" s="1695"/>
      <c r="N197" s="1695"/>
      <c r="O197" s="1695"/>
      <c r="P197" s="1695"/>
      <c r="Q197" s="1695"/>
      <c r="R197" s="1695"/>
      <c r="S197" s="1695"/>
      <c r="T197" s="1695"/>
      <c r="U197" s="1695"/>
      <c r="V197" s="1695"/>
      <c r="W197" s="1695"/>
      <c r="X197" s="1696"/>
      <c r="Y197" s="1697" t="s">
        <v>297</v>
      </c>
      <c r="Z197" s="1698"/>
      <c r="AA197" s="1698"/>
      <c r="AB197" s="1698"/>
      <c r="AC197" s="1698"/>
      <c r="AD197" s="1698"/>
      <c r="AE197" s="1698"/>
      <c r="AF197" s="1698"/>
      <c r="AG197" s="1698"/>
      <c r="AH197" s="1698"/>
      <c r="AI197" s="1698"/>
      <c r="AJ197" s="1698"/>
      <c r="AK197" s="1698"/>
      <c r="AL197" s="1698"/>
      <c r="AM197" s="1698"/>
      <c r="AN197" s="1698"/>
      <c r="AO197" s="1698"/>
      <c r="AP197" s="1698"/>
      <c r="AQ197" s="1698"/>
      <c r="AR197" s="1698"/>
      <c r="AS197" s="1699"/>
      <c r="AT197" s="291"/>
      <c r="AU197" s="298">
        <v>1</v>
      </c>
      <c r="AV197" s="327"/>
      <c r="AW197" s="3"/>
      <c r="AX197" s="3"/>
      <c r="AY197" s="3"/>
      <c r="AZ197" s="3"/>
      <c r="BA197" s="3"/>
      <c r="BB197" s="3"/>
      <c r="BC197" s="3"/>
      <c r="BD197" s="3"/>
      <c r="BE197" s="3"/>
      <c r="BF197" s="3"/>
      <c r="CC197" s="301">
        <v>1</v>
      </c>
    </row>
    <row r="198" spans="1:81" ht="41.25" customHeight="1">
      <c r="A198" s="154"/>
      <c r="B198" s="1232" t="s">
        <v>298</v>
      </c>
      <c r="C198" s="1232"/>
      <c r="D198" s="1232"/>
      <c r="E198" s="1232"/>
      <c r="F198" s="1232" t="s">
        <v>300</v>
      </c>
      <c r="G198" s="1232"/>
      <c r="H198" s="1232" t="s">
        <v>301</v>
      </c>
      <c r="I198" s="1232"/>
      <c r="J198" s="1232"/>
      <c r="K198" s="1232" t="s">
        <v>299</v>
      </c>
      <c r="L198" s="1232"/>
      <c r="M198" s="1232"/>
      <c r="N198" s="1232"/>
      <c r="O198" s="1232" t="s">
        <v>495</v>
      </c>
      <c r="P198" s="1232"/>
      <c r="Q198" s="1232"/>
      <c r="R198" s="1232"/>
      <c r="S198" s="1232"/>
      <c r="T198" s="1250" t="s">
        <v>496</v>
      </c>
      <c r="U198" s="1251"/>
      <c r="V198" s="1251"/>
      <c r="W198" s="1251"/>
      <c r="X198" s="1252"/>
      <c r="Y198" s="1250" t="s">
        <v>497</v>
      </c>
      <c r="Z198" s="1251"/>
      <c r="AA198" s="1251"/>
      <c r="AB198" s="1251"/>
      <c r="AC198" s="1251"/>
      <c r="AD198" s="1251"/>
      <c r="AE198" s="1252"/>
      <c r="AF198" s="1231" t="s">
        <v>303</v>
      </c>
      <c r="AG198" s="1231"/>
      <c r="AH198" s="1231"/>
      <c r="AI198" s="1232" t="s">
        <v>27</v>
      </c>
      <c r="AJ198" s="1232"/>
      <c r="AK198" s="1232"/>
      <c r="AL198" s="1233" t="s">
        <v>471</v>
      </c>
      <c r="AM198" s="1233"/>
      <c r="AN198" s="1233" t="s">
        <v>472</v>
      </c>
      <c r="AO198" s="1233"/>
      <c r="AP198" s="1233"/>
      <c r="AQ198" s="1233"/>
      <c r="AR198" s="1233"/>
      <c r="AS198" s="1233"/>
      <c r="AT198" s="284"/>
      <c r="AU198" s="298">
        <v>1</v>
      </c>
      <c r="AV198" s="332" t="s">
        <v>298</v>
      </c>
      <c r="AW198" s="332" t="s">
        <v>300</v>
      </c>
      <c r="AX198" s="332" t="s">
        <v>301</v>
      </c>
      <c r="AY198" s="332" t="s">
        <v>299</v>
      </c>
      <c r="AZ198" s="332" t="s">
        <v>495</v>
      </c>
      <c r="BA198" s="333" t="s">
        <v>496</v>
      </c>
      <c r="BB198" s="333" t="s">
        <v>497</v>
      </c>
      <c r="BC198" s="334" t="s">
        <v>303</v>
      </c>
      <c r="BD198" s="332" t="s">
        <v>27</v>
      </c>
      <c r="BE198" s="335" t="s">
        <v>471</v>
      </c>
      <c r="BF198" s="335" t="s">
        <v>472</v>
      </c>
      <c r="CC198" s="301">
        <v>1</v>
      </c>
    </row>
    <row r="199" spans="1:81" ht="44.25" customHeight="1">
      <c r="A199" s="225" t="s">
        <v>587</v>
      </c>
      <c r="B199" s="1235"/>
      <c r="C199" s="1235"/>
      <c r="D199" s="1235"/>
      <c r="E199" s="1235"/>
      <c r="F199" s="1239"/>
      <c r="G199" s="1239"/>
      <c r="H199" s="1236"/>
      <c r="I199" s="1236"/>
      <c r="J199" s="1236"/>
      <c r="K199" s="1238"/>
      <c r="L199" s="1238"/>
      <c r="M199" s="1238"/>
      <c r="N199" s="1238"/>
      <c r="O199" s="1240"/>
      <c r="P199" s="1240"/>
      <c r="Q199" s="1240"/>
      <c r="R199" s="1240"/>
      <c r="S199" s="1240"/>
      <c r="T199" s="1240"/>
      <c r="U199" s="1240"/>
      <c r="V199" s="1240"/>
      <c r="W199" s="1240"/>
      <c r="X199" s="1240"/>
      <c r="Y199" s="1235"/>
      <c r="Z199" s="1235"/>
      <c r="AA199" s="1235"/>
      <c r="AB199" s="1235"/>
      <c r="AC199" s="1235"/>
      <c r="AD199" s="1235"/>
      <c r="AE199" s="1235"/>
      <c r="AF199" s="1236"/>
      <c r="AG199" s="1236"/>
      <c r="AH199" s="1236"/>
      <c r="AI199" s="1237"/>
      <c r="AJ199" s="1237"/>
      <c r="AK199" s="1237"/>
      <c r="AL199" s="1238"/>
      <c r="AM199" s="1238"/>
      <c r="AN199" s="1235"/>
      <c r="AO199" s="1235"/>
      <c r="AP199" s="1235"/>
      <c r="AQ199" s="1235"/>
      <c r="AR199" s="1235"/>
      <c r="AS199" s="1235"/>
      <c r="AT199" s="292"/>
      <c r="AU199" s="298">
        <v>1</v>
      </c>
      <c r="AV199" s="336" t="str">
        <f>CONCATENATE(A199,". ",B199," 
",A200,". ",B200," 
",A201,". ",B201," 
",A202,". ",B202," 
",A203,". ",B203," 
",A204,". ",B204," 
",A205,". ",B205,)</f>
        <v xml:space="preserve">Evento 1.  
.  
.  
.  
.  
.  
. </v>
      </c>
      <c r="AW199" s="337" t="str">
        <f>CONCATENATE(A199,". ",F199," 
",A200,". ",F200," 
",A201,". ",F201," 
",A202,". ",F202," 
",A203,". ",F203," 
",A204,". ",F204," 
",A205,". ",F205,)</f>
        <v xml:space="preserve">Evento 1.  
.  
.  
.  
.  
.  
. </v>
      </c>
      <c r="AX199" s="307" t="str">
        <f>CONCATENATE(A199,". ",H199," 
",A200,". ",H200," 
",A201,". ",H201," 
",A202,". ",H202," 
",A203,". ",H203," 
",A204,". ",H204," 
",A205,". ",H205,)</f>
        <v xml:space="preserve">Evento 1.  
.  
.  
.  
.  
.  
. </v>
      </c>
      <c r="AY199" s="307" t="str">
        <f>CONCATENATE(A199,". ",K199," 
",A200,". ",K200," 
",A201,". ",K201," 
",A202,". ",K202," 
",A203,". ",K203," 
",A204,". ",K204," 
",A205,". ",K205,)</f>
        <v xml:space="preserve">Evento 1.  
.  
.  
.  
.  
.  
. </v>
      </c>
      <c r="AZ199" s="307" t="str">
        <f>CONCATENATE(A199,". ",O199," 
",A200,". ",O200," 
",A201,". ",O201," 
",A202,". ",O202," 
",A203,". ",O203," 
",A204,". ",O204," 
",A205,". ",O205,)</f>
        <v xml:space="preserve">Evento 1.  
.  
.  
.  
.  
.  
. </v>
      </c>
      <c r="BA199" s="307" t="str">
        <f>CONCATENATE(A199,". ",T199," 
",A200,". ",T200," 
",A201,". ",T201," 
",A202,". ",T202," 
",A203,". ",T203," 
",A204,". ",T204," 
",A205,". ",T205,)</f>
        <v xml:space="preserve">Evento 1.  
.  
.  
.  
.  
.  
. </v>
      </c>
      <c r="BB199" s="307" t="str">
        <f>CONCATENATE(A199,". ",Y199," 
",A200,". ",Y200," 
",A201,". ",Y201," 
",A202,". ",Y202," 
",A203,". ",Y203," 
",A204,". ",Y204," 
",A205,". ",Y205,)</f>
        <v xml:space="preserve">Evento 1.  
.  
.  
.  
.  
.  
. </v>
      </c>
      <c r="BC199" s="306" t="str">
        <f>CONCATENATE(A199,". ",AF199," 
",A200,". ",AF200," 
",A201,". ",AF201," 
",A202,". ",AF202," 
",A203,". ",AF203," 
",A204,". ",AF204," 
",A205,". ",AF205,)</f>
        <v xml:space="preserve">Evento 1.  
.  
.  
.  
.  
.  
. </v>
      </c>
      <c r="BD199" s="307" t="str">
        <f>CONCATENATE(A199,". ",AI199," 
",A200,". ",AI200," 
",A201,". ",AI201," 
",A202,". ",AI202," 
",A203,". ",AI203," 
",A204,". ",AI204," 
",A205,". ",AI205,)</f>
        <v xml:space="preserve">Evento 1.  
.  
.  
.  
.  
.  
. </v>
      </c>
      <c r="BE199" s="307" t="str">
        <f>CONCATENATE(A199,". ",AL199," 
",A200,". ",AL200," 
",A201,". ",AL201," 
",A202,". ",AL202," 
",A203,". ",AL203," 
",A204,". ",AL204," 
",A205,". ",AL205,)</f>
        <v xml:space="preserve">Evento 1.  
.  
.  
.  
.  
.  
. </v>
      </c>
      <c r="BF199" s="307" t="str">
        <f>CONCATENATE(A199,". ",AN199," 
",A200,". ",AN200," 
",A201,". ",AN201," 
",A202,". ",AN202," 
",A203,". ",AN203," 
",A204,". ",AN204," 
",A205,". ",AN205,)</f>
        <v xml:space="preserve">Evento 1.  
.  
.  
.  
.  
.  
. </v>
      </c>
      <c r="CC199" s="301">
        <v>1</v>
      </c>
    </row>
    <row r="200" spans="1:81" ht="32.25" customHeight="1">
      <c r="A200" s="224" t="str">
        <f>IF(B200="","","Evento 2")</f>
        <v/>
      </c>
      <c r="B200" s="1235"/>
      <c r="C200" s="1235"/>
      <c r="D200" s="1235"/>
      <c r="E200" s="1235"/>
      <c r="F200" s="1239"/>
      <c r="G200" s="1239"/>
      <c r="H200" s="1236"/>
      <c r="I200" s="1236"/>
      <c r="J200" s="1236"/>
      <c r="K200" s="1238"/>
      <c r="L200" s="1238"/>
      <c r="M200" s="1238"/>
      <c r="N200" s="1238"/>
      <c r="O200" s="1240"/>
      <c r="P200" s="1240"/>
      <c r="Q200" s="1240"/>
      <c r="R200" s="1240"/>
      <c r="S200" s="1240"/>
      <c r="T200" s="1240"/>
      <c r="U200" s="1240"/>
      <c r="V200" s="1240"/>
      <c r="W200" s="1240"/>
      <c r="X200" s="1240"/>
      <c r="Y200" s="1235"/>
      <c r="Z200" s="1235"/>
      <c r="AA200" s="1235"/>
      <c r="AB200" s="1235"/>
      <c r="AC200" s="1235"/>
      <c r="AD200" s="1235"/>
      <c r="AE200" s="1235"/>
      <c r="AF200" s="1236"/>
      <c r="AG200" s="1236"/>
      <c r="AH200" s="1236"/>
      <c r="AI200" s="1237"/>
      <c r="AJ200" s="1237"/>
      <c r="AK200" s="1237"/>
      <c r="AL200" s="1238"/>
      <c r="AM200" s="1238"/>
      <c r="AN200" s="1235"/>
      <c r="AO200" s="1235"/>
      <c r="AP200" s="1235"/>
      <c r="AQ200" s="1235"/>
      <c r="AR200" s="1235"/>
      <c r="AS200" s="1235"/>
      <c r="AT200" s="292"/>
      <c r="AU200" s="298">
        <v>1</v>
      </c>
      <c r="AV200" s="336"/>
      <c r="AW200" s="307"/>
      <c r="AX200" s="3"/>
      <c r="AY200" s="3"/>
      <c r="AZ200" s="3"/>
      <c r="BA200" s="3"/>
      <c r="BB200" s="3"/>
      <c r="BC200" s="3"/>
      <c r="BD200" s="3"/>
      <c r="BE200" s="3"/>
      <c r="BF200" s="3"/>
      <c r="CC200" s="301">
        <v>1</v>
      </c>
    </row>
    <row r="201" spans="1:81" ht="32.25" customHeight="1">
      <c r="A201" s="224" t="str">
        <f>IF(B201="","","Evento 3")</f>
        <v/>
      </c>
      <c r="B201" s="1235"/>
      <c r="C201" s="1235"/>
      <c r="D201" s="1235"/>
      <c r="E201" s="1235"/>
      <c r="F201" s="1239"/>
      <c r="G201" s="1239"/>
      <c r="H201" s="1236"/>
      <c r="I201" s="1236"/>
      <c r="J201" s="1236"/>
      <c r="K201" s="1238"/>
      <c r="L201" s="1238"/>
      <c r="M201" s="1238"/>
      <c r="N201" s="1238"/>
      <c r="O201" s="1240"/>
      <c r="P201" s="1240"/>
      <c r="Q201" s="1240"/>
      <c r="R201" s="1240"/>
      <c r="S201" s="1240"/>
      <c r="T201" s="1240"/>
      <c r="U201" s="1240"/>
      <c r="V201" s="1240"/>
      <c r="W201" s="1240"/>
      <c r="X201" s="1240"/>
      <c r="Y201" s="1235"/>
      <c r="Z201" s="1235"/>
      <c r="AA201" s="1235"/>
      <c r="AB201" s="1235"/>
      <c r="AC201" s="1235"/>
      <c r="AD201" s="1235"/>
      <c r="AE201" s="1235"/>
      <c r="AF201" s="1236"/>
      <c r="AG201" s="1236"/>
      <c r="AH201" s="1236"/>
      <c r="AI201" s="1237"/>
      <c r="AJ201" s="1237"/>
      <c r="AK201" s="1237"/>
      <c r="AL201" s="1238"/>
      <c r="AM201" s="1238"/>
      <c r="AN201" s="1235"/>
      <c r="AO201" s="1235"/>
      <c r="AP201" s="1235"/>
      <c r="AQ201" s="1235"/>
      <c r="AR201" s="1235"/>
      <c r="AS201" s="1235"/>
      <c r="AT201" s="292"/>
      <c r="AU201" s="298">
        <v>1</v>
      </c>
      <c r="AV201" s="336"/>
      <c r="AW201" s="307"/>
      <c r="AX201" s="2"/>
      <c r="AY201" s="2"/>
      <c r="AZ201" s="2"/>
      <c r="BA201" s="2"/>
      <c r="BB201" s="2"/>
      <c r="BC201" s="2"/>
      <c r="BD201" s="2"/>
      <c r="BE201" s="2"/>
      <c r="BF201" s="2"/>
      <c r="CC201" s="301">
        <v>1</v>
      </c>
    </row>
    <row r="202" spans="1:81" ht="32.25" customHeight="1">
      <c r="A202" s="224" t="str">
        <f>IF(B202="","","Evento 4")</f>
        <v/>
      </c>
      <c r="B202" s="1235"/>
      <c r="C202" s="1235"/>
      <c r="D202" s="1235"/>
      <c r="E202" s="1235"/>
      <c r="F202" s="1239"/>
      <c r="G202" s="1239"/>
      <c r="H202" s="1236"/>
      <c r="I202" s="1236"/>
      <c r="J202" s="1236"/>
      <c r="K202" s="1238"/>
      <c r="L202" s="1238"/>
      <c r="M202" s="1238"/>
      <c r="N202" s="1238"/>
      <c r="O202" s="1240"/>
      <c r="P202" s="1240"/>
      <c r="Q202" s="1240"/>
      <c r="R202" s="1240"/>
      <c r="S202" s="1240"/>
      <c r="T202" s="1240"/>
      <c r="U202" s="1240"/>
      <c r="V202" s="1240"/>
      <c r="W202" s="1240"/>
      <c r="X202" s="1240"/>
      <c r="Y202" s="1235"/>
      <c r="Z202" s="1235"/>
      <c r="AA202" s="1235"/>
      <c r="AB202" s="1235"/>
      <c r="AC202" s="1235"/>
      <c r="AD202" s="1235"/>
      <c r="AE202" s="1235"/>
      <c r="AF202" s="1236"/>
      <c r="AG202" s="1236"/>
      <c r="AH202" s="1236"/>
      <c r="AI202" s="1237"/>
      <c r="AJ202" s="1237"/>
      <c r="AK202" s="1237"/>
      <c r="AL202" s="1238"/>
      <c r="AM202" s="1238"/>
      <c r="AN202" s="1235"/>
      <c r="AO202" s="1235"/>
      <c r="AP202" s="1235"/>
      <c r="AQ202" s="1235"/>
      <c r="AR202" s="1235"/>
      <c r="AS202" s="1235"/>
      <c r="AT202" s="292"/>
      <c r="AU202" s="298">
        <v>1</v>
      </c>
      <c r="AV202" s="336"/>
      <c r="AW202" s="307"/>
      <c r="AX202" s="2"/>
      <c r="AY202" s="2"/>
      <c r="AZ202" s="2"/>
      <c r="BA202" s="2"/>
      <c r="BB202" s="2"/>
      <c r="BC202" s="2"/>
      <c r="BD202" s="2"/>
      <c r="BE202" s="2"/>
      <c r="BF202" s="2"/>
      <c r="CC202" s="301">
        <v>1</v>
      </c>
    </row>
    <row r="203" spans="1:81" ht="32.25" customHeight="1">
      <c r="A203" s="224" t="str">
        <f>IF(B203="","","Evento 5")</f>
        <v/>
      </c>
      <c r="B203" s="1235"/>
      <c r="C203" s="1235"/>
      <c r="D203" s="1235"/>
      <c r="E203" s="1235"/>
      <c r="F203" s="1239"/>
      <c r="G203" s="1239"/>
      <c r="H203" s="1236"/>
      <c r="I203" s="1236"/>
      <c r="J203" s="1236"/>
      <c r="K203" s="1238"/>
      <c r="L203" s="1238"/>
      <c r="M203" s="1238"/>
      <c r="N203" s="1238"/>
      <c r="O203" s="1240"/>
      <c r="P203" s="1240"/>
      <c r="Q203" s="1240"/>
      <c r="R203" s="1240"/>
      <c r="S203" s="1240"/>
      <c r="T203" s="1240"/>
      <c r="U203" s="1240"/>
      <c r="V203" s="1240"/>
      <c r="W203" s="1240"/>
      <c r="X203" s="1240"/>
      <c r="Y203" s="1235"/>
      <c r="Z203" s="1235"/>
      <c r="AA203" s="1235"/>
      <c r="AB203" s="1235"/>
      <c r="AC203" s="1235"/>
      <c r="AD203" s="1235"/>
      <c r="AE203" s="1235"/>
      <c r="AF203" s="1236"/>
      <c r="AG203" s="1236"/>
      <c r="AH203" s="1236"/>
      <c r="AI203" s="1237"/>
      <c r="AJ203" s="1237"/>
      <c r="AK203" s="1237"/>
      <c r="AL203" s="1238"/>
      <c r="AM203" s="1238"/>
      <c r="AN203" s="1235"/>
      <c r="AO203" s="1235"/>
      <c r="AP203" s="1235"/>
      <c r="AQ203" s="1235"/>
      <c r="AR203" s="1235"/>
      <c r="AS203" s="1235"/>
      <c r="AT203" s="292"/>
      <c r="AU203" s="298">
        <v>1</v>
      </c>
      <c r="AV203" s="336"/>
      <c r="AW203" s="307"/>
      <c r="AX203" s="2"/>
      <c r="AY203" s="2"/>
      <c r="AZ203" s="2"/>
      <c r="BA203" s="2"/>
      <c r="BB203" s="2"/>
      <c r="BC203" s="2"/>
      <c r="BD203" s="2"/>
      <c r="BE203" s="2"/>
      <c r="BF203" s="2"/>
      <c r="CC203" s="301">
        <v>1</v>
      </c>
    </row>
    <row r="204" spans="1:81" ht="32.25" customHeight="1">
      <c r="A204" s="224" t="str">
        <f>IF(B204="","","Evento 6")</f>
        <v/>
      </c>
      <c r="B204" s="1235"/>
      <c r="C204" s="1235"/>
      <c r="D204" s="1235"/>
      <c r="E204" s="1235"/>
      <c r="F204" s="1239"/>
      <c r="G204" s="1239"/>
      <c r="H204" s="1236"/>
      <c r="I204" s="1236"/>
      <c r="J204" s="1236"/>
      <c r="K204" s="1238"/>
      <c r="L204" s="1238"/>
      <c r="M204" s="1238"/>
      <c r="N204" s="1238"/>
      <c r="O204" s="1240"/>
      <c r="P204" s="1240"/>
      <c r="Q204" s="1240"/>
      <c r="R204" s="1240"/>
      <c r="S204" s="1240"/>
      <c r="T204" s="1240"/>
      <c r="U204" s="1240"/>
      <c r="V204" s="1240"/>
      <c r="W204" s="1240"/>
      <c r="X204" s="1240"/>
      <c r="Y204" s="1235"/>
      <c r="Z204" s="1235"/>
      <c r="AA204" s="1235"/>
      <c r="AB204" s="1235"/>
      <c r="AC204" s="1235"/>
      <c r="AD204" s="1235"/>
      <c r="AE204" s="1235"/>
      <c r="AF204" s="1236"/>
      <c r="AG204" s="1236"/>
      <c r="AH204" s="1236"/>
      <c r="AI204" s="1237"/>
      <c r="AJ204" s="1237"/>
      <c r="AK204" s="1237"/>
      <c r="AL204" s="1238"/>
      <c r="AM204" s="1238"/>
      <c r="AN204" s="1235"/>
      <c r="AO204" s="1235"/>
      <c r="AP204" s="1235"/>
      <c r="AQ204" s="1235"/>
      <c r="AR204" s="1235"/>
      <c r="AS204" s="1235"/>
      <c r="AT204" s="292"/>
      <c r="AU204" s="298">
        <v>1</v>
      </c>
      <c r="AV204" s="336"/>
      <c r="AW204" s="307"/>
      <c r="AX204" s="3"/>
      <c r="AY204" s="3"/>
      <c r="AZ204" s="3"/>
      <c r="BA204" s="3"/>
      <c r="BB204" s="3"/>
      <c r="BC204" s="3"/>
      <c r="BD204" s="3"/>
      <c r="BE204" s="3"/>
      <c r="BF204" s="3"/>
      <c r="CC204" s="301">
        <v>1</v>
      </c>
    </row>
    <row r="205" spans="1:81" ht="32.25" customHeight="1">
      <c r="A205" s="224" t="str">
        <f>IF(B205="","","Evento 7")</f>
        <v/>
      </c>
      <c r="B205" s="1235"/>
      <c r="C205" s="1235"/>
      <c r="D205" s="1235"/>
      <c r="E205" s="1235"/>
      <c r="F205" s="1239"/>
      <c r="G205" s="1239"/>
      <c r="H205" s="1236"/>
      <c r="I205" s="1236"/>
      <c r="J205" s="1236"/>
      <c r="K205" s="1238"/>
      <c r="L205" s="1238"/>
      <c r="M205" s="1238"/>
      <c r="N205" s="1238"/>
      <c r="O205" s="1240"/>
      <c r="P205" s="1240"/>
      <c r="Q205" s="1240"/>
      <c r="R205" s="1240"/>
      <c r="S205" s="1240"/>
      <c r="T205" s="1240"/>
      <c r="U205" s="1240"/>
      <c r="V205" s="1240"/>
      <c r="W205" s="1240"/>
      <c r="X205" s="1240"/>
      <c r="Y205" s="1235"/>
      <c r="Z205" s="1235"/>
      <c r="AA205" s="1235"/>
      <c r="AB205" s="1235"/>
      <c r="AC205" s="1235"/>
      <c r="AD205" s="1235"/>
      <c r="AE205" s="1235"/>
      <c r="AF205" s="1236"/>
      <c r="AG205" s="1236"/>
      <c r="AH205" s="1236"/>
      <c r="AI205" s="1237"/>
      <c r="AJ205" s="1237"/>
      <c r="AK205" s="1237"/>
      <c r="AL205" s="1238"/>
      <c r="AM205" s="1238"/>
      <c r="AN205" s="1235"/>
      <c r="AO205" s="1235"/>
      <c r="AP205" s="1235"/>
      <c r="AQ205" s="1235"/>
      <c r="AR205" s="1235"/>
      <c r="AS205" s="1235"/>
      <c r="AT205" s="292"/>
      <c r="AU205" s="298">
        <v>1</v>
      </c>
      <c r="AV205" s="336"/>
      <c r="AW205" s="307"/>
      <c r="AX205" s="3"/>
      <c r="AY205" s="3"/>
      <c r="AZ205" s="3"/>
      <c r="BA205" s="3"/>
      <c r="BB205" s="3"/>
      <c r="BC205" s="3"/>
      <c r="CC205" s="301">
        <v>1</v>
      </c>
    </row>
    <row r="206" spans="1:81" ht="9" customHeight="1">
      <c r="A206" s="19"/>
      <c r="B206" s="109"/>
      <c r="C206" s="109"/>
      <c r="D206" s="109"/>
      <c r="E206" s="109"/>
      <c r="F206" s="109"/>
      <c r="G206" s="125"/>
      <c r="H206" s="125"/>
      <c r="I206" s="125"/>
      <c r="J206" s="125"/>
      <c r="K206" s="125"/>
      <c r="L206" s="125"/>
      <c r="M206" s="125"/>
      <c r="N206" s="125"/>
      <c r="O206" s="126"/>
      <c r="P206" s="126"/>
      <c r="Q206" s="126"/>
      <c r="R206" s="126"/>
      <c r="S206" s="126"/>
      <c r="T206" s="126"/>
      <c r="U206" s="127"/>
      <c r="V206" s="127"/>
      <c r="W206" s="127"/>
      <c r="X206" s="127"/>
      <c r="Y206" s="3"/>
      <c r="Z206" s="3"/>
      <c r="AA206" s="3"/>
      <c r="AB206" s="2"/>
      <c r="AC206" s="2"/>
      <c r="AD206" s="2"/>
      <c r="AE206" s="2"/>
      <c r="AF206" s="2"/>
      <c r="AK206" s="2"/>
      <c r="AL206" s="2"/>
      <c r="AM206" s="2"/>
      <c r="AN206" s="2"/>
      <c r="AO206" s="2"/>
      <c r="AP206" s="2"/>
      <c r="AQ206" s="2"/>
      <c r="AR206" s="2"/>
      <c r="AS206" s="2"/>
      <c r="AT206" s="2"/>
      <c r="AU206" s="298">
        <v>1</v>
      </c>
      <c r="AV206" s="3"/>
      <c r="AW206" s="3"/>
      <c r="AX206" s="3"/>
      <c r="AY206" s="3"/>
      <c r="AZ206" s="3"/>
      <c r="BA206" s="3"/>
      <c r="BB206" s="3"/>
      <c r="BC206" s="3"/>
      <c r="CC206" s="301">
        <v>1</v>
      </c>
    </row>
    <row r="207" spans="1:81" ht="30" customHeight="1">
      <c r="A207" s="19"/>
      <c r="B207" s="1653" t="s">
        <v>304</v>
      </c>
      <c r="C207" s="1653"/>
      <c r="D207" s="1653"/>
      <c r="E207" s="1653"/>
      <c r="F207" s="1653"/>
      <c r="G207" s="1653"/>
      <c r="H207" s="1653"/>
      <c r="I207" s="1653"/>
      <c r="J207" s="1653"/>
      <c r="K207" s="1653"/>
      <c r="L207" s="1653"/>
      <c r="M207" s="1653"/>
      <c r="N207" s="1653"/>
      <c r="O207" s="1653"/>
      <c r="P207" s="1653"/>
      <c r="Q207" s="1653"/>
      <c r="R207" s="1653"/>
      <c r="S207" s="1653"/>
      <c r="T207" s="1653"/>
      <c r="U207" s="1653"/>
      <c r="V207" s="1653"/>
      <c r="W207" s="1653"/>
      <c r="X207" s="1653"/>
      <c r="Y207" s="1653"/>
      <c r="Z207" s="1653"/>
      <c r="AA207" s="1653"/>
      <c r="AB207" s="1653"/>
      <c r="AC207" s="1653"/>
      <c r="AD207" s="1653"/>
      <c r="AE207" s="1653"/>
      <c r="AF207" s="1653"/>
      <c r="AG207" s="1653"/>
      <c r="AH207" s="1653"/>
      <c r="AI207" s="1653"/>
      <c r="AJ207" s="1653"/>
      <c r="AK207" s="1653"/>
      <c r="AL207" s="1653"/>
      <c r="AM207" s="1653"/>
      <c r="AN207" s="1653"/>
      <c r="AO207" s="1653"/>
      <c r="AP207" s="1653"/>
      <c r="AQ207" s="1653"/>
      <c r="AR207" s="1653"/>
      <c r="AS207" s="1653"/>
      <c r="AT207" s="293"/>
      <c r="AU207" s="298">
        <v>1</v>
      </c>
      <c r="AV207" s="3"/>
      <c r="AW207" s="3"/>
      <c r="AX207" s="3"/>
      <c r="AY207" s="3"/>
      <c r="AZ207" s="3"/>
      <c r="BA207" s="3"/>
      <c r="BB207" s="3"/>
      <c r="BC207" s="3"/>
      <c r="CC207" s="301">
        <v>1</v>
      </c>
    </row>
    <row r="208" spans="1:81" ht="26.25" customHeight="1">
      <c r="A208" s="19"/>
      <c r="B208" s="1619"/>
      <c r="C208" s="1620"/>
      <c r="D208" s="1683" t="s">
        <v>511</v>
      </c>
      <c r="E208" s="1684"/>
      <c r="F208" s="1684"/>
      <c r="G208" s="1684"/>
      <c r="H208" s="1684"/>
      <c r="I208" s="1684"/>
      <c r="J208" s="1684"/>
      <c r="K208" s="1684"/>
      <c r="L208" s="1684"/>
      <c r="M208" s="1684"/>
      <c r="N208" s="1684"/>
      <c r="O208" s="1684"/>
      <c r="P208" s="1684"/>
      <c r="Q208" s="1684"/>
      <c r="R208" s="1684"/>
      <c r="S208" s="1684"/>
      <c r="T208" s="1685"/>
      <c r="U208" s="1678"/>
      <c r="V208" s="1679"/>
      <c r="W208" s="1679"/>
      <c r="X208" s="1679"/>
      <c r="Y208" s="1679"/>
      <c r="Z208" s="1680" t="s">
        <v>511</v>
      </c>
      <c r="AA208" s="1681"/>
      <c r="AB208" s="1681"/>
      <c r="AC208" s="1681"/>
      <c r="AD208" s="1681"/>
      <c r="AE208" s="1681"/>
      <c r="AF208" s="1681"/>
      <c r="AG208" s="1681"/>
      <c r="AH208" s="1681"/>
      <c r="AI208" s="1681"/>
      <c r="AJ208" s="1681"/>
      <c r="AK208" s="1681"/>
      <c r="AL208" s="1681"/>
      <c r="AM208" s="1681"/>
      <c r="AN208" s="1681"/>
      <c r="AO208" s="1681"/>
      <c r="AP208" s="1681"/>
      <c r="AQ208" s="1681"/>
      <c r="AR208" s="1681"/>
      <c r="AS208" s="1682"/>
      <c r="AT208" s="284"/>
      <c r="AU208" s="298">
        <v>1</v>
      </c>
      <c r="AV208" s="3" t="s">
        <v>305</v>
      </c>
      <c r="AW208" s="3"/>
      <c r="AX208" s="3"/>
      <c r="AY208" s="3"/>
      <c r="AZ208" s="3"/>
      <c r="BA208" s="3"/>
      <c r="BB208" s="3"/>
      <c r="BC208" s="3"/>
      <c r="CC208" s="301">
        <v>1</v>
      </c>
    </row>
    <row r="209" spans="1:81" ht="33.75" customHeight="1">
      <c r="A209" s="19"/>
      <c r="B209" s="1621" t="s">
        <v>551</v>
      </c>
      <c r="C209" s="1622"/>
      <c r="D209" s="1652"/>
      <c r="E209" s="1652"/>
      <c r="F209" s="1652"/>
      <c r="G209" s="1652"/>
      <c r="H209" s="1652"/>
      <c r="I209" s="1652"/>
      <c r="J209" s="1652"/>
      <c r="K209" s="1652"/>
      <c r="L209" s="1652"/>
      <c r="M209" s="1652"/>
      <c r="N209" s="1652"/>
      <c r="O209" s="1652"/>
      <c r="P209" s="1652"/>
      <c r="Q209" s="1652"/>
      <c r="R209" s="1652"/>
      <c r="S209" s="1652"/>
      <c r="T209" s="1652"/>
      <c r="U209" s="1632" t="s">
        <v>558</v>
      </c>
      <c r="V209" s="1633"/>
      <c r="W209" s="1633"/>
      <c r="X209" s="1633"/>
      <c r="Y209" s="1634"/>
      <c r="Z209" s="1686"/>
      <c r="AA209" s="1687"/>
      <c r="AB209" s="1687"/>
      <c r="AC209" s="1687"/>
      <c r="AD209" s="1687"/>
      <c r="AE209" s="1687"/>
      <c r="AF209" s="1687"/>
      <c r="AG209" s="1687"/>
      <c r="AH209" s="1687"/>
      <c r="AI209" s="1687"/>
      <c r="AJ209" s="1687"/>
      <c r="AK209" s="1687"/>
      <c r="AL209" s="1687"/>
      <c r="AM209" s="1687"/>
      <c r="AN209" s="1687"/>
      <c r="AO209" s="1687"/>
      <c r="AP209" s="1687"/>
      <c r="AQ209" s="1687"/>
      <c r="AR209" s="1687"/>
      <c r="AS209" s="1688"/>
      <c r="AT209" s="294"/>
      <c r="AU209" s="298">
        <v>1</v>
      </c>
      <c r="AV209" s="306" t="str">
        <f>CONCATENATE(B209," 
",D209,". 
",B210," 
",D210,". 
",B211," 
",D211,". 
",U209," 
",Z209,". 
",U210," 
",Z210,". 
",B212," 
",D212,".
",B213,"
",D213,".
",U211,"
",Z211,".
",U212,"
",Z212,".
",U213,"
",Z213,".")</f>
        <v>1. DESCRIPCIÓN DEL RIESGO: 
. 
2. CAUSAS: 
. 
3. CONSECUENCIAS: 
. 
4. PROBABILIDAD: 
. 
5. IMPACTO: 
. 
6. CONTROLES: 
.
7. PLAN DE TRATAMIENTO:
.
8. INDICADORES:
.
9. OTRO:
.
.</v>
      </c>
      <c r="AW209" s="3"/>
      <c r="AX209" s="3"/>
      <c r="AY209" s="3"/>
      <c r="AZ209" s="3"/>
      <c r="BA209" s="3"/>
      <c r="BB209" s="3"/>
      <c r="BC209" s="3"/>
      <c r="CC209" s="301">
        <v>1</v>
      </c>
    </row>
    <row r="210" spans="1:81" ht="33.75" customHeight="1">
      <c r="A210" s="19"/>
      <c r="B210" s="1624" t="s">
        <v>552</v>
      </c>
      <c r="C210" s="1622"/>
      <c r="D210" s="1652"/>
      <c r="E210" s="1652"/>
      <c r="F210" s="1652"/>
      <c r="G210" s="1652"/>
      <c r="H210" s="1652"/>
      <c r="I210" s="1652"/>
      <c r="J210" s="1652"/>
      <c r="K210" s="1652"/>
      <c r="L210" s="1652"/>
      <c r="M210" s="1652"/>
      <c r="N210" s="1652"/>
      <c r="O210" s="1652"/>
      <c r="P210" s="1652"/>
      <c r="Q210" s="1652"/>
      <c r="R210" s="1652"/>
      <c r="S210" s="1652"/>
      <c r="T210" s="1652"/>
      <c r="U210" s="1635" t="s">
        <v>559</v>
      </c>
      <c r="V210" s="1636"/>
      <c r="W210" s="1636"/>
      <c r="X210" s="1636"/>
      <c r="Y210" s="1637"/>
      <c r="Z210" s="1686"/>
      <c r="AA210" s="1687"/>
      <c r="AB210" s="1687"/>
      <c r="AC210" s="1687"/>
      <c r="AD210" s="1687"/>
      <c r="AE210" s="1687"/>
      <c r="AF210" s="1687"/>
      <c r="AG210" s="1687"/>
      <c r="AH210" s="1687"/>
      <c r="AI210" s="1687"/>
      <c r="AJ210" s="1687"/>
      <c r="AK210" s="1687"/>
      <c r="AL210" s="1687"/>
      <c r="AM210" s="1687"/>
      <c r="AN210" s="1687"/>
      <c r="AO210" s="1687"/>
      <c r="AP210" s="1687"/>
      <c r="AQ210" s="1687"/>
      <c r="AR210" s="1687"/>
      <c r="AS210" s="1688"/>
      <c r="AT210" s="294"/>
      <c r="AU210" s="298">
        <v>1</v>
      </c>
      <c r="AV210" s="306"/>
      <c r="AW210" s="3"/>
      <c r="AX210" s="3"/>
      <c r="AY210" s="3"/>
      <c r="AZ210" s="3"/>
      <c r="BA210" s="3"/>
      <c r="BB210" s="3"/>
      <c r="BC210" s="3"/>
      <c r="CC210" s="301">
        <v>1</v>
      </c>
    </row>
    <row r="211" spans="1:81" ht="33.75" customHeight="1">
      <c r="A211" s="19"/>
      <c r="B211" s="1621" t="s">
        <v>557</v>
      </c>
      <c r="C211" s="1622"/>
      <c r="D211" s="1652"/>
      <c r="E211" s="1652"/>
      <c r="F211" s="1652"/>
      <c r="G211" s="1652"/>
      <c r="H211" s="1652"/>
      <c r="I211" s="1652"/>
      <c r="J211" s="1652"/>
      <c r="K211" s="1652"/>
      <c r="L211" s="1652"/>
      <c r="M211" s="1652"/>
      <c r="N211" s="1652"/>
      <c r="O211" s="1652"/>
      <c r="P211" s="1652"/>
      <c r="Q211" s="1652"/>
      <c r="R211" s="1652"/>
      <c r="S211" s="1652"/>
      <c r="T211" s="1652"/>
      <c r="U211" s="1635" t="s">
        <v>553</v>
      </c>
      <c r="V211" s="1636"/>
      <c r="W211" s="1636"/>
      <c r="X211" s="1636"/>
      <c r="Y211" s="1637"/>
      <c r="Z211" s="1686"/>
      <c r="AA211" s="1687"/>
      <c r="AB211" s="1687"/>
      <c r="AC211" s="1687"/>
      <c r="AD211" s="1687"/>
      <c r="AE211" s="1687"/>
      <c r="AF211" s="1687"/>
      <c r="AG211" s="1687"/>
      <c r="AH211" s="1687"/>
      <c r="AI211" s="1687"/>
      <c r="AJ211" s="1687"/>
      <c r="AK211" s="1687"/>
      <c r="AL211" s="1687"/>
      <c r="AM211" s="1687"/>
      <c r="AN211" s="1687"/>
      <c r="AO211" s="1687"/>
      <c r="AP211" s="1687"/>
      <c r="AQ211" s="1687"/>
      <c r="AR211" s="1687"/>
      <c r="AS211" s="1688"/>
      <c r="AT211" s="294"/>
      <c r="AU211" s="298">
        <v>1</v>
      </c>
      <c r="AV211" s="306"/>
      <c r="AW211" s="3"/>
      <c r="AX211" s="3"/>
      <c r="AY211" s="3"/>
      <c r="AZ211" s="3"/>
      <c r="BA211" s="3"/>
      <c r="BB211" s="3"/>
      <c r="BC211" s="3"/>
      <c r="CC211" s="301">
        <v>1</v>
      </c>
    </row>
    <row r="212" spans="1:81" ht="33.75" customHeight="1">
      <c r="A212" s="19"/>
      <c r="B212" s="1624" t="s">
        <v>555</v>
      </c>
      <c r="C212" s="1622"/>
      <c r="D212" s="1652"/>
      <c r="E212" s="1652"/>
      <c r="F212" s="1652"/>
      <c r="G212" s="1652"/>
      <c r="H212" s="1652"/>
      <c r="I212" s="1652"/>
      <c r="J212" s="1652"/>
      <c r="K212" s="1652"/>
      <c r="L212" s="1652"/>
      <c r="M212" s="1652"/>
      <c r="N212" s="1652"/>
      <c r="O212" s="1652"/>
      <c r="P212" s="1652"/>
      <c r="Q212" s="1652"/>
      <c r="R212" s="1652"/>
      <c r="S212" s="1652"/>
      <c r="T212" s="1652"/>
      <c r="U212" s="1635" t="s">
        <v>554</v>
      </c>
      <c r="V212" s="1636"/>
      <c r="W212" s="1636"/>
      <c r="X212" s="1636"/>
      <c r="Y212" s="1637"/>
      <c r="Z212" s="1686"/>
      <c r="AA212" s="1687"/>
      <c r="AB212" s="1687"/>
      <c r="AC212" s="1687"/>
      <c r="AD212" s="1687"/>
      <c r="AE212" s="1687"/>
      <c r="AF212" s="1687"/>
      <c r="AG212" s="1687"/>
      <c r="AH212" s="1687"/>
      <c r="AI212" s="1687"/>
      <c r="AJ212" s="1687"/>
      <c r="AK212" s="1687"/>
      <c r="AL212" s="1687"/>
      <c r="AM212" s="1687"/>
      <c r="AN212" s="1687"/>
      <c r="AO212" s="1687"/>
      <c r="AP212" s="1687"/>
      <c r="AQ212" s="1687"/>
      <c r="AR212" s="1687"/>
      <c r="AS212" s="1688"/>
      <c r="AT212" s="294"/>
      <c r="AU212" s="298">
        <v>1</v>
      </c>
      <c r="AV212" s="306"/>
      <c r="AW212" s="3"/>
      <c r="AX212" s="3"/>
      <c r="AY212" s="3"/>
      <c r="AZ212" s="3"/>
      <c r="BA212" s="3"/>
      <c r="BB212" s="3"/>
      <c r="BC212" s="3"/>
      <c r="CC212" s="301">
        <v>1</v>
      </c>
    </row>
    <row r="213" spans="1:81" ht="33.75" customHeight="1">
      <c r="A213" s="19"/>
      <c r="B213" s="1624" t="s">
        <v>556</v>
      </c>
      <c r="C213" s="1622"/>
      <c r="D213" s="1652"/>
      <c r="E213" s="1652"/>
      <c r="F213" s="1652"/>
      <c r="G213" s="1652"/>
      <c r="H213" s="1652"/>
      <c r="I213" s="1652"/>
      <c r="J213" s="1652"/>
      <c r="K213" s="1652"/>
      <c r="L213" s="1652"/>
      <c r="M213" s="1652"/>
      <c r="N213" s="1652"/>
      <c r="O213" s="1652"/>
      <c r="P213" s="1652"/>
      <c r="Q213" s="1652"/>
      <c r="R213" s="1652"/>
      <c r="S213" s="1652"/>
      <c r="T213" s="1652"/>
      <c r="U213" s="1638"/>
      <c r="V213" s="1639"/>
      <c r="W213" s="1639"/>
      <c r="X213" s="1639"/>
      <c r="Y213" s="1640"/>
      <c r="Z213" s="1686"/>
      <c r="AA213" s="1687"/>
      <c r="AB213" s="1687"/>
      <c r="AC213" s="1687"/>
      <c r="AD213" s="1687"/>
      <c r="AE213" s="1687"/>
      <c r="AF213" s="1687"/>
      <c r="AG213" s="1687"/>
      <c r="AH213" s="1687"/>
      <c r="AI213" s="1687"/>
      <c r="AJ213" s="1687"/>
      <c r="AK213" s="1687"/>
      <c r="AL213" s="1687"/>
      <c r="AM213" s="1687"/>
      <c r="AN213" s="1687"/>
      <c r="AO213" s="1687"/>
      <c r="AP213" s="1687"/>
      <c r="AQ213" s="1687"/>
      <c r="AR213" s="1687"/>
      <c r="AS213" s="1688"/>
      <c r="AT213" s="294"/>
      <c r="AU213" s="298">
        <v>1</v>
      </c>
      <c r="AV213" s="306"/>
      <c r="AW213" s="3"/>
      <c r="AX213" s="3"/>
      <c r="AY213" s="3"/>
      <c r="AZ213" s="3"/>
      <c r="BA213" s="3"/>
      <c r="BB213" s="3"/>
      <c r="BC213" s="3"/>
      <c r="CC213" s="301">
        <v>1</v>
      </c>
    </row>
    <row r="214" spans="1:81" ht="9" customHeight="1">
      <c r="A214" s="19"/>
      <c r="B214" s="109"/>
      <c r="C214" s="109"/>
      <c r="D214" s="109"/>
      <c r="E214" s="109"/>
      <c r="F214" s="109"/>
      <c r="G214" s="125"/>
      <c r="H214" s="125"/>
      <c r="I214" s="125"/>
      <c r="J214" s="125"/>
      <c r="K214" s="125"/>
      <c r="L214" s="125"/>
      <c r="M214" s="125"/>
      <c r="N214" s="125"/>
      <c r="O214" s="126"/>
      <c r="P214" s="126"/>
      <c r="Q214" s="126"/>
      <c r="R214" s="126"/>
      <c r="S214" s="126"/>
      <c r="T214" s="126"/>
      <c r="U214" s="127"/>
      <c r="V214" s="127"/>
      <c r="W214" s="127"/>
      <c r="X214" s="127"/>
      <c r="Y214" s="3"/>
      <c r="Z214" s="3"/>
      <c r="AA214" s="3"/>
      <c r="AB214" s="2"/>
      <c r="AC214" s="2"/>
      <c r="AD214" s="2"/>
      <c r="AE214" s="2"/>
      <c r="AF214" s="2"/>
      <c r="AG214" s="2"/>
      <c r="AH214" s="2"/>
      <c r="AI214" s="2"/>
      <c r="AJ214" s="2"/>
      <c r="AK214" s="2"/>
      <c r="AL214" s="2"/>
      <c r="AM214" s="2"/>
      <c r="AN214" s="2"/>
      <c r="AO214" s="2"/>
      <c r="AP214" s="2"/>
      <c r="AQ214" s="2"/>
      <c r="AR214" s="2"/>
      <c r="AS214" s="2"/>
      <c r="AT214" s="2"/>
      <c r="AU214" s="298">
        <v>1</v>
      </c>
      <c r="AV214" s="3"/>
      <c r="AW214" s="3"/>
      <c r="AX214" s="3"/>
      <c r="AY214" s="3"/>
      <c r="AZ214" s="3"/>
      <c r="BA214" s="3"/>
      <c r="BB214" s="3"/>
      <c r="BC214" s="3"/>
      <c r="CC214" s="301">
        <v>1</v>
      </c>
    </row>
    <row r="215" spans="1:81" ht="30" customHeight="1">
      <c r="A215" s="19"/>
      <c r="B215" s="1672" t="s">
        <v>14</v>
      </c>
      <c r="C215" s="1673"/>
      <c r="D215" s="1673"/>
      <c r="E215" s="1673"/>
      <c r="F215" s="1673"/>
      <c r="G215" s="1673"/>
      <c r="H215" s="1673"/>
      <c r="I215" s="1673"/>
      <c r="J215" s="1673"/>
      <c r="K215" s="1673"/>
      <c r="L215" s="1673"/>
      <c r="M215" s="1673"/>
      <c r="N215" s="1673"/>
      <c r="O215" s="1673"/>
      <c r="P215" s="1673"/>
      <c r="Q215" s="1673"/>
      <c r="R215" s="1673"/>
      <c r="S215" s="1673"/>
      <c r="T215" s="1673"/>
      <c r="U215" s="1673"/>
      <c r="V215" s="1673"/>
      <c r="W215" s="1673"/>
      <c r="X215" s="1673"/>
      <c r="Y215" s="1673"/>
      <c r="Z215" s="1673"/>
      <c r="AA215" s="1673"/>
      <c r="AB215" s="1673"/>
      <c r="AC215" s="1673"/>
      <c r="AD215" s="1673"/>
      <c r="AE215" s="1673"/>
      <c r="AF215" s="1673"/>
      <c r="AG215" s="1673"/>
      <c r="AH215" s="1673"/>
      <c r="AI215" s="1673"/>
      <c r="AJ215" s="1673"/>
      <c r="AK215" s="1673"/>
      <c r="AL215" s="1673"/>
      <c r="AM215" s="1673"/>
      <c r="AN215" s="1673"/>
      <c r="AO215" s="1673"/>
      <c r="AP215" s="1673"/>
      <c r="AQ215" s="1673"/>
      <c r="AR215" s="1673"/>
      <c r="AS215" s="1674"/>
      <c r="AT215" s="295"/>
      <c r="AU215" s="298">
        <v>1</v>
      </c>
      <c r="AV215" s="3"/>
      <c r="AW215" s="3"/>
      <c r="AX215" s="3"/>
      <c r="AY215" s="3"/>
      <c r="AZ215" s="3"/>
      <c r="BA215" s="3"/>
      <c r="BB215" s="3"/>
      <c r="BC215" s="3"/>
      <c r="CC215" s="301">
        <v>1</v>
      </c>
    </row>
    <row r="216" spans="1:81" ht="28.5" customHeight="1">
      <c r="A216" s="19"/>
      <c r="B216" s="1670" t="s">
        <v>502</v>
      </c>
      <c r="C216" s="1670"/>
      <c r="D216" s="1670"/>
      <c r="E216" s="1670"/>
      <c r="F216" s="1670"/>
      <c r="G216" s="1670"/>
      <c r="H216" s="1670"/>
      <c r="I216" s="1670"/>
      <c r="J216" s="1670"/>
      <c r="K216" s="1670"/>
      <c r="L216" s="1670"/>
      <c r="M216" s="1670"/>
      <c r="N216" s="1670"/>
      <c r="O216" s="1670"/>
      <c r="P216" s="1670"/>
      <c r="Q216" s="1670"/>
      <c r="R216" s="1670"/>
      <c r="S216" s="1670"/>
      <c r="T216" s="1670"/>
      <c r="U216" s="1671" t="s">
        <v>504</v>
      </c>
      <c r="V216" s="1671"/>
      <c r="W216" s="1671"/>
      <c r="X216" s="1671"/>
      <c r="Y216" s="1671"/>
      <c r="Z216" s="1671"/>
      <c r="AA216" s="1671"/>
      <c r="AB216" s="1671"/>
      <c r="AC216" s="1671"/>
      <c r="AD216" s="1671"/>
      <c r="AE216" s="1671"/>
      <c r="AF216" s="1671"/>
      <c r="AG216" s="1671"/>
      <c r="AH216" s="1671"/>
      <c r="AI216" s="1671"/>
      <c r="AJ216" s="1671"/>
      <c r="AK216" s="1671"/>
      <c r="AL216" s="1671"/>
      <c r="AM216" s="1671"/>
      <c r="AN216" s="1671"/>
      <c r="AO216" s="1671"/>
      <c r="AP216" s="1671"/>
      <c r="AQ216" s="1671"/>
      <c r="AR216" s="1671"/>
      <c r="AS216" s="1671"/>
      <c r="AT216" s="296"/>
      <c r="AU216" s="298">
        <v>1</v>
      </c>
      <c r="AV216" s="167"/>
      <c r="AW216" s="167"/>
      <c r="AX216" s="167"/>
      <c r="AY216" s="167"/>
      <c r="AZ216" s="167"/>
      <c r="BA216" s="167"/>
      <c r="BB216" s="167"/>
      <c r="BC216" s="167"/>
      <c r="BK216"/>
      <c r="BL216"/>
      <c r="BM216"/>
      <c r="BN216"/>
      <c r="BO216"/>
      <c r="BP216"/>
      <c r="BQ216"/>
      <c r="BR216"/>
      <c r="BS216"/>
      <c r="BT216"/>
      <c r="BU216"/>
      <c r="BV216"/>
      <c r="BW216"/>
      <c r="BX216"/>
      <c r="BY216"/>
      <c r="BZ216"/>
      <c r="CA216"/>
      <c r="CC216" s="301">
        <v>1</v>
      </c>
    </row>
    <row r="217" spans="1:81" ht="28.5" customHeight="1">
      <c r="A217" s="19"/>
      <c r="B217" s="169" t="s">
        <v>4</v>
      </c>
      <c r="C217" s="169" t="s">
        <v>32</v>
      </c>
      <c r="D217" s="170" t="s">
        <v>306</v>
      </c>
      <c r="E217" s="1661" t="s">
        <v>503</v>
      </c>
      <c r="F217" s="1663"/>
      <c r="G217" s="1663"/>
      <c r="H217" s="1663"/>
      <c r="I217" s="1663"/>
      <c r="J217" s="1663"/>
      <c r="K217" s="1663"/>
      <c r="L217" s="1663"/>
      <c r="M217" s="1663"/>
      <c r="N217" s="1663"/>
      <c r="O217" s="1663"/>
      <c r="P217" s="1663"/>
      <c r="Q217" s="1663"/>
      <c r="R217" s="1663"/>
      <c r="S217" s="1663"/>
      <c r="T217" s="1662"/>
      <c r="U217" s="1658" t="s">
        <v>4</v>
      </c>
      <c r="V217" s="1659"/>
      <c r="W217" s="1660"/>
      <c r="X217" s="1661" t="s">
        <v>32</v>
      </c>
      <c r="Y217" s="1662"/>
      <c r="Z217" s="1664" t="s">
        <v>506</v>
      </c>
      <c r="AA217" s="1665"/>
      <c r="AB217" s="1666"/>
      <c r="AC217" s="1667" t="s">
        <v>505</v>
      </c>
      <c r="AD217" s="1668"/>
      <c r="AE217" s="1668"/>
      <c r="AF217" s="1668"/>
      <c r="AG217" s="1668"/>
      <c r="AH217" s="1668"/>
      <c r="AI217" s="1668"/>
      <c r="AJ217" s="1668"/>
      <c r="AK217" s="1668"/>
      <c r="AL217" s="1668"/>
      <c r="AM217" s="1668"/>
      <c r="AN217" s="1668"/>
      <c r="AO217" s="1668"/>
      <c r="AP217" s="1668"/>
      <c r="AQ217" s="1668"/>
      <c r="AR217" s="1668"/>
      <c r="AS217" s="1669"/>
      <c r="AT217" s="297"/>
      <c r="AU217" s="298">
        <v>1</v>
      </c>
      <c r="AV217" s="338" t="s">
        <v>4</v>
      </c>
      <c r="AW217" s="338" t="s">
        <v>308</v>
      </c>
      <c r="AX217" s="338" t="s">
        <v>1</v>
      </c>
      <c r="AY217" s="338" t="s">
        <v>309</v>
      </c>
      <c r="AZ217" s="338" t="s">
        <v>560</v>
      </c>
      <c r="BA217" s="338" t="s">
        <v>561</v>
      </c>
      <c r="BB217" s="338" t="s">
        <v>562</v>
      </c>
      <c r="BC217" s="338" t="s">
        <v>563</v>
      </c>
      <c r="CC217" s="301">
        <v>1</v>
      </c>
    </row>
    <row r="218" spans="1:81" ht="40.5" customHeight="1">
      <c r="A218" s="15" t="s">
        <v>588</v>
      </c>
      <c r="B218" s="339" t="s">
        <v>720</v>
      </c>
      <c r="C218" s="379" t="s">
        <v>713</v>
      </c>
      <c r="D218" s="379" t="s">
        <v>714</v>
      </c>
      <c r="E218" s="1675" t="s">
        <v>721</v>
      </c>
      <c r="F218" s="1676"/>
      <c r="G218" s="1676"/>
      <c r="H218" s="1676"/>
      <c r="I218" s="1676"/>
      <c r="J218" s="1676"/>
      <c r="K218" s="1676"/>
      <c r="L218" s="1676"/>
      <c r="M218" s="1676"/>
      <c r="N218" s="1676"/>
      <c r="O218" s="1676"/>
      <c r="P218" s="1676"/>
      <c r="Q218" s="1676"/>
      <c r="R218" s="1676"/>
      <c r="S218" s="1676"/>
      <c r="T218" s="1676"/>
      <c r="U218" s="1650"/>
      <c r="V218" s="1651"/>
      <c r="W218" s="1651"/>
      <c r="X218" s="1650"/>
      <c r="Y218" s="1677"/>
      <c r="Z218" s="1650"/>
      <c r="AA218" s="1651"/>
      <c r="AB218" s="1651"/>
      <c r="AC218" s="1652"/>
      <c r="AD218" s="1652"/>
      <c r="AE218" s="1652"/>
      <c r="AF218" s="1652"/>
      <c r="AG218" s="1652"/>
      <c r="AH218" s="1652"/>
      <c r="AI218" s="1652"/>
      <c r="AJ218" s="1652"/>
      <c r="AK218" s="1652"/>
      <c r="AL218" s="1652"/>
      <c r="AM218" s="1652"/>
      <c r="AN218" s="1652"/>
      <c r="AO218" s="1652"/>
      <c r="AP218" s="1652"/>
      <c r="AQ218" s="1652"/>
      <c r="AR218" s="1652"/>
      <c r="AS218" s="1652"/>
      <c r="AT218" s="292"/>
      <c r="AU218" s="298">
        <v>1</v>
      </c>
      <c r="AV218" s="307" t="str">
        <f>CONCATENATE(A218,". ",B218," 
",A219,". ",B219," 
",A220,". ",B220," 
",A221,". ",B221," 
",A222,". ",B222," 
",A223,". ",B223," 
",A224,". ",B224,)</f>
        <v xml:space="preserve">Ob. 1. 15/07/2025 
.  
.  
.  
.  
.  
. </v>
      </c>
      <c r="AW218" s="307" t="str">
        <f>CONCATENATE(A218,". ",C218," 
",A219,". ",C219," 
",A220,". ",C220," 
",A221,". ",C221," 
",A222,". ",C222," 
",A223,". ",C223," 
",A224,". ",C224,)</f>
        <v xml:space="preserve">Ob. 1. SGGC 
.  
.  
.  
.  
.  
. </v>
      </c>
      <c r="AX218" s="307" t="str">
        <f>CONCATENATE(A218,". ",D218," 
",A219,". ",D219," 
",A220,". ",D220," 
",A221,". ",D221," 
",A222,". ",D222," 
",A223,". ",D223," 
",A224,". ",D224,)</f>
        <v xml:space="preserve">Ob. 1. Jorge Enrique Cely León 
.  
.  
.  
.  
.  
. </v>
      </c>
      <c r="AY218" s="307"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307" t="str">
        <f>CONCATENATE(A218,". ",U218," 
",A219,". ",U219," 
",A220,". ",U220," 
",A221,". ",U221," 
",A222,". ",U222," 
",A223,". ",U223," 
",A224,". ",U224,)</f>
        <v xml:space="preserve">Ob. 1.  
.  
.  
.  
.  
.  
. </v>
      </c>
      <c r="BA218" s="307" t="str">
        <f>CONCATENATE(A218,". ",X218," 
",A219,". ",X219," 
",A220,". ",X220," 
",A221,". ",X221," 
",A222,". ",X222," 
",A223,". ",X223," 
",A224,". ",X224,)</f>
        <v xml:space="preserve">Ob. 1.  
.  
.  
.  
.  
.  
. </v>
      </c>
      <c r="BB218" s="307" t="str">
        <f>CONCATENATE(A218,". ",Z218," 
",A219,". ",Z219," 
",A220,". ",Z220," 
",A221,". ",Z221," 
",A222,". ",Z222," 
",A223,". ",Z223," 
",A224,". ",Z224,)</f>
        <v xml:space="preserve">Ob. 1.  
.  
.  
.  
.  
.  
. </v>
      </c>
      <c r="BC218" s="307" t="str">
        <f>CONCATENATE(A218,". ",AC218," 
",A219,". ",AC219," 
",A220,". ",AC220," 
",A221,". ",AC221," 
",A222,". ",AC222," 
",A223,". ",AC223," 
",A224,". ",AC224,)</f>
        <v xml:space="preserve">Ob. 1.  
.  
.  
.  
.  
.  
. </v>
      </c>
      <c r="CC218" s="301">
        <v>1</v>
      </c>
    </row>
    <row r="219" spans="1:81" ht="20.25" customHeight="1">
      <c r="A219" s="116" t="str">
        <f>IF(B219="","","Ob. 2")</f>
        <v/>
      </c>
      <c r="B219" s="339"/>
      <c r="C219" s="156"/>
      <c r="D219" s="156"/>
      <c r="E219" s="1563"/>
      <c r="F219" s="1689"/>
      <c r="G219" s="1689"/>
      <c r="H219" s="1689"/>
      <c r="I219" s="1689"/>
      <c r="J219" s="1689"/>
      <c r="K219" s="1689"/>
      <c r="L219" s="1689"/>
      <c r="M219" s="1689"/>
      <c r="N219" s="1689"/>
      <c r="O219" s="1689"/>
      <c r="P219" s="1689"/>
      <c r="Q219" s="1689"/>
      <c r="R219" s="1689"/>
      <c r="S219" s="1689"/>
      <c r="T219" s="1689"/>
      <c r="U219" s="1650"/>
      <c r="V219" s="1651"/>
      <c r="W219" s="1651"/>
      <c r="X219" s="1650"/>
      <c r="Y219" s="1677"/>
      <c r="Z219" s="1650"/>
      <c r="AA219" s="1651"/>
      <c r="AB219" s="1651"/>
      <c r="AC219" s="1652"/>
      <c r="AD219" s="1652"/>
      <c r="AE219" s="1652"/>
      <c r="AF219" s="1652"/>
      <c r="AG219" s="1652"/>
      <c r="AH219" s="1652"/>
      <c r="AI219" s="1652"/>
      <c r="AJ219" s="1652"/>
      <c r="AK219" s="1652"/>
      <c r="AL219" s="1652"/>
      <c r="AM219" s="1652"/>
      <c r="AN219" s="1652"/>
      <c r="AO219" s="1652"/>
      <c r="AP219" s="1652"/>
      <c r="AQ219" s="1652"/>
      <c r="AR219" s="1652"/>
      <c r="AS219" s="1652"/>
      <c r="AT219" s="292"/>
      <c r="AU219" s="298">
        <v>1</v>
      </c>
      <c r="AV219" s="306"/>
      <c r="AW219" s="307"/>
      <c r="AX219" s="307"/>
      <c r="AY219" s="307"/>
      <c r="AZ219" s="307"/>
      <c r="BA219" s="3"/>
      <c r="BB219" s="3"/>
      <c r="BC219" s="3"/>
      <c r="CC219" s="301">
        <v>1</v>
      </c>
    </row>
    <row r="220" spans="1:81" ht="20.25" customHeight="1">
      <c r="A220" s="116" t="str">
        <f>IF(B220="","","Ob. 3")</f>
        <v/>
      </c>
      <c r="B220" s="168"/>
      <c r="C220" s="156"/>
      <c r="D220" s="156"/>
      <c r="E220" s="1563"/>
      <c r="F220" s="1689"/>
      <c r="G220" s="1689"/>
      <c r="H220" s="1689"/>
      <c r="I220" s="1689"/>
      <c r="J220" s="1689"/>
      <c r="K220" s="1689"/>
      <c r="L220" s="1689"/>
      <c r="M220" s="1689"/>
      <c r="N220" s="1689"/>
      <c r="O220" s="1689"/>
      <c r="P220" s="1689"/>
      <c r="Q220" s="1689"/>
      <c r="R220" s="1689"/>
      <c r="S220" s="1689"/>
      <c r="T220" s="1689"/>
      <c r="U220" s="1650"/>
      <c r="V220" s="1651"/>
      <c r="W220" s="1651"/>
      <c r="X220" s="1650"/>
      <c r="Y220" s="1677"/>
      <c r="Z220" s="1650"/>
      <c r="AA220" s="1651"/>
      <c r="AB220" s="1651"/>
      <c r="AC220" s="1652"/>
      <c r="AD220" s="1652"/>
      <c r="AE220" s="1652"/>
      <c r="AF220" s="1652"/>
      <c r="AG220" s="1652"/>
      <c r="AH220" s="1652"/>
      <c r="AI220" s="1652"/>
      <c r="AJ220" s="1652"/>
      <c r="AK220" s="1652"/>
      <c r="AL220" s="1652"/>
      <c r="AM220" s="1652"/>
      <c r="AN220" s="1652"/>
      <c r="AO220" s="1652"/>
      <c r="AP220" s="1652"/>
      <c r="AQ220" s="1652"/>
      <c r="AR220" s="1652"/>
      <c r="AS220" s="1652"/>
      <c r="AT220" s="292"/>
      <c r="AU220" s="298">
        <v>1</v>
      </c>
      <c r="AV220" s="306"/>
      <c r="AW220" s="307"/>
      <c r="AX220" s="307"/>
      <c r="AY220" s="307"/>
      <c r="AZ220" s="307"/>
      <c r="BA220" s="3"/>
      <c r="BB220" s="3"/>
      <c r="BC220" s="3"/>
      <c r="CC220" s="301">
        <v>1</v>
      </c>
    </row>
    <row r="221" spans="1:81" ht="20.25" customHeight="1">
      <c r="A221" s="116" t="str">
        <f>IF(B221="","","Ob. 4")</f>
        <v/>
      </c>
      <c r="B221" s="168"/>
      <c r="C221" s="156"/>
      <c r="D221" s="156"/>
      <c r="E221" s="1563"/>
      <c r="F221" s="1689"/>
      <c r="G221" s="1689"/>
      <c r="H221" s="1689"/>
      <c r="I221" s="1689"/>
      <c r="J221" s="1689"/>
      <c r="K221" s="1689"/>
      <c r="L221" s="1689"/>
      <c r="M221" s="1689"/>
      <c r="N221" s="1689"/>
      <c r="O221" s="1689"/>
      <c r="P221" s="1689"/>
      <c r="Q221" s="1689"/>
      <c r="R221" s="1689"/>
      <c r="S221" s="1689"/>
      <c r="T221" s="1689"/>
      <c r="U221" s="1650"/>
      <c r="V221" s="1651"/>
      <c r="W221" s="1651"/>
      <c r="X221" s="1650"/>
      <c r="Y221" s="1677"/>
      <c r="Z221" s="1650"/>
      <c r="AA221" s="1651"/>
      <c r="AB221" s="1651"/>
      <c r="AC221" s="1652"/>
      <c r="AD221" s="1652"/>
      <c r="AE221" s="1652"/>
      <c r="AF221" s="1652"/>
      <c r="AG221" s="1652"/>
      <c r="AH221" s="1652"/>
      <c r="AI221" s="1652"/>
      <c r="AJ221" s="1652"/>
      <c r="AK221" s="1652"/>
      <c r="AL221" s="1652"/>
      <c r="AM221" s="1652"/>
      <c r="AN221" s="1652"/>
      <c r="AO221" s="1652"/>
      <c r="AP221" s="1652"/>
      <c r="AQ221" s="1652"/>
      <c r="AR221" s="1652"/>
      <c r="AS221" s="1652"/>
      <c r="AT221" s="292"/>
      <c r="AU221" s="298">
        <v>1</v>
      </c>
      <c r="CC221" s="301">
        <v>1</v>
      </c>
    </row>
    <row r="222" spans="1:81" ht="20.25" customHeight="1">
      <c r="A222" s="116" t="str">
        <f>IF(B222="","","Ob. 5")</f>
        <v/>
      </c>
      <c r="B222" s="168"/>
      <c r="C222" s="156"/>
      <c r="D222" s="156"/>
      <c r="E222" s="1563"/>
      <c r="F222" s="1689"/>
      <c r="G222" s="1689"/>
      <c r="H222" s="1689"/>
      <c r="I222" s="1689"/>
      <c r="J222" s="1689"/>
      <c r="K222" s="1689"/>
      <c r="L222" s="1689"/>
      <c r="M222" s="1689"/>
      <c r="N222" s="1689"/>
      <c r="O222" s="1689"/>
      <c r="P222" s="1689"/>
      <c r="Q222" s="1689"/>
      <c r="R222" s="1689"/>
      <c r="S222" s="1689"/>
      <c r="T222" s="1689"/>
      <c r="U222" s="1650"/>
      <c r="V222" s="1651"/>
      <c r="W222" s="1651"/>
      <c r="X222" s="1650"/>
      <c r="Y222" s="1677"/>
      <c r="Z222" s="1650"/>
      <c r="AA222" s="1651"/>
      <c r="AB222" s="1651"/>
      <c r="AC222" s="1652"/>
      <c r="AD222" s="1652"/>
      <c r="AE222" s="1652"/>
      <c r="AF222" s="1652"/>
      <c r="AG222" s="1652"/>
      <c r="AH222" s="1652"/>
      <c r="AI222" s="1652"/>
      <c r="AJ222" s="1652"/>
      <c r="AK222" s="1652"/>
      <c r="AL222" s="1652"/>
      <c r="AM222" s="1652"/>
      <c r="AN222" s="1652"/>
      <c r="AO222" s="1652"/>
      <c r="AP222" s="1652"/>
      <c r="AQ222" s="1652"/>
      <c r="AR222" s="1652"/>
      <c r="AS222" s="1652"/>
      <c r="AT222" s="292"/>
      <c r="AU222" s="298">
        <v>1</v>
      </c>
      <c r="CC222" s="301">
        <v>1</v>
      </c>
    </row>
    <row r="223" spans="1:81" ht="20.25" customHeight="1">
      <c r="A223" s="116" t="str">
        <f>IF(B223="","","Ob. 6")</f>
        <v/>
      </c>
      <c r="B223" s="168"/>
      <c r="C223" s="156"/>
      <c r="D223" s="156"/>
      <c r="E223" s="1563"/>
      <c r="F223" s="1689"/>
      <c r="G223" s="1689"/>
      <c r="H223" s="1689"/>
      <c r="I223" s="1689"/>
      <c r="J223" s="1689"/>
      <c r="K223" s="1689"/>
      <c r="L223" s="1689"/>
      <c r="M223" s="1689"/>
      <c r="N223" s="1689"/>
      <c r="O223" s="1689"/>
      <c r="P223" s="1689"/>
      <c r="Q223" s="1689"/>
      <c r="R223" s="1689"/>
      <c r="S223" s="1689"/>
      <c r="T223" s="1689"/>
      <c r="U223" s="1650"/>
      <c r="V223" s="1651"/>
      <c r="W223" s="1651"/>
      <c r="X223" s="1650"/>
      <c r="Y223" s="1677"/>
      <c r="Z223" s="1650"/>
      <c r="AA223" s="1651"/>
      <c r="AB223" s="1651"/>
      <c r="AC223" s="1652"/>
      <c r="AD223" s="1652"/>
      <c r="AE223" s="1652"/>
      <c r="AF223" s="1652"/>
      <c r="AG223" s="1652"/>
      <c r="AH223" s="1652"/>
      <c r="AI223" s="1652"/>
      <c r="AJ223" s="1652"/>
      <c r="AK223" s="1652"/>
      <c r="AL223" s="1652"/>
      <c r="AM223" s="1652"/>
      <c r="AN223" s="1652"/>
      <c r="AO223" s="1652"/>
      <c r="AP223" s="1652"/>
      <c r="AQ223" s="1652"/>
      <c r="AR223" s="1652"/>
      <c r="AS223" s="1652"/>
      <c r="AT223" s="292"/>
      <c r="AU223" s="298">
        <v>1</v>
      </c>
      <c r="CC223" s="301">
        <v>1</v>
      </c>
    </row>
    <row r="224" spans="1:81" ht="20.25" customHeight="1">
      <c r="A224" s="116" t="str">
        <f>IF(B224="","","Ob. 7")</f>
        <v/>
      </c>
      <c r="B224" s="168"/>
      <c r="C224" s="156"/>
      <c r="D224" s="156"/>
      <c r="E224" s="1563"/>
      <c r="F224" s="1689"/>
      <c r="G224" s="1689"/>
      <c r="H224" s="1689"/>
      <c r="I224" s="1689"/>
      <c r="J224" s="1689"/>
      <c r="K224" s="1689"/>
      <c r="L224" s="1689"/>
      <c r="M224" s="1689"/>
      <c r="N224" s="1689"/>
      <c r="O224" s="1689"/>
      <c r="P224" s="1689"/>
      <c r="Q224" s="1689"/>
      <c r="R224" s="1689"/>
      <c r="S224" s="1689"/>
      <c r="T224" s="1689"/>
      <c r="U224" s="1650"/>
      <c r="V224" s="1651"/>
      <c r="W224" s="1651"/>
      <c r="X224" s="1650"/>
      <c r="Y224" s="1677"/>
      <c r="Z224" s="1650"/>
      <c r="AA224" s="1651"/>
      <c r="AB224" s="1651"/>
      <c r="AC224" s="1652"/>
      <c r="AD224" s="1652"/>
      <c r="AE224" s="1652"/>
      <c r="AF224" s="1652"/>
      <c r="AG224" s="1652"/>
      <c r="AH224" s="1652"/>
      <c r="AI224" s="1652"/>
      <c r="AJ224" s="1652"/>
      <c r="AK224" s="1652"/>
      <c r="AL224" s="1652"/>
      <c r="AM224" s="1652"/>
      <c r="AN224" s="1652"/>
      <c r="AO224" s="1652"/>
      <c r="AP224" s="1652"/>
      <c r="AQ224" s="1652"/>
      <c r="AR224" s="1652"/>
      <c r="AS224" s="1652"/>
      <c r="AT224" s="292"/>
      <c r="AU224" s="298">
        <v>1</v>
      </c>
      <c r="CC224" s="301">
        <v>1</v>
      </c>
    </row>
    <row r="225" spans="1:81" ht="27" customHeight="1">
      <c r="A225" s="200" t="s">
        <v>310</v>
      </c>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09"/>
      <c r="AA225" s="109"/>
      <c r="AB225" s="18"/>
      <c r="AC225" s="18"/>
      <c r="AD225" s="18"/>
      <c r="AE225" s="18"/>
      <c r="AF225" s="18"/>
      <c r="AG225" s="18"/>
      <c r="AH225" s="18"/>
      <c r="AI225" s="18"/>
      <c r="AJ225" s="18"/>
      <c r="AK225" s="18"/>
      <c r="AL225" s="18"/>
      <c r="AM225" s="18"/>
      <c r="AN225" s="18"/>
      <c r="AO225" s="18"/>
      <c r="AP225" s="18"/>
      <c r="AQ225" s="18"/>
      <c r="AR225" s="18"/>
      <c r="AS225" s="18"/>
      <c r="AT225" s="18"/>
      <c r="AU225" s="298">
        <v>1</v>
      </c>
      <c r="CC225" s="301">
        <v>1</v>
      </c>
    </row>
    <row r="226" spans="1:81" s="198" customFormat="1" ht="20.100000000000001" customHeight="1">
      <c r="A226" s="282" t="s">
        <v>311</v>
      </c>
      <c r="B226" s="280" t="s">
        <v>312</v>
      </c>
      <c r="C226" s="1644" t="s">
        <v>287</v>
      </c>
      <c r="D226" s="1645"/>
      <c r="E226" s="1645"/>
      <c r="F226" s="1644" t="s">
        <v>313</v>
      </c>
      <c r="G226" s="1645"/>
      <c r="H226" s="1645"/>
      <c r="I226" s="280" t="s">
        <v>311</v>
      </c>
      <c r="J226" s="1644" t="s">
        <v>312</v>
      </c>
      <c r="K226" s="1645"/>
      <c r="L226" s="1645"/>
      <c r="M226" s="1644" t="s">
        <v>287</v>
      </c>
      <c r="N226" s="1645"/>
      <c r="O226" s="1645"/>
      <c r="P226" s="1645"/>
      <c r="Q226" s="1645"/>
      <c r="R226" s="1645"/>
      <c r="S226" s="1645"/>
      <c r="T226" s="1645"/>
      <c r="U226" s="1645"/>
      <c r="V226" s="1645"/>
      <c r="W226" s="1644" t="s">
        <v>313</v>
      </c>
      <c r="X226" s="1645"/>
      <c r="Y226" s="1645"/>
      <c r="Z226" s="1645"/>
      <c r="AA226" s="1645"/>
      <c r="AB226" s="196"/>
      <c r="AC226" s="196"/>
      <c r="AD226" s="196"/>
      <c r="AE226" s="196"/>
      <c r="AF226" s="196"/>
      <c r="AG226" s="196"/>
      <c r="AH226" s="196"/>
      <c r="AI226" s="196"/>
      <c r="AJ226" s="196"/>
      <c r="AK226" s="196"/>
      <c r="AL226" s="196"/>
      <c r="AM226" s="196"/>
      <c r="AN226" s="196"/>
      <c r="AO226" s="196"/>
      <c r="AP226" s="196"/>
      <c r="AQ226" s="196"/>
      <c r="AR226" s="196"/>
      <c r="AS226" s="196"/>
      <c r="AT226" s="196"/>
      <c r="AU226" s="298">
        <v>1</v>
      </c>
      <c r="CC226" s="301">
        <v>1</v>
      </c>
    </row>
    <row r="227" spans="1:81" ht="16.5" customHeight="1">
      <c r="A227" s="281" t="s">
        <v>207</v>
      </c>
      <c r="B227" s="375" t="s">
        <v>708</v>
      </c>
      <c r="C227" s="1646" t="s">
        <v>709</v>
      </c>
      <c r="D227" s="1646"/>
      <c r="E227" s="1646"/>
      <c r="F227" s="1646" t="s">
        <v>710</v>
      </c>
      <c r="G227" s="1646"/>
      <c r="H227" s="1646"/>
      <c r="I227" s="281" t="s">
        <v>216</v>
      </c>
      <c r="J227" s="1238"/>
      <c r="K227" s="1643"/>
      <c r="L227" s="1643"/>
      <c r="M227" s="1238"/>
      <c r="N227" s="1643"/>
      <c r="O227" s="1643"/>
      <c r="P227" s="1643"/>
      <c r="Q227" s="1643"/>
      <c r="R227" s="1643"/>
      <c r="S227" s="1643"/>
      <c r="T227" s="1643"/>
      <c r="U227" s="1643"/>
      <c r="V227" s="1643"/>
      <c r="W227" s="1238"/>
      <c r="X227" s="1643"/>
      <c r="Y227" s="1643"/>
      <c r="Z227" s="1643"/>
      <c r="AA227" s="1643"/>
      <c r="AB227" s="8"/>
      <c r="AC227" s="8"/>
      <c r="AD227" s="8"/>
      <c r="AE227" s="8"/>
      <c r="AF227" s="8"/>
      <c r="AG227" s="8"/>
      <c r="AH227" s="8"/>
      <c r="AI227" s="8"/>
      <c r="AJ227" s="8"/>
      <c r="AK227" s="8"/>
      <c r="AL227" s="8"/>
      <c r="AM227" s="8"/>
      <c r="AN227" s="8"/>
      <c r="AO227" s="8"/>
      <c r="AP227" s="8"/>
      <c r="AQ227" s="8"/>
      <c r="AR227" s="8"/>
      <c r="AS227" s="8"/>
      <c r="AT227" s="8"/>
      <c r="AU227" s="298">
        <v>1</v>
      </c>
      <c r="CC227" s="301">
        <v>1</v>
      </c>
    </row>
    <row r="228" spans="1:81" ht="16.5" customHeight="1">
      <c r="A228" s="281" t="s">
        <v>208</v>
      </c>
      <c r="B228" s="375" t="s">
        <v>708</v>
      </c>
      <c r="C228" s="1646" t="s">
        <v>711</v>
      </c>
      <c r="D228" s="1646"/>
      <c r="E228" s="1646"/>
      <c r="F228" s="1646" t="s">
        <v>712</v>
      </c>
      <c r="G228" s="1646"/>
      <c r="H228" s="1646"/>
      <c r="I228" s="281" t="s">
        <v>217</v>
      </c>
      <c r="J228" s="1238"/>
      <c r="K228" s="1643"/>
      <c r="L228" s="1643"/>
      <c r="M228" s="1238"/>
      <c r="N228" s="1643"/>
      <c r="O228" s="1643"/>
      <c r="P228" s="1643"/>
      <c r="Q228" s="1643"/>
      <c r="R228" s="1643"/>
      <c r="S228" s="1643"/>
      <c r="T228" s="1643"/>
      <c r="U228" s="1643"/>
      <c r="V228" s="1643"/>
      <c r="W228" s="1238"/>
      <c r="X228" s="1643"/>
      <c r="Y228" s="1643"/>
      <c r="Z228" s="1643"/>
      <c r="AA228" s="1643"/>
      <c r="AB228" s="8"/>
      <c r="AC228" s="8"/>
      <c r="AD228" s="8"/>
      <c r="AE228" s="8"/>
      <c r="AF228" s="8"/>
      <c r="AG228" s="8"/>
      <c r="AH228" s="8"/>
      <c r="AI228" s="8"/>
      <c r="AJ228" s="8"/>
      <c r="AK228" s="8"/>
      <c r="AL228" s="8"/>
      <c r="AM228" s="8"/>
      <c r="AN228" s="8"/>
      <c r="AO228" s="8"/>
      <c r="AP228" s="8"/>
      <c r="AQ228" s="8"/>
      <c r="AR228" s="8"/>
      <c r="AS228" s="8"/>
      <c r="AT228" s="8"/>
      <c r="AU228" s="298">
        <v>1</v>
      </c>
      <c r="CC228" s="301">
        <v>1</v>
      </c>
    </row>
    <row r="229" spans="1:81" ht="16.5" customHeight="1">
      <c r="A229" s="281" t="s">
        <v>209</v>
      </c>
      <c r="B229" s="375" t="s">
        <v>713</v>
      </c>
      <c r="C229" s="1646" t="s">
        <v>714</v>
      </c>
      <c r="D229" s="1646"/>
      <c r="E229" s="1646"/>
      <c r="F229" s="1646" t="s">
        <v>715</v>
      </c>
      <c r="G229" s="1646"/>
      <c r="H229" s="1646"/>
      <c r="I229" s="281" t="s">
        <v>218</v>
      </c>
      <c r="J229" s="1238"/>
      <c r="K229" s="1643"/>
      <c r="L229" s="1643"/>
      <c r="M229" s="1238"/>
      <c r="N229" s="1643"/>
      <c r="O229" s="1643"/>
      <c r="P229" s="1643"/>
      <c r="Q229" s="1643"/>
      <c r="R229" s="1643"/>
      <c r="S229" s="1643"/>
      <c r="T229" s="1643"/>
      <c r="U229" s="1643"/>
      <c r="V229" s="1643"/>
      <c r="W229" s="1238"/>
      <c r="X229" s="1643"/>
      <c r="Y229" s="1643"/>
      <c r="Z229" s="1643"/>
      <c r="AA229" s="1643"/>
      <c r="AB229" s="8"/>
      <c r="AC229" s="8"/>
      <c r="AD229" s="8"/>
      <c r="AE229" s="8"/>
      <c r="AF229" s="8"/>
      <c r="AG229" s="8"/>
      <c r="AH229" s="8"/>
      <c r="AI229" s="8"/>
      <c r="AJ229" s="8"/>
      <c r="AK229" s="8"/>
      <c r="AL229" s="8"/>
      <c r="AM229" s="8"/>
      <c r="AN229" s="8"/>
      <c r="AO229" s="8"/>
      <c r="AP229" s="8"/>
      <c r="AQ229" s="8"/>
      <c r="AR229" s="8"/>
      <c r="AS229" s="8"/>
      <c r="AT229" s="8"/>
      <c r="AU229" s="298">
        <v>1</v>
      </c>
      <c r="CC229" s="301">
        <v>1</v>
      </c>
    </row>
    <row r="230" spans="1:81" ht="16.5" customHeight="1">
      <c r="A230" s="281" t="s">
        <v>210</v>
      </c>
      <c r="B230" s="375"/>
      <c r="C230" s="1646"/>
      <c r="D230" s="1646"/>
      <c r="E230" s="1646"/>
      <c r="F230" s="1646"/>
      <c r="G230" s="1646"/>
      <c r="H230" s="1646"/>
      <c r="I230" s="281" t="s">
        <v>219</v>
      </c>
      <c r="J230" s="1238"/>
      <c r="K230" s="1643"/>
      <c r="L230" s="1643"/>
      <c r="M230" s="1238"/>
      <c r="N230" s="1643"/>
      <c r="O230" s="1643"/>
      <c r="P230" s="1643"/>
      <c r="Q230" s="1643"/>
      <c r="R230" s="1643"/>
      <c r="S230" s="1643"/>
      <c r="T230" s="1643"/>
      <c r="U230" s="1643"/>
      <c r="V230" s="1643"/>
      <c r="W230" s="1238"/>
      <c r="X230" s="1643"/>
      <c r="Y230" s="1643"/>
      <c r="Z230" s="1643"/>
      <c r="AA230" s="1643"/>
      <c r="AB230" s="8"/>
      <c r="AC230" s="8"/>
      <c r="AD230" s="8"/>
      <c r="AE230" s="8"/>
      <c r="AF230" s="8"/>
      <c r="AG230" s="8"/>
      <c r="AH230" s="8"/>
      <c r="AI230" s="8"/>
      <c r="AJ230" s="8"/>
      <c r="AK230" s="8"/>
      <c r="AL230" s="8"/>
      <c r="AM230" s="8"/>
      <c r="AN230" s="8"/>
      <c r="AO230" s="8"/>
      <c r="AP230" s="8"/>
      <c r="AQ230" s="8"/>
      <c r="AR230" s="8"/>
      <c r="AS230" s="8"/>
      <c r="AT230" s="8"/>
      <c r="AU230" s="298">
        <v>1</v>
      </c>
      <c r="CC230" s="301">
        <v>1</v>
      </c>
    </row>
    <row r="231" spans="1:81" ht="16.5" customHeight="1">
      <c r="A231" s="281" t="s">
        <v>211</v>
      </c>
      <c r="B231" s="218"/>
      <c r="C231" s="1238"/>
      <c r="D231" s="1643"/>
      <c r="E231" s="1643"/>
      <c r="F231" s="1238"/>
      <c r="G231" s="1643"/>
      <c r="H231" s="1643"/>
      <c r="I231" s="281" t="s">
        <v>220</v>
      </c>
      <c r="J231" s="1238"/>
      <c r="K231" s="1643"/>
      <c r="L231" s="1643"/>
      <c r="M231" s="1238"/>
      <c r="N231" s="1643"/>
      <c r="O231" s="1643"/>
      <c r="P231" s="1643"/>
      <c r="Q231" s="1643"/>
      <c r="R231" s="1643"/>
      <c r="S231" s="1643"/>
      <c r="T231" s="1643"/>
      <c r="U231" s="1643"/>
      <c r="V231" s="1643"/>
      <c r="W231" s="1238"/>
      <c r="X231" s="1643"/>
      <c r="Y231" s="1643"/>
      <c r="Z231" s="1643"/>
      <c r="AA231" s="1643"/>
      <c r="AB231" s="8"/>
      <c r="AC231" s="8"/>
      <c r="AD231" s="8"/>
      <c r="AE231" s="8"/>
      <c r="AF231" s="8"/>
      <c r="AG231" s="8"/>
      <c r="AH231" s="8"/>
      <c r="AI231" s="8"/>
      <c r="AJ231" s="8"/>
      <c r="AK231" s="8"/>
      <c r="AL231" s="8"/>
      <c r="AM231" s="8"/>
      <c r="AN231" s="8"/>
      <c r="AO231" s="8"/>
      <c r="AP231" s="8"/>
      <c r="AQ231" s="8"/>
      <c r="AR231" s="8"/>
      <c r="AS231" s="8"/>
      <c r="AT231" s="8"/>
      <c r="AU231" s="298">
        <v>1</v>
      </c>
      <c r="CC231" s="301">
        <v>1</v>
      </c>
    </row>
    <row r="232" spans="1:81" ht="16.5" customHeight="1">
      <c r="A232" s="281" t="s">
        <v>212</v>
      </c>
      <c r="B232" s="218"/>
      <c r="C232" s="1238"/>
      <c r="D232" s="1643"/>
      <c r="E232" s="1643"/>
      <c r="F232" s="1238"/>
      <c r="G232" s="1643"/>
      <c r="H232" s="1643"/>
      <c r="I232" s="281" t="s">
        <v>653</v>
      </c>
      <c r="J232" s="1238"/>
      <c r="K232" s="1643"/>
      <c r="L232" s="1643"/>
      <c r="M232" s="1238"/>
      <c r="N232" s="1643"/>
      <c r="O232" s="1643"/>
      <c r="P232" s="1643"/>
      <c r="Q232" s="1643"/>
      <c r="R232" s="1643"/>
      <c r="S232" s="1643"/>
      <c r="T232" s="1643"/>
      <c r="U232" s="1643"/>
      <c r="V232" s="1643"/>
      <c r="W232" s="1238"/>
      <c r="X232" s="1643"/>
      <c r="Y232" s="1643"/>
      <c r="Z232" s="1643"/>
      <c r="AA232" s="1643"/>
      <c r="AB232" s="8"/>
      <c r="AC232" s="8"/>
      <c r="AD232" s="8"/>
      <c r="AE232" s="8"/>
      <c r="AF232" s="8"/>
      <c r="AG232" s="8"/>
      <c r="AH232" s="8"/>
      <c r="AI232" s="8"/>
      <c r="AJ232" s="8"/>
      <c r="AK232" s="8"/>
      <c r="AL232" s="8"/>
      <c r="AM232" s="8"/>
      <c r="AN232" s="8"/>
      <c r="AO232" s="8"/>
      <c r="AP232" s="8"/>
      <c r="AQ232" s="8"/>
      <c r="AR232" s="8"/>
      <c r="AS232" s="8"/>
      <c r="AT232" s="8"/>
      <c r="AU232" s="298">
        <v>1</v>
      </c>
      <c r="CC232" s="301">
        <v>1</v>
      </c>
    </row>
    <row r="233" spans="1:81" ht="16.5" customHeight="1">
      <c r="A233" s="281" t="s">
        <v>213</v>
      </c>
      <c r="B233" s="218"/>
      <c r="C233" s="1238"/>
      <c r="D233" s="1643"/>
      <c r="E233" s="1643"/>
      <c r="F233" s="1238"/>
      <c r="G233" s="1643"/>
      <c r="H233" s="1643"/>
      <c r="I233" s="281" t="s">
        <v>654</v>
      </c>
      <c r="J233" s="1238"/>
      <c r="K233" s="1643"/>
      <c r="L233" s="1643"/>
      <c r="M233" s="1238"/>
      <c r="N233" s="1643"/>
      <c r="O233" s="1643"/>
      <c r="P233" s="1643"/>
      <c r="Q233" s="1643"/>
      <c r="R233" s="1643"/>
      <c r="S233" s="1643"/>
      <c r="T233" s="1643"/>
      <c r="U233" s="1643"/>
      <c r="V233" s="1643"/>
      <c r="W233" s="1238"/>
      <c r="X233" s="1643"/>
      <c r="Y233" s="1643"/>
      <c r="Z233" s="1643"/>
      <c r="AA233" s="1643"/>
      <c r="AB233" s="8"/>
      <c r="AC233" s="8"/>
      <c r="AD233" s="8"/>
      <c r="AE233" s="8"/>
      <c r="AF233" s="8"/>
      <c r="AG233" s="8"/>
      <c r="AH233" s="8"/>
      <c r="AI233" s="8"/>
      <c r="AJ233" s="8"/>
      <c r="AK233" s="8"/>
      <c r="AL233" s="8"/>
      <c r="AM233" s="8"/>
      <c r="AN233" s="8"/>
      <c r="AO233" s="8"/>
      <c r="AP233" s="8"/>
      <c r="AQ233" s="8"/>
      <c r="AR233" s="8"/>
      <c r="AS233" s="8"/>
      <c r="AT233" s="8"/>
      <c r="AU233" s="298">
        <v>1</v>
      </c>
      <c r="CC233" s="301">
        <v>1</v>
      </c>
    </row>
    <row r="234" spans="1:81" ht="16.5" customHeight="1">
      <c r="A234" s="281" t="s">
        <v>214</v>
      </c>
      <c r="B234" s="218"/>
      <c r="C234" s="1238"/>
      <c r="D234" s="1643"/>
      <c r="E234" s="1643"/>
      <c r="F234" s="1238"/>
      <c r="G234" s="1643"/>
      <c r="H234" s="1643"/>
      <c r="I234" s="281" t="s">
        <v>655</v>
      </c>
      <c r="J234" s="1238"/>
      <c r="K234" s="1643"/>
      <c r="L234" s="1643"/>
      <c r="M234" s="1238"/>
      <c r="N234" s="1643"/>
      <c r="O234" s="1643"/>
      <c r="P234" s="1643"/>
      <c r="Q234" s="1643"/>
      <c r="R234" s="1643"/>
      <c r="S234" s="1643"/>
      <c r="T234" s="1643"/>
      <c r="U234" s="1643"/>
      <c r="V234" s="1643"/>
      <c r="W234" s="1238"/>
      <c r="X234" s="1643"/>
      <c r="Y234" s="1643"/>
      <c r="Z234" s="1643"/>
      <c r="AA234" s="1643"/>
      <c r="AB234" s="8"/>
      <c r="AC234" s="8"/>
      <c r="AD234" s="8"/>
      <c r="AE234" s="8"/>
      <c r="AF234" s="8"/>
      <c r="AG234" s="8"/>
      <c r="AH234" s="8"/>
      <c r="AI234" s="8"/>
      <c r="AJ234" s="8"/>
      <c r="AK234" s="8"/>
      <c r="AL234" s="8"/>
      <c r="AM234" s="8"/>
      <c r="AN234" s="8"/>
      <c r="AO234" s="8"/>
      <c r="AP234" s="8"/>
      <c r="AQ234" s="8"/>
      <c r="AR234" s="8"/>
      <c r="AS234" s="8"/>
      <c r="AT234" s="8"/>
      <c r="AU234" s="298">
        <v>1</v>
      </c>
      <c r="CC234" s="301">
        <v>1</v>
      </c>
    </row>
    <row r="235" spans="1:81" ht="16.5" customHeight="1">
      <c r="A235" s="281" t="s">
        <v>215</v>
      </c>
      <c r="B235" s="218"/>
      <c r="C235" s="1238"/>
      <c r="D235" s="1643"/>
      <c r="E235" s="1643"/>
      <c r="F235" s="1238"/>
      <c r="G235" s="1643"/>
      <c r="H235" s="1643"/>
      <c r="I235" s="281" t="s">
        <v>656</v>
      </c>
      <c r="J235" s="1238"/>
      <c r="K235" s="1643"/>
      <c r="L235" s="1643"/>
      <c r="M235" s="1238"/>
      <c r="N235" s="1643"/>
      <c r="O235" s="1643"/>
      <c r="P235" s="1643"/>
      <c r="Q235" s="1643"/>
      <c r="R235" s="1643"/>
      <c r="S235" s="1643"/>
      <c r="T235" s="1643"/>
      <c r="U235" s="1643"/>
      <c r="V235" s="1643"/>
      <c r="W235" s="1238"/>
      <c r="X235" s="1643"/>
      <c r="Y235" s="1643"/>
      <c r="Z235" s="1643"/>
      <c r="AA235" s="1643"/>
      <c r="AB235" s="8"/>
      <c r="AC235" s="8"/>
      <c r="AD235" s="8"/>
      <c r="AE235" s="8"/>
      <c r="AF235" s="8"/>
      <c r="AG235" s="8"/>
      <c r="AH235" s="8"/>
      <c r="AI235" s="8"/>
      <c r="AJ235" s="8"/>
      <c r="AK235" s="8"/>
      <c r="AL235" s="8"/>
      <c r="AM235" s="8"/>
      <c r="AN235" s="8"/>
      <c r="AO235" s="8"/>
      <c r="AP235" s="8"/>
      <c r="AQ235" s="8"/>
      <c r="AR235" s="8"/>
      <c r="AS235" s="8"/>
      <c r="AT235" s="8"/>
      <c r="AU235" s="298">
        <v>1</v>
      </c>
      <c r="CC235" s="301">
        <v>1</v>
      </c>
    </row>
    <row r="236" spans="1:81" ht="15" customHeight="1">
      <c r="A236" s="205"/>
      <c r="AU236" s="298">
        <v>1</v>
      </c>
      <c r="AV236" s="298">
        <v>1</v>
      </c>
      <c r="AW236" s="298">
        <v>1</v>
      </c>
      <c r="AX236" s="298">
        <v>1</v>
      </c>
      <c r="AY236" s="298">
        <v>1</v>
      </c>
      <c r="AZ236" s="298">
        <v>1</v>
      </c>
      <c r="BA236" s="298">
        <v>1</v>
      </c>
      <c r="BB236" s="298">
        <v>1</v>
      </c>
      <c r="BC236" s="298">
        <v>1</v>
      </c>
      <c r="BD236" s="298">
        <v>1</v>
      </c>
      <c r="BE236" s="298">
        <v>1</v>
      </c>
      <c r="BF236" s="298">
        <v>1</v>
      </c>
      <c r="BG236" s="298">
        <v>1</v>
      </c>
      <c r="BH236" s="298">
        <v>1</v>
      </c>
      <c r="BI236" s="298">
        <v>1</v>
      </c>
      <c r="BJ236" s="298">
        <v>1</v>
      </c>
      <c r="BK236" s="298">
        <v>1</v>
      </c>
      <c r="BL236" s="298">
        <v>1</v>
      </c>
      <c r="BM236" s="298">
        <v>1</v>
      </c>
      <c r="BN236" s="298">
        <v>1</v>
      </c>
      <c r="BO236" s="298">
        <v>1</v>
      </c>
      <c r="BP236" s="298">
        <v>1</v>
      </c>
      <c r="BQ236" s="298">
        <v>1</v>
      </c>
      <c r="BR236" s="298">
        <v>1</v>
      </c>
      <c r="BS236" s="298">
        <v>1</v>
      </c>
      <c r="BT236" s="298">
        <v>1</v>
      </c>
      <c r="BU236" s="298">
        <v>1</v>
      </c>
      <c r="BV236" s="298">
        <v>1</v>
      </c>
      <c r="BW236" s="298">
        <v>1</v>
      </c>
      <c r="BX236" s="298">
        <v>1</v>
      </c>
      <c r="BY236" s="298">
        <v>1</v>
      </c>
      <c r="BZ236" s="298">
        <v>1</v>
      </c>
      <c r="CA236" s="298">
        <v>1</v>
      </c>
      <c r="CB236" s="298">
        <v>1</v>
      </c>
      <c r="CC236" s="298">
        <v>1</v>
      </c>
    </row>
    <row r="1126" spans="1:777" ht="11.25" customHeight="1">
      <c r="A1126" s="29" t="s">
        <v>58</v>
      </c>
      <c r="B1126" s="31"/>
      <c r="C1126" s="129"/>
      <c r="D1126" s="129"/>
      <c r="E1126" s="129"/>
      <c r="F1126" s="129"/>
      <c r="G1126" s="129"/>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129"/>
      <c r="BL1126" s="129"/>
      <c r="BM1126" s="129"/>
      <c r="BN1126" s="129"/>
      <c r="BO1126" s="129"/>
      <c r="BP1126" s="129"/>
      <c r="BQ1126" s="129"/>
      <c r="BR1126" s="129"/>
      <c r="BS1126" s="129"/>
      <c r="BT1126" s="129"/>
      <c r="BU1126" s="129"/>
      <c r="BV1126" s="129"/>
      <c r="BW1126" s="129"/>
      <c r="BX1126" s="129"/>
      <c r="BY1126" s="129"/>
      <c r="BZ1126" s="129"/>
      <c r="CA1126" s="129"/>
      <c r="CB1126" s="31"/>
      <c r="CC1126" s="31"/>
      <c r="CD1126" s="129"/>
      <c r="CE1126" s="31"/>
      <c r="CF1126" s="31"/>
      <c r="CG1126" s="31"/>
      <c r="CH1126" s="31"/>
      <c r="CI1126" s="31"/>
      <c r="CJ1126" s="31"/>
      <c r="CK1126" s="31"/>
      <c r="CL1126" s="31"/>
      <c r="CM1126" s="31"/>
      <c r="CN1126" s="31"/>
      <c r="CO1126" s="31"/>
      <c r="CP1126" s="31"/>
      <c r="CQ1126" s="31"/>
      <c r="CR1126" s="31"/>
      <c r="CS1126" s="31"/>
      <c r="CT1126" s="31"/>
      <c r="CU1126" s="31"/>
      <c r="CV1126" s="31"/>
      <c r="CW1126" s="31"/>
      <c r="CX1126" s="31"/>
      <c r="CY1126" s="31"/>
      <c r="CZ1126" s="31"/>
      <c r="DA1126" s="31"/>
      <c r="DB1126" s="31"/>
      <c r="DC1126" s="31"/>
      <c r="DD1126" s="31"/>
      <c r="DE1126" s="31"/>
      <c r="DF1126" s="31"/>
      <c r="DG1126" s="31"/>
      <c r="DH1126" s="31"/>
      <c r="DI1126" s="31"/>
      <c r="DJ1126" s="31"/>
      <c r="DK1126" s="31"/>
      <c r="DL1126" s="31"/>
      <c r="DM1126" s="31"/>
      <c r="DN1126" s="31"/>
      <c r="DO1126" s="31"/>
      <c r="DP1126" s="31"/>
      <c r="DQ1126" s="31"/>
      <c r="DR1126" s="31"/>
      <c r="DS1126" s="31"/>
      <c r="DT1126" s="31"/>
      <c r="DU1126" s="31"/>
      <c r="DV1126" s="31"/>
      <c r="DW1126" s="31"/>
      <c r="DX1126" s="31"/>
      <c r="DY1126" s="31"/>
      <c r="DZ1126" s="31"/>
      <c r="EA1126" s="31"/>
      <c r="EB1126" s="31"/>
      <c r="EC1126" s="31"/>
      <c r="ED1126" s="31"/>
      <c r="EE1126" s="31"/>
      <c r="EF1126" s="31"/>
      <c r="EG1126" s="31"/>
      <c r="EH1126" s="31"/>
      <c r="EI1126" s="31"/>
      <c r="EJ1126" s="31"/>
      <c r="EK1126" s="31"/>
      <c r="EL1126" s="31"/>
      <c r="EM1126" s="31"/>
      <c r="EN1126" s="31"/>
      <c r="EO1126" s="31"/>
      <c r="EP1126" s="31"/>
      <c r="EQ1126" s="31"/>
      <c r="ER1126" s="31"/>
      <c r="ES1126" s="31"/>
      <c r="ET1126" s="31"/>
      <c r="EU1126" s="31"/>
      <c r="EV1126" s="31"/>
      <c r="EW1126" s="31"/>
      <c r="EX1126" s="31"/>
      <c r="EY1126" s="31"/>
      <c r="EZ1126" s="31"/>
      <c r="FA1126" s="31"/>
      <c r="FB1126" s="31"/>
      <c r="FC1126" s="31"/>
      <c r="FD1126" s="31"/>
      <c r="FE1126" s="31"/>
      <c r="FF1126" s="31"/>
      <c r="FG1126" s="31"/>
      <c r="FH1126" s="31"/>
      <c r="FI1126" s="31"/>
      <c r="FJ1126" s="31"/>
      <c r="FK1126" s="31"/>
      <c r="FL1126" s="31"/>
      <c r="FM1126" s="31"/>
      <c r="FN1126" s="31"/>
      <c r="FO1126" s="31"/>
      <c r="FP1126" s="31"/>
      <c r="FQ1126" s="31"/>
      <c r="FR1126" s="31"/>
      <c r="FS1126" s="31"/>
      <c r="FT1126" s="31"/>
      <c r="FU1126" s="31"/>
      <c r="FV1126" s="31"/>
      <c r="FW1126" s="31"/>
      <c r="FX1126" s="31"/>
      <c r="FY1126" s="31"/>
      <c r="FZ1126" s="31"/>
      <c r="GA1126" s="31"/>
      <c r="GB1126" s="31"/>
      <c r="GC1126" s="31"/>
      <c r="GD1126" s="31"/>
      <c r="GE1126" s="31"/>
      <c r="GF1126" s="31"/>
      <c r="GG1126" s="31"/>
      <c r="GH1126" s="31"/>
      <c r="GI1126" s="31"/>
      <c r="GJ1126" s="31"/>
      <c r="GK1126" s="31"/>
      <c r="GL1126" s="31"/>
      <c r="GM1126" s="31"/>
      <c r="GN1126" s="31"/>
      <c r="GO1126" s="31"/>
      <c r="GP1126" s="31"/>
      <c r="GQ1126" s="31"/>
      <c r="GR1126" s="31"/>
      <c r="GS1126" s="31"/>
      <c r="GT1126" s="31"/>
      <c r="GU1126" s="31"/>
      <c r="GV1126" s="31"/>
      <c r="GW1126" s="31"/>
      <c r="GX1126" s="31"/>
      <c r="GY1126" s="31"/>
      <c r="GZ1126" s="31"/>
      <c r="HA1126" s="31"/>
      <c r="HB1126" s="31"/>
      <c r="HC1126" s="31"/>
      <c r="HD1126" s="31"/>
      <c r="HE1126" s="31"/>
      <c r="HF1126" s="31"/>
      <c r="HG1126" s="31"/>
      <c r="HH1126" s="31"/>
      <c r="HI1126" s="31"/>
      <c r="HJ1126" s="31"/>
      <c r="HK1126" s="31"/>
      <c r="HL1126" s="31"/>
      <c r="HM1126" s="31"/>
      <c r="HN1126" s="31"/>
      <c r="HO1126" s="31"/>
      <c r="HP1126" s="31"/>
      <c r="HQ1126" s="31"/>
      <c r="HR1126" s="31"/>
      <c r="HS1126" s="31"/>
      <c r="HT1126" s="31"/>
      <c r="HU1126" s="31"/>
      <c r="HV1126" s="31"/>
      <c r="HW1126" s="31"/>
      <c r="HX1126" s="31"/>
      <c r="HY1126" s="31"/>
      <c r="HZ1126" s="31"/>
      <c r="IA1126" s="31"/>
      <c r="IB1126" s="31"/>
      <c r="IC1126" s="31"/>
      <c r="ID1126" s="31"/>
      <c r="IE1126" s="31"/>
      <c r="IF1126" s="31"/>
      <c r="IG1126" s="31"/>
      <c r="IH1126" s="31"/>
      <c r="II1126" s="31"/>
      <c r="IJ1126" s="31"/>
      <c r="IK1126" s="31"/>
      <c r="IL1126" s="31"/>
      <c r="IM1126" s="31"/>
      <c r="IN1126" s="31"/>
      <c r="IO1126" s="31"/>
      <c r="IP1126" s="31"/>
      <c r="IQ1126" s="31"/>
      <c r="IR1126" s="31"/>
      <c r="IS1126" s="31"/>
      <c r="IT1126" s="31"/>
      <c r="IU1126" s="31"/>
      <c r="IV1126" s="31"/>
      <c r="IW1126" s="31"/>
      <c r="IX1126" s="31"/>
      <c r="IY1126" s="31"/>
      <c r="IZ1126" s="31"/>
      <c r="JA1126" s="31"/>
      <c r="JB1126" s="31"/>
      <c r="JC1126" s="31"/>
      <c r="JD1126" s="31"/>
      <c r="JE1126" s="31"/>
      <c r="JF1126" s="31"/>
      <c r="JG1126" s="31"/>
      <c r="JH1126" s="31"/>
      <c r="JI1126" s="31"/>
      <c r="JJ1126" s="31"/>
      <c r="JK1126" s="31"/>
      <c r="JL1126" s="31"/>
      <c r="JM1126" s="31"/>
      <c r="JN1126" s="31"/>
      <c r="JO1126" s="31"/>
      <c r="JP1126" s="31"/>
      <c r="JQ1126" s="31"/>
      <c r="JR1126" s="31"/>
      <c r="JS1126" s="31"/>
      <c r="JT1126" s="31"/>
      <c r="JU1126" s="31"/>
      <c r="JV1126" s="31"/>
      <c r="JW1126" s="31"/>
      <c r="JX1126" s="31"/>
      <c r="JY1126" s="31"/>
      <c r="JZ1126" s="31"/>
      <c r="KA1126" s="31"/>
      <c r="KB1126" s="31"/>
      <c r="KC1126" s="31"/>
      <c r="KD1126" s="31"/>
      <c r="KE1126" s="31"/>
      <c r="KF1126" s="31"/>
      <c r="KG1126" s="31"/>
      <c r="KH1126" s="31"/>
      <c r="KI1126" s="31"/>
      <c r="KJ1126" s="31"/>
      <c r="KK1126" s="31"/>
      <c r="KL1126" s="31"/>
      <c r="KM1126" s="31"/>
      <c r="KN1126" s="31"/>
      <c r="KO1126" s="31"/>
      <c r="KP1126" s="31"/>
      <c r="KQ1126" s="31"/>
      <c r="KR1126" s="31"/>
      <c r="KS1126" s="31"/>
      <c r="KT1126" s="31"/>
      <c r="KU1126" s="31"/>
      <c r="KV1126" s="31"/>
      <c r="KW1126" s="31"/>
      <c r="KX1126" s="31"/>
      <c r="KY1126" s="31"/>
      <c r="KZ1126" s="31"/>
      <c r="LA1126" s="31"/>
      <c r="LB1126" s="31"/>
      <c r="LC1126" s="31"/>
      <c r="LD1126" s="31"/>
      <c r="LE1126" s="31"/>
      <c r="LF1126" s="31"/>
      <c r="LG1126" s="31"/>
      <c r="LH1126" s="31"/>
      <c r="LI1126" s="31"/>
      <c r="LJ1126" s="31"/>
      <c r="LK1126" s="31"/>
      <c r="LL1126" s="31"/>
      <c r="LM1126" s="31"/>
      <c r="LN1126" s="31"/>
      <c r="LO1126" s="31"/>
      <c r="LP1126" s="31"/>
      <c r="LQ1126" s="31"/>
      <c r="LR1126" s="31"/>
      <c r="LS1126" s="31"/>
      <c r="LT1126" s="31"/>
      <c r="LU1126" s="31"/>
      <c r="LV1126" s="31"/>
      <c r="LW1126" s="31"/>
      <c r="LX1126" s="31"/>
      <c r="LY1126" s="31"/>
      <c r="LZ1126" s="31"/>
      <c r="MA1126" s="31"/>
      <c r="MB1126" s="31"/>
      <c r="MC1126" s="31"/>
      <c r="MD1126" s="31"/>
      <c r="ME1126" s="31"/>
      <c r="MF1126" s="31"/>
      <c r="MG1126" s="31"/>
      <c r="MH1126" s="31"/>
      <c r="MI1126" s="31"/>
      <c r="MJ1126" s="31"/>
      <c r="MK1126" s="31"/>
      <c r="ML1126" s="31"/>
      <c r="MM1126" s="31"/>
      <c r="MN1126" s="31"/>
      <c r="MO1126" s="31"/>
      <c r="MP1126" s="31"/>
      <c r="MQ1126" s="31"/>
      <c r="MR1126" s="31"/>
      <c r="MS1126" s="31"/>
      <c r="MT1126" s="31"/>
      <c r="MU1126" s="31"/>
      <c r="MV1126" s="31"/>
      <c r="MW1126" s="31"/>
      <c r="MX1126" s="31"/>
      <c r="MY1126" s="31"/>
      <c r="MZ1126" s="31"/>
      <c r="NA1126" s="31"/>
      <c r="NB1126" s="31"/>
      <c r="NC1126" s="31"/>
      <c r="ND1126" s="31"/>
      <c r="NE1126" s="31"/>
      <c r="NF1126" s="31"/>
      <c r="NG1126" s="31"/>
      <c r="NH1126" s="31"/>
      <c r="NI1126" s="31"/>
      <c r="NJ1126" s="31"/>
      <c r="NK1126" s="31"/>
      <c r="NL1126" s="31"/>
      <c r="NM1126" s="31"/>
      <c r="NN1126" s="31"/>
      <c r="NO1126" s="31"/>
      <c r="NP1126" s="31"/>
      <c r="NQ1126" s="31"/>
      <c r="NR1126" s="31"/>
      <c r="NS1126" s="31"/>
      <c r="NT1126" s="31"/>
      <c r="NU1126" s="31"/>
      <c r="NV1126" s="31"/>
      <c r="NW1126" s="31"/>
      <c r="NX1126" s="31"/>
      <c r="NY1126" s="31"/>
      <c r="NZ1126" s="31"/>
      <c r="OA1126" s="31"/>
      <c r="OB1126" s="31"/>
      <c r="OC1126" s="31"/>
      <c r="OD1126" s="31"/>
      <c r="OE1126" s="31"/>
      <c r="OF1126" s="31"/>
      <c r="OG1126" s="31"/>
      <c r="OH1126" s="31"/>
      <c r="OI1126" s="31"/>
      <c r="OJ1126" s="31"/>
      <c r="OK1126" s="31"/>
      <c r="OL1126" s="31"/>
      <c r="OM1126" s="31"/>
      <c r="ON1126" s="31"/>
      <c r="OO1126" s="31"/>
      <c r="OP1126" s="31"/>
      <c r="OQ1126" s="31"/>
      <c r="OR1126" s="31"/>
      <c r="OS1126" s="31"/>
      <c r="OT1126" s="31"/>
      <c r="OU1126" s="31"/>
      <c r="OV1126" s="31"/>
      <c r="OW1126" s="31"/>
      <c r="OX1126" s="31"/>
      <c r="OY1126" s="31"/>
      <c r="OZ1126" s="31"/>
      <c r="PA1126" s="31"/>
      <c r="PB1126" s="31"/>
      <c r="PC1126" s="31"/>
      <c r="PD1126" s="31"/>
      <c r="PE1126" s="31"/>
      <c r="PF1126" s="31"/>
      <c r="PG1126" s="31"/>
      <c r="PH1126" s="31"/>
      <c r="PI1126" s="31"/>
      <c r="PJ1126" s="31"/>
      <c r="PK1126" s="31"/>
      <c r="PL1126" s="31"/>
      <c r="PM1126" s="31"/>
      <c r="PN1126" s="31"/>
      <c r="PO1126" s="31"/>
      <c r="PP1126" s="31"/>
      <c r="PQ1126" s="31"/>
      <c r="PR1126" s="31"/>
      <c r="PS1126" s="31"/>
      <c r="PT1126" s="31"/>
      <c r="PU1126" s="31"/>
      <c r="PV1126" s="31"/>
      <c r="PW1126" s="31"/>
      <c r="PX1126" s="31"/>
      <c r="PY1126" s="31"/>
      <c r="PZ1126" s="31"/>
      <c r="QA1126" s="31"/>
      <c r="QB1126" s="31"/>
      <c r="QC1126" s="31"/>
      <c r="QD1126" s="31"/>
      <c r="QE1126" s="31"/>
      <c r="QF1126" s="31"/>
      <c r="QG1126" s="31"/>
      <c r="QH1126" s="31"/>
      <c r="QI1126" s="31"/>
      <c r="QJ1126" s="31"/>
      <c r="QK1126" s="31"/>
      <c r="QL1126" s="31"/>
      <c r="QM1126" s="31"/>
      <c r="QN1126" s="31"/>
      <c r="QO1126" s="31"/>
      <c r="QP1126" s="31"/>
      <c r="QQ1126" s="31"/>
      <c r="QR1126" s="31"/>
      <c r="QS1126" s="31"/>
      <c r="QT1126" s="31"/>
      <c r="QU1126" s="31"/>
      <c r="QV1126" s="31"/>
      <c r="QW1126" s="31"/>
      <c r="QX1126" s="31"/>
      <c r="QY1126" s="31"/>
      <c r="QZ1126" s="31"/>
      <c r="RA1126" s="31"/>
      <c r="RB1126" s="31"/>
      <c r="RC1126" s="31"/>
      <c r="RD1126" s="31"/>
      <c r="RE1126" s="31"/>
      <c r="RF1126" s="31"/>
      <c r="RG1126" s="31"/>
      <c r="RH1126" s="31"/>
      <c r="RI1126" s="31"/>
      <c r="RJ1126" s="31"/>
      <c r="RK1126" s="31"/>
      <c r="RL1126" s="31"/>
      <c r="RM1126" s="31"/>
      <c r="RN1126" s="31"/>
      <c r="RO1126" s="31"/>
      <c r="RP1126" s="31"/>
      <c r="RQ1126" s="31"/>
      <c r="RR1126" s="31"/>
      <c r="RS1126" s="31"/>
      <c r="RT1126" s="31"/>
      <c r="RU1126" s="31"/>
      <c r="RV1126" s="31"/>
      <c r="RW1126" s="31"/>
      <c r="RX1126" s="31"/>
      <c r="RY1126" s="31"/>
      <c r="RZ1126" s="31"/>
      <c r="SA1126" s="31"/>
      <c r="SB1126" s="31"/>
      <c r="SC1126" s="31"/>
      <c r="SD1126" s="31"/>
      <c r="SE1126" s="31"/>
      <c r="SF1126" s="31"/>
      <c r="SG1126" s="31"/>
      <c r="SH1126" s="31"/>
      <c r="SI1126" s="31"/>
      <c r="SJ1126" s="31"/>
      <c r="SK1126" s="31"/>
      <c r="SL1126" s="31"/>
      <c r="SM1126" s="31"/>
      <c r="SN1126" s="31"/>
      <c r="SO1126" s="31"/>
      <c r="SP1126" s="31"/>
      <c r="SQ1126" s="31"/>
      <c r="SR1126" s="31"/>
      <c r="SS1126" s="31"/>
      <c r="ST1126" s="31"/>
      <c r="SU1126" s="31"/>
      <c r="SV1126" s="31"/>
      <c r="SW1126" s="31"/>
      <c r="SX1126" s="31"/>
      <c r="SY1126" s="31"/>
      <c r="SZ1126" s="31"/>
      <c r="TA1126" s="31"/>
      <c r="TB1126" s="31"/>
      <c r="TC1126" s="31"/>
      <c r="TD1126" s="31"/>
      <c r="TE1126" s="31"/>
      <c r="TF1126" s="31"/>
      <c r="TG1126" s="31"/>
      <c r="TH1126" s="31"/>
      <c r="TI1126" s="31"/>
      <c r="TJ1126" s="31"/>
      <c r="TK1126" s="31"/>
      <c r="TL1126" s="31"/>
      <c r="TM1126" s="31"/>
      <c r="TN1126" s="31"/>
      <c r="TO1126" s="31"/>
      <c r="TP1126" s="31"/>
      <c r="TQ1126" s="31"/>
      <c r="TR1126" s="31"/>
      <c r="TS1126" s="31"/>
      <c r="TT1126" s="31"/>
      <c r="TU1126" s="31"/>
      <c r="TV1126" s="31"/>
      <c r="TW1126" s="31"/>
      <c r="TX1126" s="31"/>
      <c r="TY1126" s="31"/>
      <c r="TZ1126" s="31"/>
      <c r="UA1126" s="31"/>
      <c r="UB1126" s="31"/>
      <c r="UC1126" s="31"/>
      <c r="UD1126" s="31"/>
      <c r="UE1126" s="31"/>
      <c r="UF1126" s="31"/>
      <c r="UG1126" s="31"/>
      <c r="UH1126" s="31"/>
      <c r="UI1126" s="31"/>
      <c r="UJ1126" s="31"/>
      <c r="UK1126" s="31"/>
      <c r="UL1126" s="31"/>
      <c r="UM1126" s="31"/>
      <c r="UN1126" s="31"/>
      <c r="UO1126" s="31"/>
      <c r="UP1126" s="31"/>
      <c r="UQ1126" s="31"/>
      <c r="UR1126" s="31"/>
      <c r="US1126" s="31"/>
      <c r="UT1126" s="31"/>
      <c r="UU1126" s="31"/>
      <c r="UV1126" s="31"/>
      <c r="UW1126" s="31"/>
      <c r="UX1126" s="31"/>
      <c r="UY1126" s="31"/>
      <c r="UZ1126" s="31"/>
      <c r="VA1126" s="31"/>
      <c r="VB1126" s="31"/>
      <c r="VC1126" s="31"/>
      <c r="VD1126" s="31"/>
      <c r="VE1126" s="31"/>
      <c r="VF1126" s="31"/>
      <c r="VG1126" s="31"/>
      <c r="VH1126" s="31"/>
      <c r="VI1126" s="31"/>
      <c r="VJ1126" s="31"/>
      <c r="VK1126" s="31"/>
      <c r="VL1126" s="31"/>
      <c r="VM1126" s="31"/>
      <c r="VN1126" s="31"/>
      <c r="VO1126" s="31"/>
      <c r="VP1126" s="31"/>
      <c r="VQ1126" s="31"/>
      <c r="VR1126" s="31"/>
      <c r="VS1126" s="31"/>
      <c r="VT1126" s="31"/>
      <c r="VU1126" s="31"/>
      <c r="VV1126" s="31"/>
      <c r="VW1126" s="31"/>
      <c r="VX1126" s="31"/>
      <c r="VY1126" s="31"/>
      <c r="VZ1126" s="31"/>
      <c r="WA1126" s="31"/>
      <c r="WB1126" s="31"/>
      <c r="WC1126" s="31"/>
      <c r="WD1126" s="31"/>
      <c r="WE1126" s="31"/>
      <c r="WF1126" s="31"/>
      <c r="WG1126" s="31"/>
      <c r="WH1126" s="31"/>
      <c r="WI1126" s="31"/>
      <c r="WJ1126" s="31"/>
      <c r="WK1126" s="31"/>
      <c r="WL1126" s="31"/>
      <c r="WM1126" s="31"/>
      <c r="WN1126" s="31"/>
      <c r="WO1126" s="31"/>
      <c r="WP1126" s="31"/>
      <c r="WQ1126" s="31"/>
      <c r="WR1126" s="31"/>
      <c r="WS1126" s="31"/>
      <c r="WT1126" s="31"/>
      <c r="WU1126" s="31"/>
      <c r="WV1126" s="31"/>
      <c r="WW1126" s="31"/>
      <c r="WX1126" s="31"/>
      <c r="WY1126" s="31"/>
      <c r="WZ1126" s="31"/>
      <c r="XA1126" s="31"/>
      <c r="XB1126" s="31"/>
      <c r="XC1126" s="31"/>
      <c r="XD1126" s="31"/>
      <c r="XE1126" s="31"/>
      <c r="XF1126" s="31"/>
      <c r="XG1126" s="31"/>
      <c r="XH1126" s="31"/>
      <c r="XI1126" s="31"/>
      <c r="XJ1126" s="31"/>
      <c r="XK1126" s="31"/>
      <c r="XL1126" s="31"/>
      <c r="XM1126" s="31"/>
      <c r="XN1126" s="31"/>
      <c r="XO1126" s="31"/>
      <c r="XP1126" s="31"/>
      <c r="XQ1126" s="31"/>
      <c r="XR1126" s="31"/>
      <c r="XS1126" s="31"/>
      <c r="XT1126" s="31"/>
      <c r="XU1126" s="31"/>
      <c r="XV1126" s="31"/>
      <c r="XW1126" s="31"/>
      <c r="XX1126" s="31"/>
      <c r="XY1126" s="31"/>
      <c r="XZ1126" s="31"/>
      <c r="YA1126" s="31"/>
      <c r="YB1126" s="31"/>
      <c r="YC1126" s="31"/>
      <c r="YD1126" s="31"/>
      <c r="YE1126" s="31"/>
      <c r="YF1126" s="31"/>
      <c r="YG1126" s="31"/>
      <c r="YH1126" s="31"/>
      <c r="YI1126" s="31"/>
      <c r="YJ1126" s="31"/>
      <c r="YK1126" s="31"/>
      <c r="YL1126" s="31"/>
      <c r="YM1126" s="31"/>
      <c r="YN1126" s="31"/>
      <c r="YO1126" s="31"/>
      <c r="YP1126" s="31"/>
      <c r="YQ1126" s="31"/>
      <c r="YR1126" s="31"/>
      <c r="YS1126" s="31"/>
      <c r="YT1126" s="31"/>
      <c r="YU1126" s="31"/>
      <c r="YV1126" s="31"/>
      <c r="YW1126" s="31"/>
      <c r="YX1126" s="31"/>
      <c r="YY1126" s="31"/>
      <c r="YZ1126" s="31"/>
      <c r="ZA1126" s="31"/>
      <c r="ZB1126" s="31"/>
      <c r="ZC1126" s="31"/>
      <c r="ZD1126" s="31"/>
      <c r="ZE1126" s="31"/>
      <c r="ZF1126" s="31"/>
      <c r="ZG1126" s="31"/>
      <c r="ZH1126" s="31"/>
      <c r="ZI1126" s="31"/>
      <c r="ZJ1126" s="31"/>
      <c r="ZK1126" s="31"/>
      <c r="ZL1126" s="31"/>
      <c r="ZM1126" s="31"/>
      <c r="ZN1126" s="31"/>
      <c r="ZO1126" s="31"/>
      <c r="ZP1126" s="31"/>
      <c r="ZQ1126" s="31"/>
      <c r="ZR1126" s="31"/>
      <c r="ZS1126" s="31"/>
      <c r="ZT1126" s="31"/>
      <c r="ZU1126" s="31"/>
      <c r="ZV1126" s="31"/>
      <c r="ZW1126" s="31"/>
      <c r="ZX1126" s="31"/>
      <c r="ZY1126" s="31"/>
      <c r="ZZ1126" s="31"/>
      <c r="AAA1126" s="31"/>
      <c r="AAB1126" s="31"/>
      <c r="AAC1126" s="31"/>
      <c r="AAD1126" s="31"/>
      <c r="AAE1126" s="31"/>
      <c r="AAF1126" s="31"/>
      <c r="AAG1126" s="31"/>
      <c r="AAH1126" s="31"/>
      <c r="AAI1126" s="31"/>
      <c r="AAJ1126" s="31"/>
      <c r="AAK1126" s="31"/>
      <c r="AAL1126" s="31"/>
      <c r="AAM1126" s="31"/>
      <c r="AAN1126" s="31"/>
      <c r="AAO1126" s="31"/>
      <c r="AAP1126" s="31"/>
      <c r="AAQ1126" s="31"/>
      <c r="AAR1126" s="31"/>
      <c r="AAS1126" s="31"/>
      <c r="AAT1126" s="31"/>
      <c r="AAU1126" s="31"/>
      <c r="AAV1126" s="31"/>
      <c r="AAW1126" s="31"/>
      <c r="AAX1126" s="31"/>
      <c r="AAY1126" s="31"/>
      <c r="AAZ1126" s="31"/>
      <c r="ABA1126" s="31"/>
      <c r="ABB1126" s="31"/>
      <c r="ABC1126" s="31"/>
      <c r="ABD1126" s="31"/>
      <c r="ABE1126" s="31"/>
      <c r="ABF1126" s="31"/>
      <c r="ABG1126" s="31"/>
      <c r="ABH1126" s="31"/>
      <c r="ABI1126" s="31"/>
      <c r="ABJ1126" s="31"/>
      <c r="ABK1126" s="31"/>
      <c r="ABL1126" s="31"/>
      <c r="ABM1126" s="31"/>
      <c r="ABN1126" s="31"/>
      <c r="ABO1126" s="31"/>
      <c r="ABP1126" s="31"/>
      <c r="ABQ1126" s="31"/>
      <c r="ABR1126" s="31"/>
      <c r="ABS1126" s="31"/>
      <c r="ABT1126" s="31"/>
      <c r="ABU1126" s="31"/>
      <c r="ABV1126" s="31"/>
      <c r="ABW1126" s="31"/>
      <c r="ABX1126" s="31"/>
      <c r="ABY1126" s="31"/>
      <c r="ABZ1126" s="31"/>
      <c r="ACA1126" s="31"/>
      <c r="ACB1126" s="31"/>
      <c r="ACC1126" s="31"/>
      <c r="ACD1126" s="31"/>
      <c r="ACE1126" s="31"/>
      <c r="ACF1126" s="31"/>
      <c r="ACG1126" s="31"/>
      <c r="ACH1126" s="31"/>
      <c r="ACI1126" s="31"/>
      <c r="ACJ1126" s="31"/>
      <c r="ACK1126" s="31"/>
      <c r="ACL1126" s="31"/>
      <c r="ACM1126" s="31"/>
      <c r="ACN1126" s="31"/>
      <c r="ACO1126" s="31"/>
      <c r="ACP1126" s="31"/>
      <c r="ACQ1126" s="29" t="s">
        <v>58</v>
      </c>
      <c r="ACR1126" s="29"/>
      <c r="ACS1126" s="29"/>
    </row>
    <row r="1127" spans="1:777" ht="11.25" customHeight="1">
      <c r="A1127" s="29"/>
      <c r="B1127" s="39"/>
      <c r="C1127" s="130"/>
      <c r="D1127" s="130"/>
      <c r="E1127" s="130"/>
      <c r="F1127" s="130"/>
      <c r="G1127" s="130"/>
      <c r="H1127" s="39"/>
      <c r="I1127" s="39"/>
      <c r="J1127" s="39"/>
      <c r="K1127" s="39"/>
      <c r="L1127" s="39"/>
      <c r="M1127" s="39"/>
      <c r="N1127" s="39"/>
      <c r="O1127" s="39"/>
      <c r="P1127" s="39"/>
      <c r="Q1127" s="39"/>
      <c r="R1127" s="39"/>
      <c r="S1127" s="39"/>
      <c r="T1127" s="39"/>
      <c r="U1127" s="39"/>
      <c r="V1127" s="39"/>
      <c r="W1127" s="39"/>
      <c r="X1127" s="39"/>
      <c r="Y1127" s="39"/>
      <c r="Z1127" s="39"/>
      <c r="AA1127" s="39"/>
      <c r="AB1127" s="31"/>
      <c r="AC1127" s="31"/>
      <c r="AD1127" s="31"/>
      <c r="AE1127" s="31"/>
      <c r="AF1127" s="31"/>
      <c r="AG1127" s="31"/>
      <c r="AH1127" s="31"/>
      <c r="AI1127" s="31"/>
      <c r="AJ1127" s="31"/>
      <c r="AK1127" s="31"/>
      <c r="AL1127" s="31"/>
      <c r="AM1127" s="31"/>
      <c r="AN1127" s="31"/>
      <c r="AO1127" s="31"/>
      <c r="AP1127" s="31"/>
      <c r="AQ1127" s="31"/>
      <c r="AR1127" s="31"/>
      <c r="AS1127" s="31"/>
      <c r="AT1127" s="31"/>
      <c r="AU1127" s="31"/>
      <c r="AV1127" s="39"/>
      <c r="AW1127" s="39"/>
      <c r="AX1127" s="39"/>
      <c r="AY1127" s="39"/>
      <c r="AZ1127" s="39"/>
      <c r="BA1127" s="39"/>
      <c r="BB1127" s="39"/>
      <c r="BC1127" s="39"/>
      <c r="BD1127" s="39"/>
      <c r="BE1127" s="39"/>
      <c r="BF1127" s="39"/>
      <c r="BG1127" s="39"/>
      <c r="BH1127" s="39"/>
      <c r="BI1127" s="163"/>
      <c r="BJ1127" s="163"/>
      <c r="BK1127" s="164"/>
      <c r="BL1127" s="164"/>
      <c r="BM1127" s="164"/>
      <c r="BN1127" s="164"/>
      <c r="BO1127" s="164"/>
      <c r="BP1127" s="164"/>
      <c r="BQ1127" s="164"/>
      <c r="BR1127" s="164"/>
      <c r="BS1127" s="164"/>
      <c r="BT1127" s="164"/>
      <c r="BU1127" s="164"/>
      <c r="BV1127" s="164"/>
      <c r="BW1127" s="164"/>
      <c r="BX1127" s="164"/>
      <c r="BY1127" s="164"/>
      <c r="BZ1127" s="164"/>
      <c r="CA1127" s="164"/>
      <c r="CB1127" s="163"/>
      <c r="CC1127" s="31"/>
      <c r="CD1127" s="129"/>
      <c r="CE1127" s="31"/>
      <c r="CF1127" s="31"/>
      <c r="CG1127" s="31"/>
      <c r="CH1127" s="31"/>
      <c r="CI1127" s="31"/>
      <c r="CJ1127" s="31"/>
      <c r="CK1127" s="31"/>
      <c r="CL1127" s="31"/>
      <c r="CM1127" s="31"/>
      <c r="CN1127" s="31"/>
      <c r="CO1127" s="31"/>
      <c r="CP1127" s="31"/>
      <c r="CQ1127" s="31"/>
      <c r="CR1127" s="31"/>
      <c r="CS1127" s="31"/>
      <c r="CT1127" s="31"/>
      <c r="CU1127" s="31"/>
      <c r="CV1127" s="31"/>
      <c r="CW1127" s="31"/>
      <c r="CX1127" s="31"/>
      <c r="CY1127" s="31"/>
      <c r="CZ1127" s="31"/>
      <c r="DA1127" s="31"/>
      <c r="DB1127" s="31"/>
      <c r="DC1127" s="31"/>
      <c r="DD1127" s="31"/>
      <c r="DE1127" s="31"/>
      <c r="DF1127" s="31"/>
      <c r="DG1127" s="31"/>
      <c r="DH1127" s="31"/>
      <c r="DI1127" s="31"/>
      <c r="DJ1127" s="31"/>
      <c r="DK1127" s="31"/>
      <c r="DL1127" s="31"/>
      <c r="DM1127" s="31"/>
      <c r="DN1127" s="31"/>
      <c r="DO1127" s="31"/>
      <c r="DP1127" s="31"/>
      <c r="DQ1127" s="31"/>
      <c r="DR1127" s="31"/>
      <c r="DS1127" s="31"/>
      <c r="DT1127" s="31"/>
      <c r="DU1127" s="31"/>
      <c r="DV1127" s="31"/>
      <c r="DW1127" s="31"/>
      <c r="DX1127" s="31"/>
      <c r="DY1127" s="31"/>
      <c r="DZ1127" s="31"/>
      <c r="EA1127" s="31"/>
      <c r="EB1127" s="31"/>
      <c r="EC1127" s="31"/>
      <c r="ED1127" s="31"/>
      <c r="EE1127" s="31"/>
      <c r="EF1127" s="31"/>
      <c r="EG1127" s="31"/>
      <c r="EH1127" s="31"/>
      <c r="EI1127" s="31"/>
      <c r="EJ1127" s="31"/>
      <c r="EK1127" s="31"/>
      <c r="EL1127" s="31"/>
      <c r="EM1127" s="31"/>
      <c r="EN1127" s="31"/>
      <c r="EO1127" s="31"/>
      <c r="EP1127" s="31"/>
      <c r="EQ1127" s="31"/>
      <c r="ER1127" s="31"/>
      <c r="ES1127" s="31"/>
      <c r="ET1127" s="31"/>
      <c r="EU1127" s="31"/>
      <c r="EV1127" s="31"/>
      <c r="EW1127" s="31"/>
      <c r="EX1127" s="31"/>
      <c r="EY1127" s="31"/>
      <c r="EZ1127" s="31"/>
      <c r="FA1127" s="31"/>
      <c r="FB1127" s="31"/>
      <c r="FC1127" s="31"/>
      <c r="FD1127" s="31"/>
      <c r="FE1127" s="31"/>
      <c r="FF1127" s="31"/>
      <c r="FG1127" s="31"/>
      <c r="FH1127" s="31"/>
      <c r="FI1127" s="31"/>
      <c r="FJ1127" s="31"/>
      <c r="FK1127" s="31"/>
      <c r="FL1127" s="31"/>
      <c r="FM1127" s="31"/>
      <c r="FN1127" s="31"/>
      <c r="FO1127" s="31"/>
      <c r="FP1127" s="31"/>
      <c r="FQ1127" s="31"/>
      <c r="FR1127" s="31"/>
      <c r="FS1127" s="31"/>
      <c r="FT1127" s="31"/>
      <c r="FU1127" s="31"/>
      <c r="FV1127" s="31"/>
      <c r="FW1127" s="31"/>
      <c r="FX1127" s="31"/>
      <c r="FY1127" s="31"/>
      <c r="FZ1127" s="31"/>
      <c r="GA1127" s="31"/>
      <c r="GB1127" s="31"/>
      <c r="GC1127" s="31"/>
      <c r="GD1127" s="31"/>
      <c r="GE1127" s="31"/>
      <c r="GF1127" s="31"/>
      <c r="GG1127" s="31"/>
      <c r="GH1127" s="31"/>
      <c r="GI1127" s="31"/>
      <c r="GJ1127" s="31"/>
      <c r="GK1127" s="31"/>
      <c r="GL1127" s="31"/>
      <c r="GM1127" s="31"/>
      <c r="GN1127" s="31"/>
      <c r="GO1127" s="31"/>
      <c r="GP1127" s="31"/>
      <c r="GQ1127" s="31"/>
      <c r="GR1127" s="31"/>
      <c r="GS1127" s="31"/>
      <c r="GT1127" s="31"/>
      <c r="GU1127" s="31"/>
      <c r="GV1127" s="31"/>
      <c r="GW1127" s="31"/>
      <c r="GX1127" s="31"/>
      <c r="GY1127" s="31"/>
      <c r="GZ1127" s="31"/>
      <c r="HA1127" s="31"/>
      <c r="HB1127" s="31"/>
      <c r="HC1127" s="31"/>
      <c r="HD1127" s="31"/>
      <c r="HE1127" s="31"/>
      <c r="HF1127" s="31"/>
      <c r="HG1127" s="31"/>
      <c r="HH1127" s="31"/>
      <c r="HI1127" s="31"/>
      <c r="HJ1127" s="31"/>
      <c r="HK1127" s="31"/>
      <c r="HL1127" s="31"/>
      <c r="HM1127" s="31"/>
      <c r="HN1127" s="31"/>
      <c r="HO1127" s="31"/>
      <c r="HP1127" s="31"/>
      <c r="HQ1127" s="31"/>
      <c r="HR1127" s="31"/>
      <c r="HS1127" s="31"/>
      <c r="HT1127" s="31"/>
      <c r="HU1127" s="31"/>
      <c r="HV1127" s="31"/>
      <c r="HW1127" s="31"/>
      <c r="HX1127" s="31"/>
      <c r="HY1127" s="31"/>
      <c r="HZ1127" s="31"/>
      <c r="IA1127" s="31"/>
      <c r="IB1127" s="31"/>
      <c r="IC1127" s="31"/>
      <c r="ID1127" s="31"/>
      <c r="IE1127" s="31"/>
      <c r="IF1127" s="31"/>
      <c r="IG1127" s="31"/>
      <c r="IH1127" s="31"/>
      <c r="II1127" s="31"/>
      <c r="IJ1127" s="31"/>
      <c r="IK1127" s="31"/>
      <c r="IL1127" s="31"/>
      <c r="IM1127" s="31"/>
      <c r="IN1127" s="31"/>
      <c r="IO1127" s="31"/>
      <c r="IP1127" s="31"/>
      <c r="IQ1127" s="31"/>
      <c r="IR1127" s="31"/>
      <c r="IS1127" s="31"/>
      <c r="IT1127" s="31"/>
      <c r="IU1127" s="31"/>
      <c r="IV1127" s="31"/>
      <c r="IW1127" s="31"/>
      <c r="IX1127" s="31"/>
      <c r="IY1127" s="31"/>
      <c r="IZ1127" s="31"/>
      <c r="JA1127" s="31"/>
      <c r="JB1127" s="31"/>
      <c r="JC1127" s="31"/>
      <c r="JD1127" s="31"/>
      <c r="JE1127" s="31"/>
      <c r="JF1127" s="31"/>
      <c r="JG1127" s="31"/>
      <c r="JH1127" s="31"/>
      <c r="JI1127" s="31"/>
      <c r="JJ1127" s="31"/>
      <c r="JK1127" s="31"/>
      <c r="JL1127" s="31"/>
      <c r="JM1127" s="31"/>
      <c r="JN1127" s="31"/>
      <c r="JO1127" s="31"/>
      <c r="JP1127" s="31"/>
      <c r="JQ1127" s="31"/>
      <c r="JR1127" s="31"/>
      <c r="JS1127" s="31"/>
      <c r="JT1127" s="31"/>
      <c r="JU1127" s="31"/>
      <c r="JV1127" s="31"/>
      <c r="JW1127" s="31"/>
      <c r="JX1127" s="31"/>
      <c r="JY1127" s="31"/>
      <c r="JZ1127" s="31"/>
      <c r="KA1127" s="31"/>
      <c r="KB1127" s="31"/>
      <c r="KC1127" s="31"/>
      <c r="KD1127" s="31"/>
      <c r="KE1127" s="31"/>
      <c r="KF1127" s="31"/>
      <c r="KG1127" s="31"/>
      <c r="KH1127" s="31"/>
      <c r="KI1127" s="31"/>
      <c r="KJ1127" s="31"/>
      <c r="KK1127" s="31"/>
      <c r="KL1127" s="31"/>
      <c r="KM1127" s="31"/>
      <c r="KN1127" s="31"/>
      <c r="KO1127" s="31"/>
      <c r="KP1127" s="31"/>
      <c r="KQ1127" s="31"/>
      <c r="KR1127" s="31"/>
      <c r="KS1127" s="31"/>
      <c r="KT1127" s="31"/>
      <c r="KU1127" s="31"/>
      <c r="KV1127" s="31"/>
      <c r="KW1127" s="31"/>
      <c r="KX1127" s="31"/>
      <c r="KY1127" s="31"/>
      <c r="KZ1127" s="31"/>
      <c r="LA1127" s="31"/>
      <c r="LB1127" s="31"/>
      <c r="LC1127" s="31"/>
      <c r="LD1127" s="31"/>
      <c r="LE1127" s="31"/>
      <c r="LF1127" s="31"/>
      <c r="LG1127" s="31"/>
      <c r="LH1127" s="31"/>
      <c r="LI1127" s="31"/>
      <c r="LJ1127" s="31"/>
      <c r="LK1127" s="31"/>
      <c r="LL1127" s="31"/>
      <c r="LM1127" s="31"/>
      <c r="LN1127" s="31"/>
      <c r="LO1127" s="31"/>
      <c r="LP1127" s="31"/>
      <c r="LQ1127" s="31"/>
      <c r="LR1127" s="31"/>
      <c r="LS1127" s="31"/>
      <c r="LT1127" s="31"/>
      <c r="LU1127" s="31"/>
      <c r="LV1127" s="31"/>
      <c r="LW1127" s="31"/>
      <c r="LX1127" s="31"/>
      <c r="LY1127" s="31"/>
      <c r="LZ1127" s="31"/>
      <c r="MA1127" s="31"/>
      <c r="MB1127" s="31"/>
      <c r="MC1127" s="31"/>
      <c r="MD1127" s="31"/>
      <c r="ME1127" s="31"/>
      <c r="MF1127" s="31"/>
      <c r="MG1127" s="31"/>
      <c r="MH1127" s="31"/>
      <c r="MI1127" s="31"/>
      <c r="MJ1127" s="31"/>
      <c r="MK1127" s="31"/>
      <c r="ML1127" s="31"/>
      <c r="MM1127" s="31"/>
      <c r="MN1127" s="31"/>
      <c r="MO1127" s="31"/>
      <c r="MP1127" s="31"/>
      <c r="MQ1127" s="31"/>
      <c r="MR1127" s="31"/>
      <c r="MS1127" s="31"/>
      <c r="MT1127" s="31"/>
      <c r="MU1127" s="31"/>
      <c r="MV1127" s="31"/>
      <c r="MW1127" s="31"/>
      <c r="MX1127" s="31"/>
      <c r="MY1127" s="31"/>
      <c r="MZ1127" s="31"/>
      <c r="NA1127" s="31"/>
      <c r="NB1127" s="31"/>
      <c r="NC1127" s="31"/>
      <c r="ND1127" s="31"/>
      <c r="NE1127" s="31"/>
      <c r="NF1127" s="31"/>
      <c r="NG1127" s="31"/>
      <c r="NH1127" s="31"/>
      <c r="NI1127" s="31"/>
      <c r="NJ1127" s="31"/>
      <c r="NK1127" s="31"/>
      <c r="NL1127" s="31"/>
      <c r="NM1127" s="31"/>
      <c r="NN1127" s="31"/>
      <c r="NO1127" s="31"/>
      <c r="NP1127" s="31"/>
      <c r="NQ1127" s="31"/>
      <c r="NR1127" s="31"/>
      <c r="NS1127" s="31"/>
      <c r="NT1127" s="31"/>
      <c r="NU1127" s="31"/>
      <c r="NV1127" s="31"/>
      <c r="NW1127" s="31"/>
      <c r="NX1127" s="31"/>
      <c r="NY1127" s="31"/>
      <c r="NZ1127" s="31"/>
      <c r="OA1127" s="31"/>
      <c r="OB1127" s="31"/>
      <c r="OC1127" s="31"/>
      <c r="OD1127" s="31"/>
      <c r="OE1127" s="31"/>
      <c r="OF1127" s="31"/>
      <c r="OG1127" s="31"/>
      <c r="OH1127" s="31"/>
      <c r="OI1127" s="31"/>
      <c r="OJ1127" s="31"/>
      <c r="OK1127" s="31"/>
      <c r="OL1127" s="31"/>
      <c r="OM1127" s="31"/>
      <c r="ON1127" s="31"/>
      <c r="OO1127" s="31"/>
      <c r="OP1127" s="31"/>
      <c r="OQ1127" s="31"/>
      <c r="OR1127" s="31"/>
      <c r="OS1127" s="31"/>
      <c r="OT1127" s="31"/>
      <c r="OU1127" s="31"/>
      <c r="OV1127" s="31"/>
      <c r="OW1127" s="31"/>
      <c r="OX1127" s="31"/>
      <c r="OY1127" s="31"/>
      <c r="OZ1127" s="31"/>
      <c r="PA1127" s="31"/>
      <c r="PB1127" s="31"/>
      <c r="PC1127" s="31"/>
      <c r="PD1127" s="31"/>
      <c r="PE1127" s="31"/>
      <c r="PF1127" s="31"/>
      <c r="PG1127" s="31"/>
      <c r="PH1127" s="31"/>
      <c r="PI1127" s="31"/>
      <c r="PJ1127" s="31"/>
      <c r="PK1127" s="31"/>
      <c r="PL1127" s="31"/>
      <c r="PM1127" s="31"/>
      <c r="PN1127" s="31"/>
      <c r="PO1127" s="31"/>
      <c r="PP1127" s="31"/>
      <c r="PQ1127" s="31"/>
      <c r="PR1127" s="31"/>
      <c r="PS1127" s="31"/>
      <c r="PT1127" s="31"/>
      <c r="PU1127" s="31"/>
      <c r="PV1127" s="31"/>
      <c r="PW1127" s="31"/>
      <c r="PX1127" s="31"/>
      <c r="PY1127" s="31"/>
      <c r="PZ1127" s="31"/>
      <c r="QA1127" s="31"/>
      <c r="QB1127" s="31"/>
      <c r="QC1127" s="31"/>
      <c r="QD1127" s="31"/>
      <c r="QE1127" s="31"/>
      <c r="QF1127" s="31"/>
      <c r="QG1127" s="31"/>
      <c r="QH1127" s="31"/>
      <c r="QI1127" s="31"/>
      <c r="QJ1127" s="31"/>
      <c r="QK1127" s="31"/>
      <c r="QL1127" s="31"/>
      <c r="QM1127" s="31"/>
      <c r="QN1127" s="31"/>
      <c r="QO1127" s="31"/>
      <c r="QP1127" s="31"/>
      <c r="QQ1127" s="31"/>
      <c r="QR1127" s="31"/>
      <c r="QS1127" s="31"/>
      <c r="QT1127" s="31"/>
      <c r="QU1127" s="31"/>
      <c r="QV1127" s="31"/>
      <c r="QW1127" s="31"/>
      <c r="QX1127" s="31"/>
      <c r="QY1127" s="31"/>
      <c r="QZ1127" s="31"/>
      <c r="RA1127" s="31"/>
      <c r="RB1127" s="31"/>
      <c r="RC1127" s="31"/>
      <c r="RD1127" s="31"/>
      <c r="RE1127" s="31"/>
      <c r="RF1127" s="31"/>
      <c r="RG1127" s="31"/>
      <c r="RH1127" s="31"/>
      <c r="RI1127" s="31"/>
      <c r="RJ1127" s="31"/>
      <c r="RK1127" s="31"/>
      <c r="RL1127" s="31"/>
      <c r="RM1127" s="31"/>
      <c r="RN1127" s="31"/>
      <c r="RO1127" s="31"/>
      <c r="RP1127" s="31"/>
      <c r="RQ1127" s="31"/>
      <c r="RR1127" s="31"/>
      <c r="RS1127" s="31"/>
      <c r="RT1127" s="31"/>
      <c r="RU1127" s="31"/>
      <c r="RV1127" s="31"/>
      <c r="RW1127" s="31"/>
      <c r="RX1127" s="31"/>
      <c r="RY1127" s="31"/>
      <c r="RZ1127" s="31"/>
      <c r="SA1127" s="31"/>
      <c r="SB1127" s="31"/>
      <c r="SC1127" s="31"/>
      <c r="SD1127" s="31"/>
      <c r="SE1127" s="31"/>
      <c r="SF1127" s="31"/>
      <c r="SG1127" s="31"/>
      <c r="SH1127" s="31"/>
      <c r="SI1127" s="31"/>
      <c r="SJ1127" s="31"/>
      <c r="SK1127" s="31"/>
      <c r="SL1127" s="31"/>
      <c r="SM1127" s="31"/>
      <c r="SN1127" s="31"/>
      <c r="SO1127" s="31"/>
      <c r="SP1127" s="31"/>
      <c r="SQ1127" s="31"/>
      <c r="SR1127" s="31"/>
      <c r="SS1127" s="31"/>
      <c r="ST1127" s="31"/>
      <c r="SU1127" s="31"/>
      <c r="SV1127" s="31"/>
      <c r="SW1127" s="31"/>
      <c r="SX1127" s="31"/>
      <c r="SY1127" s="31"/>
      <c r="SZ1127" s="31"/>
      <c r="TA1127" s="31"/>
      <c r="TB1127" s="31"/>
      <c r="TC1127" s="31"/>
      <c r="TD1127" s="31"/>
      <c r="TE1127" s="31"/>
      <c r="TF1127" s="31"/>
      <c r="TG1127" s="31"/>
      <c r="TH1127" s="31"/>
      <c r="TI1127" s="31"/>
      <c r="TJ1127" s="31"/>
      <c r="TK1127" s="31"/>
      <c r="TL1127" s="31"/>
      <c r="TM1127" s="31"/>
      <c r="TN1127" s="31"/>
      <c r="TO1127" s="31"/>
      <c r="TP1127" s="31"/>
      <c r="TQ1127" s="31"/>
      <c r="TR1127" s="31"/>
      <c r="TS1127" s="31"/>
      <c r="TT1127" s="31"/>
      <c r="TU1127" s="31"/>
      <c r="TV1127" s="31"/>
      <c r="TW1127" s="31"/>
      <c r="TX1127" s="31"/>
      <c r="TY1127" s="31"/>
      <c r="TZ1127" s="31"/>
      <c r="UA1127" s="31"/>
      <c r="UB1127" s="31"/>
      <c r="UC1127" s="31"/>
      <c r="UD1127" s="31"/>
      <c r="UE1127" s="31"/>
      <c r="UF1127" s="31"/>
      <c r="UG1127" s="31"/>
      <c r="UH1127" s="31"/>
      <c r="UI1127" s="31"/>
      <c r="UJ1127" s="31"/>
      <c r="UK1127" s="31"/>
      <c r="UL1127" s="31"/>
      <c r="UM1127" s="31"/>
      <c r="UN1127" s="31"/>
      <c r="UO1127" s="31"/>
      <c r="UP1127" s="31"/>
      <c r="UQ1127" s="31"/>
      <c r="UR1127" s="31"/>
      <c r="US1127" s="31"/>
      <c r="UT1127" s="31"/>
      <c r="UU1127" s="31"/>
      <c r="UV1127" s="31"/>
      <c r="UW1127" s="31"/>
      <c r="UX1127" s="31"/>
      <c r="UY1127" s="31"/>
      <c r="UZ1127" s="31"/>
      <c r="VA1127" s="31"/>
      <c r="VB1127" s="31"/>
      <c r="VC1127" s="31"/>
      <c r="VD1127" s="31"/>
      <c r="VE1127" s="31"/>
      <c r="VF1127" s="31"/>
      <c r="VG1127" s="31"/>
      <c r="VH1127" s="31"/>
      <c r="VI1127" s="31"/>
      <c r="VJ1127" s="31"/>
      <c r="VK1127" s="31"/>
      <c r="VL1127" s="31"/>
      <c r="VM1127" s="31"/>
      <c r="VN1127" s="31"/>
      <c r="VO1127" s="31"/>
      <c r="VP1127" s="31"/>
      <c r="VQ1127" s="31"/>
      <c r="VR1127" s="31"/>
      <c r="VS1127" s="31"/>
      <c r="VT1127" s="31"/>
      <c r="VU1127" s="31"/>
      <c r="VV1127" s="31"/>
      <c r="VW1127" s="31"/>
      <c r="VX1127" s="31"/>
      <c r="VY1127" s="31"/>
      <c r="VZ1127" s="31"/>
      <c r="WA1127" s="31"/>
      <c r="WB1127" s="31"/>
      <c r="WC1127" s="31"/>
      <c r="WD1127" s="31"/>
      <c r="WE1127" s="31"/>
      <c r="WF1127" s="31"/>
      <c r="WG1127" s="31"/>
      <c r="WH1127" s="31"/>
      <c r="WI1127" s="31"/>
      <c r="WJ1127" s="31"/>
      <c r="WK1127" s="31"/>
      <c r="WL1127" s="31"/>
      <c r="WM1127" s="31"/>
      <c r="WN1127" s="31"/>
      <c r="WO1127" s="31"/>
      <c r="WP1127" s="31"/>
      <c r="WQ1127" s="31"/>
      <c r="WR1127" s="31"/>
      <c r="WS1127" s="31"/>
      <c r="WT1127" s="31"/>
      <c r="WU1127" s="31"/>
      <c r="WV1127" s="31"/>
      <c r="WW1127" s="31"/>
      <c r="WX1127" s="31"/>
      <c r="WY1127" s="31"/>
      <c r="WZ1127" s="31"/>
      <c r="XA1127" s="31"/>
      <c r="XB1127" s="31"/>
      <c r="XC1127" s="31"/>
      <c r="XD1127" s="31"/>
      <c r="XE1127" s="31"/>
      <c r="XF1127" s="31"/>
      <c r="XG1127" s="31"/>
      <c r="XH1127" s="31"/>
      <c r="XI1127" s="31"/>
      <c r="XJ1127" s="31"/>
      <c r="XK1127" s="31"/>
      <c r="XL1127" s="31"/>
      <c r="XM1127" s="31"/>
      <c r="XN1127" s="31"/>
      <c r="XO1127" s="31"/>
      <c r="XP1127" s="31"/>
      <c r="XQ1127" s="31"/>
      <c r="XR1127" s="31"/>
      <c r="XS1127" s="31"/>
      <c r="XT1127" s="31"/>
      <c r="XU1127" s="31"/>
      <c r="XV1127" s="31"/>
      <c r="XW1127" s="31"/>
      <c r="XX1127" s="31"/>
      <c r="XY1127" s="31"/>
      <c r="XZ1127" s="31"/>
      <c r="YA1127" s="31"/>
      <c r="YB1127" s="31"/>
      <c r="YC1127" s="31"/>
      <c r="YD1127" s="31"/>
      <c r="YE1127" s="31"/>
      <c r="YF1127" s="31"/>
      <c r="YG1127" s="31"/>
      <c r="YH1127" s="31"/>
      <c r="YI1127" s="31"/>
      <c r="YJ1127" s="31"/>
      <c r="YK1127" s="31"/>
      <c r="YL1127" s="31"/>
      <c r="YM1127" s="31"/>
      <c r="YN1127" s="31"/>
      <c r="YO1127" s="31"/>
      <c r="YP1127" s="31"/>
      <c r="YQ1127" s="31"/>
      <c r="YR1127" s="31"/>
      <c r="YS1127" s="31"/>
      <c r="YT1127" s="31"/>
      <c r="YU1127" s="31"/>
      <c r="YV1127" s="31"/>
      <c r="YW1127" s="31"/>
      <c r="YX1127" s="31"/>
      <c r="YY1127" s="31"/>
      <c r="YZ1127" s="31"/>
      <c r="ZA1127" s="31"/>
      <c r="ZB1127" s="31"/>
      <c r="ZC1127" s="31"/>
      <c r="ZD1127" s="31"/>
      <c r="ZE1127" s="31"/>
      <c r="ZF1127" s="31"/>
      <c r="ZG1127" s="31"/>
      <c r="ZH1127" s="31"/>
      <c r="ZI1127" s="31"/>
      <c r="ZJ1127" s="31"/>
      <c r="ZK1127" s="31"/>
      <c r="ZL1127" s="31"/>
      <c r="ZM1127" s="31"/>
      <c r="ZN1127" s="31"/>
      <c r="ZO1127" s="31"/>
      <c r="ZP1127" s="31"/>
      <c r="ZQ1127" s="31"/>
      <c r="ZR1127" s="31"/>
      <c r="ZS1127" s="31"/>
      <c r="ZT1127" s="31"/>
      <c r="ZU1127" s="31"/>
      <c r="ZV1127" s="31"/>
      <c r="ZW1127" s="31"/>
      <c r="ZX1127" s="31"/>
      <c r="ZY1127" s="31"/>
      <c r="ZZ1127" s="31"/>
      <c r="AAA1127" s="31"/>
      <c r="AAB1127" s="31"/>
      <c r="AAC1127" s="31"/>
      <c r="AAD1127" s="31"/>
      <c r="AAE1127" s="31"/>
      <c r="AAF1127" s="31"/>
      <c r="AAG1127" s="31"/>
      <c r="AAH1127" s="31"/>
      <c r="AAI1127" s="31"/>
      <c r="AAJ1127" s="31"/>
      <c r="AAK1127" s="31"/>
      <c r="AAL1127" s="31"/>
      <c r="AAM1127" s="31"/>
      <c r="AAN1127" s="31"/>
      <c r="AAO1127" s="31"/>
      <c r="AAP1127" s="31"/>
      <c r="AAQ1127" s="31"/>
      <c r="AAR1127" s="31"/>
      <c r="AAS1127" s="31"/>
      <c r="AAT1127" s="31"/>
      <c r="AAU1127" s="31"/>
      <c r="AAV1127" s="31"/>
      <c r="AAW1127" s="31"/>
      <c r="AAX1127" s="31"/>
      <c r="AAY1127" s="31"/>
      <c r="AAZ1127" s="31"/>
      <c r="ABA1127" s="31"/>
      <c r="ABB1127" s="31"/>
      <c r="ABC1127" s="31"/>
      <c r="ABD1127" s="31"/>
      <c r="ABE1127" s="31"/>
      <c r="ABF1127" s="31"/>
      <c r="ABG1127" s="31"/>
      <c r="ABH1127" s="31"/>
      <c r="ABI1127" s="31"/>
      <c r="ABJ1127" s="31"/>
      <c r="ABK1127" s="31"/>
      <c r="ABL1127" s="31"/>
      <c r="ABM1127" s="31"/>
      <c r="ABN1127" s="31"/>
      <c r="ABO1127" s="31"/>
      <c r="ABP1127" s="31"/>
      <c r="ABQ1127" s="31"/>
      <c r="ABR1127" s="31"/>
      <c r="ABS1127" s="31"/>
      <c r="ABT1127" s="31"/>
      <c r="ABU1127" s="31"/>
      <c r="ABV1127" s="31"/>
      <c r="ABW1127" s="31"/>
      <c r="ABX1127" s="31"/>
      <c r="ABY1127" s="31"/>
      <c r="ABZ1127" s="31"/>
      <c r="ACA1127" s="31"/>
      <c r="ACB1127" s="31"/>
      <c r="ACC1127" s="31"/>
      <c r="ACD1127" s="31"/>
      <c r="ACE1127" s="31"/>
      <c r="ACF1127" s="31"/>
      <c r="ACG1127" s="31"/>
      <c r="ACH1127" s="31"/>
      <c r="ACI1127" s="31"/>
      <c r="ACJ1127" s="31"/>
      <c r="ACK1127" s="31"/>
      <c r="ACL1127" s="31"/>
      <c r="ACM1127" s="31"/>
      <c r="ACN1127" s="31"/>
      <c r="ACO1127" s="31"/>
      <c r="ACP1127" s="31"/>
      <c r="ACQ1127" s="29"/>
      <c r="ACR1127" s="348" t="s">
        <v>314</v>
      </c>
      <c r="ACS1127" s="29"/>
    </row>
    <row r="1128" spans="1:777" ht="60" customHeight="1">
      <c r="A1128" s="29"/>
      <c r="B1128" s="39"/>
      <c r="C1128" s="130"/>
      <c r="D1128" s="130"/>
      <c r="E1128" s="130"/>
      <c r="F1128" s="130"/>
      <c r="G1128" s="130"/>
      <c r="H1128" s="39"/>
      <c r="I1128" s="39"/>
      <c r="J1128" s="39"/>
      <c r="K1128" s="39"/>
      <c r="L1128" s="39"/>
      <c r="M1128" s="39"/>
      <c r="N1128" s="39"/>
      <c r="O1128" s="39"/>
      <c r="P1128" s="39"/>
      <c r="Q1128" s="39"/>
      <c r="R1128" s="39"/>
      <c r="S1128" s="39"/>
      <c r="T1128" s="39"/>
      <c r="U1128" s="39"/>
      <c r="V1128" s="39"/>
      <c r="W1128" s="39"/>
      <c r="X1128" s="39"/>
      <c r="Y1128" s="39"/>
      <c r="Z1128" s="39"/>
      <c r="AA1128" s="39"/>
      <c r="AB1128" s="31"/>
      <c r="AC1128" s="31"/>
      <c r="AD1128" s="31"/>
      <c r="AE1128" s="31"/>
      <c r="AF1128" s="31"/>
      <c r="AG1128" s="31"/>
      <c r="AH1128" s="31"/>
      <c r="AI1128" s="31"/>
      <c r="AJ1128" s="31"/>
      <c r="AK1128" s="31"/>
      <c r="AL1128" s="31"/>
      <c r="AM1128" s="31"/>
      <c r="AN1128" s="31"/>
      <c r="AO1128" s="31"/>
      <c r="AP1128" s="31"/>
      <c r="AQ1128" s="31"/>
      <c r="AR1128" s="31"/>
      <c r="AS1128" s="31"/>
      <c r="AT1128" s="31"/>
      <c r="AU1128" s="31"/>
      <c r="AV1128" s="39"/>
      <c r="AW1128" s="39"/>
      <c r="AX1128" s="39"/>
      <c r="AY1128" s="39"/>
      <c r="AZ1128" s="39"/>
      <c r="BA1128" s="39"/>
      <c r="BB1128" s="39"/>
      <c r="BC1128" s="39"/>
      <c r="BD1128" s="39"/>
      <c r="BE1128" s="39"/>
      <c r="BF1128" s="39"/>
      <c r="BG1128" s="39"/>
      <c r="BH1128" s="39"/>
      <c r="BI1128" s="163"/>
      <c r="BJ1128" s="163"/>
      <c r="BK1128" s="164"/>
      <c r="BL1128" s="164"/>
      <c r="BM1128" s="164"/>
      <c r="BN1128" s="164"/>
      <c r="BO1128" s="164"/>
      <c r="BP1128" s="164"/>
      <c r="BQ1128" s="164"/>
      <c r="BR1128" s="164"/>
      <c r="BS1128" s="164"/>
      <c r="BT1128" s="164"/>
      <c r="BU1128" s="164"/>
      <c r="BV1128" s="164"/>
      <c r="BW1128" s="164"/>
      <c r="BX1128" s="164"/>
      <c r="BY1128" s="164"/>
      <c r="BZ1128" s="164"/>
      <c r="CA1128" s="164"/>
      <c r="CB1128" s="163"/>
      <c r="CC1128" s="31"/>
      <c r="CD1128" s="129"/>
      <c r="CE1128" s="31"/>
      <c r="CF1128" s="31"/>
      <c r="CG1128" s="31"/>
      <c r="CH1128" s="31"/>
      <c r="CI1128" s="31"/>
      <c r="CJ1128" s="31"/>
      <c r="CK1128" s="31"/>
      <c r="CL1128" s="31"/>
      <c r="CM1128" s="31"/>
      <c r="CN1128" s="31"/>
      <c r="CO1128" s="31"/>
      <c r="CP1128" s="31"/>
      <c r="CQ1128" s="31"/>
      <c r="CR1128" s="31"/>
      <c r="CS1128" s="31"/>
      <c r="CT1128" s="31"/>
      <c r="CU1128" s="31"/>
      <c r="CV1128" s="31"/>
      <c r="CW1128" s="31"/>
      <c r="CX1128" s="31"/>
      <c r="CY1128" s="31"/>
      <c r="CZ1128" s="31"/>
      <c r="DA1128" s="31"/>
      <c r="DB1128" s="31"/>
      <c r="DC1128" s="31"/>
      <c r="DD1128" s="31"/>
      <c r="DE1128" s="31"/>
      <c r="DF1128" s="31"/>
      <c r="DG1128" s="31"/>
      <c r="DH1128" s="31"/>
      <c r="DI1128" s="31"/>
      <c r="DJ1128" s="31"/>
      <c r="DK1128" s="31"/>
      <c r="DL1128" s="31"/>
      <c r="DM1128" s="31"/>
      <c r="DN1128" s="31"/>
      <c r="DO1128" s="31"/>
      <c r="DP1128" s="31"/>
      <c r="DQ1128" s="31"/>
      <c r="DR1128" s="31"/>
      <c r="DS1128" s="31"/>
      <c r="DT1128" s="31"/>
      <c r="DU1128" s="31"/>
      <c r="DV1128" s="31"/>
      <c r="DW1128" s="31"/>
      <c r="DX1128" s="31"/>
      <c r="DY1128" s="31"/>
      <c r="DZ1128" s="31"/>
      <c r="EA1128" s="31"/>
      <c r="EB1128" s="31"/>
      <c r="EC1128" s="31"/>
      <c r="ED1128" s="31"/>
      <c r="EE1128" s="31"/>
      <c r="EF1128" s="31"/>
      <c r="EG1128" s="31"/>
      <c r="EH1128" s="31"/>
      <c r="EI1128" s="31"/>
      <c r="EJ1128" s="31"/>
      <c r="EK1128" s="31"/>
      <c r="EL1128" s="31"/>
      <c r="EM1128" s="31"/>
      <c r="EN1128" s="31"/>
      <c r="EO1128" s="31"/>
      <c r="EP1128" s="31"/>
      <c r="EQ1128" s="31"/>
      <c r="ER1128" s="31"/>
      <c r="ES1128" s="31"/>
      <c r="ET1128" s="31"/>
      <c r="EU1128" s="31"/>
      <c r="EV1128" s="31"/>
      <c r="EW1128" s="31"/>
      <c r="EX1128" s="31"/>
      <c r="EY1128" s="31"/>
      <c r="EZ1128" s="31"/>
      <c r="FA1128" s="31"/>
      <c r="FB1128" s="31"/>
      <c r="FC1128" s="31"/>
      <c r="FD1128" s="31"/>
      <c r="FE1128" s="31"/>
      <c r="FF1128" s="31"/>
      <c r="FG1128" s="31"/>
      <c r="FH1128" s="31"/>
      <c r="FI1128" s="31"/>
      <c r="FJ1128" s="31"/>
      <c r="FK1128" s="31"/>
      <c r="FL1128" s="31"/>
      <c r="FM1128" s="31"/>
      <c r="FN1128" s="31"/>
      <c r="FO1128" s="31"/>
      <c r="FP1128" s="31"/>
      <c r="FQ1128" s="31"/>
      <c r="FR1128" s="31"/>
      <c r="FS1128" s="31"/>
      <c r="FT1128" s="31"/>
      <c r="FU1128" s="31"/>
      <c r="FV1128" s="31"/>
      <c r="FW1128" s="31"/>
      <c r="FX1128" s="31"/>
      <c r="FY1128" s="31"/>
      <c r="FZ1128" s="31"/>
      <c r="GA1128" s="31"/>
      <c r="GB1128" s="31"/>
      <c r="GC1128" s="31"/>
      <c r="GD1128" s="31"/>
      <c r="GE1128" s="31"/>
      <c r="GF1128" s="31"/>
      <c r="GG1128" s="31"/>
      <c r="GH1128" s="31"/>
      <c r="GI1128" s="31"/>
      <c r="GJ1128" s="31"/>
      <c r="GK1128" s="31"/>
      <c r="GL1128" s="31"/>
      <c r="GM1128" s="31"/>
      <c r="GN1128" s="31"/>
      <c r="GO1128" s="31"/>
      <c r="GP1128" s="31"/>
      <c r="GQ1128" s="31"/>
      <c r="GR1128" s="31"/>
      <c r="GS1128" s="31"/>
      <c r="GT1128" s="31"/>
      <c r="GU1128" s="31"/>
      <c r="GV1128" s="31"/>
      <c r="GW1128" s="31"/>
      <c r="GX1128" s="31"/>
      <c r="GY1128" s="31"/>
      <c r="GZ1128" s="31"/>
      <c r="HA1128" s="31"/>
      <c r="HB1128" s="31"/>
      <c r="HC1128" s="31"/>
      <c r="HD1128" s="31"/>
      <c r="HE1128" s="31"/>
      <c r="HF1128" s="31"/>
      <c r="HG1128" s="31"/>
      <c r="HH1128" s="31"/>
      <c r="HI1128" s="31"/>
      <c r="HJ1128" s="31"/>
      <c r="HK1128" s="31"/>
      <c r="HL1128" s="31"/>
      <c r="HM1128" s="31"/>
      <c r="HN1128" s="31"/>
      <c r="HO1128" s="31"/>
      <c r="HP1128" s="31"/>
      <c r="HQ1128" s="31"/>
      <c r="HR1128" s="31"/>
      <c r="HS1128" s="31"/>
      <c r="HT1128" s="31"/>
      <c r="HU1128" s="31"/>
      <c r="HV1128" s="31"/>
      <c r="HW1128" s="31"/>
      <c r="HX1128" s="31"/>
      <c r="HY1128" s="31"/>
      <c r="HZ1128" s="31"/>
      <c r="IA1128" s="31"/>
      <c r="IB1128" s="31"/>
      <c r="IC1128" s="31"/>
      <c r="ID1128" s="31"/>
      <c r="IE1128" s="31"/>
      <c r="IF1128" s="31"/>
      <c r="IG1128" s="31"/>
      <c r="IH1128" s="31"/>
      <c r="II1128" s="31"/>
      <c r="IJ1128" s="31"/>
      <c r="IK1128" s="31"/>
      <c r="IL1128" s="31"/>
      <c r="IM1128" s="31"/>
      <c r="IN1128" s="31"/>
      <c r="IO1128" s="31"/>
      <c r="IP1128" s="31"/>
      <c r="IQ1128" s="31"/>
      <c r="IR1128" s="31"/>
      <c r="IS1128" s="31"/>
      <c r="IT1128" s="31"/>
      <c r="IU1128" s="31"/>
      <c r="IV1128" s="31"/>
      <c r="IW1128" s="31"/>
      <c r="IX1128" s="31"/>
      <c r="IY1128" s="31"/>
      <c r="IZ1128" s="31"/>
      <c r="JA1128" s="31"/>
      <c r="JB1128" s="31"/>
      <c r="JC1128" s="31"/>
      <c r="JD1128" s="31"/>
      <c r="JE1128" s="31"/>
      <c r="JF1128" s="31"/>
      <c r="JG1128" s="31"/>
      <c r="JH1128" s="31"/>
      <c r="JI1128" s="31"/>
      <c r="JJ1128" s="31"/>
      <c r="JK1128" s="31"/>
      <c r="JL1128" s="31"/>
      <c r="JM1128" s="31"/>
      <c r="JN1128" s="31"/>
      <c r="JO1128" s="31"/>
      <c r="JP1128" s="31"/>
      <c r="JQ1128" s="31"/>
      <c r="JR1128" s="31"/>
      <c r="JS1128" s="31"/>
      <c r="JT1128" s="31"/>
      <c r="JU1128" s="31"/>
      <c r="JV1128" s="31"/>
      <c r="JW1128" s="31"/>
      <c r="JX1128" s="31"/>
      <c r="JY1128" s="31"/>
      <c r="JZ1128" s="31"/>
      <c r="KA1128" s="31"/>
      <c r="KB1128" s="31"/>
      <c r="KC1128" s="31"/>
      <c r="KD1128" s="31"/>
      <c r="KE1128" s="31"/>
      <c r="KF1128" s="31"/>
      <c r="KG1128" s="31"/>
      <c r="KH1128" s="31"/>
      <c r="KI1128" s="31"/>
      <c r="KJ1128" s="31"/>
      <c r="KK1128" s="31"/>
      <c r="KL1128" s="31"/>
      <c r="KM1128" s="31"/>
      <c r="KN1128" s="31"/>
      <c r="KO1128" s="31"/>
      <c r="KP1128" s="31"/>
      <c r="KQ1128" s="31"/>
      <c r="KR1128" s="31"/>
      <c r="KS1128" s="31"/>
      <c r="KT1128" s="31"/>
      <c r="KU1128" s="31"/>
      <c r="KV1128" s="31"/>
      <c r="KW1128" s="31"/>
      <c r="KX1128" s="31"/>
      <c r="KY1128" s="31"/>
      <c r="KZ1128" s="31"/>
      <c r="LA1128" s="31"/>
      <c r="LB1128" s="31"/>
      <c r="LC1128" s="31"/>
      <c r="LD1128" s="31"/>
      <c r="LE1128" s="31"/>
      <c r="LF1128" s="31"/>
      <c r="LG1128" s="31"/>
      <c r="LH1128" s="31"/>
      <c r="LI1128" s="31"/>
      <c r="LJ1128" s="31"/>
      <c r="LK1128" s="31"/>
      <c r="LL1128" s="31"/>
      <c r="LM1128" s="31"/>
      <c r="LN1128" s="31"/>
      <c r="LO1128" s="31"/>
      <c r="LP1128" s="31"/>
      <c r="LQ1128" s="31"/>
      <c r="LR1128" s="31"/>
      <c r="LS1128" s="31"/>
      <c r="LT1128" s="31"/>
      <c r="LU1128" s="31"/>
      <c r="LV1128" s="31"/>
      <c r="LW1128" s="31"/>
      <c r="LX1128" s="31"/>
      <c r="LY1128" s="31"/>
      <c r="LZ1128" s="31"/>
      <c r="MA1128" s="31"/>
      <c r="MB1128" s="31"/>
      <c r="MC1128" s="31"/>
      <c r="MD1128" s="31"/>
      <c r="ME1128" s="31"/>
      <c r="MF1128" s="31"/>
      <c r="MG1128" s="31"/>
      <c r="MH1128" s="31"/>
      <c r="MI1128" s="31"/>
      <c r="MJ1128" s="31"/>
      <c r="MK1128" s="31"/>
      <c r="ML1128" s="31"/>
      <c r="MM1128" s="31"/>
      <c r="MN1128" s="31"/>
      <c r="MO1128" s="31"/>
      <c r="MP1128" s="31"/>
      <c r="MQ1128" s="31"/>
      <c r="MR1128" s="31"/>
      <c r="MS1128" s="31"/>
      <c r="MT1128" s="31"/>
      <c r="MU1128" s="31"/>
      <c r="MV1128" s="31"/>
      <c r="MW1128" s="31"/>
      <c r="MX1128" s="31"/>
      <c r="MY1128" s="31"/>
      <c r="MZ1128" s="31"/>
      <c r="NA1128" s="31"/>
      <c r="NB1128" s="31"/>
      <c r="NC1128" s="31"/>
      <c r="ND1128" s="31"/>
      <c r="NE1128" s="31"/>
      <c r="NF1128" s="31"/>
      <c r="NG1128" s="31"/>
      <c r="NH1128" s="31"/>
      <c r="NI1128" s="31"/>
      <c r="NJ1128" s="31"/>
      <c r="NK1128" s="31"/>
      <c r="NL1128" s="31"/>
      <c r="NM1128" s="31"/>
      <c r="NN1128" s="31"/>
      <c r="NO1128" s="31"/>
      <c r="NP1128" s="31"/>
      <c r="NQ1128" s="31"/>
      <c r="NR1128" s="31"/>
      <c r="NS1128" s="31"/>
      <c r="NT1128" s="31"/>
      <c r="NU1128" s="31"/>
      <c r="NV1128" s="31"/>
      <c r="NW1128" s="31"/>
      <c r="NX1128" s="31"/>
      <c r="NY1128" s="31"/>
      <c r="NZ1128" s="31"/>
      <c r="OA1128" s="31"/>
      <c r="OB1128" s="31"/>
      <c r="OC1128" s="31"/>
      <c r="OD1128" s="31"/>
      <c r="OE1128" s="31"/>
      <c r="OF1128" s="31"/>
      <c r="OG1128" s="31"/>
      <c r="OH1128" s="31"/>
      <c r="OI1128" s="31"/>
      <c r="OJ1128" s="31"/>
      <c r="OK1128" s="31"/>
      <c r="OL1128" s="31"/>
      <c r="OM1128" s="31"/>
      <c r="ON1128" s="31"/>
      <c r="OO1128" s="31"/>
      <c r="OP1128" s="31"/>
      <c r="OQ1128" s="31"/>
      <c r="OR1128" s="31"/>
      <c r="OS1128" s="31"/>
      <c r="OT1128" s="31"/>
      <c r="OU1128" s="31"/>
      <c r="OV1128" s="31"/>
      <c r="OW1128" s="31"/>
      <c r="OX1128" s="31"/>
      <c r="OY1128" s="31"/>
      <c r="OZ1128" s="31"/>
      <c r="PA1128" s="31"/>
      <c r="PB1128" s="31"/>
      <c r="PC1128" s="31"/>
      <c r="PD1128" s="31"/>
      <c r="PE1128" s="31"/>
      <c r="PF1128" s="31"/>
      <c r="PG1128" s="31"/>
      <c r="PH1128" s="31"/>
      <c r="PI1128" s="31"/>
      <c r="PJ1128" s="31"/>
      <c r="PK1128" s="31"/>
      <c r="PL1128" s="31"/>
      <c r="PM1128" s="31"/>
      <c r="PN1128" s="31"/>
      <c r="PO1128" s="31"/>
      <c r="PP1128" s="31"/>
      <c r="PQ1128" s="31"/>
      <c r="PR1128" s="31"/>
      <c r="PS1128" s="31"/>
      <c r="PT1128" s="31"/>
      <c r="PU1128" s="31"/>
      <c r="PV1128" s="31"/>
      <c r="PW1128" s="31"/>
      <c r="PX1128" s="31"/>
      <c r="PY1128" s="31"/>
      <c r="PZ1128" s="31"/>
      <c r="QA1128" s="31"/>
      <c r="QB1128" s="31"/>
      <c r="QC1128" s="31"/>
      <c r="QD1128" s="31"/>
      <c r="QE1128" s="31"/>
      <c r="QF1128" s="31"/>
      <c r="QG1128" s="31"/>
      <c r="QH1128" s="31"/>
      <c r="QI1128" s="31"/>
      <c r="QJ1128" s="31"/>
      <c r="QK1128" s="31"/>
      <c r="QL1128" s="31"/>
      <c r="QM1128" s="31"/>
      <c r="QN1128" s="31"/>
      <c r="QO1128" s="31"/>
      <c r="QP1128" s="31"/>
      <c r="QQ1128" s="31"/>
      <c r="QR1128" s="31"/>
      <c r="QS1128" s="31"/>
      <c r="QT1128" s="31"/>
      <c r="QU1128" s="31"/>
      <c r="QV1128" s="31"/>
      <c r="QW1128" s="31"/>
      <c r="QX1128" s="31"/>
      <c r="QY1128" s="31"/>
      <c r="QZ1128" s="31"/>
      <c r="RA1128" s="31"/>
      <c r="RB1128" s="31"/>
      <c r="RC1128" s="31"/>
      <c r="RD1128" s="31"/>
      <c r="RE1128" s="31"/>
      <c r="RF1128" s="31"/>
      <c r="RG1128" s="31"/>
      <c r="RH1128" s="31"/>
      <c r="RI1128" s="31"/>
      <c r="RJ1128" s="31"/>
      <c r="RK1128" s="31"/>
      <c r="RL1128" s="31"/>
      <c r="RM1128" s="31"/>
      <c r="RN1128" s="31"/>
      <c r="RO1128" s="31"/>
      <c r="RP1128" s="31"/>
      <c r="RQ1128" s="31"/>
      <c r="RR1128" s="31"/>
      <c r="RS1128" s="31"/>
      <c r="RT1128" s="31"/>
      <c r="RU1128" s="31"/>
      <c r="RV1128" s="31"/>
      <c r="RW1128" s="31"/>
      <c r="RX1128" s="31"/>
      <c r="RY1128" s="31"/>
      <c r="RZ1128" s="31"/>
      <c r="SA1128" s="31"/>
      <c r="SB1128" s="31"/>
      <c r="SC1128" s="31"/>
      <c r="SD1128" s="31"/>
      <c r="SE1128" s="31"/>
      <c r="SF1128" s="31"/>
      <c r="SG1128" s="31"/>
      <c r="SH1128" s="31"/>
      <c r="SI1128" s="31"/>
      <c r="SJ1128" s="31"/>
      <c r="SK1128" s="31"/>
      <c r="SL1128" s="31"/>
      <c r="SM1128" s="31"/>
      <c r="SN1128" s="31"/>
      <c r="SO1128" s="31"/>
      <c r="SP1128" s="31"/>
      <c r="SQ1128" s="31"/>
      <c r="SR1128" s="31"/>
      <c r="SS1128" s="31"/>
      <c r="ST1128" s="31"/>
      <c r="SU1128" s="31"/>
      <c r="SV1128" s="31"/>
      <c r="SW1128" s="31"/>
      <c r="SX1128" s="31"/>
      <c r="SY1128" s="31"/>
      <c r="SZ1128" s="31"/>
      <c r="TA1128" s="31"/>
      <c r="TB1128" s="31"/>
      <c r="TC1128" s="31"/>
      <c r="TD1128" s="31"/>
      <c r="TE1128" s="31"/>
      <c r="TF1128" s="31"/>
      <c r="TG1128" s="31"/>
      <c r="TH1128" s="31"/>
      <c r="TI1128" s="31"/>
      <c r="TJ1128" s="31"/>
      <c r="TK1128" s="31"/>
      <c r="TL1128" s="31"/>
      <c r="TM1128" s="31"/>
      <c r="TN1128" s="31"/>
      <c r="TO1128" s="31"/>
      <c r="TP1128" s="31"/>
      <c r="TQ1128" s="31"/>
      <c r="TR1128" s="31"/>
      <c r="TS1128" s="31"/>
      <c r="TT1128" s="31"/>
      <c r="TU1128" s="31"/>
      <c r="TV1128" s="31"/>
      <c r="TW1128" s="31"/>
      <c r="TX1128" s="31"/>
      <c r="TY1128" s="31"/>
      <c r="TZ1128" s="31"/>
      <c r="UA1128" s="31"/>
      <c r="UB1128" s="31"/>
      <c r="UC1128" s="31"/>
      <c r="UD1128" s="31"/>
      <c r="UE1128" s="31"/>
      <c r="UF1128" s="31"/>
      <c r="UG1128" s="31"/>
      <c r="UH1128" s="31"/>
      <c r="UI1128" s="31"/>
      <c r="UJ1128" s="31"/>
      <c r="UK1128" s="31"/>
      <c r="UL1128" s="31"/>
      <c r="UM1128" s="31"/>
      <c r="UN1128" s="31"/>
      <c r="UO1128" s="31"/>
      <c r="UP1128" s="31"/>
      <c r="UQ1128" s="31"/>
      <c r="UR1128" s="31"/>
      <c r="US1128" s="31"/>
      <c r="UT1128" s="31"/>
      <c r="UU1128" s="31"/>
      <c r="UV1128" s="31"/>
      <c r="UW1128" s="31"/>
      <c r="UX1128" s="31"/>
      <c r="UY1128" s="31"/>
      <c r="UZ1128" s="31"/>
      <c r="VA1128" s="31"/>
      <c r="VB1128" s="31"/>
      <c r="VC1128" s="31"/>
      <c r="VD1128" s="31"/>
      <c r="VE1128" s="31"/>
      <c r="VF1128" s="31"/>
      <c r="VG1128" s="31"/>
      <c r="VH1128" s="31"/>
      <c r="VI1128" s="31"/>
      <c r="VJ1128" s="31"/>
      <c r="VK1128" s="31"/>
      <c r="VL1128" s="31"/>
      <c r="VM1128" s="31"/>
      <c r="VN1128" s="31"/>
      <c r="VO1128" s="31"/>
      <c r="VP1128" s="31"/>
      <c r="VQ1128" s="31"/>
      <c r="VR1128" s="31"/>
      <c r="VS1128" s="31"/>
      <c r="VT1128" s="31"/>
      <c r="VU1128" s="31"/>
      <c r="VV1128" s="31"/>
      <c r="VW1128" s="31"/>
      <c r="VX1128" s="31"/>
      <c r="VY1128" s="31"/>
      <c r="VZ1128" s="31"/>
      <c r="WA1128" s="31"/>
      <c r="WB1128" s="31"/>
      <c r="WC1128" s="31"/>
      <c r="WD1128" s="31"/>
      <c r="WE1128" s="31"/>
      <c r="WF1128" s="31"/>
      <c r="WG1128" s="31"/>
      <c r="WH1128" s="31"/>
      <c r="WI1128" s="31"/>
      <c r="WJ1128" s="31"/>
      <c r="WK1128" s="31"/>
      <c r="WL1128" s="31"/>
      <c r="WM1128" s="31"/>
      <c r="WN1128" s="31"/>
      <c r="WO1128" s="31"/>
      <c r="WP1128" s="31"/>
      <c r="WQ1128" s="31"/>
      <c r="WR1128" s="31"/>
      <c r="WS1128" s="31"/>
      <c r="WT1128" s="31"/>
      <c r="WU1128" s="31"/>
      <c r="WV1128" s="31"/>
      <c r="WW1128" s="31"/>
      <c r="WX1128" s="31"/>
      <c r="WY1128" s="31"/>
      <c r="WZ1128" s="31"/>
      <c r="XA1128" s="31"/>
      <c r="XB1128" s="31"/>
      <c r="XC1128" s="31"/>
      <c r="XD1128" s="31"/>
      <c r="XE1128" s="31"/>
      <c r="XF1128" s="31"/>
      <c r="XG1128" s="31"/>
      <c r="XH1128" s="31"/>
      <c r="XI1128" s="31"/>
      <c r="XJ1128" s="31"/>
      <c r="XK1128" s="31"/>
      <c r="XL1128" s="31"/>
      <c r="XM1128" s="31"/>
      <c r="XN1128" s="31"/>
      <c r="XO1128" s="31"/>
      <c r="XP1128" s="31"/>
      <c r="XQ1128" s="31"/>
      <c r="XR1128" s="31"/>
      <c r="XS1128" s="31"/>
      <c r="XT1128" s="31"/>
      <c r="XU1128" s="31"/>
      <c r="XV1128" s="31"/>
      <c r="XW1128" s="31"/>
      <c r="XX1128" s="31"/>
      <c r="XY1128" s="31"/>
      <c r="XZ1128" s="31"/>
      <c r="YA1128" s="31"/>
      <c r="YB1128" s="31"/>
      <c r="YC1128" s="31"/>
      <c r="YD1128" s="31"/>
      <c r="YE1128" s="31"/>
      <c r="YF1128" s="31"/>
      <c r="YG1128" s="31"/>
      <c r="YH1128" s="31"/>
      <c r="YI1128" s="31"/>
      <c r="YJ1128" s="31"/>
      <c r="YK1128" s="31"/>
      <c r="YL1128" s="31"/>
      <c r="YM1128" s="31"/>
      <c r="YN1128" s="31"/>
      <c r="YO1128" s="31"/>
      <c r="YP1128" s="31"/>
      <c r="YQ1128" s="31"/>
      <c r="YR1128" s="31"/>
      <c r="YS1128" s="31"/>
      <c r="YT1128" s="31"/>
      <c r="YU1128" s="31"/>
      <c r="YV1128" s="31"/>
      <c r="YW1128" s="31"/>
      <c r="YX1128" s="31"/>
      <c r="YY1128" s="31"/>
      <c r="YZ1128" s="31"/>
      <c r="ZA1128" s="31"/>
      <c r="ZB1128" s="31"/>
      <c r="ZC1128" s="31"/>
      <c r="ZD1128" s="31"/>
      <c r="ZE1128" s="31"/>
      <c r="ZF1128" s="31"/>
      <c r="ZG1128" s="31"/>
      <c r="ZH1128" s="31"/>
      <c r="ZI1128" s="31"/>
      <c r="ZJ1128" s="31"/>
      <c r="ZK1128" s="31"/>
      <c r="ZL1128" s="31"/>
      <c r="ZM1128" s="31"/>
      <c r="ZN1128" s="31"/>
      <c r="ZO1128" s="31"/>
      <c r="ZP1128" s="31"/>
      <c r="ZQ1128" s="31"/>
      <c r="ZR1128" s="31"/>
      <c r="ZS1128" s="31"/>
      <c r="ZT1128" s="31"/>
      <c r="ZU1128" s="31"/>
      <c r="ZV1128" s="31"/>
      <c r="ZW1128" s="31"/>
      <c r="ZX1128" s="31"/>
      <c r="ZY1128" s="31"/>
      <c r="ZZ1128" s="31"/>
      <c r="AAA1128" s="31"/>
      <c r="AAB1128" s="31"/>
      <c r="AAC1128" s="31"/>
      <c r="AAD1128" s="31"/>
      <c r="AAE1128" s="31"/>
      <c r="AAF1128" s="31"/>
      <c r="AAG1128" s="31"/>
      <c r="AAH1128" s="31"/>
      <c r="AAI1128" s="31"/>
      <c r="AAJ1128" s="31"/>
      <c r="AAK1128" s="31"/>
      <c r="AAL1128" s="31"/>
      <c r="AAM1128" s="31"/>
      <c r="AAN1128" s="31"/>
      <c r="AAO1128" s="31"/>
      <c r="AAP1128" s="31"/>
      <c r="AAQ1128" s="31"/>
      <c r="AAR1128" s="31"/>
      <c r="AAS1128" s="31"/>
      <c r="AAT1128" s="31"/>
      <c r="AAU1128" s="31"/>
      <c r="AAV1128" s="31"/>
      <c r="AAW1128" s="31"/>
      <c r="AAX1128" s="31"/>
      <c r="AAY1128" s="31"/>
      <c r="AAZ1128" s="31"/>
      <c r="ABA1128" s="31"/>
      <c r="ABB1128" s="31"/>
      <c r="ABC1128" s="31"/>
      <c r="ABD1128" s="31"/>
      <c r="ABE1128" s="31"/>
      <c r="ABF1128" s="31"/>
      <c r="ABG1128" s="31"/>
      <c r="ABH1128" s="31"/>
      <c r="ABI1128" s="31"/>
      <c r="ABJ1128" s="31"/>
      <c r="ABK1128" s="31"/>
      <c r="ABL1128" s="31"/>
      <c r="ABM1128" s="31"/>
      <c r="ABN1128" s="31"/>
      <c r="ABO1128" s="31"/>
      <c r="ABP1128" s="31"/>
      <c r="ABQ1128" s="31"/>
      <c r="ABR1128" s="31"/>
      <c r="ABS1128" s="31"/>
      <c r="ABT1128" s="31"/>
      <c r="ABU1128" s="31"/>
      <c r="ABV1128" s="31"/>
      <c r="ABW1128" s="31"/>
      <c r="ABX1128" s="31"/>
      <c r="ABY1128" s="31"/>
      <c r="ABZ1128" s="31"/>
      <c r="ACA1128" s="31"/>
      <c r="ACB1128" s="31"/>
      <c r="ACC1128" s="31"/>
      <c r="ACD1128" s="31"/>
      <c r="ACE1128" s="31"/>
      <c r="ACF1128" s="31"/>
      <c r="ACG1128" s="31"/>
      <c r="ACH1128" s="31"/>
      <c r="ACI1128" s="31"/>
      <c r="ACJ1128" s="31"/>
      <c r="ACK1128" s="31"/>
      <c r="ACL1128" s="31"/>
      <c r="ACM1128" s="31"/>
      <c r="ACN1128" s="31"/>
      <c r="ACO1128" s="31"/>
      <c r="ACP1128" s="31"/>
      <c r="ACQ1128" s="29"/>
      <c r="ACR1128" s="345" t="s">
        <v>667</v>
      </c>
      <c r="ACS1128" s="346" t="s">
        <v>668</v>
      </c>
    </row>
    <row r="1129" spans="1:777" ht="95.25" customHeight="1">
      <c r="A1129" s="29"/>
      <c r="B1129" s="39"/>
      <c r="C1129" s="130"/>
      <c r="D1129" s="130"/>
      <c r="E1129" s="130"/>
      <c r="F1129" s="130"/>
      <c r="G1129" s="130"/>
      <c r="H1129" s="39"/>
      <c r="I1129" s="39"/>
      <c r="J1129" s="39"/>
      <c r="K1129" s="39"/>
      <c r="L1129" s="39"/>
      <c r="M1129" s="39"/>
      <c r="N1129" s="39"/>
      <c r="O1129" s="39"/>
      <c r="P1129" s="39"/>
      <c r="Q1129" s="39"/>
      <c r="R1129" s="39"/>
      <c r="S1129" s="39"/>
      <c r="T1129" s="39"/>
      <c r="U1129" s="39"/>
      <c r="V1129" s="39"/>
      <c r="W1129" s="39"/>
      <c r="X1129" s="39"/>
      <c r="Y1129" s="39"/>
      <c r="Z1129" s="39"/>
      <c r="AA1129" s="39"/>
      <c r="AB1129" s="31"/>
      <c r="AC1129" s="31"/>
      <c r="AD1129" s="31"/>
      <c r="AE1129" s="31"/>
      <c r="AF1129" s="31"/>
      <c r="AG1129" s="31"/>
      <c r="AH1129" s="31"/>
      <c r="AI1129" s="31"/>
      <c r="AJ1129" s="31"/>
      <c r="AK1129" s="31"/>
      <c r="AL1129" s="31"/>
      <c r="AM1129" s="31"/>
      <c r="AN1129" s="31"/>
      <c r="AO1129" s="31"/>
      <c r="AP1129" s="31"/>
      <c r="AQ1129" s="31"/>
      <c r="AR1129" s="31"/>
      <c r="AS1129" s="31"/>
      <c r="AT1129" s="31"/>
      <c r="AU1129" s="31"/>
      <c r="AV1129" s="39"/>
      <c r="AW1129" s="39"/>
      <c r="AX1129" s="39"/>
      <c r="AY1129" s="39"/>
      <c r="AZ1129" s="39"/>
      <c r="BA1129" s="39"/>
      <c r="BB1129" s="39"/>
      <c r="BC1129" s="39"/>
      <c r="BD1129" s="39"/>
      <c r="BE1129" s="39"/>
      <c r="BF1129" s="39"/>
      <c r="BG1129" s="39"/>
      <c r="BH1129" s="39"/>
      <c r="BI1129" s="163"/>
      <c r="BJ1129" s="163"/>
      <c r="BK1129" s="164"/>
      <c r="BL1129" s="164"/>
      <c r="BM1129" s="164"/>
      <c r="BN1129" s="164"/>
      <c r="BO1129" s="164"/>
      <c r="BP1129" s="164"/>
      <c r="BQ1129" s="164"/>
      <c r="BR1129" s="164"/>
      <c r="BS1129" s="164"/>
      <c r="BT1129" s="164"/>
      <c r="BU1129" s="164"/>
      <c r="BV1129" s="164"/>
      <c r="BW1129" s="164"/>
      <c r="BX1129" s="164"/>
      <c r="BY1129" s="164"/>
      <c r="BZ1129" s="164"/>
      <c r="CA1129" s="164"/>
      <c r="CB1129" s="163"/>
      <c r="CC1129" s="31"/>
      <c r="CD1129" s="129"/>
      <c r="CE1129" s="31"/>
      <c r="CF1129" s="31"/>
      <c r="CG1129" s="31"/>
      <c r="CH1129" s="31"/>
      <c r="CI1129" s="31"/>
      <c r="CJ1129" s="31"/>
      <c r="CK1129" s="31"/>
      <c r="CL1129" s="31"/>
      <c r="CM1129" s="31"/>
      <c r="CN1129" s="31"/>
      <c r="CO1129" s="31"/>
      <c r="CP1129" s="31"/>
      <c r="CQ1129" s="31"/>
      <c r="CR1129" s="31"/>
      <c r="CS1129" s="31"/>
      <c r="CT1129" s="31"/>
      <c r="CU1129" s="31"/>
      <c r="CV1129" s="31"/>
      <c r="CW1129" s="31"/>
      <c r="CX1129" s="31"/>
      <c r="CY1129" s="31"/>
      <c r="CZ1129" s="31"/>
      <c r="DA1129" s="31"/>
      <c r="DB1129" s="31"/>
      <c r="DC1129" s="31"/>
      <c r="DD1129" s="31"/>
      <c r="DE1129" s="31"/>
      <c r="DF1129" s="31"/>
      <c r="DG1129" s="31"/>
      <c r="DH1129" s="31"/>
      <c r="DI1129" s="31"/>
      <c r="DJ1129" s="31"/>
      <c r="DK1129" s="31"/>
      <c r="DL1129" s="31"/>
      <c r="DM1129" s="31"/>
      <c r="DN1129" s="31"/>
      <c r="DO1129" s="31"/>
      <c r="DP1129" s="31"/>
      <c r="DQ1129" s="31"/>
      <c r="DR1129" s="31"/>
      <c r="DS1129" s="31"/>
      <c r="DT1129" s="31"/>
      <c r="DU1129" s="31"/>
      <c r="DV1129" s="31"/>
      <c r="DW1129" s="31"/>
      <c r="DX1129" s="31"/>
      <c r="DY1129" s="31"/>
      <c r="DZ1129" s="31"/>
      <c r="EA1129" s="31"/>
      <c r="EB1129" s="31"/>
      <c r="EC1129" s="31"/>
      <c r="ED1129" s="31"/>
      <c r="EE1129" s="31"/>
      <c r="EF1129" s="31"/>
      <c r="EG1129" s="31"/>
      <c r="EH1129" s="31"/>
      <c r="EI1129" s="31"/>
      <c r="EJ1129" s="31"/>
      <c r="EK1129" s="31"/>
      <c r="EL1129" s="31"/>
      <c r="EM1129" s="31"/>
      <c r="EN1129" s="31"/>
      <c r="EO1129" s="31"/>
      <c r="EP1129" s="31"/>
      <c r="EQ1129" s="31"/>
      <c r="ER1129" s="31"/>
      <c r="ES1129" s="31"/>
      <c r="ET1129" s="31"/>
      <c r="EU1129" s="31"/>
      <c r="EV1129" s="31"/>
      <c r="EW1129" s="31"/>
      <c r="EX1129" s="31"/>
      <c r="EY1129" s="31"/>
      <c r="EZ1129" s="31"/>
      <c r="FA1129" s="31"/>
      <c r="FB1129" s="31"/>
      <c r="FC1129" s="31"/>
      <c r="FD1129" s="31"/>
      <c r="FE1129" s="31"/>
      <c r="FF1129" s="31"/>
      <c r="FG1129" s="31"/>
      <c r="FH1129" s="31"/>
      <c r="FI1129" s="31"/>
      <c r="FJ1129" s="31"/>
      <c r="FK1129" s="31"/>
      <c r="FL1129" s="31"/>
      <c r="FM1129" s="31"/>
      <c r="FN1129" s="31"/>
      <c r="FO1129" s="31"/>
      <c r="FP1129" s="31"/>
      <c r="FQ1129" s="31"/>
      <c r="FR1129" s="31"/>
      <c r="FS1129" s="31"/>
      <c r="FT1129" s="31"/>
      <c r="FU1129" s="31"/>
      <c r="FV1129" s="31"/>
      <c r="FW1129" s="31"/>
      <c r="FX1129" s="31"/>
      <c r="FY1129" s="31"/>
      <c r="FZ1129" s="31"/>
      <c r="GA1129" s="31"/>
      <c r="GB1129" s="31"/>
      <c r="GC1129" s="31"/>
      <c r="GD1129" s="31"/>
      <c r="GE1129" s="31"/>
      <c r="GF1129" s="31"/>
      <c r="GG1129" s="31"/>
      <c r="GH1129" s="31"/>
      <c r="GI1129" s="31"/>
      <c r="GJ1129" s="31"/>
      <c r="GK1129" s="31"/>
      <c r="GL1129" s="31"/>
      <c r="GM1129" s="31"/>
      <c r="GN1129" s="31"/>
      <c r="GO1129" s="31"/>
      <c r="GP1129" s="31"/>
      <c r="GQ1129" s="31"/>
      <c r="GR1129" s="31"/>
      <c r="GS1129" s="31"/>
      <c r="GT1129" s="31"/>
      <c r="GU1129" s="31"/>
      <c r="GV1129" s="31"/>
      <c r="GW1129" s="31"/>
      <c r="GX1129" s="31"/>
      <c r="GY1129" s="31"/>
      <c r="GZ1129" s="31"/>
      <c r="HA1129" s="31"/>
      <c r="HB1129" s="31"/>
      <c r="HC1129" s="31"/>
      <c r="HD1129" s="31"/>
      <c r="HE1129" s="31"/>
      <c r="HF1129" s="31"/>
      <c r="HG1129" s="31"/>
      <c r="HH1129" s="31"/>
      <c r="HI1129" s="31"/>
      <c r="HJ1129" s="31"/>
      <c r="HK1129" s="31"/>
      <c r="HL1129" s="31"/>
      <c r="HM1129" s="31"/>
      <c r="HN1129" s="31"/>
      <c r="HO1129" s="31"/>
      <c r="HP1129" s="31"/>
      <c r="HQ1129" s="31"/>
      <c r="HR1129" s="31"/>
      <c r="HS1129" s="31"/>
      <c r="HT1129" s="31"/>
      <c r="HU1129" s="31"/>
      <c r="HV1129" s="31"/>
      <c r="HW1129" s="31"/>
      <c r="HX1129" s="31"/>
      <c r="HY1129" s="31"/>
      <c r="HZ1129" s="31"/>
      <c r="IA1129" s="31"/>
      <c r="IB1129" s="31"/>
      <c r="IC1129" s="31"/>
      <c r="ID1129" s="31"/>
      <c r="IE1129" s="31"/>
      <c r="IF1129" s="31"/>
      <c r="IG1129" s="31"/>
      <c r="IH1129" s="31"/>
      <c r="II1129" s="31"/>
      <c r="IJ1129" s="31"/>
      <c r="IK1129" s="31"/>
      <c r="IL1129" s="31"/>
      <c r="IM1129" s="31"/>
      <c r="IN1129" s="31"/>
      <c r="IO1129" s="31"/>
      <c r="IP1129" s="31"/>
      <c r="IQ1129" s="31"/>
      <c r="IR1129" s="31"/>
      <c r="IS1129" s="31"/>
      <c r="IT1129" s="31"/>
      <c r="IU1129" s="31"/>
      <c r="IV1129" s="31"/>
      <c r="IW1129" s="31"/>
      <c r="IX1129" s="31"/>
      <c r="IY1129" s="31"/>
      <c r="IZ1129" s="31"/>
      <c r="JA1129" s="31"/>
      <c r="JB1129" s="31"/>
      <c r="JC1129" s="31"/>
      <c r="JD1129" s="31"/>
      <c r="JE1129" s="31"/>
      <c r="JF1129" s="31"/>
      <c r="JG1129" s="31"/>
      <c r="JH1129" s="31"/>
      <c r="JI1129" s="31"/>
      <c r="JJ1129" s="31"/>
      <c r="JK1129" s="31"/>
      <c r="JL1129" s="31"/>
      <c r="JM1129" s="31"/>
      <c r="JN1129" s="31"/>
      <c r="JO1129" s="31"/>
      <c r="JP1129" s="31"/>
      <c r="JQ1129" s="31"/>
      <c r="JR1129" s="31"/>
      <c r="JS1129" s="31"/>
      <c r="JT1129" s="31"/>
      <c r="JU1129" s="31"/>
      <c r="JV1129" s="31"/>
      <c r="JW1129" s="31"/>
      <c r="JX1129" s="31"/>
      <c r="JY1129" s="31"/>
      <c r="JZ1129" s="31"/>
      <c r="KA1129" s="31"/>
      <c r="KB1129" s="31"/>
      <c r="KC1129" s="31"/>
      <c r="KD1129" s="31"/>
      <c r="KE1129" s="31"/>
      <c r="KF1129" s="31"/>
      <c r="KG1129" s="31"/>
      <c r="KH1129" s="31"/>
      <c r="KI1129" s="31"/>
      <c r="KJ1129" s="31"/>
      <c r="KK1129" s="31"/>
      <c r="KL1129" s="31"/>
      <c r="KM1129" s="31"/>
      <c r="KN1129" s="31"/>
      <c r="KO1129" s="31"/>
      <c r="KP1129" s="31"/>
      <c r="KQ1129" s="31"/>
      <c r="KR1129" s="31"/>
      <c r="KS1129" s="31"/>
      <c r="KT1129" s="31"/>
      <c r="KU1129" s="31"/>
      <c r="KV1129" s="31"/>
      <c r="KW1129" s="31"/>
      <c r="KX1129" s="31"/>
      <c r="KY1129" s="31"/>
      <c r="KZ1129" s="31"/>
      <c r="LA1129" s="31"/>
      <c r="LB1129" s="31"/>
      <c r="LC1129" s="31"/>
      <c r="LD1129" s="31"/>
      <c r="LE1129" s="31"/>
      <c r="LF1129" s="31"/>
      <c r="LG1129" s="31"/>
      <c r="LH1129" s="31"/>
      <c r="LI1129" s="31"/>
      <c r="LJ1129" s="31"/>
      <c r="LK1129" s="31"/>
      <c r="LL1129" s="31"/>
      <c r="LM1129" s="31"/>
      <c r="LN1129" s="31"/>
      <c r="LO1129" s="31"/>
      <c r="LP1129" s="31"/>
      <c r="LQ1129" s="31"/>
      <c r="LR1129" s="31"/>
      <c r="LS1129" s="31"/>
      <c r="LT1129" s="31"/>
      <c r="LU1129" s="31"/>
      <c r="LV1129" s="31"/>
      <c r="LW1129" s="31"/>
      <c r="LX1129" s="31"/>
      <c r="LY1129" s="31"/>
      <c r="LZ1129" s="31"/>
      <c r="MA1129" s="31"/>
      <c r="MB1129" s="31"/>
      <c r="MC1129" s="31"/>
      <c r="MD1129" s="31"/>
      <c r="ME1129" s="31"/>
      <c r="MF1129" s="31"/>
      <c r="MG1129" s="31"/>
      <c r="MH1129" s="31"/>
      <c r="MI1129" s="31"/>
      <c r="MJ1129" s="31"/>
      <c r="MK1129" s="31"/>
      <c r="ML1129" s="31"/>
      <c r="MM1129" s="31"/>
      <c r="MN1129" s="31"/>
      <c r="MO1129" s="31"/>
      <c r="MP1129" s="31"/>
      <c r="MQ1129" s="31"/>
      <c r="MR1129" s="31"/>
      <c r="MS1129" s="31"/>
      <c r="MT1129" s="31"/>
      <c r="MU1129" s="31"/>
      <c r="MV1129" s="31"/>
      <c r="MW1129" s="31"/>
      <c r="MX1129" s="31"/>
      <c r="MY1129" s="31"/>
      <c r="MZ1129" s="31"/>
      <c r="NA1129" s="31"/>
      <c r="NB1129" s="31"/>
      <c r="NC1129" s="31"/>
      <c r="ND1129" s="31"/>
      <c r="NE1129" s="31"/>
      <c r="NF1129" s="31"/>
      <c r="NG1129" s="31"/>
      <c r="NH1129" s="31"/>
      <c r="NI1129" s="31"/>
      <c r="NJ1129" s="31"/>
      <c r="NK1129" s="31"/>
      <c r="NL1129" s="31"/>
      <c r="NM1129" s="31"/>
      <c r="NN1129" s="31"/>
      <c r="NO1129" s="31"/>
      <c r="NP1129" s="31"/>
      <c r="NQ1129" s="31"/>
      <c r="NR1129" s="31"/>
      <c r="NS1129" s="31"/>
      <c r="NT1129" s="31"/>
      <c r="NU1129" s="31"/>
      <c r="NV1129" s="31"/>
      <c r="NW1129" s="31"/>
      <c r="NX1129" s="31"/>
      <c r="NY1129" s="31"/>
      <c r="NZ1129" s="31"/>
      <c r="OA1129" s="31"/>
      <c r="OB1129" s="31"/>
      <c r="OC1129" s="31"/>
      <c r="OD1129" s="31"/>
      <c r="OE1129" s="31"/>
      <c r="OF1129" s="31"/>
      <c r="OG1129" s="31"/>
      <c r="OH1129" s="31"/>
      <c r="OI1129" s="31"/>
      <c r="OJ1129" s="31"/>
      <c r="OK1129" s="31"/>
      <c r="OL1129" s="31"/>
      <c r="OM1129" s="31"/>
      <c r="ON1129" s="31"/>
      <c r="OO1129" s="31"/>
      <c r="OP1129" s="31"/>
      <c r="OQ1129" s="31"/>
      <c r="OR1129" s="31"/>
      <c r="OS1129" s="31"/>
      <c r="OT1129" s="31"/>
      <c r="OU1129" s="31"/>
      <c r="OV1129" s="31"/>
      <c r="OW1129" s="31"/>
      <c r="OX1129" s="31"/>
      <c r="OY1129" s="31"/>
      <c r="OZ1129" s="31"/>
      <c r="PA1129" s="31"/>
      <c r="PB1129" s="31"/>
      <c r="PC1129" s="31"/>
      <c r="PD1129" s="31"/>
      <c r="PE1129" s="31"/>
      <c r="PF1129" s="31"/>
      <c r="PG1129" s="31"/>
      <c r="PH1129" s="31"/>
      <c r="PI1129" s="31"/>
      <c r="PJ1129" s="31"/>
      <c r="PK1129" s="31"/>
      <c r="PL1129" s="31"/>
      <c r="PM1129" s="31"/>
      <c r="PN1129" s="31"/>
      <c r="PO1129" s="31"/>
      <c r="PP1129" s="31"/>
      <c r="PQ1129" s="31"/>
      <c r="PR1129" s="31"/>
      <c r="PS1129" s="31"/>
      <c r="PT1129" s="31"/>
      <c r="PU1129" s="31"/>
      <c r="PV1129" s="31"/>
      <c r="PW1129" s="31"/>
      <c r="PX1129" s="31"/>
      <c r="PY1129" s="31"/>
      <c r="PZ1129" s="31"/>
      <c r="QA1129" s="31"/>
      <c r="QB1129" s="31"/>
      <c r="QC1129" s="31"/>
      <c r="QD1129" s="31"/>
      <c r="QE1129" s="31"/>
      <c r="QF1129" s="31"/>
      <c r="QG1129" s="31"/>
      <c r="QH1129" s="31"/>
      <c r="QI1129" s="31"/>
      <c r="QJ1129" s="31"/>
      <c r="QK1129" s="31"/>
      <c r="QL1129" s="31"/>
      <c r="QM1129" s="31"/>
      <c r="QN1129" s="31"/>
      <c r="QO1129" s="31"/>
      <c r="QP1129" s="31"/>
      <c r="QQ1129" s="31"/>
      <c r="QR1129" s="31"/>
      <c r="QS1129" s="31"/>
      <c r="QT1129" s="31"/>
      <c r="QU1129" s="31"/>
      <c r="QV1129" s="31"/>
      <c r="QW1129" s="31"/>
      <c r="QX1129" s="31"/>
      <c r="QY1129" s="31"/>
      <c r="QZ1129" s="31"/>
      <c r="RA1129" s="31"/>
      <c r="RB1129" s="31"/>
      <c r="RC1129" s="31"/>
      <c r="RD1129" s="31"/>
      <c r="RE1129" s="31"/>
      <c r="RF1129" s="31"/>
      <c r="RG1129" s="31"/>
      <c r="RH1129" s="31"/>
      <c r="RI1129" s="31"/>
      <c r="RJ1129" s="31"/>
      <c r="RK1129" s="31"/>
      <c r="RL1129" s="31"/>
      <c r="RM1129" s="31"/>
      <c r="RN1129" s="31"/>
      <c r="RO1129" s="31"/>
      <c r="RP1129" s="31"/>
      <c r="RQ1129" s="31"/>
      <c r="RR1129" s="31"/>
      <c r="RS1129" s="31"/>
      <c r="RT1129" s="31"/>
      <c r="RU1129" s="31"/>
      <c r="RV1129" s="31"/>
      <c r="RW1129" s="31"/>
      <c r="RX1129" s="31"/>
      <c r="RY1129" s="31"/>
      <c r="RZ1129" s="31"/>
      <c r="SA1129" s="31"/>
      <c r="SB1129" s="31"/>
      <c r="SC1129" s="31"/>
      <c r="SD1129" s="31"/>
      <c r="SE1129" s="31"/>
      <c r="SF1129" s="31"/>
      <c r="SG1129" s="31"/>
      <c r="SH1129" s="31"/>
      <c r="SI1129" s="31"/>
      <c r="SJ1129" s="31"/>
      <c r="SK1129" s="31"/>
      <c r="SL1129" s="31"/>
      <c r="SM1129" s="31"/>
      <c r="SN1129" s="31"/>
      <c r="SO1129" s="31"/>
      <c r="SP1129" s="31"/>
      <c r="SQ1129" s="31"/>
      <c r="SR1129" s="31"/>
      <c r="SS1129" s="31"/>
      <c r="ST1129" s="31"/>
      <c r="SU1129" s="31"/>
      <c r="SV1129" s="31"/>
      <c r="SW1129" s="31"/>
      <c r="SX1129" s="31"/>
      <c r="SY1129" s="31"/>
      <c r="SZ1129" s="31"/>
      <c r="TA1129" s="31"/>
      <c r="TB1129" s="31"/>
      <c r="TC1129" s="31"/>
      <c r="TD1129" s="31"/>
      <c r="TE1129" s="31"/>
      <c r="TF1129" s="31"/>
      <c r="TG1129" s="31"/>
      <c r="TH1129" s="31"/>
      <c r="TI1129" s="31"/>
      <c r="TJ1129" s="31"/>
      <c r="TK1129" s="31"/>
      <c r="TL1129" s="31"/>
      <c r="TM1129" s="31"/>
      <c r="TN1129" s="31"/>
      <c r="TO1129" s="31"/>
      <c r="TP1129" s="31"/>
      <c r="TQ1129" s="31"/>
      <c r="TR1129" s="31"/>
      <c r="TS1129" s="31"/>
      <c r="TT1129" s="31"/>
      <c r="TU1129" s="31"/>
      <c r="TV1129" s="31"/>
      <c r="TW1129" s="31"/>
      <c r="TX1129" s="31"/>
      <c r="TY1129" s="31"/>
      <c r="TZ1129" s="31"/>
      <c r="UA1129" s="31"/>
      <c r="UB1129" s="31"/>
      <c r="UC1129" s="31"/>
      <c r="UD1129" s="31"/>
      <c r="UE1129" s="31"/>
      <c r="UF1129" s="31"/>
      <c r="UG1129" s="31"/>
      <c r="UH1129" s="31"/>
      <c r="UI1129" s="31"/>
      <c r="UJ1129" s="31"/>
      <c r="UK1129" s="31"/>
      <c r="UL1129" s="31"/>
      <c r="UM1129" s="31"/>
      <c r="UN1129" s="31"/>
      <c r="UO1129" s="31"/>
      <c r="UP1129" s="31"/>
      <c r="UQ1129" s="31"/>
      <c r="UR1129" s="31"/>
      <c r="US1129" s="31"/>
      <c r="UT1129" s="31"/>
      <c r="UU1129" s="31"/>
      <c r="UV1129" s="31"/>
      <c r="UW1129" s="31"/>
      <c r="UX1129" s="31"/>
      <c r="UY1129" s="31"/>
      <c r="UZ1129" s="31"/>
      <c r="VA1129" s="31"/>
      <c r="VB1129" s="31"/>
      <c r="VC1129" s="31"/>
      <c r="VD1129" s="31"/>
      <c r="VE1129" s="31"/>
      <c r="VF1129" s="31"/>
      <c r="VG1129" s="31"/>
      <c r="VH1129" s="31"/>
      <c r="VI1129" s="31"/>
      <c r="VJ1129" s="31"/>
      <c r="VK1129" s="31"/>
      <c r="VL1129" s="31"/>
      <c r="VM1129" s="31"/>
      <c r="VN1129" s="31"/>
      <c r="VO1129" s="31"/>
      <c r="VP1129" s="31"/>
      <c r="VQ1129" s="31"/>
      <c r="VR1129" s="31"/>
      <c r="VS1129" s="31"/>
      <c r="VT1129" s="31"/>
      <c r="VU1129" s="31"/>
      <c r="VV1129" s="31"/>
      <c r="VW1129" s="31"/>
      <c r="VX1129" s="31"/>
      <c r="VY1129" s="31"/>
      <c r="VZ1129" s="31"/>
      <c r="WA1129" s="31"/>
      <c r="WB1129" s="31"/>
      <c r="WC1129" s="31"/>
      <c r="WD1129" s="31"/>
      <c r="WE1129" s="31"/>
      <c r="WF1129" s="31"/>
      <c r="WG1129" s="31"/>
      <c r="WH1129" s="31"/>
      <c r="WI1129" s="31"/>
      <c r="WJ1129" s="31"/>
      <c r="WK1129" s="31"/>
      <c r="WL1129" s="31"/>
      <c r="WM1129" s="31"/>
      <c r="WN1129" s="31"/>
      <c r="WO1129" s="31"/>
      <c r="WP1129" s="31"/>
      <c r="WQ1129" s="31"/>
      <c r="WR1129" s="31"/>
      <c r="WS1129" s="31"/>
      <c r="WT1129" s="31"/>
      <c r="WU1129" s="31"/>
      <c r="WV1129" s="31"/>
      <c r="WW1129" s="31"/>
      <c r="WX1129" s="31"/>
      <c r="WY1129" s="31"/>
      <c r="WZ1129" s="31"/>
      <c r="XA1129" s="31"/>
      <c r="XB1129" s="31"/>
      <c r="XC1129" s="31"/>
      <c r="XD1129" s="31"/>
      <c r="XE1129" s="31"/>
      <c r="XF1129" s="31"/>
      <c r="XG1129" s="31"/>
      <c r="XH1129" s="31"/>
      <c r="XI1129" s="31"/>
      <c r="XJ1129" s="31"/>
      <c r="XK1129" s="31"/>
      <c r="XL1129" s="31"/>
      <c r="XM1129" s="31"/>
      <c r="XN1129" s="31"/>
      <c r="XO1129" s="31"/>
      <c r="XP1129" s="31"/>
      <c r="XQ1129" s="31"/>
      <c r="XR1129" s="31"/>
      <c r="XS1129" s="31"/>
      <c r="XT1129" s="31"/>
      <c r="XU1129" s="31"/>
      <c r="XV1129" s="31"/>
      <c r="XW1129" s="31"/>
      <c r="XX1129" s="31"/>
      <c r="XY1129" s="31"/>
      <c r="XZ1129" s="31"/>
      <c r="YA1129" s="31"/>
      <c r="YB1129" s="31"/>
      <c r="YC1129" s="31"/>
      <c r="YD1129" s="31"/>
      <c r="YE1129" s="31"/>
      <c r="YF1129" s="31"/>
      <c r="YG1129" s="31"/>
      <c r="YH1129" s="31"/>
      <c r="YI1129" s="31"/>
      <c r="YJ1129" s="31"/>
      <c r="YK1129" s="31"/>
      <c r="YL1129" s="31"/>
      <c r="YM1129" s="31"/>
      <c r="YN1129" s="31"/>
      <c r="YO1129" s="31"/>
      <c r="YP1129" s="31"/>
      <c r="YQ1129" s="31"/>
      <c r="YR1129" s="31"/>
      <c r="YS1129" s="31"/>
      <c r="YT1129" s="31"/>
      <c r="YU1129" s="31"/>
      <c r="YV1129" s="31"/>
      <c r="YW1129" s="31"/>
      <c r="YX1129" s="31"/>
      <c r="YY1129" s="31"/>
      <c r="YZ1129" s="31"/>
      <c r="ZA1129" s="31"/>
      <c r="ZB1129" s="31"/>
      <c r="ZC1129" s="31"/>
      <c r="ZD1129" s="31"/>
      <c r="ZE1129" s="31"/>
      <c r="ZF1129" s="31"/>
      <c r="ZG1129" s="31"/>
      <c r="ZH1129" s="31"/>
      <c r="ZI1129" s="31"/>
      <c r="ZJ1129" s="31"/>
      <c r="ZK1129" s="31"/>
      <c r="ZL1129" s="31"/>
      <c r="ZM1129" s="31"/>
      <c r="ZN1129" s="31"/>
      <c r="ZO1129" s="31"/>
      <c r="ZP1129" s="31"/>
      <c r="ZQ1129" s="31"/>
      <c r="ZR1129" s="31"/>
      <c r="ZS1129" s="31"/>
      <c r="ZT1129" s="31"/>
      <c r="ZU1129" s="31"/>
      <c r="ZV1129" s="31"/>
      <c r="ZW1129" s="31"/>
      <c r="ZX1129" s="31"/>
      <c r="ZY1129" s="31"/>
      <c r="ZZ1129" s="31"/>
      <c r="AAA1129" s="31"/>
      <c r="AAB1129" s="31"/>
      <c r="AAC1129" s="31"/>
      <c r="AAD1129" s="31"/>
      <c r="AAE1129" s="31"/>
      <c r="AAF1129" s="31"/>
      <c r="AAG1129" s="31"/>
      <c r="AAH1129" s="31"/>
      <c r="AAI1129" s="31"/>
      <c r="AAJ1129" s="31"/>
      <c r="AAK1129" s="31"/>
      <c r="AAL1129" s="31"/>
      <c r="AAM1129" s="31"/>
      <c r="AAN1129" s="31"/>
      <c r="AAO1129" s="31"/>
      <c r="AAP1129" s="31"/>
      <c r="AAQ1129" s="31"/>
      <c r="AAR1129" s="31"/>
      <c r="AAS1129" s="31"/>
      <c r="AAT1129" s="31"/>
      <c r="AAU1129" s="31"/>
      <c r="AAV1129" s="31"/>
      <c r="AAW1129" s="31"/>
      <c r="AAX1129" s="31"/>
      <c r="AAY1129" s="31"/>
      <c r="AAZ1129" s="31"/>
      <c r="ABA1129" s="31"/>
      <c r="ABB1129" s="31"/>
      <c r="ABC1129" s="31"/>
      <c r="ABD1129" s="31"/>
      <c r="ABE1129" s="31"/>
      <c r="ABF1129" s="31"/>
      <c r="ABG1129" s="31"/>
      <c r="ABH1129" s="31"/>
      <c r="ABI1129" s="31"/>
      <c r="ABJ1129" s="31"/>
      <c r="ABK1129" s="31"/>
      <c r="ABL1129" s="31"/>
      <c r="ABM1129" s="31"/>
      <c r="ABN1129" s="31"/>
      <c r="ABO1129" s="31"/>
      <c r="ABP1129" s="31"/>
      <c r="ABQ1129" s="31"/>
      <c r="ABR1129" s="31"/>
      <c r="ABS1129" s="31"/>
      <c r="ABT1129" s="31"/>
      <c r="ABU1129" s="31"/>
      <c r="ABV1129" s="31"/>
      <c r="ABW1129" s="31"/>
      <c r="ABX1129" s="31"/>
      <c r="ABY1129" s="31"/>
      <c r="ABZ1129" s="31"/>
      <c r="ACA1129" s="31"/>
      <c r="ACB1129" s="31"/>
      <c r="ACC1129" s="31"/>
      <c r="ACD1129" s="31"/>
      <c r="ACE1129" s="31"/>
      <c r="ACF1129" s="31"/>
      <c r="ACG1129" s="31"/>
      <c r="ACH1129" s="31"/>
      <c r="ACI1129" s="31"/>
      <c r="ACJ1129" s="31"/>
      <c r="ACK1129" s="31"/>
      <c r="ACL1129" s="31"/>
      <c r="ACM1129" s="31"/>
      <c r="ACN1129" s="31"/>
      <c r="ACO1129" s="31"/>
      <c r="ACP1129" s="31"/>
      <c r="ACQ1129" s="29"/>
      <c r="ACR1129" s="345" t="s">
        <v>671</v>
      </c>
      <c r="ACS1129" s="346" t="s">
        <v>687</v>
      </c>
    </row>
    <row r="1130" spans="1:777" ht="81" customHeight="1">
      <c r="A1130" s="29"/>
      <c r="B1130" s="39"/>
      <c r="C1130" s="130"/>
      <c r="D1130" s="130"/>
      <c r="E1130" s="130"/>
      <c r="F1130" s="130"/>
      <c r="G1130" s="130"/>
      <c r="H1130" s="39"/>
      <c r="I1130" s="39"/>
      <c r="J1130" s="39"/>
      <c r="K1130" s="39"/>
      <c r="L1130" s="39"/>
      <c r="M1130" s="39"/>
      <c r="N1130" s="39"/>
      <c r="O1130" s="39"/>
      <c r="P1130" s="39"/>
      <c r="Q1130" s="39"/>
      <c r="R1130" s="39"/>
      <c r="S1130" s="39"/>
      <c r="T1130" s="39"/>
      <c r="U1130" s="39"/>
      <c r="V1130" s="39"/>
      <c r="W1130" s="39"/>
      <c r="X1130" s="39"/>
      <c r="Y1130" s="39"/>
      <c r="Z1130" s="39"/>
      <c r="AA1130" s="39"/>
      <c r="AB1130" s="31"/>
      <c r="AC1130" s="31"/>
      <c r="AD1130" s="31"/>
      <c r="AE1130" s="31"/>
      <c r="AF1130" s="31"/>
      <c r="AG1130" s="31"/>
      <c r="AH1130" s="31"/>
      <c r="AI1130" s="31"/>
      <c r="AJ1130" s="31"/>
      <c r="AK1130" s="31"/>
      <c r="AL1130" s="31"/>
      <c r="AM1130" s="31"/>
      <c r="AN1130" s="31"/>
      <c r="AO1130" s="31"/>
      <c r="AP1130" s="31"/>
      <c r="AQ1130" s="31"/>
      <c r="AR1130" s="31"/>
      <c r="AS1130" s="31"/>
      <c r="AT1130" s="31"/>
      <c r="AU1130" s="31"/>
      <c r="AV1130" s="39"/>
      <c r="AW1130" s="39"/>
      <c r="AX1130" s="39"/>
      <c r="AY1130" s="39"/>
      <c r="AZ1130" s="39"/>
      <c r="BA1130" s="39"/>
      <c r="BB1130" s="39"/>
      <c r="BC1130" s="39"/>
      <c r="BD1130" s="39"/>
      <c r="BE1130" s="39"/>
      <c r="BF1130" s="39"/>
      <c r="BG1130" s="39"/>
      <c r="BH1130" s="39"/>
      <c r="BI1130" s="163"/>
      <c r="BJ1130" s="163"/>
      <c r="BK1130" s="164"/>
      <c r="BL1130" s="164"/>
      <c r="BM1130" s="164"/>
      <c r="BN1130" s="164"/>
      <c r="BO1130" s="164"/>
      <c r="BP1130" s="164"/>
      <c r="BQ1130" s="164"/>
      <c r="BR1130" s="164"/>
      <c r="BS1130" s="164"/>
      <c r="BT1130" s="164"/>
      <c r="BU1130" s="164"/>
      <c r="BV1130" s="164"/>
      <c r="BW1130" s="164"/>
      <c r="BX1130" s="164"/>
      <c r="BY1130" s="164"/>
      <c r="BZ1130" s="164"/>
      <c r="CA1130" s="164"/>
      <c r="CB1130" s="163"/>
      <c r="CC1130" s="31"/>
      <c r="CD1130" s="129"/>
      <c r="CE1130" s="31"/>
      <c r="CF1130" s="31"/>
      <c r="CG1130" s="31"/>
      <c r="CH1130" s="31"/>
      <c r="CI1130" s="31"/>
      <c r="CJ1130" s="31"/>
      <c r="CK1130" s="31"/>
      <c r="CL1130" s="31"/>
      <c r="CM1130" s="31"/>
      <c r="CN1130" s="31"/>
      <c r="CO1130" s="31"/>
      <c r="CP1130" s="31"/>
      <c r="CQ1130" s="31"/>
      <c r="CR1130" s="31"/>
      <c r="CS1130" s="31"/>
      <c r="CT1130" s="31"/>
      <c r="CU1130" s="31"/>
      <c r="CV1130" s="31"/>
      <c r="CW1130" s="31"/>
      <c r="CX1130" s="31"/>
      <c r="CY1130" s="31"/>
      <c r="CZ1130" s="31"/>
      <c r="DA1130" s="31"/>
      <c r="DB1130" s="31"/>
      <c r="DC1130" s="31"/>
      <c r="DD1130" s="31"/>
      <c r="DE1130" s="31"/>
      <c r="DF1130" s="31"/>
      <c r="DG1130" s="31"/>
      <c r="DH1130" s="31"/>
      <c r="DI1130" s="31"/>
      <c r="DJ1130" s="31"/>
      <c r="DK1130" s="31"/>
      <c r="DL1130" s="31"/>
      <c r="DM1130" s="31"/>
      <c r="DN1130" s="31"/>
      <c r="DO1130" s="31"/>
      <c r="DP1130" s="31"/>
      <c r="DQ1130" s="31"/>
      <c r="DR1130" s="31"/>
      <c r="DS1130" s="31"/>
      <c r="DT1130" s="31"/>
      <c r="DU1130" s="31"/>
      <c r="DV1130" s="31"/>
      <c r="DW1130" s="31"/>
      <c r="DX1130" s="31"/>
      <c r="DY1130" s="31"/>
      <c r="DZ1130" s="31"/>
      <c r="EA1130" s="31"/>
      <c r="EB1130" s="31"/>
      <c r="EC1130" s="31"/>
      <c r="ED1130" s="31"/>
      <c r="EE1130" s="31"/>
      <c r="EF1130" s="31"/>
      <c r="EG1130" s="31"/>
      <c r="EH1130" s="31"/>
      <c r="EI1130" s="31"/>
      <c r="EJ1130" s="31"/>
      <c r="EK1130" s="31"/>
      <c r="EL1130" s="31"/>
      <c r="EM1130" s="31"/>
      <c r="EN1130" s="31"/>
      <c r="EO1130" s="31"/>
      <c r="EP1130" s="31"/>
      <c r="EQ1130" s="31"/>
      <c r="ER1130" s="31"/>
      <c r="ES1130" s="31"/>
      <c r="ET1130" s="31"/>
      <c r="EU1130" s="31"/>
      <c r="EV1130" s="31"/>
      <c r="EW1130" s="31"/>
      <c r="EX1130" s="31"/>
      <c r="EY1130" s="31"/>
      <c r="EZ1130" s="31"/>
      <c r="FA1130" s="31"/>
      <c r="FB1130" s="31"/>
      <c r="FC1130" s="31"/>
      <c r="FD1130" s="31"/>
      <c r="FE1130" s="31"/>
      <c r="FF1130" s="31"/>
      <c r="FG1130" s="31"/>
      <c r="FH1130" s="31"/>
      <c r="FI1130" s="31"/>
      <c r="FJ1130" s="31"/>
      <c r="FK1130" s="31"/>
      <c r="FL1130" s="31"/>
      <c r="FM1130" s="31"/>
      <c r="FN1130" s="31"/>
      <c r="FO1130" s="31"/>
      <c r="FP1130" s="31"/>
      <c r="FQ1130" s="31"/>
      <c r="FR1130" s="31"/>
      <c r="FS1130" s="31"/>
      <c r="FT1130" s="31"/>
      <c r="FU1130" s="31"/>
      <c r="FV1130" s="31"/>
      <c r="FW1130" s="31"/>
      <c r="FX1130" s="31"/>
      <c r="FY1130" s="31"/>
      <c r="FZ1130" s="31"/>
      <c r="GA1130" s="31"/>
      <c r="GB1130" s="31"/>
      <c r="GC1130" s="31"/>
      <c r="GD1130" s="31"/>
      <c r="GE1130" s="31"/>
      <c r="GF1130" s="31"/>
      <c r="GG1130" s="31"/>
      <c r="GH1130" s="31"/>
      <c r="GI1130" s="31"/>
      <c r="GJ1130" s="31"/>
      <c r="GK1130" s="31"/>
      <c r="GL1130" s="31"/>
      <c r="GM1130" s="31"/>
      <c r="GN1130" s="31"/>
      <c r="GO1130" s="31"/>
      <c r="GP1130" s="31"/>
      <c r="GQ1130" s="31"/>
      <c r="GR1130" s="31"/>
      <c r="GS1130" s="31"/>
      <c r="GT1130" s="31"/>
      <c r="GU1130" s="31"/>
      <c r="GV1130" s="31"/>
      <c r="GW1130" s="31"/>
      <c r="GX1130" s="31"/>
      <c r="GY1130" s="31"/>
      <c r="GZ1130" s="31"/>
      <c r="HA1130" s="31"/>
      <c r="HB1130" s="31"/>
      <c r="HC1130" s="31"/>
      <c r="HD1130" s="31"/>
      <c r="HE1130" s="31"/>
      <c r="HF1130" s="31"/>
      <c r="HG1130" s="31"/>
      <c r="HH1130" s="31"/>
      <c r="HI1130" s="31"/>
      <c r="HJ1130" s="31"/>
      <c r="HK1130" s="31"/>
      <c r="HL1130" s="31"/>
      <c r="HM1130" s="31"/>
      <c r="HN1130" s="31"/>
      <c r="HO1130" s="31"/>
      <c r="HP1130" s="31"/>
      <c r="HQ1130" s="31"/>
      <c r="HR1130" s="31"/>
      <c r="HS1130" s="31"/>
      <c r="HT1130" s="31"/>
      <c r="HU1130" s="31"/>
      <c r="HV1130" s="31"/>
      <c r="HW1130" s="31"/>
      <c r="HX1130" s="31"/>
      <c r="HY1130" s="31"/>
      <c r="HZ1130" s="31"/>
      <c r="IA1130" s="31"/>
      <c r="IB1130" s="31"/>
      <c r="IC1130" s="31"/>
      <c r="ID1130" s="31"/>
      <c r="IE1130" s="31"/>
      <c r="IF1130" s="31"/>
      <c r="IG1130" s="31"/>
      <c r="IH1130" s="31"/>
      <c r="II1130" s="31"/>
      <c r="IJ1130" s="31"/>
      <c r="IK1130" s="31"/>
      <c r="IL1130" s="31"/>
      <c r="IM1130" s="31"/>
      <c r="IN1130" s="31"/>
      <c r="IO1130" s="31"/>
      <c r="IP1130" s="31"/>
      <c r="IQ1130" s="31"/>
      <c r="IR1130" s="31"/>
      <c r="IS1130" s="31"/>
      <c r="IT1130" s="31"/>
      <c r="IU1130" s="31"/>
      <c r="IV1130" s="31"/>
      <c r="IW1130" s="31"/>
      <c r="IX1130" s="31"/>
      <c r="IY1130" s="31"/>
      <c r="IZ1130" s="31"/>
      <c r="JA1130" s="31"/>
      <c r="JB1130" s="31"/>
      <c r="JC1130" s="31"/>
      <c r="JD1130" s="31"/>
      <c r="JE1130" s="31"/>
      <c r="JF1130" s="31"/>
      <c r="JG1130" s="31"/>
      <c r="JH1130" s="31"/>
      <c r="JI1130" s="31"/>
      <c r="JJ1130" s="31"/>
      <c r="JK1130" s="31"/>
      <c r="JL1130" s="31"/>
      <c r="JM1130" s="31"/>
      <c r="JN1130" s="31"/>
      <c r="JO1130" s="31"/>
      <c r="JP1130" s="31"/>
      <c r="JQ1130" s="31"/>
      <c r="JR1130" s="31"/>
      <c r="JS1130" s="31"/>
      <c r="JT1130" s="31"/>
      <c r="JU1130" s="31"/>
      <c r="JV1130" s="31"/>
      <c r="JW1130" s="31"/>
      <c r="JX1130" s="31"/>
      <c r="JY1130" s="31"/>
      <c r="JZ1130" s="31"/>
      <c r="KA1130" s="31"/>
      <c r="KB1130" s="31"/>
      <c r="KC1130" s="31"/>
      <c r="KD1130" s="31"/>
      <c r="KE1130" s="31"/>
      <c r="KF1130" s="31"/>
      <c r="KG1130" s="31"/>
      <c r="KH1130" s="31"/>
      <c r="KI1130" s="31"/>
      <c r="KJ1130" s="31"/>
      <c r="KK1130" s="31"/>
      <c r="KL1130" s="31"/>
      <c r="KM1130" s="31"/>
      <c r="KN1130" s="31"/>
      <c r="KO1130" s="31"/>
      <c r="KP1130" s="31"/>
      <c r="KQ1130" s="31"/>
      <c r="KR1130" s="31"/>
      <c r="KS1130" s="31"/>
      <c r="KT1130" s="31"/>
      <c r="KU1130" s="31"/>
      <c r="KV1130" s="31"/>
      <c r="KW1130" s="31"/>
      <c r="KX1130" s="31"/>
      <c r="KY1130" s="31"/>
      <c r="KZ1130" s="31"/>
      <c r="LA1130" s="31"/>
      <c r="LB1130" s="31"/>
      <c r="LC1130" s="31"/>
      <c r="LD1130" s="31"/>
      <c r="LE1130" s="31"/>
      <c r="LF1130" s="31"/>
      <c r="LG1130" s="31"/>
      <c r="LH1130" s="31"/>
      <c r="LI1130" s="31"/>
      <c r="LJ1130" s="31"/>
      <c r="LK1130" s="31"/>
      <c r="LL1130" s="31"/>
      <c r="LM1130" s="31"/>
      <c r="LN1130" s="31"/>
      <c r="LO1130" s="31"/>
      <c r="LP1130" s="31"/>
      <c r="LQ1130" s="31"/>
      <c r="LR1130" s="31"/>
      <c r="LS1130" s="31"/>
      <c r="LT1130" s="31"/>
      <c r="LU1130" s="31"/>
      <c r="LV1130" s="31"/>
      <c r="LW1130" s="31"/>
      <c r="LX1130" s="31"/>
      <c r="LY1130" s="31"/>
      <c r="LZ1130" s="31"/>
      <c r="MA1130" s="31"/>
      <c r="MB1130" s="31"/>
      <c r="MC1130" s="31"/>
      <c r="MD1130" s="31"/>
      <c r="ME1130" s="31"/>
      <c r="MF1130" s="31"/>
      <c r="MG1130" s="31"/>
      <c r="MH1130" s="31"/>
      <c r="MI1130" s="31"/>
      <c r="MJ1130" s="31"/>
      <c r="MK1130" s="31"/>
      <c r="ML1130" s="31"/>
      <c r="MM1130" s="31"/>
      <c r="MN1130" s="31"/>
      <c r="MO1130" s="31"/>
      <c r="MP1130" s="31"/>
      <c r="MQ1130" s="31"/>
      <c r="MR1130" s="31"/>
      <c r="MS1130" s="31"/>
      <c r="MT1130" s="31"/>
      <c r="MU1130" s="31"/>
      <c r="MV1130" s="31"/>
      <c r="MW1130" s="31"/>
      <c r="MX1130" s="31"/>
      <c r="MY1130" s="31"/>
      <c r="MZ1130" s="31"/>
      <c r="NA1130" s="31"/>
      <c r="NB1130" s="31"/>
      <c r="NC1130" s="31"/>
      <c r="ND1130" s="31"/>
      <c r="NE1130" s="31"/>
      <c r="NF1130" s="31"/>
      <c r="NG1130" s="31"/>
      <c r="NH1130" s="31"/>
      <c r="NI1130" s="31"/>
      <c r="NJ1130" s="31"/>
      <c r="NK1130" s="31"/>
      <c r="NL1130" s="31"/>
      <c r="NM1130" s="31"/>
      <c r="NN1130" s="31"/>
      <c r="NO1130" s="31"/>
      <c r="NP1130" s="31"/>
      <c r="NQ1130" s="31"/>
      <c r="NR1130" s="31"/>
      <c r="NS1130" s="31"/>
      <c r="NT1130" s="31"/>
      <c r="NU1130" s="31"/>
      <c r="NV1130" s="31"/>
      <c r="NW1130" s="31"/>
      <c r="NX1130" s="31"/>
      <c r="NY1130" s="31"/>
      <c r="NZ1130" s="31"/>
      <c r="OA1130" s="31"/>
      <c r="OB1130" s="31"/>
      <c r="OC1130" s="31"/>
      <c r="OD1130" s="31"/>
      <c r="OE1130" s="31"/>
      <c r="OF1130" s="31"/>
      <c r="OG1130" s="31"/>
      <c r="OH1130" s="31"/>
      <c r="OI1130" s="31"/>
      <c r="OJ1130" s="31"/>
      <c r="OK1130" s="31"/>
      <c r="OL1130" s="31"/>
      <c r="OM1130" s="31"/>
      <c r="ON1130" s="31"/>
      <c r="OO1130" s="31"/>
      <c r="OP1130" s="31"/>
      <c r="OQ1130" s="31"/>
      <c r="OR1130" s="31"/>
      <c r="OS1130" s="31"/>
      <c r="OT1130" s="31"/>
      <c r="OU1130" s="31"/>
      <c r="OV1130" s="31"/>
      <c r="OW1130" s="31"/>
      <c r="OX1130" s="31"/>
      <c r="OY1130" s="31"/>
      <c r="OZ1130" s="31"/>
      <c r="PA1130" s="31"/>
      <c r="PB1130" s="31"/>
      <c r="PC1130" s="31"/>
      <c r="PD1130" s="31"/>
      <c r="PE1130" s="31"/>
      <c r="PF1130" s="31"/>
      <c r="PG1130" s="31"/>
      <c r="PH1130" s="31"/>
      <c r="PI1130" s="31"/>
      <c r="PJ1130" s="31"/>
      <c r="PK1130" s="31"/>
      <c r="PL1130" s="31"/>
      <c r="PM1130" s="31"/>
      <c r="PN1130" s="31"/>
      <c r="PO1130" s="31"/>
      <c r="PP1130" s="31"/>
      <c r="PQ1130" s="31"/>
      <c r="PR1130" s="31"/>
      <c r="PS1130" s="31"/>
      <c r="PT1130" s="31"/>
      <c r="PU1130" s="31"/>
      <c r="PV1130" s="31"/>
      <c r="PW1130" s="31"/>
      <c r="PX1130" s="31"/>
      <c r="PY1130" s="31"/>
      <c r="PZ1130" s="31"/>
      <c r="QA1130" s="31"/>
      <c r="QB1130" s="31"/>
      <c r="QC1130" s="31"/>
      <c r="QD1130" s="31"/>
      <c r="QE1130" s="31"/>
      <c r="QF1130" s="31"/>
      <c r="QG1130" s="31"/>
      <c r="QH1130" s="31"/>
      <c r="QI1130" s="31"/>
      <c r="QJ1130" s="31"/>
      <c r="QK1130" s="31"/>
      <c r="QL1130" s="31"/>
      <c r="QM1130" s="31"/>
      <c r="QN1130" s="31"/>
      <c r="QO1130" s="31"/>
      <c r="QP1130" s="31"/>
      <c r="QQ1130" s="31"/>
      <c r="QR1130" s="31"/>
      <c r="QS1130" s="31"/>
      <c r="QT1130" s="31"/>
      <c r="QU1130" s="31"/>
      <c r="QV1130" s="31"/>
      <c r="QW1130" s="31"/>
      <c r="QX1130" s="31"/>
      <c r="QY1130" s="31"/>
      <c r="QZ1130" s="31"/>
      <c r="RA1130" s="31"/>
      <c r="RB1130" s="31"/>
      <c r="RC1130" s="31"/>
      <c r="RD1130" s="31"/>
      <c r="RE1130" s="31"/>
      <c r="RF1130" s="31"/>
      <c r="RG1130" s="31"/>
      <c r="RH1130" s="31"/>
      <c r="RI1130" s="31"/>
      <c r="RJ1130" s="31"/>
      <c r="RK1130" s="31"/>
      <c r="RL1130" s="31"/>
      <c r="RM1130" s="31"/>
      <c r="RN1130" s="31"/>
      <c r="RO1130" s="31"/>
      <c r="RP1130" s="31"/>
      <c r="RQ1130" s="31"/>
      <c r="RR1130" s="31"/>
      <c r="RS1130" s="31"/>
      <c r="RT1130" s="31"/>
      <c r="RU1130" s="31"/>
      <c r="RV1130" s="31"/>
      <c r="RW1130" s="31"/>
      <c r="RX1130" s="31"/>
      <c r="RY1130" s="31"/>
      <c r="RZ1130" s="31"/>
      <c r="SA1130" s="31"/>
      <c r="SB1130" s="31"/>
      <c r="SC1130" s="31"/>
      <c r="SD1130" s="31"/>
      <c r="SE1130" s="31"/>
      <c r="SF1130" s="31"/>
      <c r="SG1130" s="31"/>
      <c r="SH1130" s="31"/>
      <c r="SI1130" s="31"/>
      <c r="SJ1130" s="31"/>
      <c r="SK1130" s="31"/>
      <c r="SL1130" s="31"/>
      <c r="SM1130" s="31"/>
      <c r="SN1130" s="31"/>
      <c r="SO1130" s="31"/>
      <c r="SP1130" s="31"/>
      <c r="SQ1130" s="31"/>
      <c r="SR1130" s="31"/>
      <c r="SS1130" s="31"/>
      <c r="ST1130" s="31"/>
      <c r="SU1130" s="31"/>
      <c r="SV1130" s="31"/>
      <c r="SW1130" s="31"/>
      <c r="SX1130" s="31"/>
      <c r="SY1130" s="31"/>
      <c r="SZ1130" s="31"/>
      <c r="TA1130" s="31"/>
      <c r="TB1130" s="31"/>
      <c r="TC1130" s="31"/>
      <c r="TD1130" s="31"/>
      <c r="TE1130" s="31"/>
      <c r="TF1130" s="31"/>
      <c r="TG1130" s="31"/>
      <c r="TH1130" s="31"/>
      <c r="TI1130" s="31"/>
      <c r="TJ1130" s="31"/>
      <c r="TK1130" s="31"/>
      <c r="TL1130" s="31"/>
      <c r="TM1130" s="31"/>
      <c r="TN1130" s="31"/>
      <c r="TO1130" s="31"/>
      <c r="TP1130" s="31"/>
      <c r="TQ1130" s="31"/>
      <c r="TR1130" s="31"/>
      <c r="TS1130" s="31"/>
      <c r="TT1130" s="31"/>
      <c r="TU1130" s="31"/>
      <c r="TV1130" s="31"/>
      <c r="TW1130" s="31"/>
      <c r="TX1130" s="31"/>
      <c r="TY1130" s="31"/>
      <c r="TZ1130" s="31"/>
      <c r="UA1130" s="31"/>
      <c r="UB1130" s="31"/>
      <c r="UC1130" s="31"/>
      <c r="UD1130" s="31"/>
      <c r="UE1130" s="31"/>
      <c r="UF1130" s="31"/>
      <c r="UG1130" s="31"/>
      <c r="UH1130" s="31"/>
      <c r="UI1130" s="31"/>
      <c r="UJ1130" s="31"/>
      <c r="UK1130" s="31"/>
      <c r="UL1130" s="31"/>
      <c r="UM1130" s="31"/>
      <c r="UN1130" s="31"/>
      <c r="UO1130" s="31"/>
      <c r="UP1130" s="31"/>
      <c r="UQ1130" s="31"/>
      <c r="UR1130" s="31"/>
      <c r="US1130" s="31"/>
      <c r="UT1130" s="31"/>
      <c r="UU1130" s="31"/>
      <c r="UV1130" s="31"/>
      <c r="UW1130" s="31"/>
      <c r="UX1130" s="31"/>
      <c r="UY1130" s="31"/>
      <c r="UZ1130" s="31"/>
      <c r="VA1130" s="31"/>
      <c r="VB1130" s="31"/>
      <c r="VC1130" s="31"/>
      <c r="VD1130" s="31"/>
      <c r="VE1130" s="31"/>
      <c r="VF1130" s="31"/>
      <c r="VG1130" s="31"/>
      <c r="VH1130" s="31"/>
      <c r="VI1130" s="31"/>
      <c r="VJ1130" s="31"/>
      <c r="VK1130" s="31"/>
      <c r="VL1130" s="31"/>
      <c r="VM1130" s="31"/>
      <c r="VN1130" s="31"/>
      <c r="VO1130" s="31"/>
      <c r="VP1130" s="31"/>
      <c r="VQ1130" s="31"/>
      <c r="VR1130" s="31"/>
      <c r="VS1130" s="31"/>
      <c r="VT1130" s="31"/>
      <c r="VU1130" s="31"/>
      <c r="VV1130" s="31"/>
      <c r="VW1130" s="31"/>
      <c r="VX1130" s="31"/>
      <c r="VY1130" s="31"/>
      <c r="VZ1130" s="31"/>
      <c r="WA1130" s="31"/>
      <c r="WB1130" s="31"/>
      <c r="WC1130" s="31"/>
      <c r="WD1130" s="31"/>
      <c r="WE1130" s="31"/>
      <c r="WF1130" s="31"/>
      <c r="WG1130" s="31"/>
      <c r="WH1130" s="31"/>
      <c r="WI1130" s="31"/>
      <c r="WJ1130" s="31"/>
      <c r="WK1130" s="31"/>
      <c r="WL1130" s="31"/>
      <c r="WM1130" s="31"/>
      <c r="WN1130" s="31"/>
      <c r="WO1130" s="31"/>
      <c r="WP1130" s="31"/>
      <c r="WQ1130" s="31"/>
      <c r="WR1130" s="31"/>
      <c r="WS1130" s="31"/>
      <c r="WT1130" s="31"/>
      <c r="WU1130" s="31"/>
      <c r="WV1130" s="31"/>
      <c r="WW1130" s="31"/>
      <c r="WX1130" s="31"/>
      <c r="WY1130" s="31"/>
      <c r="WZ1130" s="31"/>
      <c r="XA1130" s="31"/>
      <c r="XB1130" s="31"/>
      <c r="XC1130" s="31"/>
      <c r="XD1130" s="31"/>
      <c r="XE1130" s="31"/>
      <c r="XF1130" s="31"/>
      <c r="XG1130" s="31"/>
      <c r="XH1130" s="31"/>
      <c r="XI1130" s="31"/>
      <c r="XJ1130" s="31"/>
      <c r="XK1130" s="31"/>
      <c r="XL1130" s="31"/>
      <c r="XM1130" s="31"/>
      <c r="XN1130" s="31"/>
      <c r="XO1130" s="31"/>
      <c r="XP1130" s="31"/>
      <c r="XQ1130" s="31"/>
      <c r="XR1130" s="31"/>
      <c r="XS1130" s="31"/>
      <c r="XT1130" s="31"/>
      <c r="XU1130" s="31"/>
      <c r="XV1130" s="31"/>
      <c r="XW1130" s="31"/>
      <c r="XX1130" s="31"/>
      <c r="XY1130" s="31"/>
      <c r="XZ1130" s="31"/>
      <c r="YA1130" s="31"/>
      <c r="YB1130" s="31"/>
      <c r="YC1130" s="31"/>
      <c r="YD1130" s="31"/>
      <c r="YE1130" s="31"/>
      <c r="YF1130" s="31"/>
      <c r="YG1130" s="31"/>
      <c r="YH1130" s="31"/>
      <c r="YI1130" s="31"/>
      <c r="YJ1130" s="31"/>
      <c r="YK1130" s="31"/>
      <c r="YL1130" s="31"/>
      <c r="YM1130" s="31"/>
      <c r="YN1130" s="31"/>
      <c r="YO1130" s="31"/>
      <c r="YP1130" s="31"/>
      <c r="YQ1130" s="31"/>
      <c r="YR1130" s="31"/>
      <c r="YS1130" s="31"/>
      <c r="YT1130" s="31"/>
      <c r="YU1130" s="31"/>
      <c r="YV1130" s="31"/>
      <c r="YW1130" s="31"/>
      <c r="YX1130" s="31"/>
      <c r="YY1130" s="31"/>
      <c r="YZ1130" s="31"/>
      <c r="ZA1130" s="31"/>
      <c r="ZB1130" s="31"/>
      <c r="ZC1130" s="31"/>
      <c r="ZD1130" s="31"/>
      <c r="ZE1130" s="31"/>
      <c r="ZF1130" s="31"/>
      <c r="ZG1130" s="31"/>
      <c r="ZH1130" s="31"/>
      <c r="ZI1130" s="31"/>
      <c r="ZJ1130" s="31"/>
      <c r="ZK1130" s="31"/>
      <c r="ZL1130" s="31"/>
      <c r="ZM1130" s="31"/>
      <c r="ZN1130" s="31"/>
      <c r="ZO1130" s="31"/>
      <c r="ZP1130" s="31"/>
      <c r="ZQ1130" s="31"/>
      <c r="ZR1130" s="31"/>
      <c r="ZS1130" s="31"/>
      <c r="ZT1130" s="31"/>
      <c r="ZU1130" s="31"/>
      <c r="ZV1130" s="31"/>
      <c r="ZW1130" s="31"/>
      <c r="ZX1130" s="31"/>
      <c r="ZY1130" s="31"/>
      <c r="ZZ1130" s="31"/>
      <c r="AAA1130" s="31"/>
      <c r="AAB1130" s="31"/>
      <c r="AAC1130" s="31"/>
      <c r="AAD1130" s="31"/>
      <c r="AAE1130" s="31"/>
      <c r="AAF1130" s="31"/>
      <c r="AAG1130" s="31"/>
      <c r="AAH1130" s="31"/>
      <c r="AAI1130" s="31"/>
      <c r="AAJ1130" s="31"/>
      <c r="AAK1130" s="31"/>
      <c r="AAL1130" s="31"/>
      <c r="AAM1130" s="31"/>
      <c r="AAN1130" s="31"/>
      <c r="AAO1130" s="31"/>
      <c r="AAP1130" s="31"/>
      <c r="AAQ1130" s="31"/>
      <c r="AAR1130" s="31"/>
      <c r="AAS1130" s="31"/>
      <c r="AAT1130" s="31"/>
      <c r="AAU1130" s="31"/>
      <c r="AAV1130" s="31"/>
      <c r="AAW1130" s="31"/>
      <c r="AAX1130" s="31"/>
      <c r="AAY1130" s="31"/>
      <c r="AAZ1130" s="31"/>
      <c r="ABA1130" s="31"/>
      <c r="ABB1130" s="31"/>
      <c r="ABC1130" s="31"/>
      <c r="ABD1130" s="31"/>
      <c r="ABE1130" s="31"/>
      <c r="ABF1130" s="31"/>
      <c r="ABG1130" s="31"/>
      <c r="ABH1130" s="31"/>
      <c r="ABI1130" s="31"/>
      <c r="ABJ1130" s="31"/>
      <c r="ABK1130" s="31"/>
      <c r="ABL1130" s="31"/>
      <c r="ABM1130" s="31"/>
      <c r="ABN1130" s="31"/>
      <c r="ABO1130" s="31"/>
      <c r="ABP1130" s="31"/>
      <c r="ABQ1130" s="31"/>
      <c r="ABR1130" s="31"/>
      <c r="ABS1130" s="31"/>
      <c r="ABT1130" s="31"/>
      <c r="ABU1130" s="31"/>
      <c r="ABV1130" s="31"/>
      <c r="ABW1130" s="31"/>
      <c r="ABX1130" s="31"/>
      <c r="ABY1130" s="31"/>
      <c r="ABZ1130" s="31"/>
      <c r="ACA1130" s="31"/>
      <c r="ACB1130" s="31"/>
      <c r="ACC1130" s="31"/>
      <c r="ACD1130" s="31"/>
      <c r="ACE1130" s="31"/>
      <c r="ACF1130" s="31"/>
      <c r="ACG1130" s="31"/>
      <c r="ACH1130" s="31"/>
      <c r="ACI1130" s="31"/>
      <c r="ACJ1130" s="31"/>
      <c r="ACK1130" s="31"/>
      <c r="ACL1130" s="31"/>
      <c r="ACM1130" s="31"/>
      <c r="ACN1130" s="31"/>
      <c r="ACO1130" s="31"/>
      <c r="ACP1130" s="31"/>
      <c r="ACQ1130" s="29"/>
      <c r="ACR1130" s="345" t="s">
        <v>669</v>
      </c>
      <c r="ACS1130" s="347" t="s">
        <v>670</v>
      </c>
    </row>
    <row r="1131" spans="1:777" ht="94.5" customHeight="1">
      <c r="A1131" s="29"/>
      <c r="B1131" s="39"/>
      <c r="C1131" s="130"/>
      <c r="D1131" s="130"/>
      <c r="E1131" s="130"/>
      <c r="F1131" s="130"/>
      <c r="G1131" s="130"/>
      <c r="H1131" s="39"/>
      <c r="I1131" s="39"/>
      <c r="J1131" s="39"/>
      <c r="K1131" s="39"/>
      <c r="L1131" s="39"/>
      <c r="M1131" s="39"/>
      <c r="N1131" s="39"/>
      <c r="O1131" s="39"/>
      <c r="P1131" s="39"/>
      <c r="Q1131" s="39"/>
      <c r="R1131" s="39"/>
      <c r="S1131" s="39"/>
      <c r="T1131" s="39"/>
      <c r="U1131" s="39"/>
      <c r="V1131" s="39"/>
      <c r="W1131" s="39"/>
      <c r="X1131" s="39"/>
      <c r="Y1131" s="39"/>
      <c r="Z1131" s="39"/>
      <c r="AA1131" s="39"/>
      <c r="AB1131" s="31"/>
      <c r="AC1131" s="31"/>
      <c r="AD1131" s="31"/>
      <c r="AE1131" s="31"/>
      <c r="AF1131" s="31"/>
      <c r="AG1131" s="31"/>
      <c r="AH1131" s="31"/>
      <c r="AI1131" s="31"/>
      <c r="AJ1131" s="31"/>
      <c r="AK1131" s="31"/>
      <c r="AL1131" s="31"/>
      <c r="AM1131" s="31"/>
      <c r="AN1131" s="31"/>
      <c r="AO1131" s="31"/>
      <c r="AP1131" s="31"/>
      <c r="AQ1131" s="31"/>
      <c r="AR1131" s="31"/>
      <c r="AS1131" s="31"/>
      <c r="AT1131" s="31"/>
      <c r="AU1131" s="31"/>
      <c r="AV1131" s="39"/>
      <c r="AW1131" s="39"/>
      <c r="AX1131" s="39"/>
      <c r="AY1131" s="39"/>
      <c r="AZ1131" s="39"/>
      <c r="BA1131" s="39"/>
      <c r="BB1131" s="39"/>
      <c r="BC1131" s="39"/>
      <c r="BD1131" s="39"/>
      <c r="BE1131" s="39"/>
      <c r="BF1131" s="39"/>
      <c r="BG1131" s="39"/>
      <c r="BH1131" s="39"/>
      <c r="BI1131" s="163"/>
      <c r="BJ1131" s="163"/>
      <c r="BK1131" s="164"/>
      <c r="BL1131" s="164"/>
      <c r="BM1131" s="164"/>
      <c r="BN1131" s="164"/>
      <c r="BO1131" s="164"/>
      <c r="BP1131" s="164"/>
      <c r="BQ1131" s="164"/>
      <c r="BR1131" s="164"/>
      <c r="BS1131" s="164"/>
      <c r="BT1131" s="164"/>
      <c r="BU1131" s="164"/>
      <c r="BV1131" s="164"/>
      <c r="BW1131" s="164"/>
      <c r="BX1131" s="164"/>
      <c r="BY1131" s="164"/>
      <c r="BZ1131" s="164"/>
      <c r="CA1131" s="164"/>
      <c r="CB1131" s="163"/>
      <c r="CC1131" s="31"/>
      <c r="CD1131" s="129"/>
      <c r="CE1131" s="31"/>
      <c r="CF1131" s="31"/>
      <c r="CG1131" s="31"/>
      <c r="CH1131" s="31"/>
      <c r="CI1131" s="31"/>
      <c r="CJ1131" s="31"/>
      <c r="CK1131" s="31"/>
      <c r="CL1131" s="31"/>
      <c r="CM1131" s="31"/>
      <c r="CN1131" s="31"/>
      <c r="CO1131" s="31"/>
      <c r="CP1131" s="31"/>
      <c r="CQ1131" s="31"/>
      <c r="CR1131" s="31"/>
      <c r="CS1131" s="31"/>
      <c r="CT1131" s="31"/>
      <c r="CU1131" s="31"/>
      <c r="CV1131" s="31"/>
      <c r="CW1131" s="31"/>
      <c r="CX1131" s="31"/>
      <c r="CY1131" s="31"/>
      <c r="CZ1131" s="31"/>
      <c r="DA1131" s="31"/>
      <c r="DB1131" s="31"/>
      <c r="DC1131" s="31"/>
      <c r="DD1131" s="31"/>
      <c r="DE1131" s="31"/>
      <c r="DF1131" s="31"/>
      <c r="DG1131" s="31"/>
      <c r="DH1131" s="31"/>
      <c r="DI1131" s="31"/>
      <c r="DJ1131" s="31"/>
      <c r="DK1131" s="31"/>
      <c r="DL1131" s="31"/>
      <c r="DM1131" s="31"/>
      <c r="DN1131" s="31"/>
      <c r="DO1131" s="31"/>
      <c r="DP1131" s="31"/>
      <c r="DQ1131" s="31"/>
      <c r="DR1131" s="31"/>
      <c r="DS1131" s="31"/>
      <c r="DT1131" s="31"/>
      <c r="DU1131" s="31"/>
      <c r="DV1131" s="31"/>
      <c r="DW1131" s="31"/>
      <c r="DX1131" s="31"/>
      <c r="DY1131" s="31"/>
      <c r="DZ1131" s="31"/>
      <c r="EA1131" s="31"/>
      <c r="EB1131" s="31"/>
      <c r="EC1131" s="31"/>
      <c r="ED1131" s="31"/>
      <c r="EE1131" s="31"/>
      <c r="EF1131" s="31"/>
      <c r="EG1131" s="31"/>
      <c r="EH1131" s="31"/>
      <c r="EI1131" s="31"/>
      <c r="EJ1131" s="31"/>
      <c r="EK1131" s="31"/>
      <c r="EL1131" s="31"/>
      <c r="EM1131" s="31"/>
      <c r="EN1131" s="31"/>
      <c r="EO1131" s="31"/>
      <c r="EP1131" s="31"/>
      <c r="EQ1131" s="31"/>
      <c r="ER1131" s="31"/>
      <c r="ES1131" s="31"/>
      <c r="ET1131" s="31"/>
      <c r="EU1131" s="31"/>
      <c r="EV1131" s="31"/>
      <c r="EW1131" s="31"/>
      <c r="EX1131" s="31"/>
      <c r="EY1131" s="31"/>
      <c r="EZ1131" s="31"/>
      <c r="FA1131" s="31"/>
      <c r="FB1131" s="31"/>
      <c r="FC1131" s="31"/>
      <c r="FD1131" s="31"/>
      <c r="FE1131" s="31"/>
      <c r="FF1131" s="31"/>
      <c r="FG1131" s="31"/>
      <c r="FH1131" s="31"/>
      <c r="FI1131" s="31"/>
      <c r="FJ1131" s="31"/>
      <c r="FK1131" s="31"/>
      <c r="FL1131" s="31"/>
      <c r="FM1131" s="31"/>
      <c r="FN1131" s="31"/>
      <c r="FO1131" s="31"/>
      <c r="FP1131" s="31"/>
      <c r="FQ1131" s="31"/>
      <c r="FR1131" s="31"/>
      <c r="FS1131" s="31"/>
      <c r="FT1131" s="31"/>
      <c r="FU1131" s="31"/>
      <c r="FV1131" s="31"/>
      <c r="FW1131" s="31"/>
      <c r="FX1131" s="31"/>
      <c r="FY1131" s="31"/>
      <c r="FZ1131" s="31"/>
      <c r="GA1131" s="31"/>
      <c r="GB1131" s="31"/>
      <c r="GC1131" s="31"/>
      <c r="GD1131" s="31"/>
      <c r="GE1131" s="31"/>
      <c r="GF1131" s="31"/>
      <c r="GG1131" s="31"/>
      <c r="GH1131" s="31"/>
      <c r="GI1131" s="31"/>
      <c r="GJ1131" s="31"/>
      <c r="GK1131" s="31"/>
      <c r="GL1131" s="31"/>
      <c r="GM1131" s="31"/>
      <c r="GN1131" s="31"/>
      <c r="GO1131" s="31"/>
      <c r="GP1131" s="31"/>
      <c r="GQ1131" s="31"/>
      <c r="GR1131" s="31"/>
      <c r="GS1131" s="31"/>
      <c r="GT1131" s="31"/>
      <c r="GU1131" s="31"/>
      <c r="GV1131" s="31"/>
      <c r="GW1131" s="31"/>
      <c r="GX1131" s="31"/>
      <c r="GY1131" s="31"/>
      <c r="GZ1131" s="31"/>
      <c r="HA1131" s="31"/>
      <c r="HB1131" s="31"/>
      <c r="HC1131" s="31"/>
      <c r="HD1131" s="31"/>
      <c r="HE1131" s="31"/>
      <c r="HF1131" s="31"/>
      <c r="HG1131" s="31"/>
      <c r="HH1131" s="31"/>
      <c r="HI1131" s="31"/>
      <c r="HJ1131" s="31"/>
      <c r="HK1131" s="31"/>
      <c r="HL1131" s="31"/>
      <c r="HM1131" s="31"/>
      <c r="HN1131" s="31"/>
      <c r="HO1131" s="31"/>
      <c r="HP1131" s="31"/>
      <c r="HQ1131" s="31"/>
      <c r="HR1131" s="31"/>
      <c r="HS1131" s="31"/>
      <c r="HT1131" s="31"/>
      <c r="HU1131" s="31"/>
      <c r="HV1131" s="31"/>
      <c r="HW1131" s="31"/>
      <c r="HX1131" s="31"/>
      <c r="HY1131" s="31"/>
      <c r="HZ1131" s="31"/>
      <c r="IA1131" s="31"/>
      <c r="IB1131" s="31"/>
      <c r="IC1131" s="31"/>
      <c r="ID1131" s="31"/>
      <c r="IE1131" s="31"/>
      <c r="IF1131" s="31"/>
      <c r="IG1131" s="31"/>
      <c r="IH1131" s="31"/>
      <c r="II1131" s="31"/>
      <c r="IJ1131" s="31"/>
      <c r="IK1131" s="31"/>
      <c r="IL1131" s="31"/>
      <c r="IM1131" s="31"/>
      <c r="IN1131" s="31"/>
      <c r="IO1131" s="31"/>
      <c r="IP1131" s="31"/>
      <c r="IQ1131" s="31"/>
      <c r="IR1131" s="31"/>
      <c r="IS1131" s="31"/>
      <c r="IT1131" s="31"/>
      <c r="IU1131" s="31"/>
      <c r="IV1131" s="31"/>
      <c r="IW1131" s="31"/>
      <c r="IX1131" s="31"/>
      <c r="IY1131" s="31"/>
      <c r="IZ1131" s="31"/>
      <c r="JA1131" s="31"/>
      <c r="JB1131" s="31"/>
      <c r="JC1131" s="31"/>
      <c r="JD1131" s="31"/>
      <c r="JE1131" s="31"/>
      <c r="JF1131" s="31"/>
      <c r="JG1131" s="31"/>
      <c r="JH1131" s="31"/>
      <c r="JI1131" s="31"/>
      <c r="JJ1131" s="31"/>
      <c r="JK1131" s="31"/>
      <c r="JL1131" s="31"/>
      <c r="JM1131" s="31"/>
      <c r="JN1131" s="31"/>
      <c r="JO1131" s="31"/>
      <c r="JP1131" s="31"/>
      <c r="JQ1131" s="31"/>
      <c r="JR1131" s="31"/>
      <c r="JS1131" s="31"/>
      <c r="JT1131" s="31"/>
      <c r="JU1131" s="31"/>
      <c r="JV1131" s="31"/>
      <c r="JW1131" s="31"/>
      <c r="JX1131" s="31"/>
      <c r="JY1131" s="31"/>
      <c r="JZ1131" s="31"/>
      <c r="KA1131" s="31"/>
      <c r="KB1131" s="31"/>
      <c r="KC1131" s="31"/>
      <c r="KD1131" s="31"/>
      <c r="KE1131" s="31"/>
      <c r="KF1131" s="31"/>
      <c r="KG1131" s="31"/>
      <c r="KH1131" s="31"/>
      <c r="KI1131" s="31"/>
      <c r="KJ1131" s="31"/>
      <c r="KK1131" s="31"/>
      <c r="KL1131" s="31"/>
      <c r="KM1131" s="31"/>
      <c r="KN1131" s="31"/>
      <c r="KO1131" s="31"/>
      <c r="KP1131" s="31"/>
      <c r="KQ1131" s="31"/>
      <c r="KR1131" s="31"/>
      <c r="KS1131" s="31"/>
      <c r="KT1131" s="31"/>
      <c r="KU1131" s="31"/>
      <c r="KV1131" s="31"/>
      <c r="KW1131" s="31"/>
      <c r="KX1131" s="31"/>
      <c r="KY1131" s="31"/>
      <c r="KZ1131" s="31"/>
      <c r="LA1131" s="31"/>
      <c r="LB1131" s="31"/>
      <c r="LC1131" s="31"/>
      <c r="LD1131" s="31"/>
      <c r="LE1131" s="31"/>
      <c r="LF1131" s="31"/>
      <c r="LG1131" s="31"/>
      <c r="LH1131" s="31"/>
      <c r="LI1131" s="31"/>
      <c r="LJ1131" s="31"/>
      <c r="LK1131" s="31"/>
      <c r="LL1131" s="31"/>
      <c r="LM1131" s="31"/>
      <c r="LN1131" s="31"/>
      <c r="LO1131" s="31"/>
      <c r="LP1131" s="31"/>
      <c r="LQ1131" s="31"/>
      <c r="LR1131" s="31"/>
      <c r="LS1131" s="31"/>
      <c r="LT1131" s="31"/>
      <c r="LU1131" s="31"/>
      <c r="LV1131" s="31"/>
      <c r="LW1131" s="31"/>
      <c r="LX1131" s="31"/>
      <c r="LY1131" s="31"/>
      <c r="LZ1131" s="31"/>
      <c r="MA1131" s="31"/>
      <c r="MB1131" s="31"/>
      <c r="MC1131" s="31"/>
      <c r="MD1131" s="31"/>
      <c r="ME1131" s="31"/>
      <c r="MF1131" s="31"/>
      <c r="MG1131" s="31"/>
      <c r="MH1131" s="31"/>
      <c r="MI1131" s="31"/>
      <c r="MJ1131" s="31"/>
      <c r="MK1131" s="31"/>
      <c r="ML1131" s="31"/>
      <c r="MM1131" s="31"/>
      <c r="MN1131" s="31"/>
      <c r="MO1131" s="31"/>
      <c r="MP1131" s="31"/>
      <c r="MQ1131" s="31"/>
      <c r="MR1131" s="31"/>
      <c r="MS1131" s="31"/>
      <c r="MT1131" s="31"/>
      <c r="MU1131" s="31"/>
      <c r="MV1131" s="31"/>
      <c r="MW1131" s="31"/>
      <c r="MX1131" s="31"/>
      <c r="MY1131" s="31"/>
      <c r="MZ1131" s="31"/>
      <c r="NA1131" s="31"/>
      <c r="NB1131" s="31"/>
      <c r="NC1131" s="31"/>
      <c r="ND1131" s="31"/>
      <c r="NE1131" s="31"/>
      <c r="NF1131" s="31"/>
      <c r="NG1131" s="31"/>
      <c r="NH1131" s="31"/>
      <c r="NI1131" s="31"/>
      <c r="NJ1131" s="31"/>
      <c r="NK1131" s="31"/>
      <c r="NL1131" s="31"/>
      <c r="NM1131" s="31"/>
      <c r="NN1131" s="31"/>
      <c r="NO1131" s="31"/>
      <c r="NP1131" s="31"/>
      <c r="NQ1131" s="31"/>
      <c r="NR1131" s="31"/>
      <c r="NS1131" s="31"/>
      <c r="NT1131" s="31"/>
      <c r="NU1131" s="31"/>
      <c r="NV1131" s="31"/>
      <c r="NW1131" s="31"/>
      <c r="NX1131" s="31"/>
      <c r="NY1131" s="31"/>
      <c r="NZ1131" s="31"/>
      <c r="OA1131" s="31"/>
      <c r="OB1131" s="31"/>
      <c r="OC1131" s="31"/>
      <c r="OD1131" s="31"/>
      <c r="OE1131" s="31"/>
      <c r="OF1131" s="31"/>
      <c r="OG1131" s="31"/>
      <c r="OH1131" s="31"/>
      <c r="OI1131" s="31"/>
      <c r="OJ1131" s="31"/>
      <c r="OK1131" s="31"/>
      <c r="OL1131" s="31"/>
      <c r="OM1131" s="31"/>
      <c r="ON1131" s="31"/>
      <c r="OO1131" s="31"/>
      <c r="OP1131" s="31"/>
      <c r="OQ1131" s="31"/>
      <c r="OR1131" s="31"/>
      <c r="OS1131" s="31"/>
      <c r="OT1131" s="31"/>
      <c r="OU1131" s="31"/>
      <c r="OV1131" s="31"/>
      <c r="OW1131" s="31"/>
      <c r="OX1131" s="31"/>
      <c r="OY1131" s="31"/>
      <c r="OZ1131" s="31"/>
      <c r="PA1131" s="31"/>
      <c r="PB1131" s="31"/>
      <c r="PC1131" s="31"/>
      <c r="PD1131" s="31"/>
      <c r="PE1131" s="31"/>
      <c r="PF1131" s="31"/>
      <c r="PG1131" s="31"/>
      <c r="PH1131" s="31"/>
      <c r="PI1131" s="31"/>
      <c r="PJ1131" s="31"/>
      <c r="PK1131" s="31"/>
      <c r="PL1131" s="31"/>
      <c r="PM1131" s="31"/>
      <c r="PN1131" s="31"/>
      <c r="PO1131" s="31"/>
      <c r="PP1131" s="31"/>
      <c r="PQ1131" s="31"/>
      <c r="PR1131" s="31"/>
      <c r="PS1131" s="31"/>
      <c r="PT1131" s="31"/>
      <c r="PU1131" s="31"/>
      <c r="PV1131" s="31"/>
      <c r="PW1131" s="31"/>
      <c r="PX1131" s="31"/>
      <c r="PY1131" s="31"/>
      <c r="PZ1131" s="31"/>
      <c r="QA1131" s="31"/>
      <c r="QB1131" s="31"/>
      <c r="QC1131" s="31"/>
      <c r="QD1131" s="31"/>
      <c r="QE1131" s="31"/>
      <c r="QF1131" s="31"/>
      <c r="QG1131" s="31"/>
      <c r="QH1131" s="31"/>
      <c r="QI1131" s="31"/>
      <c r="QJ1131" s="31"/>
      <c r="QK1131" s="31"/>
      <c r="QL1131" s="31"/>
      <c r="QM1131" s="31"/>
      <c r="QN1131" s="31"/>
      <c r="QO1131" s="31"/>
      <c r="QP1131" s="31"/>
      <c r="QQ1131" s="31"/>
      <c r="QR1131" s="31"/>
      <c r="QS1131" s="31"/>
      <c r="QT1131" s="31"/>
      <c r="QU1131" s="31"/>
      <c r="QV1131" s="31"/>
      <c r="QW1131" s="31"/>
      <c r="QX1131" s="31"/>
      <c r="QY1131" s="31"/>
      <c r="QZ1131" s="31"/>
      <c r="RA1131" s="31"/>
      <c r="RB1131" s="31"/>
      <c r="RC1131" s="31"/>
      <c r="RD1131" s="31"/>
      <c r="RE1131" s="31"/>
      <c r="RF1131" s="31"/>
      <c r="RG1131" s="31"/>
      <c r="RH1131" s="31"/>
      <c r="RI1131" s="31"/>
      <c r="RJ1131" s="31"/>
      <c r="RK1131" s="31"/>
      <c r="RL1131" s="31"/>
      <c r="RM1131" s="31"/>
      <c r="RN1131" s="31"/>
      <c r="RO1131" s="31"/>
      <c r="RP1131" s="31"/>
      <c r="RQ1131" s="31"/>
      <c r="RR1131" s="31"/>
      <c r="RS1131" s="31"/>
      <c r="RT1131" s="31"/>
      <c r="RU1131" s="31"/>
      <c r="RV1131" s="31"/>
      <c r="RW1131" s="31"/>
      <c r="RX1131" s="31"/>
      <c r="RY1131" s="31"/>
      <c r="RZ1131" s="31"/>
      <c r="SA1131" s="31"/>
      <c r="SB1131" s="31"/>
      <c r="SC1131" s="31"/>
      <c r="SD1131" s="31"/>
      <c r="SE1131" s="31"/>
      <c r="SF1131" s="31"/>
      <c r="SG1131" s="31"/>
      <c r="SH1131" s="31"/>
      <c r="SI1131" s="31"/>
      <c r="SJ1131" s="31"/>
      <c r="SK1131" s="31"/>
      <c r="SL1131" s="31"/>
      <c r="SM1131" s="31"/>
      <c r="SN1131" s="31"/>
      <c r="SO1131" s="31"/>
      <c r="SP1131" s="31"/>
      <c r="SQ1131" s="31"/>
      <c r="SR1131" s="31"/>
      <c r="SS1131" s="31"/>
      <c r="ST1131" s="31"/>
      <c r="SU1131" s="31"/>
      <c r="SV1131" s="31"/>
      <c r="SW1131" s="31"/>
      <c r="SX1131" s="31"/>
      <c r="SY1131" s="31"/>
      <c r="SZ1131" s="31"/>
      <c r="TA1131" s="31"/>
      <c r="TB1131" s="31"/>
      <c r="TC1131" s="31"/>
      <c r="TD1131" s="31"/>
      <c r="TE1131" s="31"/>
      <c r="TF1131" s="31"/>
      <c r="TG1131" s="31"/>
      <c r="TH1131" s="31"/>
      <c r="TI1131" s="31"/>
      <c r="TJ1131" s="31"/>
      <c r="TK1131" s="31"/>
      <c r="TL1131" s="31"/>
      <c r="TM1131" s="31"/>
      <c r="TN1131" s="31"/>
      <c r="TO1131" s="31"/>
      <c r="TP1131" s="31"/>
      <c r="TQ1131" s="31"/>
      <c r="TR1131" s="31"/>
      <c r="TS1131" s="31"/>
      <c r="TT1131" s="31"/>
      <c r="TU1131" s="31"/>
      <c r="TV1131" s="31"/>
      <c r="TW1131" s="31"/>
      <c r="TX1131" s="31"/>
      <c r="TY1131" s="31"/>
      <c r="TZ1131" s="31"/>
      <c r="UA1131" s="31"/>
      <c r="UB1131" s="31"/>
      <c r="UC1131" s="31"/>
      <c r="UD1131" s="31"/>
      <c r="UE1131" s="31"/>
      <c r="UF1131" s="31"/>
      <c r="UG1131" s="31"/>
      <c r="UH1131" s="31"/>
      <c r="UI1131" s="31"/>
      <c r="UJ1131" s="31"/>
      <c r="UK1131" s="31"/>
      <c r="UL1131" s="31"/>
      <c r="UM1131" s="31"/>
      <c r="UN1131" s="31"/>
      <c r="UO1131" s="31"/>
      <c r="UP1131" s="31"/>
      <c r="UQ1131" s="31"/>
      <c r="UR1131" s="31"/>
      <c r="US1131" s="31"/>
      <c r="UT1131" s="31"/>
      <c r="UU1131" s="31"/>
      <c r="UV1131" s="31"/>
      <c r="UW1131" s="31"/>
      <c r="UX1131" s="31"/>
      <c r="UY1131" s="31"/>
      <c r="UZ1131" s="31"/>
      <c r="VA1131" s="31"/>
      <c r="VB1131" s="31"/>
      <c r="VC1131" s="31"/>
      <c r="VD1131" s="31"/>
      <c r="VE1131" s="31"/>
      <c r="VF1131" s="31"/>
      <c r="VG1131" s="31"/>
      <c r="VH1131" s="31"/>
      <c r="VI1131" s="31"/>
      <c r="VJ1131" s="31"/>
      <c r="VK1131" s="31"/>
      <c r="VL1131" s="31"/>
      <c r="VM1131" s="31"/>
      <c r="VN1131" s="31"/>
      <c r="VO1131" s="31"/>
      <c r="VP1131" s="31"/>
      <c r="VQ1131" s="31"/>
      <c r="VR1131" s="31"/>
      <c r="VS1131" s="31"/>
      <c r="VT1131" s="31"/>
      <c r="VU1131" s="31"/>
      <c r="VV1131" s="31"/>
      <c r="VW1131" s="31"/>
      <c r="VX1131" s="31"/>
      <c r="VY1131" s="31"/>
      <c r="VZ1131" s="31"/>
      <c r="WA1131" s="31"/>
      <c r="WB1131" s="31"/>
      <c r="WC1131" s="31"/>
      <c r="WD1131" s="31"/>
      <c r="WE1131" s="31"/>
      <c r="WF1131" s="31"/>
      <c r="WG1131" s="31"/>
      <c r="WH1131" s="31"/>
      <c r="WI1131" s="31"/>
      <c r="WJ1131" s="31"/>
      <c r="WK1131" s="31"/>
      <c r="WL1131" s="31"/>
      <c r="WM1131" s="31"/>
      <c r="WN1131" s="31"/>
      <c r="WO1131" s="31"/>
      <c r="WP1131" s="31"/>
      <c r="WQ1131" s="31"/>
      <c r="WR1131" s="31"/>
      <c r="WS1131" s="31"/>
      <c r="WT1131" s="31"/>
      <c r="WU1131" s="31"/>
      <c r="WV1131" s="31"/>
      <c r="WW1131" s="31"/>
      <c r="WX1131" s="31"/>
      <c r="WY1131" s="31"/>
      <c r="WZ1131" s="31"/>
      <c r="XA1131" s="31"/>
      <c r="XB1131" s="31"/>
      <c r="XC1131" s="31"/>
      <c r="XD1131" s="31"/>
      <c r="XE1131" s="31"/>
      <c r="XF1131" s="31"/>
      <c r="XG1131" s="31"/>
      <c r="XH1131" s="31"/>
      <c r="XI1131" s="31"/>
      <c r="XJ1131" s="31"/>
      <c r="XK1131" s="31"/>
      <c r="XL1131" s="31"/>
      <c r="XM1131" s="31"/>
      <c r="XN1131" s="31"/>
      <c r="XO1131" s="31"/>
      <c r="XP1131" s="31"/>
      <c r="XQ1131" s="31"/>
      <c r="XR1131" s="31"/>
      <c r="XS1131" s="31"/>
      <c r="XT1131" s="31"/>
      <c r="XU1131" s="31"/>
      <c r="XV1131" s="31"/>
      <c r="XW1131" s="31"/>
      <c r="XX1131" s="31"/>
      <c r="XY1131" s="31"/>
      <c r="XZ1131" s="31"/>
      <c r="YA1131" s="31"/>
      <c r="YB1131" s="31"/>
      <c r="YC1131" s="31"/>
      <c r="YD1131" s="31"/>
      <c r="YE1131" s="31"/>
      <c r="YF1131" s="31"/>
      <c r="YG1131" s="31"/>
      <c r="YH1131" s="31"/>
      <c r="YI1131" s="31"/>
      <c r="YJ1131" s="31"/>
      <c r="YK1131" s="31"/>
      <c r="YL1131" s="31"/>
      <c r="YM1131" s="31"/>
      <c r="YN1131" s="31"/>
      <c r="YO1131" s="31"/>
      <c r="YP1131" s="31"/>
      <c r="YQ1131" s="31"/>
      <c r="YR1131" s="31"/>
      <c r="YS1131" s="31"/>
      <c r="YT1131" s="31"/>
      <c r="YU1131" s="31"/>
      <c r="YV1131" s="31"/>
      <c r="YW1131" s="31"/>
      <c r="YX1131" s="31"/>
      <c r="YY1131" s="31"/>
      <c r="YZ1131" s="31"/>
      <c r="ZA1131" s="31"/>
      <c r="ZB1131" s="31"/>
      <c r="ZC1131" s="31"/>
      <c r="ZD1131" s="31"/>
      <c r="ZE1131" s="31"/>
      <c r="ZF1131" s="31"/>
      <c r="ZG1131" s="31"/>
      <c r="ZH1131" s="31"/>
      <c r="ZI1131" s="31"/>
      <c r="ZJ1131" s="31"/>
      <c r="ZK1131" s="31"/>
      <c r="ZL1131" s="31"/>
      <c r="ZM1131" s="31"/>
      <c r="ZN1131" s="31"/>
      <c r="ZO1131" s="31"/>
      <c r="ZP1131" s="31"/>
      <c r="ZQ1131" s="31"/>
      <c r="ZR1131" s="31"/>
      <c r="ZS1131" s="31"/>
      <c r="ZT1131" s="31"/>
      <c r="ZU1131" s="31"/>
      <c r="ZV1131" s="31"/>
      <c r="ZW1131" s="31"/>
      <c r="ZX1131" s="31"/>
      <c r="ZY1131" s="31"/>
      <c r="ZZ1131" s="31"/>
      <c r="AAA1131" s="31"/>
      <c r="AAB1131" s="31"/>
      <c r="AAC1131" s="31"/>
      <c r="AAD1131" s="31"/>
      <c r="AAE1131" s="31"/>
      <c r="AAF1131" s="31"/>
      <c r="AAG1131" s="31"/>
      <c r="AAH1131" s="31"/>
      <c r="AAI1131" s="31"/>
      <c r="AAJ1131" s="31"/>
      <c r="AAK1131" s="31"/>
      <c r="AAL1131" s="31"/>
      <c r="AAM1131" s="31"/>
      <c r="AAN1131" s="31"/>
      <c r="AAO1131" s="31"/>
      <c r="AAP1131" s="31"/>
      <c r="AAQ1131" s="31"/>
      <c r="AAR1131" s="31"/>
      <c r="AAS1131" s="31"/>
      <c r="AAT1131" s="31"/>
      <c r="AAU1131" s="31"/>
      <c r="AAV1131" s="31"/>
      <c r="AAW1131" s="31"/>
      <c r="AAX1131" s="31"/>
      <c r="AAY1131" s="31"/>
      <c r="AAZ1131" s="31"/>
      <c r="ABA1131" s="31"/>
      <c r="ABB1131" s="31"/>
      <c r="ABC1131" s="31"/>
      <c r="ABD1131" s="31"/>
      <c r="ABE1131" s="31"/>
      <c r="ABF1131" s="31"/>
      <c r="ABG1131" s="31"/>
      <c r="ABH1131" s="31"/>
      <c r="ABI1131" s="31"/>
      <c r="ABJ1131" s="31"/>
      <c r="ABK1131" s="31"/>
      <c r="ABL1131" s="31"/>
      <c r="ABM1131" s="31"/>
      <c r="ABN1131" s="31"/>
      <c r="ABO1131" s="31"/>
      <c r="ABP1131" s="31"/>
      <c r="ABQ1131" s="31"/>
      <c r="ABR1131" s="31"/>
      <c r="ABS1131" s="31"/>
      <c r="ABT1131" s="31"/>
      <c r="ABU1131" s="31"/>
      <c r="ABV1131" s="31"/>
      <c r="ABW1131" s="31"/>
      <c r="ABX1131" s="31"/>
      <c r="ABY1131" s="31"/>
      <c r="ABZ1131" s="31"/>
      <c r="ACA1131" s="31"/>
      <c r="ACB1131" s="31"/>
      <c r="ACC1131" s="31"/>
      <c r="ACD1131" s="31"/>
      <c r="ACE1131" s="31"/>
      <c r="ACF1131" s="31"/>
      <c r="ACG1131" s="31"/>
      <c r="ACH1131" s="31"/>
      <c r="ACI1131" s="31"/>
      <c r="ACJ1131" s="31"/>
      <c r="ACK1131" s="31"/>
      <c r="ACL1131" s="31"/>
      <c r="ACM1131" s="31"/>
      <c r="ACN1131" s="31"/>
      <c r="ACO1131" s="31"/>
      <c r="ACP1131" s="31"/>
      <c r="ACQ1131" s="29"/>
      <c r="ACR1131" s="345" t="s">
        <v>122</v>
      </c>
      <c r="ACS1131" s="347" t="s">
        <v>478</v>
      </c>
    </row>
    <row r="1132" spans="1:777" ht="60" customHeight="1">
      <c r="A1132" s="29"/>
      <c r="B1132" s="39"/>
      <c r="C1132" s="130"/>
      <c r="D1132" s="130"/>
      <c r="E1132" s="130"/>
      <c r="F1132" s="130"/>
      <c r="G1132" s="130"/>
      <c r="H1132" s="39"/>
      <c r="I1132" s="39"/>
      <c r="J1132" s="39"/>
      <c r="K1132" s="39"/>
      <c r="L1132" s="39"/>
      <c r="M1132" s="39"/>
      <c r="N1132" s="39"/>
      <c r="O1132" s="39"/>
      <c r="P1132" s="39"/>
      <c r="Q1132" s="39"/>
      <c r="R1132" s="39"/>
      <c r="S1132" s="39"/>
      <c r="T1132" s="39"/>
      <c r="U1132" s="39"/>
      <c r="V1132" s="39"/>
      <c r="W1132" s="39"/>
      <c r="X1132" s="39"/>
      <c r="Y1132" s="39"/>
      <c r="Z1132" s="39"/>
      <c r="AA1132" s="39"/>
      <c r="AB1132" s="31"/>
      <c r="AC1132" s="31"/>
      <c r="AD1132" s="31"/>
      <c r="AE1132" s="31"/>
      <c r="AF1132" s="31"/>
      <c r="AG1132" s="31"/>
      <c r="AH1132" s="31"/>
      <c r="AI1132" s="31"/>
      <c r="AJ1132" s="31"/>
      <c r="AK1132" s="31"/>
      <c r="AL1132" s="31"/>
      <c r="AM1132" s="31"/>
      <c r="AN1132" s="31"/>
      <c r="AO1132" s="31"/>
      <c r="AP1132" s="31"/>
      <c r="AQ1132" s="31"/>
      <c r="AR1132" s="31"/>
      <c r="AS1132" s="31"/>
      <c r="AT1132" s="31"/>
      <c r="AU1132" s="31"/>
      <c r="AV1132" s="39"/>
      <c r="AW1132" s="39"/>
      <c r="AX1132" s="39"/>
      <c r="AY1132" s="39"/>
      <c r="AZ1132" s="39"/>
      <c r="BA1132" s="39"/>
      <c r="BB1132" s="39"/>
      <c r="BC1132" s="39"/>
      <c r="BD1132" s="39"/>
      <c r="BE1132" s="39"/>
      <c r="BF1132" s="39"/>
      <c r="BG1132" s="39"/>
      <c r="BH1132" s="39"/>
      <c r="BI1132" s="163"/>
      <c r="BJ1132" s="163"/>
      <c r="BK1132" s="164"/>
      <c r="BL1132" s="164"/>
      <c r="BM1132" s="164"/>
      <c r="BN1132" s="164"/>
      <c r="BO1132" s="164"/>
      <c r="BP1132" s="164"/>
      <c r="BQ1132" s="164"/>
      <c r="BR1132" s="164"/>
      <c r="BS1132" s="164"/>
      <c r="BT1132" s="164"/>
      <c r="BU1132" s="164"/>
      <c r="BV1132" s="164"/>
      <c r="BW1132" s="164"/>
      <c r="BX1132" s="164"/>
      <c r="BY1132" s="164"/>
      <c r="BZ1132" s="164"/>
      <c r="CA1132" s="164"/>
      <c r="CB1132" s="163"/>
      <c r="CC1132" s="31"/>
      <c r="CD1132" s="129"/>
      <c r="CE1132" s="31"/>
      <c r="CF1132" s="31"/>
      <c r="CG1132" s="31"/>
      <c r="CH1132" s="31"/>
      <c r="CI1132" s="31"/>
      <c r="CJ1132" s="31"/>
      <c r="CK1132" s="31"/>
      <c r="CL1132" s="31"/>
      <c r="CM1132" s="31"/>
      <c r="CN1132" s="31"/>
      <c r="CO1132" s="31"/>
      <c r="CP1132" s="31"/>
      <c r="CQ1132" s="31"/>
      <c r="CR1132" s="31"/>
      <c r="CS1132" s="31"/>
      <c r="CT1132" s="31"/>
      <c r="CU1132" s="31"/>
      <c r="CV1132" s="31"/>
      <c r="CW1132" s="31"/>
      <c r="CX1132" s="31"/>
      <c r="CY1132" s="31"/>
      <c r="CZ1132" s="31"/>
      <c r="DA1132" s="31"/>
      <c r="DB1132" s="31"/>
      <c r="DC1132" s="31"/>
      <c r="DD1132" s="31"/>
      <c r="DE1132" s="31"/>
      <c r="DF1132" s="31"/>
      <c r="DG1132" s="31"/>
      <c r="DH1132" s="31"/>
      <c r="DI1132" s="31"/>
      <c r="DJ1132" s="31"/>
      <c r="DK1132" s="31"/>
      <c r="DL1132" s="31"/>
      <c r="DM1132" s="31"/>
      <c r="DN1132" s="31"/>
      <c r="DO1132" s="31"/>
      <c r="DP1132" s="31"/>
      <c r="DQ1132" s="31"/>
      <c r="DR1132" s="31"/>
      <c r="DS1132" s="31"/>
      <c r="DT1132" s="31"/>
      <c r="DU1132" s="31"/>
      <c r="DV1132" s="31"/>
      <c r="DW1132" s="31"/>
      <c r="DX1132" s="31"/>
      <c r="DY1132" s="31"/>
      <c r="DZ1132" s="31"/>
      <c r="EA1132" s="31"/>
      <c r="EB1132" s="31"/>
      <c r="EC1132" s="31"/>
      <c r="ED1132" s="31"/>
      <c r="EE1132" s="31"/>
      <c r="EF1132" s="31"/>
      <c r="EG1132" s="31"/>
      <c r="EH1132" s="31"/>
      <c r="EI1132" s="31"/>
      <c r="EJ1132" s="31"/>
      <c r="EK1132" s="31"/>
      <c r="EL1132" s="31"/>
      <c r="EM1132" s="31"/>
      <c r="EN1132" s="31"/>
      <c r="EO1132" s="31"/>
      <c r="EP1132" s="31"/>
      <c r="EQ1132" s="31"/>
      <c r="ER1132" s="31"/>
      <c r="ES1132" s="31"/>
      <c r="ET1132" s="31"/>
      <c r="EU1132" s="31"/>
      <c r="EV1132" s="31"/>
      <c r="EW1132" s="31"/>
      <c r="EX1132" s="31"/>
      <c r="EY1132" s="31"/>
      <c r="EZ1132" s="31"/>
      <c r="FA1132" s="31"/>
      <c r="FB1132" s="31"/>
      <c r="FC1132" s="31"/>
      <c r="FD1132" s="31"/>
      <c r="FE1132" s="31"/>
      <c r="FF1132" s="31"/>
      <c r="FG1132" s="31"/>
      <c r="FH1132" s="31"/>
      <c r="FI1132" s="31"/>
      <c r="FJ1132" s="31"/>
      <c r="FK1132" s="31"/>
      <c r="FL1132" s="31"/>
      <c r="FM1132" s="31"/>
      <c r="FN1132" s="31"/>
      <c r="FO1132" s="31"/>
      <c r="FP1132" s="31"/>
      <c r="FQ1132" s="31"/>
      <c r="FR1132" s="31"/>
      <c r="FS1132" s="31"/>
      <c r="FT1132" s="31"/>
      <c r="FU1132" s="31"/>
      <c r="FV1132" s="31"/>
      <c r="FW1132" s="31"/>
      <c r="FX1132" s="31"/>
      <c r="FY1132" s="31"/>
      <c r="FZ1132" s="31"/>
      <c r="GA1132" s="31"/>
      <c r="GB1132" s="31"/>
      <c r="GC1132" s="31"/>
      <c r="GD1132" s="31"/>
      <c r="GE1132" s="31"/>
      <c r="GF1132" s="31"/>
      <c r="GG1132" s="31"/>
      <c r="GH1132" s="31"/>
      <c r="GI1132" s="31"/>
      <c r="GJ1132" s="31"/>
      <c r="GK1132" s="31"/>
      <c r="GL1132" s="31"/>
      <c r="GM1132" s="31"/>
      <c r="GN1132" s="31"/>
      <c r="GO1132" s="31"/>
      <c r="GP1132" s="31"/>
      <c r="GQ1132" s="31"/>
      <c r="GR1132" s="31"/>
      <c r="GS1132" s="31"/>
      <c r="GT1132" s="31"/>
      <c r="GU1132" s="31"/>
      <c r="GV1132" s="31"/>
      <c r="GW1132" s="31"/>
      <c r="GX1132" s="31"/>
      <c r="GY1132" s="31"/>
      <c r="GZ1132" s="31"/>
      <c r="HA1132" s="31"/>
      <c r="HB1132" s="31"/>
      <c r="HC1132" s="31"/>
      <c r="HD1132" s="31"/>
      <c r="HE1132" s="31"/>
      <c r="HF1132" s="31"/>
      <c r="HG1132" s="31"/>
      <c r="HH1132" s="31"/>
      <c r="HI1132" s="31"/>
      <c r="HJ1132" s="31"/>
      <c r="HK1132" s="31"/>
      <c r="HL1132" s="31"/>
      <c r="HM1132" s="31"/>
      <c r="HN1132" s="31"/>
      <c r="HO1132" s="31"/>
      <c r="HP1132" s="31"/>
      <c r="HQ1132" s="31"/>
      <c r="HR1132" s="31"/>
      <c r="HS1132" s="31"/>
      <c r="HT1132" s="31"/>
      <c r="HU1132" s="31"/>
      <c r="HV1132" s="31"/>
      <c r="HW1132" s="31"/>
      <c r="HX1132" s="31"/>
      <c r="HY1132" s="31"/>
      <c r="HZ1132" s="31"/>
      <c r="IA1132" s="31"/>
      <c r="IB1132" s="31"/>
      <c r="IC1132" s="31"/>
      <c r="ID1132" s="31"/>
      <c r="IE1132" s="31"/>
      <c r="IF1132" s="31"/>
      <c r="IG1132" s="31"/>
      <c r="IH1132" s="31"/>
      <c r="II1132" s="31"/>
      <c r="IJ1132" s="31"/>
      <c r="IK1132" s="31"/>
      <c r="IL1132" s="31"/>
      <c r="IM1132" s="31"/>
      <c r="IN1132" s="31"/>
      <c r="IO1132" s="31"/>
      <c r="IP1132" s="31"/>
      <c r="IQ1132" s="31"/>
      <c r="IR1132" s="31"/>
      <c r="IS1132" s="31"/>
      <c r="IT1132" s="31"/>
      <c r="IU1132" s="31"/>
      <c r="IV1132" s="31"/>
      <c r="IW1132" s="31"/>
      <c r="IX1132" s="31"/>
      <c r="IY1132" s="31"/>
      <c r="IZ1132" s="31"/>
      <c r="JA1132" s="31"/>
      <c r="JB1132" s="31"/>
      <c r="JC1132" s="31"/>
      <c r="JD1132" s="31"/>
      <c r="JE1132" s="31"/>
      <c r="JF1132" s="31"/>
      <c r="JG1132" s="31"/>
      <c r="JH1132" s="31"/>
      <c r="JI1132" s="31"/>
      <c r="JJ1132" s="31"/>
      <c r="JK1132" s="31"/>
      <c r="JL1132" s="31"/>
      <c r="JM1132" s="31"/>
      <c r="JN1132" s="31"/>
      <c r="JO1132" s="31"/>
      <c r="JP1132" s="31"/>
      <c r="JQ1132" s="31"/>
      <c r="JR1132" s="31"/>
      <c r="JS1132" s="31"/>
      <c r="JT1132" s="31"/>
      <c r="JU1132" s="31"/>
      <c r="JV1132" s="31"/>
      <c r="JW1132" s="31"/>
      <c r="JX1132" s="31"/>
      <c r="JY1132" s="31"/>
      <c r="JZ1132" s="31"/>
      <c r="KA1132" s="31"/>
      <c r="KB1132" s="31"/>
      <c r="KC1132" s="31"/>
      <c r="KD1132" s="31"/>
      <c r="KE1132" s="31"/>
      <c r="KF1132" s="31"/>
      <c r="KG1132" s="31"/>
      <c r="KH1132" s="31"/>
      <c r="KI1132" s="31"/>
      <c r="KJ1132" s="31"/>
      <c r="KK1132" s="31"/>
      <c r="KL1132" s="31"/>
      <c r="KM1132" s="31"/>
      <c r="KN1132" s="31"/>
      <c r="KO1132" s="31"/>
      <c r="KP1132" s="31"/>
      <c r="KQ1132" s="31"/>
      <c r="KR1132" s="31"/>
      <c r="KS1132" s="31"/>
      <c r="KT1132" s="31"/>
      <c r="KU1132" s="31"/>
      <c r="KV1132" s="31"/>
      <c r="KW1132" s="31"/>
      <c r="KX1132" s="31"/>
      <c r="KY1132" s="31"/>
      <c r="KZ1132" s="31"/>
      <c r="LA1132" s="31"/>
      <c r="LB1132" s="31"/>
      <c r="LC1132" s="31"/>
      <c r="LD1132" s="31"/>
      <c r="LE1132" s="31"/>
      <c r="LF1132" s="31"/>
      <c r="LG1132" s="31"/>
      <c r="LH1132" s="31"/>
      <c r="LI1132" s="31"/>
      <c r="LJ1132" s="31"/>
      <c r="LK1132" s="31"/>
      <c r="LL1132" s="31"/>
      <c r="LM1132" s="31"/>
      <c r="LN1132" s="31"/>
      <c r="LO1132" s="31"/>
      <c r="LP1132" s="31"/>
      <c r="LQ1132" s="31"/>
      <c r="LR1132" s="31"/>
      <c r="LS1132" s="31"/>
      <c r="LT1132" s="31"/>
      <c r="LU1132" s="31"/>
      <c r="LV1132" s="31"/>
      <c r="LW1132" s="31"/>
      <c r="LX1132" s="31"/>
      <c r="LY1132" s="31"/>
      <c r="LZ1132" s="31"/>
      <c r="MA1132" s="31"/>
      <c r="MB1132" s="31"/>
      <c r="MC1132" s="31"/>
      <c r="MD1132" s="31"/>
      <c r="ME1132" s="31"/>
      <c r="MF1132" s="31"/>
      <c r="MG1132" s="31"/>
      <c r="MH1132" s="31"/>
      <c r="MI1132" s="31"/>
      <c r="MJ1132" s="31"/>
      <c r="MK1132" s="31"/>
      <c r="ML1132" s="31"/>
      <c r="MM1132" s="31"/>
      <c r="MN1132" s="31"/>
      <c r="MO1132" s="31"/>
      <c r="MP1132" s="31"/>
      <c r="MQ1132" s="31"/>
      <c r="MR1132" s="31"/>
      <c r="MS1132" s="31"/>
      <c r="MT1132" s="31"/>
      <c r="MU1132" s="31"/>
      <c r="MV1132" s="31"/>
      <c r="MW1132" s="31"/>
      <c r="MX1132" s="31"/>
      <c r="MY1132" s="31"/>
      <c r="MZ1132" s="31"/>
      <c r="NA1132" s="31"/>
      <c r="NB1132" s="31"/>
      <c r="NC1132" s="31"/>
      <c r="ND1132" s="31"/>
      <c r="NE1132" s="31"/>
      <c r="NF1132" s="31"/>
      <c r="NG1132" s="31"/>
      <c r="NH1132" s="31"/>
      <c r="NI1132" s="31"/>
      <c r="NJ1132" s="31"/>
      <c r="NK1132" s="31"/>
      <c r="NL1132" s="31"/>
      <c r="NM1132" s="31"/>
      <c r="NN1132" s="31"/>
      <c r="NO1132" s="31"/>
      <c r="NP1132" s="31"/>
      <c r="NQ1132" s="31"/>
      <c r="NR1132" s="31"/>
      <c r="NS1132" s="31"/>
      <c r="NT1132" s="31"/>
      <c r="NU1132" s="31"/>
      <c r="NV1132" s="31"/>
      <c r="NW1132" s="31"/>
      <c r="NX1132" s="31"/>
      <c r="NY1132" s="31"/>
      <c r="NZ1132" s="31"/>
      <c r="OA1132" s="31"/>
      <c r="OB1132" s="31"/>
      <c r="OC1132" s="31"/>
      <c r="OD1132" s="31"/>
      <c r="OE1132" s="31"/>
      <c r="OF1132" s="31"/>
      <c r="OG1132" s="31"/>
      <c r="OH1132" s="31"/>
      <c r="OI1132" s="31"/>
      <c r="OJ1132" s="31"/>
      <c r="OK1132" s="31"/>
      <c r="OL1132" s="31"/>
      <c r="OM1132" s="31"/>
      <c r="ON1132" s="31"/>
      <c r="OO1132" s="31"/>
      <c r="OP1132" s="31"/>
      <c r="OQ1132" s="31"/>
      <c r="OR1132" s="31"/>
      <c r="OS1132" s="31"/>
      <c r="OT1132" s="31"/>
      <c r="OU1132" s="31"/>
      <c r="OV1132" s="31"/>
      <c r="OW1132" s="31"/>
      <c r="OX1132" s="31"/>
      <c r="OY1132" s="31"/>
      <c r="OZ1132" s="31"/>
      <c r="PA1132" s="31"/>
      <c r="PB1132" s="31"/>
      <c r="PC1132" s="31"/>
      <c r="PD1132" s="31"/>
      <c r="PE1132" s="31"/>
      <c r="PF1132" s="31"/>
      <c r="PG1132" s="31"/>
      <c r="PH1132" s="31"/>
      <c r="PI1132" s="31"/>
      <c r="PJ1132" s="31"/>
      <c r="PK1132" s="31"/>
      <c r="PL1132" s="31"/>
      <c r="PM1132" s="31"/>
      <c r="PN1132" s="31"/>
      <c r="PO1132" s="31"/>
      <c r="PP1132" s="31"/>
      <c r="PQ1132" s="31"/>
      <c r="PR1132" s="31"/>
      <c r="PS1132" s="31"/>
      <c r="PT1132" s="31"/>
      <c r="PU1132" s="31"/>
      <c r="PV1132" s="31"/>
      <c r="PW1132" s="31"/>
      <c r="PX1132" s="31"/>
      <c r="PY1132" s="31"/>
      <c r="PZ1132" s="31"/>
      <c r="QA1132" s="31"/>
      <c r="QB1132" s="31"/>
      <c r="QC1132" s="31"/>
      <c r="QD1132" s="31"/>
      <c r="QE1132" s="31"/>
      <c r="QF1132" s="31"/>
      <c r="QG1132" s="31"/>
      <c r="QH1132" s="31"/>
      <c r="QI1132" s="31"/>
      <c r="QJ1132" s="31"/>
      <c r="QK1132" s="31"/>
      <c r="QL1132" s="31"/>
      <c r="QM1132" s="31"/>
      <c r="QN1132" s="31"/>
      <c r="QO1132" s="31"/>
      <c r="QP1132" s="31"/>
      <c r="QQ1132" s="31"/>
      <c r="QR1132" s="31"/>
      <c r="QS1132" s="31"/>
      <c r="QT1132" s="31"/>
      <c r="QU1132" s="31"/>
      <c r="QV1132" s="31"/>
      <c r="QW1132" s="31"/>
      <c r="QX1132" s="31"/>
      <c r="QY1132" s="31"/>
      <c r="QZ1132" s="31"/>
      <c r="RA1132" s="31"/>
      <c r="RB1132" s="31"/>
      <c r="RC1132" s="31"/>
      <c r="RD1132" s="31"/>
      <c r="RE1132" s="31"/>
      <c r="RF1132" s="31"/>
      <c r="RG1132" s="31"/>
      <c r="RH1132" s="31"/>
      <c r="RI1132" s="31"/>
      <c r="RJ1132" s="31"/>
      <c r="RK1132" s="31"/>
      <c r="RL1132" s="31"/>
      <c r="RM1132" s="31"/>
      <c r="RN1132" s="31"/>
      <c r="RO1132" s="31"/>
      <c r="RP1132" s="31"/>
      <c r="RQ1132" s="31"/>
      <c r="RR1132" s="31"/>
      <c r="RS1132" s="31"/>
      <c r="RT1132" s="31"/>
      <c r="RU1132" s="31"/>
      <c r="RV1132" s="31"/>
      <c r="RW1132" s="31"/>
      <c r="RX1132" s="31"/>
      <c r="RY1132" s="31"/>
      <c r="RZ1132" s="31"/>
      <c r="SA1132" s="31"/>
      <c r="SB1132" s="31"/>
      <c r="SC1132" s="31"/>
      <c r="SD1132" s="31"/>
      <c r="SE1132" s="31"/>
      <c r="SF1132" s="31"/>
      <c r="SG1132" s="31"/>
      <c r="SH1132" s="31"/>
      <c r="SI1132" s="31"/>
      <c r="SJ1132" s="31"/>
      <c r="SK1132" s="31"/>
      <c r="SL1132" s="31"/>
      <c r="SM1132" s="31"/>
      <c r="SN1132" s="31"/>
      <c r="SO1132" s="31"/>
      <c r="SP1132" s="31"/>
      <c r="SQ1132" s="31"/>
      <c r="SR1132" s="31"/>
      <c r="SS1132" s="31"/>
      <c r="ST1132" s="31"/>
      <c r="SU1132" s="31"/>
      <c r="SV1132" s="31"/>
      <c r="SW1132" s="31"/>
      <c r="SX1132" s="31"/>
      <c r="SY1132" s="31"/>
      <c r="SZ1132" s="31"/>
      <c r="TA1132" s="31"/>
      <c r="TB1132" s="31"/>
      <c r="TC1132" s="31"/>
      <c r="TD1132" s="31"/>
      <c r="TE1132" s="31"/>
      <c r="TF1132" s="31"/>
      <c r="TG1132" s="31"/>
      <c r="TH1132" s="31"/>
      <c r="TI1132" s="31"/>
      <c r="TJ1132" s="31"/>
      <c r="TK1132" s="31"/>
      <c r="TL1132" s="31"/>
      <c r="TM1132" s="31"/>
      <c r="TN1132" s="31"/>
      <c r="TO1132" s="31"/>
      <c r="TP1132" s="31"/>
      <c r="TQ1132" s="31"/>
      <c r="TR1132" s="31"/>
      <c r="TS1132" s="31"/>
      <c r="TT1132" s="31"/>
      <c r="TU1132" s="31"/>
      <c r="TV1132" s="31"/>
      <c r="TW1132" s="31"/>
      <c r="TX1132" s="31"/>
      <c r="TY1132" s="31"/>
      <c r="TZ1132" s="31"/>
      <c r="UA1132" s="31"/>
      <c r="UB1132" s="31"/>
      <c r="UC1132" s="31"/>
      <c r="UD1132" s="31"/>
      <c r="UE1132" s="31"/>
      <c r="UF1132" s="31"/>
      <c r="UG1132" s="31"/>
      <c r="UH1132" s="31"/>
      <c r="UI1132" s="31"/>
      <c r="UJ1132" s="31"/>
      <c r="UK1132" s="31"/>
      <c r="UL1132" s="31"/>
      <c r="UM1132" s="31"/>
      <c r="UN1132" s="31"/>
      <c r="UO1132" s="31"/>
      <c r="UP1132" s="31"/>
      <c r="UQ1132" s="31"/>
      <c r="UR1132" s="31"/>
      <c r="US1132" s="31"/>
      <c r="UT1132" s="31"/>
      <c r="UU1132" s="31"/>
      <c r="UV1132" s="31"/>
      <c r="UW1132" s="31"/>
      <c r="UX1132" s="31"/>
      <c r="UY1132" s="31"/>
      <c r="UZ1132" s="31"/>
      <c r="VA1132" s="31"/>
      <c r="VB1132" s="31"/>
      <c r="VC1132" s="31"/>
      <c r="VD1132" s="31"/>
      <c r="VE1132" s="31"/>
      <c r="VF1132" s="31"/>
      <c r="VG1132" s="31"/>
      <c r="VH1132" s="31"/>
      <c r="VI1132" s="31"/>
      <c r="VJ1132" s="31"/>
      <c r="VK1132" s="31"/>
      <c r="VL1132" s="31"/>
      <c r="VM1132" s="31"/>
      <c r="VN1132" s="31"/>
      <c r="VO1132" s="31"/>
      <c r="VP1132" s="31"/>
      <c r="VQ1132" s="31"/>
      <c r="VR1132" s="31"/>
      <c r="VS1132" s="31"/>
      <c r="VT1132" s="31"/>
      <c r="VU1132" s="31"/>
      <c r="VV1132" s="31"/>
      <c r="VW1132" s="31"/>
      <c r="VX1132" s="31"/>
      <c r="VY1132" s="31"/>
      <c r="VZ1132" s="31"/>
      <c r="WA1132" s="31"/>
      <c r="WB1132" s="31"/>
      <c r="WC1132" s="31"/>
      <c r="WD1132" s="31"/>
      <c r="WE1132" s="31"/>
      <c r="WF1132" s="31"/>
      <c r="WG1132" s="31"/>
      <c r="WH1132" s="31"/>
      <c r="WI1132" s="31"/>
      <c r="WJ1132" s="31"/>
      <c r="WK1132" s="31"/>
      <c r="WL1132" s="31"/>
      <c r="WM1132" s="31"/>
      <c r="WN1132" s="31"/>
      <c r="WO1132" s="31"/>
      <c r="WP1132" s="31"/>
      <c r="WQ1132" s="31"/>
      <c r="WR1132" s="31"/>
      <c r="WS1132" s="31"/>
      <c r="WT1132" s="31"/>
      <c r="WU1132" s="31"/>
      <c r="WV1132" s="31"/>
      <c r="WW1132" s="31"/>
      <c r="WX1132" s="31"/>
      <c r="WY1132" s="31"/>
      <c r="WZ1132" s="31"/>
      <c r="XA1132" s="31"/>
      <c r="XB1132" s="31"/>
      <c r="XC1132" s="31"/>
      <c r="XD1132" s="31"/>
      <c r="XE1132" s="31"/>
      <c r="XF1132" s="31"/>
      <c r="XG1132" s="31"/>
      <c r="XH1132" s="31"/>
      <c r="XI1132" s="31"/>
      <c r="XJ1132" s="31"/>
      <c r="XK1132" s="31"/>
      <c r="XL1132" s="31"/>
      <c r="XM1132" s="31"/>
      <c r="XN1132" s="31"/>
      <c r="XO1132" s="31"/>
      <c r="XP1132" s="31"/>
      <c r="XQ1132" s="31"/>
      <c r="XR1132" s="31"/>
      <c r="XS1132" s="31"/>
      <c r="XT1132" s="31"/>
      <c r="XU1132" s="31"/>
      <c r="XV1132" s="31"/>
      <c r="XW1132" s="31"/>
      <c r="XX1132" s="31"/>
      <c r="XY1132" s="31"/>
      <c r="XZ1132" s="31"/>
      <c r="YA1132" s="31"/>
      <c r="YB1132" s="31"/>
      <c r="YC1132" s="31"/>
      <c r="YD1132" s="31"/>
      <c r="YE1132" s="31"/>
      <c r="YF1132" s="31"/>
      <c r="YG1132" s="31"/>
      <c r="YH1132" s="31"/>
      <c r="YI1132" s="31"/>
      <c r="YJ1132" s="31"/>
      <c r="YK1132" s="31"/>
      <c r="YL1132" s="31"/>
      <c r="YM1132" s="31"/>
      <c r="YN1132" s="31"/>
      <c r="YO1132" s="31"/>
      <c r="YP1132" s="31"/>
      <c r="YQ1132" s="31"/>
      <c r="YR1132" s="31"/>
      <c r="YS1132" s="31"/>
      <c r="YT1132" s="31"/>
      <c r="YU1132" s="31"/>
      <c r="YV1132" s="31"/>
      <c r="YW1132" s="31"/>
      <c r="YX1132" s="31"/>
      <c r="YY1132" s="31"/>
      <c r="YZ1132" s="31"/>
      <c r="ZA1132" s="31"/>
      <c r="ZB1132" s="31"/>
      <c r="ZC1132" s="31"/>
      <c r="ZD1132" s="31"/>
      <c r="ZE1132" s="31"/>
      <c r="ZF1132" s="31"/>
      <c r="ZG1132" s="31"/>
      <c r="ZH1132" s="31"/>
      <c r="ZI1132" s="31"/>
      <c r="ZJ1132" s="31"/>
      <c r="ZK1132" s="31"/>
      <c r="ZL1132" s="31"/>
      <c r="ZM1132" s="31"/>
      <c r="ZN1132" s="31"/>
      <c r="ZO1132" s="31"/>
      <c r="ZP1132" s="31"/>
      <c r="ZQ1132" s="31"/>
      <c r="ZR1132" s="31"/>
      <c r="ZS1132" s="31"/>
      <c r="ZT1132" s="31"/>
      <c r="ZU1132" s="31"/>
      <c r="ZV1132" s="31"/>
      <c r="ZW1132" s="31"/>
      <c r="ZX1132" s="31"/>
      <c r="ZY1132" s="31"/>
      <c r="ZZ1132" s="31"/>
      <c r="AAA1132" s="31"/>
      <c r="AAB1132" s="31"/>
      <c r="AAC1132" s="31"/>
      <c r="AAD1132" s="31"/>
      <c r="AAE1132" s="31"/>
      <c r="AAF1132" s="31"/>
      <c r="AAG1132" s="31"/>
      <c r="AAH1132" s="31"/>
      <c r="AAI1132" s="31"/>
      <c r="AAJ1132" s="31"/>
      <c r="AAK1132" s="31"/>
      <c r="AAL1132" s="31"/>
      <c r="AAM1132" s="31"/>
      <c r="AAN1132" s="31"/>
      <c r="AAO1132" s="31"/>
      <c r="AAP1132" s="31"/>
      <c r="AAQ1132" s="31"/>
      <c r="AAR1132" s="31"/>
      <c r="AAS1132" s="31"/>
      <c r="AAT1132" s="31"/>
      <c r="AAU1132" s="31"/>
      <c r="AAV1132" s="31"/>
      <c r="AAW1132" s="31"/>
      <c r="AAX1132" s="31"/>
      <c r="AAY1132" s="31"/>
      <c r="AAZ1132" s="31"/>
      <c r="ABA1132" s="31"/>
      <c r="ABB1132" s="31"/>
      <c r="ABC1132" s="31"/>
      <c r="ABD1132" s="31"/>
      <c r="ABE1132" s="31"/>
      <c r="ABF1132" s="31"/>
      <c r="ABG1132" s="31"/>
      <c r="ABH1132" s="31"/>
      <c r="ABI1132" s="31"/>
      <c r="ABJ1132" s="31"/>
      <c r="ABK1132" s="31"/>
      <c r="ABL1132" s="31"/>
      <c r="ABM1132" s="31"/>
      <c r="ABN1132" s="31"/>
      <c r="ABO1132" s="31"/>
      <c r="ABP1132" s="31"/>
      <c r="ABQ1132" s="31"/>
      <c r="ABR1132" s="31"/>
      <c r="ABS1132" s="31"/>
      <c r="ABT1132" s="31"/>
      <c r="ABU1132" s="31"/>
      <c r="ABV1132" s="31"/>
      <c r="ABW1132" s="31"/>
      <c r="ABX1132" s="31"/>
      <c r="ABY1132" s="31"/>
      <c r="ABZ1132" s="31"/>
      <c r="ACA1132" s="31"/>
      <c r="ACB1132" s="31"/>
      <c r="ACC1132" s="31"/>
      <c r="ACD1132" s="31"/>
      <c r="ACE1132" s="31"/>
      <c r="ACF1132" s="31"/>
      <c r="ACG1132" s="31"/>
      <c r="ACH1132" s="31"/>
      <c r="ACI1132" s="31"/>
      <c r="ACJ1132" s="31"/>
      <c r="ACK1132" s="31"/>
      <c r="ACL1132" s="31"/>
      <c r="ACM1132" s="31"/>
      <c r="ACN1132" s="31"/>
      <c r="ACO1132" s="31"/>
      <c r="ACP1132" s="31"/>
      <c r="ACQ1132" s="29"/>
      <c r="ACR1132" s="345" t="s">
        <v>479</v>
      </c>
      <c r="ACS1132" s="347" t="s">
        <v>477</v>
      </c>
    </row>
    <row r="1133" spans="1:777" ht="54.75" customHeight="1">
      <c r="ACQ1133" s="29"/>
      <c r="ACR1133" s="131"/>
      <c r="ACS1133" s="132"/>
    </row>
    <row r="1135" spans="1:777" ht="11.25" customHeight="1">
      <c r="ACU1135" s="2" t="s">
        <v>315</v>
      </c>
      <c r="ACV1135" s="29"/>
      <c r="ACW1135" s="29"/>
    </row>
    <row r="1136" spans="1:777" ht="11.25" customHeight="1">
      <c r="ACU1136" s="2" t="s">
        <v>316</v>
      </c>
      <c r="ACV1136" s="29"/>
      <c r="ACW1136" s="29"/>
    </row>
    <row r="1137" spans="775:781" ht="11.25" customHeight="1">
      <c r="ACU1137" s="2" t="s">
        <v>317</v>
      </c>
      <c r="ACV1137" s="29"/>
      <c r="ACW1137" s="29"/>
    </row>
    <row r="1138" spans="775:781" ht="11.25" customHeight="1">
      <c r="ACU1138" s="2" t="s">
        <v>318</v>
      </c>
      <c r="ACV1138" s="29"/>
      <c r="ACW1138" s="29"/>
    </row>
    <row r="1139" spans="775:781" ht="11.25" customHeight="1">
      <c r="ACU1139" s="2"/>
      <c r="ACV1139" s="29"/>
      <c r="ACW1139" s="29"/>
    </row>
    <row r="1140" spans="775:781" ht="11.25" customHeight="1">
      <c r="ACU1140" s="2" t="s">
        <v>80</v>
      </c>
      <c r="ACV1140" s="29"/>
      <c r="ACW1140" s="29"/>
    </row>
    <row r="1141" spans="775:781" ht="11.25" customHeight="1">
      <c r="ACU1141" s="29"/>
      <c r="ACV1141" s="29"/>
      <c r="ACW1141" s="26" t="s">
        <v>81</v>
      </c>
    </row>
    <row r="1142" spans="775:781" ht="11.25" customHeight="1">
      <c r="ACU1142" s="29"/>
      <c r="ACV1142" s="29"/>
      <c r="ACW1142" s="20" t="s">
        <v>319</v>
      </c>
    </row>
    <row r="1143" spans="775:781" ht="11.25" customHeight="1">
      <c r="ACU1143" s="29"/>
      <c r="ACV1143" s="29"/>
      <c r="ACW1143" s="20" t="s">
        <v>82</v>
      </c>
    </row>
    <row r="1144" spans="775:781" ht="11.25" customHeight="1">
      <c r="ACU1144" s="29"/>
      <c r="ACV1144" s="29"/>
      <c r="ACW1144" s="20" t="s">
        <v>83</v>
      </c>
    </row>
    <row r="1145" spans="775:781" ht="11.25" customHeight="1">
      <c r="ACU1145" s="29"/>
      <c r="ACV1145" s="29"/>
      <c r="ACW1145" s="20" t="s">
        <v>84</v>
      </c>
    </row>
    <row r="1146" spans="775:781" ht="11.25" customHeight="1">
      <c r="ACU1146" s="29"/>
      <c r="ACV1146" s="29"/>
      <c r="ACW1146" s="20" t="s">
        <v>85</v>
      </c>
    </row>
    <row r="1147" spans="775:781" ht="11.25" customHeight="1">
      <c r="ACU1147" s="29"/>
      <c r="ACV1147" s="29"/>
      <c r="ACW1147" s="20" t="s">
        <v>476</v>
      </c>
    </row>
    <row r="1148" spans="775:781" ht="11.25" customHeight="1">
      <c r="ACU1148" s="29"/>
      <c r="ACV1148" s="29"/>
      <c r="ACW1148" s="20" t="s">
        <v>320</v>
      </c>
    </row>
    <row r="1149" spans="775:781" ht="11.25" customHeight="1">
      <c r="ACU1149" s="29"/>
      <c r="ACV1149" s="29"/>
      <c r="ACW1149" s="20" t="s">
        <v>321</v>
      </c>
    </row>
    <row r="1150" spans="775:781" ht="11.25" customHeight="1">
      <c r="ACW1150" s="20" t="s">
        <v>322</v>
      </c>
      <c r="ACX1150" s="29"/>
      <c r="ACY1150" s="29"/>
      <c r="ACZ1150" s="29"/>
      <c r="ADA1150" s="29"/>
    </row>
    <row r="1151" spans="775:781" ht="11.25" customHeight="1">
      <c r="ACW1151" s="20" t="s">
        <v>323</v>
      </c>
      <c r="ACX1151" s="29"/>
      <c r="ACY1151" s="29"/>
      <c r="ACZ1151" s="29"/>
      <c r="ADA1151" s="29"/>
    </row>
    <row r="1152" spans="775:781" ht="11.25" customHeight="1">
      <c r="ACW1152" s="20" t="s">
        <v>686</v>
      </c>
      <c r="ACX1152" s="29"/>
      <c r="ACY1152" s="29"/>
      <c r="ACZ1152" s="29"/>
      <c r="ADA1152" s="29"/>
    </row>
    <row r="1153" spans="777:786" ht="11.25" customHeight="1">
      <c r="ACW1153" s="20" t="s">
        <v>86</v>
      </c>
      <c r="ACX1153" s="29"/>
      <c r="ACY1153" s="29" t="s">
        <v>324</v>
      </c>
      <c r="ACZ1153" s="29"/>
      <c r="ADA1153" s="29"/>
    </row>
    <row r="1154" spans="777:786" ht="11.25" customHeight="1">
      <c r="ACW1154" s="29"/>
      <c r="ACX1154" s="29"/>
      <c r="ACY1154" s="20"/>
      <c r="ACZ1154" s="29"/>
      <c r="ADA1154" s="29"/>
    </row>
    <row r="1155" spans="777:786" ht="11.25" customHeight="1">
      <c r="ACW1155" s="29"/>
      <c r="ACX1155" s="29"/>
      <c r="ACY1155" s="20" t="s">
        <v>101</v>
      </c>
      <c r="ACZ1155" s="29"/>
      <c r="ADA1155" s="29"/>
    </row>
    <row r="1156" spans="777:786" ht="11.25" customHeight="1">
      <c r="ACW1156" s="29"/>
      <c r="ACX1156" s="29"/>
      <c r="ACY1156" s="20" t="s">
        <v>102</v>
      </c>
      <c r="ACZ1156" s="29"/>
      <c r="ADA1156" s="29"/>
    </row>
    <row r="1157" spans="777:786" ht="11.25" customHeight="1">
      <c r="ACW1157" s="29"/>
      <c r="ACX1157" s="29"/>
      <c r="ACY1157" s="20" t="s">
        <v>103</v>
      </c>
      <c r="ACZ1157" s="29"/>
      <c r="ADA1157" s="29"/>
    </row>
    <row r="1158" spans="777:786" ht="11.25" customHeight="1">
      <c r="ACW1158" s="29"/>
      <c r="ACX1158" s="29"/>
      <c r="ACY1158" s="29"/>
      <c r="ACZ1158" s="29"/>
      <c r="ADA1158" s="29"/>
    </row>
    <row r="1159" spans="777:786" ht="11.25" customHeight="1">
      <c r="ACW1159" s="29"/>
      <c r="ACX1159" s="29"/>
      <c r="ACY1159" s="29"/>
      <c r="ACZ1159" s="29"/>
      <c r="ADA1159" s="29" t="s">
        <v>299</v>
      </c>
    </row>
    <row r="1160" spans="777:786" ht="11.25" customHeight="1">
      <c r="ACW1160" s="29"/>
      <c r="ACX1160" s="29"/>
      <c r="ACY1160" s="29"/>
      <c r="ACZ1160" s="29"/>
      <c r="ADA1160" s="134" t="s">
        <v>325</v>
      </c>
    </row>
    <row r="1161" spans="777:786" ht="11.25" customHeight="1">
      <c r="ACW1161" s="29"/>
      <c r="ACX1161" s="29"/>
      <c r="ACY1161" s="29"/>
      <c r="ACZ1161" s="29"/>
      <c r="ADA1161" s="23" t="s">
        <v>326</v>
      </c>
    </row>
    <row r="1162" spans="777:786" ht="11.25" customHeight="1">
      <c r="ACW1162" s="29"/>
      <c r="ACX1162" s="29"/>
      <c r="ACY1162" s="29"/>
      <c r="ACZ1162" s="29"/>
      <c r="ADA1162" s="23" t="s">
        <v>327</v>
      </c>
    </row>
    <row r="1163" spans="777:786" ht="11.25" customHeight="1">
      <c r="ACW1163" s="29"/>
      <c r="ACX1163" s="29"/>
      <c r="ACY1163" s="29"/>
      <c r="ACZ1163" s="29"/>
      <c r="ADA1163" s="23" t="s">
        <v>328</v>
      </c>
    </row>
    <row r="1164" spans="777:786" ht="11.25" customHeight="1">
      <c r="ACW1164" s="29"/>
      <c r="ACX1164" s="29"/>
      <c r="ACY1164" s="29"/>
      <c r="ACZ1164" s="29"/>
      <c r="ADA1164" s="23" t="s">
        <v>329</v>
      </c>
    </row>
    <row r="1165" spans="777:786" ht="11.25" customHeight="1">
      <c r="ACW1165" s="29"/>
      <c r="ACX1165" s="29"/>
      <c r="ACY1165" s="29"/>
      <c r="ACZ1165" s="29"/>
      <c r="ADA1165" s="134" t="s">
        <v>330</v>
      </c>
    </row>
    <row r="1166" spans="777:786" ht="11.25" customHeight="1">
      <c r="ACW1166" s="29"/>
      <c r="ACX1166" s="29"/>
      <c r="ACY1166" s="29"/>
      <c r="ACZ1166" s="29"/>
      <c r="ADA1166" s="23" t="s">
        <v>331</v>
      </c>
    </row>
    <row r="1167" spans="777:786" ht="11.25" customHeight="1">
      <c r="ADA1167" s="134" t="s">
        <v>86</v>
      </c>
      <c r="ADB1167" s="29"/>
      <c r="ADC1167" s="2"/>
      <c r="ADD1167" s="2"/>
      <c r="ADE1167" s="8"/>
      <c r="ADF1167" s="8"/>
    </row>
    <row r="1168" spans="777:786" ht="11.25" customHeight="1">
      <c r="ADA1168" s="23" t="s">
        <v>80</v>
      </c>
      <c r="ADB1168" s="2"/>
      <c r="ADC1168" s="2"/>
      <c r="ADD1168" s="2"/>
      <c r="ADE1168" s="2"/>
      <c r="ADF1168" s="2"/>
    </row>
    <row r="1169" spans="63:791" ht="11.25" customHeight="1">
      <c r="ADA1169" s="23"/>
      <c r="ADB1169" s="2"/>
      <c r="ADC1169" s="2"/>
      <c r="ADD1169" s="2"/>
      <c r="ADE1169" s="2"/>
      <c r="ADF1169" s="2"/>
    </row>
    <row r="1170" spans="63:791" ht="11.25" customHeight="1">
      <c r="ADA1170" s="2"/>
      <c r="ADB1170" s="2"/>
      <c r="ADC1170" s="20" t="s">
        <v>99</v>
      </c>
      <c r="ADD1170" s="20"/>
      <c r="ADE1170" s="20"/>
      <c r="ADF1170" s="20"/>
    </row>
    <row r="1171" spans="63:791" ht="11.25" customHeight="1">
      <c r="ADA1171" s="2"/>
      <c r="ADB1171" s="2"/>
      <c r="ADC1171" s="20" t="s">
        <v>100</v>
      </c>
      <c r="ADD1171" s="20"/>
      <c r="ADE1171" s="20"/>
      <c r="ADF1171" s="20"/>
    </row>
    <row r="1172" spans="63:791" ht="11.25" customHeight="1">
      <c r="ADA1172" s="2"/>
      <c r="ADB1172" s="2"/>
      <c r="ADC1172" s="20"/>
      <c r="ADD1172" s="20"/>
      <c r="ADE1172" s="20"/>
      <c r="ADF1172" s="20"/>
    </row>
    <row r="1173" spans="63:791" ht="11.25" customHeight="1">
      <c r="ADA1173" s="2"/>
      <c r="ADB1173" s="2"/>
      <c r="ADC1173" s="20"/>
      <c r="ADD1173" s="20" t="s">
        <v>87</v>
      </c>
      <c r="ADE1173" s="20"/>
      <c r="ADF1173" s="20"/>
    </row>
    <row r="1174" spans="63:791" ht="11.25" customHeight="1">
      <c r="ADA1174" s="2"/>
      <c r="ADB1174" s="2"/>
      <c r="ADC1174" s="20"/>
      <c r="ADD1174" s="20" t="s">
        <v>88</v>
      </c>
      <c r="ADE1174" s="20"/>
      <c r="ADF1174" s="20"/>
    </row>
    <row r="1175" spans="63:791" ht="11.25" customHeight="1">
      <c r="BK1175"/>
      <c r="BL1175"/>
      <c r="BM1175"/>
      <c r="BN1175"/>
      <c r="BO1175"/>
      <c r="BP1175"/>
      <c r="BQ1175"/>
      <c r="BR1175"/>
      <c r="BS1175"/>
      <c r="BT1175"/>
      <c r="BU1175"/>
      <c r="BV1175"/>
      <c r="BW1175"/>
      <c r="BX1175"/>
      <c r="BY1175"/>
      <c r="BZ1175"/>
      <c r="CA1175"/>
      <c r="ADA1175" s="2"/>
      <c r="ADB1175" s="2"/>
      <c r="ADC1175" s="20"/>
      <c r="ADD1175" s="197" t="s">
        <v>92</v>
      </c>
      <c r="ADE1175" s="20"/>
      <c r="ADF1175" s="20"/>
    </row>
    <row r="1176" spans="63:791" ht="11.25" customHeight="1">
      <c r="ADA1176" s="2"/>
      <c r="ADB1176" s="2"/>
      <c r="ADC1176" s="20"/>
      <c r="ADD1176" s="20" t="s">
        <v>93</v>
      </c>
      <c r="ADE1176" s="20"/>
      <c r="ADF1176" s="20"/>
    </row>
    <row r="1177" spans="63:791" ht="11.25" customHeight="1">
      <c r="ADA1177" s="2"/>
      <c r="ADB1177" s="2"/>
      <c r="ADC1177" s="20"/>
      <c r="ADD1177" s="20"/>
      <c r="ADE1177" s="20"/>
      <c r="ADF1177" s="20"/>
    </row>
    <row r="1178" spans="63:791" ht="11.25" customHeight="1">
      <c r="ADA1178" s="2"/>
      <c r="ADB1178" s="2"/>
      <c r="ADC1178" s="20"/>
      <c r="ADD1178" s="20"/>
      <c r="ADE1178" s="20"/>
      <c r="ADF1178" s="20"/>
    </row>
    <row r="1179" spans="63:791" ht="11.25" customHeight="1">
      <c r="ADA1179" s="2"/>
      <c r="ADB1179" s="2"/>
      <c r="ADC1179" s="20"/>
      <c r="ADD1179" s="20"/>
      <c r="ADE1179" s="20"/>
      <c r="ADF1179" s="20"/>
    </row>
    <row r="1180" spans="63:791" ht="11.25" customHeight="1">
      <c r="ADA1180" s="2"/>
      <c r="ADB1180" s="2"/>
      <c r="ADC1180" s="20"/>
      <c r="ADD1180" s="20"/>
      <c r="ADE1180" s="20"/>
      <c r="ADF1180" s="20" t="s">
        <v>94</v>
      </c>
    </row>
    <row r="1181" spans="63:791" ht="11.25" customHeight="1">
      <c r="ADA1181" s="2"/>
      <c r="ADB1181" s="2"/>
      <c r="ADC1181" s="20"/>
      <c r="ADD1181" s="20"/>
      <c r="ADE1181" s="20"/>
      <c r="ADF1181" s="20" t="s">
        <v>95</v>
      </c>
    </row>
    <row r="1182" spans="63:791" ht="11.25" customHeight="1">
      <c r="ADA1182" s="2"/>
      <c r="ADB1182" s="2"/>
      <c r="ADC1182" s="20"/>
      <c r="ADD1182" s="20"/>
      <c r="ADE1182" s="20"/>
      <c r="ADF1182" s="20" t="s">
        <v>96</v>
      </c>
    </row>
    <row r="1183" spans="63:791" ht="11.25" customHeight="1">
      <c r="ADF1183" s="20"/>
      <c r="ADG1183" s="20"/>
      <c r="ADH1183" s="20"/>
      <c r="ADI1183" s="20"/>
      <c r="ADJ1183" s="20"/>
      <c r="ADK1183" s="20"/>
    </row>
    <row r="1184" spans="63:791" ht="11.25" customHeight="1">
      <c r="ADF1184" s="20"/>
      <c r="ADG1184" s="20"/>
      <c r="ADH1184" s="20"/>
      <c r="ADI1184" s="20"/>
      <c r="ADJ1184" s="20"/>
      <c r="ADK1184" s="20"/>
    </row>
    <row r="1185" spans="786:805" ht="11.25" customHeight="1">
      <c r="ADF1185" s="20"/>
      <c r="ADG1185" s="20" t="s">
        <v>332</v>
      </c>
      <c r="ADH1185" s="20"/>
      <c r="ADI1185" s="20"/>
      <c r="ADJ1185" s="20"/>
      <c r="ADK1185" s="20"/>
    </row>
    <row r="1186" spans="786:805" ht="11.25" customHeight="1">
      <c r="ADF1186" s="20"/>
      <c r="ADG1186" s="20" t="s">
        <v>97</v>
      </c>
      <c r="ADH1186" s="20"/>
      <c r="ADI1186" s="20"/>
      <c r="ADJ1186" s="20"/>
      <c r="ADK1186" s="20"/>
    </row>
    <row r="1187" spans="786:805" ht="11.25" customHeight="1">
      <c r="ADF1187" s="20"/>
      <c r="ADG1187" s="20" t="s">
        <v>98</v>
      </c>
      <c r="ADH1187" s="20"/>
      <c r="ADI1187" s="20"/>
      <c r="ADJ1187" s="20"/>
      <c r="ADK1187" s="20"/>
    </row>
    <row r="1188" spans="786:805" ht="11.25" customHeight="1">
      <c r="ADF1188" s="20"/>
      <c r="ADG1188" s="20"/>
      <c r="ADH1188" s="20"/>
      <c r="ADI1188" s="20"/>
      <c r="ADJ1188" s="20"/>
      <c r="ADK1188" s="20"/>
    </row>
    <row r="1189" spans="786:805" ht="11.25" customHeight="1">
      <c r="ADF1189" s="20"/>
      <c r="ADG1189" s="20"/>
      <c r="ADH1189" s="20"/>
      <c r="ADI1189" s="20"/>
      <c r="ADJ1189" s="20"/>
      <c r="ADK1189" s="20"/>
    </row>
    <row r="1190" spans="786:805" ht="11.25" customHeight="1">
      <c r="ADF1190" s="20"/>
      <c r="ADG1190" s="20"/>
      <c r="ADH1190" s="20"/>
      <c r="ADI1190" s="20" t="s">
        <v>333</v>
      </c>
      <c r="ADJ1190" s="20"/>
      <c r="ADK1190" s="20"/>
    </row>
    <row r="1191" spans="786:805" ht="11.25" customHeight="1">
      <c r="ADF1191" s="20"/>
      <c r="ADG1191" s="20"/>
      <c r="ADH1191" s="20"/>
      <c r="ADI1191" s="20" t="s">
        <v>334</v>
      </c>
      <c r="ADJ1191" s="20"/>
      <c r="ADK1191" s="20"/>
    </row>
    <row r="1192" spans="786:805" ht="11.25" customHeight="1">
      <c r="ADF1192" s="20"/>
      <c r="ADG1192" s="20"/>
      <c r="ADH1192" s="20"/>
      <c r="ADI1192" s="20" t="s">
        <v>335</v>
      </c>
      <c r="ADJ1192" s="20"/>
      <c r="ADK1192" s="20"/>
    </row>
    <row r="1193" spans="786:805" ht="11.25" customHeight="1">
      <c r="ADF1193" s="20"/>
      <c r="ADG1193" s="20"/>
      <c r="ADH1193" s="20"/>
      <c r="ADI1193" s="20"/>
      <c r="ADJ1193" s="20"/>
      <c r="ADK1193" s="20"/>
    </row>
    <row r="1194" spans="786:805" ht="11.25" customHeight="1">
      <c r="ADF1194" s="20"/>
      <c r="ADG1194" s="20"/>
      <c r="ADH1194" s="20"/>
      <c r="ADI1194" s="20"/>
      <c r="ADJ1194" s="20" t="s">
        <v>91</v>
      </c>
      <c r="ADK1194" s="20"/>
    </row>
    <row r="1195" spans="786:805" ht="11.25" customHeight="1">
      <c r="ADF1195" s="20"/>
      <c r="ADG1195" s="20"/>
      <c r="ADH1195" s="20"/>
      <c r="ADI1195" s="20"/>
      <c r="ADJ1195" s="20" t="s">
        <v>90</v>
      </c>
      <c r="ADK1195" s="20"/>
    </row>
    <row r="1196" spans="786:805" ht="11.25" customHeight="1">
      <c r="ADF1196" s="20"/>
      <c r="ADG1196" s="20"/>
      <c r="ADH1196" s="20"/>
      <c r="ADI1196" s="20"/>
      <c r="ADJ1196" s="20" t="s">
        <v>336</v>
      </c>
      <c r="ADK1196" s="20"/>
    </row>
    <row r="1197" spans="786:805" ht="11.25" customHeight="1">
      <c r="ADF1197" s="20"/>
      <c r="ADG1197" s="20"/>
      <c r="ADH1197" s="20"/>
      <c r="ADI1197" s="20"/>
      <c r="ADJ1197" s="20"/>
      <c r="ADK1197" s="20"/>
    </row>
    <row r="1198" spans="786:805" ht="11.25" customHeight="1">
      <c r="ADF1198" s="20"/>
      <c r="ADG1198" s="20"/>
      <c r="ADH1198" s="20"/>
      <c r="ADI1198" s="20"/>
      <c r="ADJ1198" s="20"/>
      <c r="ADK1198" s="20" t="s">
        <v>337</v>
      </c>
    </row>
    <row r="1199" spans="786:805" ht="11.25" customHeight="1">
      <c r="ADK1199" s="20" t="s">
        <v>338</v>
      </c>
      <c r="ADL1199" s="20"/>
      <c r="ADM1199" s="2"/>
      <c r="ADN1199" s="2"/>
      <c r="ADO1199" s="2"/>
      <c r="ADP1199" s="2"/>
      <c r="ADQ1199" s="2"/>
      <c r="ADR1199" s="2"/>
      <c r="ADS1199" s="2"/>
      <c r="ADT1199" s="2"/>
      <c r="ADU1199" s="2"/>
      <c r="ADV1199" s="2"/>
      <c r="ADW1199" s="2"/>
      <c r="ADX1199" s="2"/>
      <c r="ADY1199" s="2"/>
    </row>
    <row r="1200" spans="786:805" ht="11.25" customHeight="1">
      <c r="ADK1200" s="20" t="s">
        <v>339</v>
      </c>
      <c r="ADL1200" s="20"/>
      <c r="ADM1200" s="2"/>
      <c r="ADN1200" s="2"/>
      <c r="ADO1200" s="2"/>
      <c r="ADP1200" s="2"/>
      <c r="ADQ1200" s="2"/>
      <c r="ADR1200" s="2"/>
      <c r="ADS1200" s="2"/>
      <c r="ADT1200" s="2"/>
      <c r="ADU1200" s="2"/>
      <c r="ADV1200" s="2"/>
      <c r="ADW1200" s="2"/>
      <c r="ADX1200" s="2"/>
      <c r="ADY1200" s="2"/>
    </row>
    <row r="1201" spans="791:811" ht="11.25" customHeight="1">
      <c r="ADK1201" s="20"/>
      <c r="ADL1201" s="20"/>
      <c r="ADM1201" s="2"/>
      <c r="ADN1201" s="2"/>
      <c r="ADO1201" s="2"/>
      <c r="ADP1201" s="2"/>
      <c r="ADQ1201" s="2"/>
      <c r="ADR1201" s="2"/>
      <c r="ADS1201" s="2"/>
      <c r="ADT1201" s="2"/>
      <c r="ADU1201" s="2"/>
      <c r="ADV1201" s="2"/>
      <c r="ADW1201" s="2"/>
      <c r="ADX1201" s="2"/>
      <c r="ADY1201" s="2"/>
    </row>
    <row r="1202" spans="791:811" ht="11.25" customHeight="1">
      <c r="ADK1202" s="20"/>
      <c r="ADL1202" s="23" t="s">
        <v>106</v>
      </c>
      <c r="ADM1202" s="2"/>
      <c r="ADN1202" s="2"/>
      <c r="ADO1202" s="2"/>
      <c r="ADP1202" s="2"/>
      <c r="ADQ1202" s="2"/>
      <c r="ADR1202" s="2"/>
      <c r="ADS1202" s="2"/>
      <c r="ADT1202" s="2"/>
      <c r="ADU1202" s="2"/>
      <c r="ADV1202" s="2"/>
      <c r="ADW1202" s="2"/>
      <c r="ADX1202" s="2"/>
      <c r="ADY1202" s="2"/>
    </row>
    <row r="1203" spans="791:811" ht="11.25" customHeight="1">
      <c r="ADK1203" s="20"/>
      <c r="ADL1203" s="23" t="s">
        <v>105</v>
      </c>
      <c r="ADM1203" s="2"/>
      <c r="ADN1203" s="2"/>
      <c r="ADO1203" s="2"/>
      <c r="ADP1203" s="2"/>
      <c r="ADQ1203" s="2"/>
      <c r="ADR1203" s="2"/>
      <c r="ADS1203" s="2"/>
      <c r="ADT1203" s="2"/>
      <c r="ADU1203" s="2"/>
      <c r="ADV1203" s="2"/>
      <c r="ADW1203" s="2"/>
      <c r="ADX1203" s="2"/>
      <c r="ADY1203" s="2"/>
    </row>
    <row r="1204" spans="791:811" ht="11.25" customHeight="1">
      <c r="ADK1204" s="20"/>
      <c r="ADL1204" s="23"/>
      <c r="ADM1204" s="2"/>
      <c r="ADN1204" s="2"/>
      <c r="ADO1204" s="2"/>
      <c r="ADP1204" s="2"/>
      <c r="ADQ1204" s="2"/>
      <c r="ADR1204" s="2"/>
      <c r="ADS1204" s="2"/>
      <c r="ADT1204" s="2"/>
      <c r="ADU1204" s="2"/>
      <c r="ADV1204" s="2"/>
      <c r="ADW1204" s="2"/>
      <c r="ADX1204" s="2"/>
      <c r="ADY1204" s="2"/>
    </row>
    <row r="1205" spans="791:811" ht="11.25" customHeight="1">
      <c r="ADK1205" s="2"/>
      <c r="ADL1205" s="2"/>
      <c r="ADM1205" s="2"/>
      <c r="ADN1205" s="2"/>
      <c r="ADO1205" s="2"/>
      <c r="ADP1205" s="2"/>
      <c r="ADQ1205" s="2"/>
      <c r="ADR1205" s="2"/>
      <c r="ADS1205" s="2"/>
      <c r="ADT1205" s="2"/>
      <c r="ADU1205" s="2"/>
      <c r="ADV1205" s="2"/>
      <c r="ADW1205" s="2"/>
      <c r="ADX1205" s="2"/>
      <c r="ADY1205" s="2"/>
    </row>
    <row r="1206" spans="791:811" ht="11.25" customHeight="1">
      <c r="ADK1206" s="2"/>
      <c r="ADL1206" s="2"/>
      <c r="ADM1206" s="2"/>
      <c r="ADN1206" s="160" t="s">
        <v>99</v>
      </c>
      <c r="ADO1206" s="2"/>
      <c r="ADP1206" s="2"/>
      <c r="ADQ1206" s="2"/>
      <c r="ADR1206" s="2"/>
      <c r="ADS1206" s="2"/>
      <c r="ADT1206" s="2"/>
      <c r="ADU1206" s="2"/>
      <c r="ADV1206" s="2"/>
      <c r="ADW1206" s="2"/>
      <c r="ADX1206" s="2"/>
      <c r="ADY1206" s="2"/>
    </row>
    <row r="1207" spans="791:811" ht="11.25" customHeight="1">
      <c r="ADK1207" s="2"/>
      <c r="ADL1207" s="2"/>
      <c r="ADM1207" s="2"/>
      <c r="ADN1207" s="160" t="s">
        <v>100</v>
      </c>
      <c r="ADO1207" s="2"/>
      <c r="ADP1207" s="2"/>
      <c r="ADQ1207" s="2"/>
      <c r="ADR1207" s="2"/>
      <c r="ADS1207" s="2"/>
      <c r="ADT1207" s="2"/>
      <c r="ADU1207" s="2"/>
      <c r="ADV1207" s="2"/>
      <c r="ADW1207" s="2"/>
      <c r="ADX1207" s="2"/>
      <c r="ADY1207" s="2"/>
    </row>
    <row r="1208" spans="791:811" ht="11.25" customHeight="1">
      <c r="ADK1208" s="2"/>
      <c r="ADL1208" s="2"/>
      <c r="ADM1208" s="2"/>
      <c r="ADN1208" s="160" t="s">
        <v>474</v>
      </c>
      <c r="ADO1208" s="2"/>
      <c r="ADP1208" s="2"/>
      <c r="ADQ1208" s="2"/>
      <c r="ADR1208" s="2"/>
      <c r="ADS1208" s="2"/>
      <c r="ADT1208" s="2"/>
      <c r="ADU1208" s="2"/>
      <c r="ADV1208" s="2"/>
      <c r="ADW1208" s="2"/>
      <c r="ADX1208" s="2"/>
      <c r="ADY1208" s="2"/>
    </row>
    <row r="1209" spans="791:811" ht="11.25" customHeight="1">
      <c r="ADK1209" s="2"/>
      <c r="ADL1209" s="2"/>
      <c r="ADM1209" s="2"/>
      <c r="ADN1209" s="2"/>
      <c r="ADO1209" s="20"/>
      <c r="ADP1209" s="20"/>
      <c r="ADQ1209" s="20"/>
      <c r="ADR1209" s="20"/>
      <c r="ADS1209" s="20"/>
      <c r="ADT1209" s="20"/>
      <c r="ADU1209" s="20"/>
      <c r="ADV1209" s="20"/>
      <c r="ADW1209" s="1647" t="s">
        <v>60</v>
      </c>
      <c r="ADX1209" s="1300"/>
      <c r="ADY1209" s="1357"/>
    </row>
    <row r="1210" spans="791:811" ht="11.25" customHeight="1">
      <c r="ADK1210" s="2"/>
      <c r="ADL1210" s="2"/>
      <c r="ADM1210" s="2"/>
      <c r="ADN1210" s="2"/>
      <c r="ADO1210" s="20"/>
      <c r="ADP1210" s="20"/>
      <c r="ADQ1210" s="20"/>
      <c r="ADR1210" s="20"/>
      <c r="ADS1210" s="20"/>
      <c r="ADT1210" s="20"/>
      <c r="ADU1210" s="9">
        <v>1</v>
      </c>
      <c r="ADV1210" s="9">
        <v>2</v>
      </c>
      <c r="ADW1210" s="9">
        <v>3</v>
      </c>
      <c r="ADX1210" s="107">
        <v>4</v>
      </c>
      <c r="ADY1210" s="107">
        <v>5</v>
      </c>
    </row>
    <row r="1211" spans="791:811" ht="11.25" customHeight="1">
      <c r="ADK1211" s="2"/>
      <c r="ADL1211" s="2"/>
      <c r="ADM1211" s="2"/>
      <c r="ADN1211" s="2"/>
      <c r="ADO1211" s="20"/>
      <c r="ADP1211" s="20"/>
      <c r="ADQ1211" s="20"/>
      <c r="ADR1211" s="20"/>
      <c r="ADS1211" s="20"/>
      <c r="ADT1211" s="20"/>
      <c r="ADU1211" s="23" t="s">
        <v>61</v>
      </c>
      <c r="ADV1211" s="23" t="s">
        <v>62</v>
      </c>
      <c r="ADW1211" s="23" t="s">
        <v>63</v>
      </c>
      <c r="ADX1211" s="23" t="s">
        <v>64</v>
      </c>
      <c r="ADY1211" s="23" t="s">
        <v>65</v>
      </c>
    </row>
    <row r="1212" spans="791:811" ht="11.25" customHeight="1">
      <c r="ADK1212" s="2"/>
      <c r="ADL1212" s="2"/>
      <c r="ADM1212" s="2"/>
      <c r="ADN1212" s="2"/>
      <c r="ADO1212" s="20"/>
      <c r="ADP1212" s="20"/>
      <c r="ADQ1212" s="20"/>
      <c r="ADR1212" s="20"/>
      <c r="ADS1212" s="20"/>
      <c r="ADT1212" s="20"/>
      <c r="ADU1212" s="24">
        <v>0.2</v>
      </c>
      <c r="ADV1212" s="24">
        <v>0.4</v>
      </c>
      <c r="ADW1212" s="24">
        <v>0.6</v>
      </c>
      <c r="ADX1212" s="24">
        <v>0.8</v>
      </c>
      <c r="ADY1212" s="24">
        <v>1</v>
      </c>
    </row>
    <row r="1213" spans="791:811" ht="11.25" customHeight="1">
      <c r="ADK1213" s="2"/>
      <c r="ADL1213" s="2"/>
      <c r="ADM1213" s="2"/>
      <c r="ADN1213" s="2"/>
      <c r="ADO1213" s="20"/>
      <c r="ADP1213" s="20"/>
      <c r="ADQ1213" s="20"/>
      <c r="ADR1213" s="20"/>
      <c r="ADS1213" s="20"/>
      <c r="ADT1213" s="20"/>
      <c r="ADU1213" s="9"/>
      <c r="ADV1213" s="9"/>
      <c r="ADW1213" s="9"/>
      <c r="ADX1213" s="107"/>
      <c r="ADY1213" s="107"/>
    </row>
    <row r="1214" spans="791:811" ht="11.25" customHeight="1">
      <c r="ADK1214" s="2"/>
      <c r="ADL1214" s="2"/>
      <c r="ADM1214" s="2"/>
      <c r="ADN1214" s="2"/>
      <c r="ADO1214" s="1649" t="s">
        <v>36</v>
      </c>
      <c r="ADP1214" s="22">
        <v>5</v>
      </c>
      <c r="ADQ1214" s="23" t="s">
        <v>66</v>
      </c>
      <c r="ADR1214" s="24">
        <v>1</v>
      </c>
      <c r="ADS1214" s="20" t="s">
        <v>67</v>
      </c>
      <c r="ADT1214" s="25">
        <v>1</v>
      </c>
      <c r="ADU1214" s="9" t="s">
        <v>72</v>
      </c>
      <c r="ADV1214" s="9" t="s">
        <v>68</v>
      </c>
      <c r="ADW1214" s="9" t="s">
        <v>68</v>
      </c>
      <c r="ADX1214" s="9" t="s">
        <v>69</v>
      </c>
      <c r="ADY1214" s="9" t="s">
        <v>69</v>
      </c>
    </row>
    <row r="1215" spans="791:811" ht="11.25" customHeight="1">
      <c r="ADO1215" s="1320"/>
      <c r="ADP1215" s="22">
        <v>4</v>
      </c>
      <c r="ADQ1215" s="23" t="s">
        <v>70</v>
      </c>
      <c r="ADR1215" s="24">
        <v>0.8</v>
      </c>
      <c r="ADS1215" s="20" t="s">
        <v>71</v>
      </c>
      <c r="ADT1215" s="25">
        <v>0.8</v>
      </c>
      <c r="ADU1215" s="9" t="s">
        <v>72</v>
      </c>
      <c r="ADV1215" s="9" t="s">
        <v>72</v>
      </c>
      <c r="ADW1215" s="9" t="s">
        <v>68</v>
      </c>
      <c r="ADX1215" s="9" t="s">
        <v>69</v>
      </c>
      <c r="ADY1215" s="9" t="s">
        <v>69</v>
      </c>
      <c r="ADZ1215" s="2"/>
      <c r="AEA1215" s="2"/>
      <c r="AEB1215" s="2"/>
      <c r="AEC1215" s="2"/>
      <c r="AED1215" s="2"/>
      <c r="AEE1215" s="2"/>
    </row>
    <row r="1216" spans="791:811" ht="11.25" customHeight="1">
      <c r="ADO1216" s="1320"/>
      <c r="ADP1216" s="22">
        <v>3</v>
      </c>
      <c r="ADQ1216" s="23" t="s">
        <v>73</v>
      </c>
      <c r="ADR1216" s="24">
        <v>0.6</v>
      </c>
      <c r="ADS1216" s="20" t="s">
        <v>74</v>
      </c>
      <c r="ADT1216" s="25">
        <v>0.6</v>
      </c>
      <c r="ADU1216" s="9" t="s">
        <v>72</v>
      </c>
      <c r="ADV1216" s="9" t="s">
        <v>72</v>
      </c>
      <c r="ADW1216" s="9" t="s">
        <v>68</v>
      </c>
      <c r="ADX1216" s="9" t="s">
        <v>68</v>
      </c>
      <c r="ADY1216" s="9" t="s">
        <v>68</v>
      </c>
      <c r="ADZ1216" s="2"/>
      <c r="AEA1216" s="2"/>
      <c r="AEB1216" s="2"/>
      <c r="AEC1216" s="2"/>
      <c r="AED1216" s="2"/>
      <c r="AEE1216" s="2"/>
    </row>
    <row r="1217" spans="795:811" ht="11.25" customHeight="1">
      <c r="ADO1217" s="1320"/>
      <c r="ADP1217" s="22">
        <v>2</v>
      </c>
      <c r="ADQ1217" s="23" t="s">
        <v>75</v>
      </c>
      <c r="ADR1217" s="24">
        <v>0.4</v>
      </c>
      <c r="ADS1217" s="20" t="s">
        <v>76</v>
      </c>
      <c r="ADT1217" s="25">
        <v>0.4</v>
      </c>
      <c r="ADU1217" s="9" t="s">
        <v>77</v>
      </c>
      <c r="ADV1217" s="9" t="s">
        <v>72</v>
      </c>
      <c r="ADW1217" s="9" t="s">
        <v>72</v>
      </c>
      <c r="ADX1217" s="9" t="s">
        <v>68</v>
      </c>
      <c r="ADY1217" s="9" t="s">
        <v>68</v>
      </c>
      <c r="ADZ1217" s="2"/>
      <c r="AEA1217" s="2"/>
      <c r="AEB1217" s="2"/>
      <c r="AEC1217" s="2"/>
      <c r="AED1217" s="2"/>
      <c r="AEE1217" s="2"/>
    </row>
    <row r="1218" spans="795:811" ht="11.25" customHeight="1">
      <c r="ADO1218" s="1320"/>
      <c r="ADP1218" s="22">
        <v>1</v>
      </c>
      <c r="ADQ1218" s="23" t="s">
        <v>78</v>
      </c>
      <c r="ADR1218" s="24">
        <v>0.2</v>
      </c>
      <c r="ADS1218" s="20" t="s">
        <v>79</v>
      </c>
      <c r="ADT1218" s="25">
        <v>0.2</v>
      </c>
      <c r="ADU1218" s="9" t="s">
        <v>77</v>
      </c>
      <c r="ADV1218" s="9" t="s">
        <v>77</v>
      </c>
      <c r="ADW1218" s="9" t="s">
        <v>72</v>
      </c>
      <c r="ADX1218" s="9" t="s">
        <v>72</v>
      </c>
      <c r="ADY1218" s="9" t="s">
        <v>72</v>
      </c>
      <c r="ADZ1218" s="2"/>
      <c r="AEA1218" s="2"/>
      <c r="AEB1218" s="2"/>
      <c r="AEC1218" s="2"/>
      <c r="AED1218" s="2"/>
      <c r="AEE1218" s="2"/>
    </row>
    <row r="1219" spans="795:811" ht="11.25" customHeight="1">
      <c r="ADO1219" s="2"/>
      <c r="ADP1219" s="2"/>
      <c r="ADQ1219" s="2"/>
      <c r="ADR1219" s="2"/>
      <c r="ADS1219" s="2"/>
      <c r="ADT1219" s="2"/>
      <c r="ADU1219" s="2"/>
      <c r="ADV1219" s="2"/>
      <c r="ADW1219" s="2"/>
      <c r="ADX1219" s="2"/>
      <c r="ADY1219" s="2"/>
      <c r="ADZ1219" s="2"/>
      <c r="AEA1219" s="2"/>
      <c r="AEB1219" s="2"/>
      <c r="AEC1219" s="2"/>
      <c r="AED1219" s="2"/>
      <c r="AEE1219" s="2"/>
    </row>
    <row r="1220" spans="795:811" ht="11.25" customHeight="1">
      <c r="ADO1220" s="2"/>
      <c r="ADP1220" s="2"/>
      <c r="ADQ1220" s="2"/>
      <c r="ADR1220" s="2"/>
      <c r="ADS1220" s="2"/>
      <c r="ADT1220" s="2"/>
      <c r="ADU1220" s="2"/>
      <c r="ADV1220" s="2"/>
      <c r="ADW1220" s="2"/>
      <c r="ADX1220" s="2"/>
      <c r="ADY1220" s="2"/>
      <c r="ADZ1220" s="2"/>
      <c r="AEA1220" s="2"/>
      <c r="AEB1220" s="2"/>
      <c r="AEC1220" s="2"/>
      <c r="AED1220" s="2"/>
      <c r="AEE1220" s="2"/>
    </row>
    <row r="1221" spans="795:811" ht="11.25" customHeight="1">
      <c r="ADO1221" s="2"/>
      <c r="ADP1221" s="2"/>
      <c r="ADQ1221" s="2"/>
      <c r="ADR1221" s="2"/>
      <c r="ADS1221" s="2"/>
      <c r="ADT1221" s="2"/>
      <c r="ADU1221" s="2"/>
      <c r="ADV1221" s="2"/>
      <c r="ADW1221" s="2"/>
      <c r="ADX1221" s="2"/>
      <c r="ADY1221" s="2"/>
      <c r="ADZ1221" s="2"/>
      <c r="AEA1221" s="2" t="s">
        <v>127</v>
      </c>
      <c r="AEB1221" s="2"/>
      <c r="AEC1221" s="2"/>
      <c r="AED1221" s="2"/>
      <c r="AEE1221" s="2"/>
    </row>
    <row r="1222" spans="795:811" ht="11.25" customHeight="1">
      <c r="ADO1222" s="2"/>
      <c r="ADP1222" s="2"/>
      <c r="ADQ1222" s="2"/>
      <c r="ADR1222" s="2"/>
      <c r="ADS1222" s="2"/>
      <c r="ADT1222" s="2"/>
      <c r="ADU1222" s="2"/>
      <c r="ADV1222" s="2"/>
      <c r="ADW1222" s="2"/>
      <c r="ADX1222" s="2"/>
      <c r="ADY1222" s="2"/>
      <c r="ADZ1222" s="2"/>
      <c r="AEA1222" s="2" t="s">
        <v>134</v>
      </c>
      <c r="AEB1222" s="2"/>
      <c r="AEC1222" s="2"/>
      <c r="AED1222" s="2"/>
      <c r="AEE1222" s="2"/>
    </row>
    <row r="1223" spans="795:811" ht="11.25" customHeight="1">
      <c r="ADO1223" s="2"/>
      <c r="ADP1223" s="2"/>
      <c r="ADQ1223" s="2"/>
      <c r="ADR1223" s="2"/>
      <c r="ADS1223" s="2"/>
      <c r="ADT1223" s="2"/>
      <c r="ADU1223" s="2"/>
      <c r="ADV1223" s="2"/>
      <c r="ADW1223" s="2"/>
      <c r="ADX1223" s="2"/>
      <c r="ADY1223" s="2"/>
      <c r="ADZ1223" s="2"/>
      <c r="AEA1223" s="2" t="s">
        <v>129</v>
      </c>
      <c r="AEB1223" s="2"/>
      <c r="AEC1223" s="2"/>
      <c r="AED1223" s="2"/>
      <c r="AEE1223" s="2"/>
    </row>
    <row r="1224" spans="795:811" ht="11.25" customHeight="1">
      <c r="ADO1224" s="2"/>
      <c r="ADP1224" s="2"/>
      <c r="ADQ1224" s="2"/>
      <c r="ADR1224" s="2"/>
      <c r="ADS1224" s="2"/>
      <c r="ADT1224" s="2"/>
      <c r="ADU1224" s="2"/>
      <c r="ADV1224" s="2"/>
      <c r="ADW1224" s="2"/>
      <c r="ADX1224" s="2"/>
      <c r="ADY1224" s="2"/>
      <c r="ADZ1224" s="2"/>
      <c r="AEA1224" s="2" t="s">
        <v>131</v>
      </c>
      <c r="AEB1224" s="2"/>
      <c r="AEC1224" s="2"/>
      <c r="AED1224" s="2"/>
      <c r="AEE1224" s="2"/>
    </row>
    <row r="1225" spans="795:811" ht="11.25" customHeight="1">
      <c r="ADO1225" s="2"/>
      <c r="ADP1225" s="2"/>
      <c r="ADQ1225" s="2"/>
      <c r="ADR1225" s="2"/>
      <c r="ADS1225" s="2"/>
      <c r="ADT1225" s="2"/>
      <c r="ADU1225" s="2"/>
      <c r="ADV1225" s="2"/>
      <c r="ADW1225" s="2"/>
      <c r="ADX1225" s="2"/>
      <c r="ADY1225" s="2"/>
      <c r="ADZ1225" s="2"/>
      <c r="AEA1225" s="2" t="s">
        <v>133</v>
      </c>
      <c r="AEB1225" s="2"/>
      <c r="AEC1225" s="2"/>
      <c r="AED1225" s="2"/>
      <c r="AEE1225" s="2"/>
    </row>
    <row r="1226" spans="795:811" ht="11.25" customHeight="1">
      <c r="ADO1226" s="2"/>
      <c r="ADP1226" s="2"/>
      <c r="ADQ1226" s="2"/>
      <c r="ADR1226" s="2"/>
      <c r="ADS1226" s="2"/>
      <c r="ADT1226" s="2"/>
      <c r="ADU1226" s="2"/>
      <c r="ADV1226" s="2"/>
      <c r="ADW1226" s="2"/>
      <c r="ADX1226" s="2"/>
      <c r="ADY1226" s="2"/>
      <c r="ADZ1226" s="2"/>
      <c r="AEA1226" s="2" t="s">
        <v>475</v>
      </c>
      <c r="AEB1226" s="2"/>
      <c r="AEC1226" s="2"/>
      <c r="AED1226" s="2"/>
      <c r="AEE1226" s="2"/>
    </row>
    <row r="1227" spans="795:811" ht="11.25" customHeight="1">
      <c r="ADO1227" s="2"/>
      <c r="ADP1227" s="2"/>
      <c r="ADQ1227" s="2"/>
      <c r="ADR1227" s="2"/>
      <c r="ADS1227" s="2"/>
      <c r="ADT1227" s="2"/>
      <c r="ADU1227" s="2"/>
      <c r="ADV1227" s="2"/>
      <c r="ADW1227" s="2"/>
      <c r="ADX1227" s="2"/>
      <c r="ADY1227" s="2"/>
      <c r="ADZ1227" s="2"/>
      <c r="AEA1227" s="2" t="s">
        <v>686</v>
      </c>
      <c r="AEB1227" s="2"/>
      <c r="AEC1227" s="2"/>
      <c r="AED1227" s="2"/>
      <c r="AEE1227" s="2"/>
    </row>
    <row r="1228" spans="795:811" ht="11.25" customHeight="1">
      <c r="ADO1228" s="2"/>
      <c r="ADP1228" s="2"/>
      <c r="ADQ1228" s="2"/>
      <c r="ADR1228" s="2"/>
      <c r="ADS1228" s="2"/>
      <c r="ADT1228" s="2"/>
      <c r="ADU1228" s="2"/>
      <c r="ADV1228" s="2"/>
      <c r="ADW1228" s="2"/>
      <c r="ADX1228" s="2"/>
      <c r="ADY1228" s="2"/>
      <c r="ADZ1228" s="2"/>
      <c r="AEA1228" s="2" t="s">
        <v>135</v>
      </c>
      <c r="AEB1228" s="2"/>
      <c r="AEC1228" s="2"/>
      <c r="AED1228" s="2"/>
      <c r="AEE1228" s="2"/>
    </row>
    <row r="1229" spans="795:811" ht="11.25" customHeight="1">
      <c r="ADO1229" s="2"/>
      <c r="ADP1229" s="2"/>
      <c r="ADQ1229" s="2"/>
      <c r="ADR1229" s="2"/>
      <c r="ADS1229" s="2"/>
      <c r="ADT1229" s="2"/>
      <c r="ADU1229" s="2"/>
      <c r="ADV1229" s="2"/>
      <c r="ADW1229" s="2"/>
      <c r="ADX1229" s="2"/>
      <c r="ADY1229" s="2"/>
      <c r="ADZ1229" s="2"/>
      <c r="AEA1229" s="2" t="s">
        <v>80</v>
      </c>
      <c r="AEB1229" s="2"/>
      <c r="AEC1229" s="2"/>
      <c r="AED1229" s="2"/>
      <c r="AEE1229" s="2"/>
    </row>
    <row r="1230" spans="795:811" ht="11.25" customHeight="1">
      <c r="ADO1230" s="2"/>
      <c r="ADP1230" s="2"/>
      <c r="ADQ1230" s="2"/>
      <c r="ADR1230" s="2"/>
      <c r="ADS1230" s="2"/>
      <c r="ADT1230" s="2"/>
      <c r="ADU1230" s="2"/>
      <c r="ADV1230" s="2"/>
      <c r="ADW1230" s="2"/>
      <c r="ADX1230" s="2"/>
      <c r="ADY1230" s="2"/>
      <c r="ADZ1230" s="2"/>
      <c r="AEA1230" s="2"/>
      <c r="AEB1230" s="2"/>
      <c r="AEC1230" s="1648" t="s">
        <v>340</v>
      </c>
      <c r="AED1230" s="1320"/>
      <c r="AEE1230" s="1320"/>
    </row>
    <row r="1232" spans="795:811" ht="11.25" customHeight="1">
      <c r="AEC1232" s="136">
        <v>1</v>
      </c>
      <c r="AED1232" s="136" t="s">
        <v>165</v>
      </c>
      <c r="AEE1232" s="135" t="s">
        <v>341</v>
      </c>
    </row>
    <row r="1233" spans="809:811" ht="11.25" customHeight="1">
      <c r="AEC1233" s="136">
        <v>2</v>
      </c>
      <c r="AED1233" s="136" t="s">
        <v>165</v>
      </c>
      <c r="AEE1233" s="135" t="s">
        <v>342</v>
      </c>
    </row>
    <row r="1234" spans="809:811" ht="11.25" customHeight="1">
      <c r="AEC1234" s="136">
        <v>3</v>
      </c>
      <c r="AED1234" s="136" t="s">
        <v>165</v>
      </c>
      <c r="AEE1234" s="135" t="s">
        <v>343</v>
      </c>
    </row>
    <row r="1235" spans="809:811" ht="11.25" customHeight="1">
      <c r="AEC1235" s="136">
        <v>4</v>
      </c>
      <c r="AED1235" s="136" t="s">
        <v>165</v>
      </c>
      <c r="AEE1235" s="135" t="s">
        <v>344</v>
      </c>
    </row>
    <row r="1236" spans="809:811" ht="11.25" customHeight="1">
      <c r="AEC1236" s="136">
        <v>5</v>
      </c>
      <c r="AED1236" s="136" t="s">
        <v>165</v>
      </c>
      <c r="AEE1236" s="135" t="s">
        <v>345</v>
      </c>
    </row>
    <row r="1237" spans="809:811" ht="11.25" customHeight="1">
      <c r="AEC1237" s="136">
        <v>6</v>
      </c>
      <c r="AED1237" s="136" t="s">
        <v>165</v>
      </c>
      <c r="AEE1237" s="135" t="s">
        <v>346</v>
      </c>
    </row>
    <row r="1238" spans="809:811" ht="11.25" customHeight="1">
      <c r="AEE1238" s="135" t="s">
        <v>347</v>
      </c>
    </row>
    <row r="1239" spans="809:811" ht="11.25" customHeight="1">
      <c r="AEE1239" s="135"/>
    </row>
    <row r="1240" spans="809:811" ht="11.25" customHeight="1">
      <c r="AEC1240" s="136">
        <v>1</v>
      </c>
      <c r="AED1240" s="136" t="s">
        <v>166</v>
      </c>
      <c r="AEE1240" s="135" t="s">
        <v>348</v>
      </c>
    </row>
    <row r="1241" spans="809:811" ht="11.25" customHeight="1">
      <c r="AEC1241" s="136">
        <v>2</v>
      </c>
      <c r="AED1241" s="136" t="s">
        <v>166</v>
      </c>
      <c r="AEE1241" s="135" t="s">
        <v>349</v>
      </c>
    </row>
    <row r="1242" spans="809:811" ht="11.25" customHeight="1">
      <c r="AEC1242" s="136">
        <v>3</v>
      </c>
      <c r="AED1242" s="136" t="s">
        <v>166</v>
      </c>
      <c r="AEE1242" s="135" t="s">
        <v>350</v>
      </c>
    </row>
    <row r="1243" spans="809:811" ht="11.25" customHeight="1">
      <c r="AEC1243" s="136">
        <v>4</v>
      </c>
      <c r="AED1243" s="136" t="s">
        <v>166</v>
      </c>
      <c r="AEE1243" s="135" t="s">
        <v>351</v>
      </c>
    </row>
    <row r="1244" spans="809:811" ht="11.25" customHeight="1">
      <c r="AEC1244" s="136">
        <v>5</v>
      </c>
      <c r="AED1244" s="136" t="s">
        <v>166</v>
      </c>
      <c r="AEE1244" s="135" t="s">
        <v>352</v>
      </c>
    </row>
    <row r="1245" spans="809:811" ht="11.25" customHeight="1">
      <c r="AEE1245" s="135" t="s">
        <v>347</v>
      </c>
    </row>
    <row r="1246" spans="809:811" ht="11.25" customHeight="1">
      <c r="AEE1246" s="135"/>
    </row>
    <row r="1247" spans="809:811" ht="11.25" customHeight="1">
      <c r="AEC1247" s="136">
        <v>1</v>
      </c>
      <c r="AED1247" s="136" t="s">
        <v>353</v>
      </c>
      <c r="AEE1247" s="135" t="s">
        <v>354</v>
      </c>
    </row>
    <row r="1248" spans="809:811" ht="11.25" customHeight="1">
      <c r="AEC1248" s="136">
        <v>2</v>
      </c>
      <c r="AED1248" s="136" t="s">
        <v>353</v>
      </c>
      <c r="AEE1248" s="135" t="s">
        <v>355</v>
      </c>
    </row>
    <row r="1249" spans="809:811" ht="11.25" customHeight="1">
      <c r="AEC1249" s="136">
        <v>3</v>
      </c>
      <c r="AED1249" s="136" t="s">
        <v>353</v>
      </c>
      <c r="AEE1249" s="135" t="s">
        <v>356</v>
      </c>
    </row>
    <row r="1250" spans="809:811" ht="11.25" customHeight="1">
      <c r="AEC1250" s="136">
        <v>4</v>
      </c>
      <c r="AED1250" s="136" t="s">
        <v>353</v>
      </c>
      <c r="AEE1250" s="135" t="s">
        <v>357</v>
      </c>
    </row>
    <row r="1251" spans="809:811" ht="11.25" customHeight="1">
      <c r="AEC1251" s="2"/>
      <c r="AED1251" s="2"/>
      <c r="AEE1251" s="2"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B11:AD11"/>
    <mergeCell ref="AD12:AT12"/>
    <mergeCell ref="AD13:AT13"/>
    <mergeCell ref="AD14:AT14"/>
    <mergeCell ref="AD15:AT15"/>
    <mergeCell ref="AD16:AT16"/>
    <mergeCell ref="AD17:AT17"/>
    <mergeCell ref="AD18:AT18"/>
    <mergeCell ref="AD19:AT19"/>
    <mergeCell ref="AD20:AT20"/>
    <mergeCell ref="AD21:AT21"/>
    <mergeCell ref="AD22:AT22"/>
    <mergeCell ref="AD23:AT23"/>
    <mergeCell ref="AD24:AT24"/>
    <mergeCell ref="AD25:AT25"/>
    <mergeCell ref="AD26:AT26"/>
    <mergeCell ref="AD27:AT27"/>
    <mergeCell ref="AB22:AC22"/>
    <mergeCell ref="AB23:AC23"/>
    <mergeCell ref="AB24:AC24"/>
    <mergeCell ref="AB25:AC25"/>
    <mergeCell ref="AB26:AC26"/>
    <mergeCell ref="AB27:AC27"/>
    <mergeCell ref="AB28:AC28"/>
    <mergeCell ref="AB29:AC29"/>
    <mergeCell ref="AB30:AC30"/>
    <mergeCell ref="AB31:AC31"/>
    <mergeCell ref="AD28:AT28"/>
    <mergeCell ref="AD29:AT29"/>
    <mergeCell ref="AD30:AT30"/>
    <mergeCell ref="AD31:AT31"/>
    <mergeCell ref="DT115:DT116"/>
    <mergeCell ref="DU115:DU116"/>
    <mergeCell ref="DV115:DV116"/>
    <mergeCell ref="DZ118:EA118"/>
    <mergeCell ref="EB118:EC118"/>
    <mergeCell ref="ED118:EE118"/>
    <mergeCell ref="EF118:EG118"/>
    <mergeCell ref="DV111:DV112"/>
    <mergeCell ref="DW111:DW112"/>
    <mergeCell ref="DX111:DX112"/>
    <mergeCell ref="DY111:DY112"/>
    <mergeCell ref="DZ111:DZ112"/>
    <mergeCell ref="EA111:EA112"/>
    <mergeCell ref="EB111:EB112"/>
    <mergeCell ref="EC111:EC112"/>
    <mergeCell ref="ED111:ED112"/>
    <mergeCell ref="EE111:EE112"/>
    <mergeCell ref="EF111:EF112"/>
    <mergeCell ref="EG111:EG112"/>
    <mergeCell ref="DR109:DR114"/>
    <mergeCell ref="DZ109:DZ110"/>
    <mergeCell ref="EA109:EA110"/>
    <mergeCell ref="EB109:EB110"/>
    <mergeCell ref="EC109:EC110"/>
    <mergeCell ref="DZ119:EG119"/>
    <mergeCell ref="DW115:DW116"/>
    <mergeCell ref="DT107:DT108"/>
    <mergeCell ref="DU107:DU108"/>
    <mergeCell ref="DV107:DV108"/>
    <mergeCell ref="DW107:DW108"/>
    <mergeCell ref="DX107:DX108"/>
    <mergeCell ref="DY107:DY108"/>
    <mergeCell ref="DZ107:DZ108"/>
    <mergeCell ref="EA107:EA108"/>
    <mergeCell ref="EB107:EB108"/>
    <mergeCell ref="EC107:EC108"/>
    <mergeCell ref="ED107:ED108"/>
    <mergeCell ref="EE107:EE108"/>
    <mergeCell ref="EF107:EF108"/>
    <mergeCell ref="EG107:EG108"/>
    <mergeCell ref="DX115:DX116"/>
    <mergeCell ref="DY115:DY116"/>
    <mergeCell ref="DZ115:DZ116"/>
    <mergeCell ref="EA115:EA116"/>
    <mergeCell ref="EB115:EB116"/>
    <mergeCell ref="EC115:EC116"/>
    <mergeCell ref="ED115:ED116"/>
    <mergeCell ref="EE115:EE116"/>
    <mergeCell ref="EF115:EF116"/>
    <mergeCell ref="EG115:EG116"/>
    <mergeCell ref="DT109:DT110"/>
    <mergeCell ref="DU109:DU110"/>
    <mergeCell ref="DV109:DV110"/>
    <mergeCell ref="DW109:DW110"/>
    <mergeCell ref="DX109:DX110"/>
    <mergeCell ref="DY109:DY110"/>
    <mergeCell ref="EF106:EG106"/>
    <mergeCell ref="ED109:ED110"/>
    <mergeCell ref="EE109:EE110"/>
    <mergeCell ref="EF109:EF110"/>
    <mergeCell ref="EG109:EG110"/>
    <mergeCell ref="DT111:DT112"/>
    <mergeCell ref="DU111:DU112"/>
    <mergeCell ref="DT113:DT114"/>
    <mergeCell ref="DU113:DU114"/>
    <mergeCell ref="DV113:DV114"/>
    <mergeCell ref="DW113:DW114"/>
    <mergeCell ref="DX113:DX114"/>
    <mergeCell ref="DY113:DY114"/>
    <mergeCell ref="DZ113:DZ114"/>
    <mergeCell ref="EA113:EA114"/>
    <mergeCell ref="EB113:EB114"/>
    <mergeCell ref="EC113:EC114"/>
    <mergeCell ref="ED113:ED114"/>
    <mergeCell ref="EE113:EE114"/>
    <mergeCell ref="EF113:EF114"/>
    <mergeCell ref="EG113:EG114"/>
    <mergeCell ref="AC221:AS221"/>
    <mergeCell ref="Y166:AA166"/>
    <mergeCell ref="Y178:AA178"/>
    <mergeCell ref="Z121:AB121"/>
    <mergeCell ref="AB12:AC12"/>
    <mergeCell ref="AB13:AC13"/>
    <mergeCell ref="AB14:AC14"/>
    <mergeCell ref="AB15:AC15"/>
    <mergeCell ref="AB16:AC16"/>
    <mergeCell ref="AB17:AC17"/>
    <mergeCell ref="AB18:AC18"/>
    <mergeCell ref="AB19:AC19"/>
    <mergeCell ref="AB20:AC20"/>
    <mergeCell ref="AB21:AC21"/>
    <mergeCell ref="DS107:DS116"/>
    <mergeCell ref="DU98:EG99"/>
    <mergeCell ref="DY101:EH101"/>
    <mergeCell ref="DX102:DY102"/>
    <mergeCell ref="DZ102:EA102"/>
    <mergeCell ref="EB102:EC102"/>
    <mergeCell ref="ED102:EE102"/>
    <mergeCell ref="EF102:EG102"/>
    <mergeCell ref="DX103:DY103"/>
    <mergeCell ref="DZ103:EA103"/>
    <mergeCell ref="EB103:EC103"/>
    <mergeCell ref="ED103:EE103"/>
    <mergeCell ref="EF103:EG103"/>
    <mergeCell ref="DU104:DV105"/>
    <mergeCell ref="DX106:DY106"/>
    <mergeCell ref="DZ106:EA106"/>
    <mergeCell ref="EB106:EC106"/>
    <mergeCell ref="ED106:EE106"/>
    <mergeCell ref="B212:C212"/>
    <mergeCell ref="E223:T223"/>
    <mergeCell ref="U223:W223"/>
    <mergeCell ref="X223:Y223"/>
    <mergeCell ref="Z223:AB223"/>
    <mergeCell ref="AC223:AS223"/>
    <mergeCell ref="E224:T224"/>
    <mergeCell ref="U224:W224"/>
    <mergeCell ref="X224:Y224"/>
    <mergeCell ref="Z224:AB224"/>
    <mergeCell ref="AC224:AS224"/>
    <mergeCell ref="E222:T222"/>
    <mergeCell ref="U222:W222"/>
    <mergeCell ref="X222:Y222"/>
    <mergeCell ref="A10:AA10"/>
    <mergeCell ref="X55:AA55"/>
    <mergeCell ref="B197:X197"/>
    <mergeCell ref="Y197:AS197"/>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B210:C210"/>
    <mergeCell ref="Z222:AB222"/>
    <mergeCell ref="AC222:AS222"/>
    <mergeCell ref="B207:AS207"/>
    <mergeCell ref="B193:F193"/>
    <mergeCell ref="G193:AS193"/>
    <mergeCell ref="U217:W217"/>
    <mergeCell ref="X217:Y217"/>
    <mergeCell ref="E217:T217"/>
    <mergeCell ref="Z217:AB217"/>
    <mergeCell ref="AC217:AS217"/>
    <mergeCell ref="B216:T216"/>
    <mergeCell ref="U216:AS216"/>
    <mergeCell ref="B215:AS215"/>
    <mergeCell ref="E218:T218"/>
    <mergeCell ref="AC218:AS218"/>
    <mergeCell ref="U218:W218"/>
    <mergeCell ref="X218:Y218"/>
    <mergeCell ref="Z218:AB218"/>
    <mergeCell ref="U208:Y208"/>
    <mergeCell ref="Z208:AS208"/>
    <mergeCell ref="D208:T208"/>
    <mergeCell ref="Z209:AS209"/>
    <mergeCell ref="Z210:AS210"/>
    <mergeCell ref="Z211:AS211"/>
    <mergeCell ref="Z212:AS212"/>
    <mergeCell ref="Z213:AS213"/>
    <mergeCell ref="D209:T209"/>
    <mergeCell ref="D210:T210"/>
    <mergeCell ref="D211:T211"/>
    <mergeCell ref="D212:T212"/>
    <mergeCell ref="D213:T213"/>
    <mergeCell ref="ADW1209:ADY1209"/>
    <mergeCell ref="AEC1230:AEE1230"/>
    <mergeCell ref="J231:L231"/>
    <mergeCell ref="M231:V231"/>
    <mergeCell ref="M232:V232"/>
    <mergeCell ref="W232:AA232"/>
    <mergeCell ref="M233:V233"/>
    <mergeCell ref="W233:AA233"/>
    <mergeCell ref="ADO1214:ADO1218"/>
    <mergeCell ref="C229:E229"/>
    <mergeCell ref="F229:H229"/>
    <mergeCell ref="J229:L229"/>
    <mergeCell ref="M229:V229"/>
    <mergeCell ref="W229:AA229"/>
    <mergeCell ref="C230:E230"/>
    <mergeCell ref="F230:H230"/>
    <mergeCell ref="J230:L230"/>
    <mergeCell ref="M230:V230"/>
    <mergeCell ref="W230:AA230"/>
    <mergeCell ref="F231:H231"/>
    <mergeCell ref="W231:AA231"/>
    <mergeCell ref="J235:L235"/>
    <mergeCell ref="M235:V235"/>
    <mergeCell ref="C234:E234"/>
    <mergeCell ref="F234:H234"/>
    <mergeCell ref="M228:V228"/>
    <mergeCell ref="W228:AA228"/>
    <mergeCell ref="F226:H226"/>
    <mergeCell ref="W226:AA226"/>
    <mergeCell ref="C226:E226"/>
    <mergeCell ref="C227:E227"/>
    <mergeCell ref="F227:H227"/>
    <mergeCell ref="J227:L227"/>
    <mergeCell ref="C228:E228"/>
    <mergeCell ref="F228:H228"/>
    <mergeCell ref="J228:L228"/>
    <mergeCell ref="J234:L234"/>
    <mergeCell ref="M234:V234"/>
    <mergeCell ref="W234:AA234"/>
    <mergeCell ref="C235:E235"/>
    <mergeCell ref="F235:H235"/>
    <mergeCell ref="W235:AA235"/>
    <mergeCell ref="M227:V227"/>
    <mergeCell ref="W227:AA227"/>
    <mergeCell ref="C231:E231"/>
    <mergeCell ref="C232:E232"/>
    <mergeCell ref="F232:H232"/>
    <mergeCell ref="J232:L232"/>
    <mergeCell ref="C233:E233"/>
    <mergeCell ref="F233:H233"/>
    <mergeCell ref="J233:L233"/>
    <mergeCell ref="J226:L226"/>
    <mergeCell ref="M226:V226"/>
    <mergeCell ref="B208:C208"/>
    <mergeCell ref="B209:C209"/>
    <mergeCell ref="V174:W174"/>
    <mergeCell ref="T174:U174"/>
    <mergeCell ref="N174:O174"/>
    <mergeCell ref="C181:F182"/>
    <mergeCell ref="C183:F184"/>
    <mergeCell ref="V181:AC182"/>
    <mergeCell ref="O198:S198"/>
    <mergeCell ref="K204:N204"/>
    <mergeCell ref="K205:N205"/>
    <mergeCell ref="F200:G200"/>
    <mergeCell ref="H200:J200"/>
    <mergeCell ref="F201:G201"/>
    <mergeCell ref="H201:J201"/>
    <mergeCell ref="B211:C211"/>
    <mergeCell ref="B213:C213"/>
    <mergeCell ref="N187:O188"/>
    <mergeCell ref="B192:AS192"/>
    <mergeCell ref="O195:S195"/>
    <mergeCell ref="V195:AA195"/>
    <mergeCell ref="U209:Y209"/>
    <mergeCell ref="U210:Y210"/>
    <mergeCell ref="U211:Y211"/>
    <mergeCell ref="U212:Y212"/>
    <mergeCell ref="U213:Y213"/>
    <mergeCell ref="P183:Q183"/>
    <mergeCell ref="R183:S184"/>
    <mergeCell ref="P184:Q184"/>
    <mergeCell ref="N185:O186"/>
    <mergeCell ref="B195:N195"/>
    <mergeCell ref="B181:B182"/>
    <mergeCell ref="A189:A190"/>
    <mergeCell ref="B189:B190"/>
    <mergeCell ref="C185:F186"/>
    <mergeCell ref="C187:F188"/>
    <mergeCell ref="K176:P176"/>
    <mergeCell ref="R176:U176"/>
    <mergeCell ref="H182:I182"/>
    <mergeCell ref="J182:K182"/>
    <mergeCell ref="F178:M178"/>
    <mergeCell ref="N178:S178"/>
    <mergeCell ref="T178:W178"/>
    <mergeCell ref="L181:O181"/>
    <mergeCell ref="P181:S181"/>
    <mergeCell ref="L182:M182"/>
    <mergeCell ref="N182:O182"/>
    <mergeCell ref="P182:Q182"/>
    <mergeCell ref="R182:S182"/>
    <mergeCell ref="B176:D176"/>
    <mergeCell ref="F176:H176"/>
    <mergeCell ref="T181:U182"/>
    <mergeCell ref="V183:AC184"/>
    <mergeCell ref="B183:B184"/>
    <mergeCell ref="H183:I183"/>
    <mergeCell ref="H184:I184"/>
    <mergeCell ref="H185:I185"/>
    <mergeCell ref="P185:Q185"/>
    <mergeCell ref="R185:S186"/>
    <mergeCell ref="P186:Q186"/>
    <mergeCell ref="P188:Q188"/>
    <mergeCell ref="L186:M186"/>
    <mergeCell ref="L187:M187"/>
    <mergeCell ref="P187:Q187"/>
    <mergeCell ref="C15:H15"/>
    <mergeCell ref="C16:H16"/>
    <mergeCell ref="C17:H17"/>
    <mergeCell ref="C18:H18"/>
    <mergeCell ref="I18:W18"/>
    <mergeCell ref="X18:AA18"/>
    <mergeCell ref="C19:H19"/>
    <mergeCell ref="A183:A184"/>
    <mergeCell ref="A185:A186"/>
    <mergeCell ref="B185:B186"/>
    <mergeCell ref="A187:A188"/>
    <mergeCell ref="B187:B188"/>
    <mergeCell ref="J183:K184"/>
    <mergeCell ref="J185:K186"/>
    <mergeCell ref="H186:I186"/>
    <mergeCell ref="H187:I187"/>
    <mergeCell ref="J187:K188"/>
    <mergeCell ref="H188:I188"/>
    <mergeCell ref="B170:AA170"/>
    <mergeCell ref="P171:Q171"/>
    <mergeCell ref="R171:S171"/>
    <mergeCell ref="X171:Y171"/>
    <mergeCell ref="Z171:AA171"/>
    <mergeCell ref="P173:Q173"/>
    <mergeCell ref="R173:S173"/>
    <mergeCell ref="J172:K172"/>
    <mergeCell ref="P172:Q172"/>
    <mergeCell ref="R172:S172"/>
    <mergeCell ref="J173:K173"/>
    <mergeCell ref="R187:S188"/>
    <mergeCell ref="L188:M188"/>
    <mergeCell ref="L183:M183"/>
    <mergeCell ref="I22:W22"/>
    <mergeCell ref="X22:AA22"/>
    <mergeCell ref="O202:S202"/>
    <mergeCell ref="O203:S203"/>
    <mergeCell ref="O204:S204"/>
    <mergeCell ref="B198:E198"/>
    <mergeCell ref="I21:W21"/>
    <mergeCell ref="X21:AA21"/>
    <mergeCell ref="C22:H22"/>
    <mergeCell ref="I25:W25"/>
    <mergeCell ref="X25:AA25"/>
    <mergeCell ref="C23:H23"/>
    <mergeCell ref="I23:W23"/>
    <mergeCell ref="X23:AA23"/>
    <mergeCell ref="C24:H24"/>
    <mergeCell ref="I24:W24"/>
    <mergeCell ref="X24:AA24"/>
    <mergeCell ref="C25:H25"/>
    <mergeCell ref="I28:W28"/>
    <mergeCell ref="X28:AA28"/>
    <mergeCell ref="C26:H26"/>
    <mergeCell ref="I26:W26"/>
    <mergeCell ref="X26:AA26"/>
    <mergeCell ref="C27:H27"/>
    <mergeCell ref="I27:W27"/>
    <mergeCell ref="X27:AA27"/>
    <mergeCell ref="C28:H28"/>
    <mergeCell ref="C39:AA39"/>
    <mergeCell ref="C62:D62"/>
    <mergeCell ref="C65:E65"/>
    <mergeCell ref="D66:AA66"/>
    <mergeCell ref="D67:AA67"/>
    <mergeCell ref="C21:H21"/>
    <mergeCell ref="M2:U2"/>
    <mergeCell ref="M3:U3"/>
    <mergeCell ref="W3:AA3"/>
    <mergeCell ref="W4:AA4"/>
    <mergeCell ref="X6:AA6"/>
    <mergeCell ref="X7:AA7"/>
    <mergeCell ref="A1:G1"/>
    <mergeCell ref="M1:U1"/>
    <mergeCell ref="W1:AA1"/>
    <mergeCell ref="A2:G2"/>
    <mergeCell ref="W2:AA2"/>
    <mergeCell ref="M4:U4"/>
    <mergeCell ref="F3:G3"/>
    <mergeCell ref="A4:B4"/>
    <mergeCell ref="C4:E4"/>
    <mergeCell ref="F4:G4"/>
    <mergeCell ref="A5:K5"/>
    <mergeCell ref="A6:B6"/>
    <mergeCell ref="E6:W6"/>
    <mergeCell ref="E7:W7"/>
    <mergeCell ref="I17:W17"/>
    <mergeCell ref="X17:AA17"/>
    <mergeCell ref="I13:W13"/>
    <mergeCell ref="I14:W14"/>
    <mergeCell ref="X14:AA14"/>
    <mergeCell ref="I15:W15"/>
    <mergeCell ref="X15:AA15"/>
    <mergeCell ref="I16:W16"/>
    <mergeCell ref="X16:AA16"/>
    <mergeCell ref="I19:W19"/>
    <mergeCell ref="X19:AA19"/>
    <mergeCell ref="N60:S60"/>
    <mergeCell ref="X11:AA11"/>
    <mergeCell ref="I12:W12"/>
    <mergeCell ref="X12:AA12"/>
    <mergeCell ref="X13:AA13"/>
    <mergeCell ref="A3:B3"/>
    <mergeCell ref="C3:E3"/>
    <mergeCell ref="A7:B7"/>
    <mergeCell ref="C11:H11"/>
    <mergeCell ref="C12:H12"/>
    <mergeCell ref="C13:H13"/>
    <mergeCell ref="C14:H14"/>
    <mergeCell ref="B33:AA33"/>
    <mergeCell ref="C34:AA34"/>
    <mergeCell ref="C35:AA35"/>
    <mergeCell ref="C36:AA36"/>
    <mergeCell ref="C37:AA37"/>
    <mergeCell ref="C38:AA38"/>
    <mergeCell ref="I31:W31"/>
    <mergeCell ref="X31:AA31"/>
    <mergeCell ref="C29:H29"/>
    <mergeCell ref="I29:W29"/>
    <mergeCell ref="X29:AA29"/>
    <mergeCell ref="C30:H30"/>
    <mergeCell ref="I30:W30"/>
    <mergeCell ref="X30:AA30"/>
    <mergeCell ref="C31:H31"/>
    <mergeCell ref="A8:AA8"/>
    <mergeCell ref="I11:W11"/>
    <mergeCell ref="C20:H20"/>
    <mergeCell ref="I20:W20"/>
    <mergeCell ref="X20:AA20"/>
    <mergeCell ref="A54:AA54"/>
    <mergeCell ref="B55:O55"/>
    <mergeCell ref="V55:W55"/>
    <mergeCell ref="C56:D56"/>
    <mergeCell ref="F56:K56"/>
    <mergeCell ref="L56:M56"/>
    <mergeCell ref="N56:S56"/>
    <mergeCell ref="C57:D57"/>
    <mergeCell ref="L57:M57"/>
    <mergeCell ref="N57:S57"/>
    <mergeCell ref="T57:U57"/>
    <mergeCell ref="C58:D58"/>
    <mergeCell ref="N58:S58"/>
    <mergeCell ref="V58:AA58"/>
    <mergeCell ref="N59:S59"/>
    <mergeCell ref="T59:U59"/>
    <mergeCell ref="V59:AA59"/>
    <mergeCell ref="B91:F91"/>
    <mergeCell ref="A94:B94"/>
    <mergeCell ref="C95:F99"/>
    <mergeCell ref="B90:F90"/>
    <mergeCell ref="G91:R91"/>
    <mergeCell ref="S91:X91"/>
    <mergeCell ref="Y91:AA91"/>
    <mergeCell ref="N92:U92"/>
    <mergeCell ref="V92:AA92"/>
    <mergeCell ref="D68:AA68"/>
    <mergeCell ref="D69:AA69"/>
    <mergeCell ref="D70:AA70"/>
    <mergeCell ref="D71:AA71"/>
    <mergeCell ref="D72:AA72"/>
    <mergeCell ref="D73:AA73"/>
    <mergeCell ref="D74:AA74"/>
    <mergeCell ref="D75:AA75"/>
    <mergeCell ref="A78:AA78"/>
    <mergeCell ref="A79:AA79"/>
    <mergeCell ref="I83:P83"/>
    <mergeCell ref="Q83:AA83"/>
    <mergeCell ref="D83:H83"/>
    <mergeCell ref="D84:H84"/>
    <mergeCell ref="I84:P84"/>
    <mergeCell ref="Q84:AA84"/>
    <mergeCell ref="D85:H85"/>
    <mergeCell ref="I85:P85"/>
    <mergeCell ref="Q85:AA85"/>
    <mergeCell ref="G90:R90"/>
    <mergeCell ref="S90:X90"/>
    <mergeCell ref="D86:H86"/>
    <mergeCell ref="I86:P86"/>
    <mergeCell ref="Q86:AA86"/>
    <mergeCell ref="D87:H87"/>
    <mergeCell ref="I87:P87"/>
    <mergeCell ref="Q87:AA87"/>
    <mergeCell ref="Y90:AA90"/>
    <mergeCell ref="K49:O49"/>
    <mergeCell ref="P49:Q49"/>
    <mergeCell ref="R49:V49"/>
    <mergeCell ref="K50:O50"/>
    <mergeCell ref="P50:Q50"/>
    <mergeCell ref="I46:J46"/>
    <mergeCell ref="K46:O46"/>
    <mergeCell ref="C47:D47"/>
    <mergeCell ref="I47:J47"/>
    <mergeCell ref="P47:Q47"/>
    <mergeCell ref="C48:D48"/>
    <mergeCell ref="P48:Q48"/>
    <mergeCell ref="F47:H47"/>
    <mergeCell ref="F48:H48"/>
    <mergeCell ref="C49:D49"/>
    <mergeCell ref="F49:H49"/>
    <mergeCell ref="I49:J49"/>
    <mergeCell ref="F50:H50"/>
    <mergeCell ref="I50:J50"/>
    <mergeCell ref="P46:Q46"/>
    <mergeCell ref="R46:V46"/>
    <mergeCell ref="R47:V47"/>
    <mergeCell ref="R50:V50"/>
    <mergeCell ref="F59:K59"/>
    <mergeCell ref="L59:M59"/>
    <mergeCell ref="F60:K60"/>
    <mergeCell ref="L60:M60"/>
    <mergeCell ref="C61:D61"/>
    <mergeCell ref="X47:AA47"/>
    <mergeCell ref="I52:J52"/>
    <mergeCell ref="K52:O52"/>
    <mergeCell ref="P52:Q52"/>
    <mergeCell ref="T60:U60"/>
    <mergeCell ref="V60:AA60"/>
    <mergeCell ref="V62:AA62"/>
    <mergeCell ref="C60:D60"/>
    <mergeCell ref="T58:U58"/>
    <mergeCell ref="L58:M58"/>
    <mergeCell ref="C40:AA40"/>
    <mergeCell ref="C41:AA41"/>
    <mergeCell ref="B43:AA43"/>
    <mergeCell ref="A44:AA44"/>
    <mergeCell ref="B45:E45"/>
    <mergeCell ref="C46:D46"/>
    <mergeCell ref="F46:H46"/>
    <mergeCell ref="X46:AA46"/>
    <mergeCell ref="I48:J48"/>
    <mergeCell ref="K48:O48"/>
    <mergeCell ref="R48:V48"/>
    <mergeCell ref="X48:AA48"/>
    <mergeCell ref="X49:AA49"/>
    <mergeCell ref="X50:AA50"/>
    <mergeCell ref="X51:AA51"/>
    <mergeCell ref="X52:AA52"/>
    <mergeCell ref="K47:O47"/>
    <mergeCell ref="T56:U56"/>
    <mergeCell ref="V56:AA56"/>
    <mergeCell ref="V57:AA57"/>
    <mergeCell ref="R52:V52"/>
    <mergeCell ref="A119:F119"/>
    <mergeCell ref="G119:N119"/>
    <mergeCell ref="O119:P119"/>
    <mergeCell ref="Q119:U119"/>
    <mergeCell ref="V119:X119"/>
    <mergeCell ref="F51:H51"/>
    <mergeCell ref="I51:J51"/>
    <mergeCell ref="K51:O51"/>
    <mergeCell ref="P51:Q51"/>
    <mergeCell ref="R51:V51"/>
    <mergeCell ref="C50:D50"/>
    <mergeCell ref="C51:D51"/>
    <mergeCell ref="C52:D52"/>
    <mergeCell ref="F52:H52"/>
    <mergeCell ref="F62:K62"/>
    <mergeCell ref="L62:M62"/>
    <mergeCell ref="N62:S62"/>
    <mergeCell ref="T62:U62"/>
    <mergeCell ref="A64:AA64"/>
    <mergeCell ref="A81:AA81"/>
    <mergeCell ref="A82:C82"/>
    <mergeCell ref="D82:H82"/>
    <mergeCell ref="I82:P82"/>
    <mergeCell ref="Q82:AA82"/>
    <mergeCell ref="F61:K61"/>
    <mergeCell ref="L61:M61"/>
    <mergeCell ref="N61:S61"/>
    <mergeCell ref="T61:U61"/>
    <mergeCell ref="V61:AA61"/>
    <mergeCell ref="F57:K57"/>
    <mergeCell ref="F58:K58"/>
    <mergeCell ref="C59:D59"/>
    <mergeCell ref="A93:AA93"/>
    <mergeCell ref="Z94:AA94"/>
    <mergeCell ref="AA95:AA99"/>
    <mergeCell ref="DG102:DH102"/>
    <mergeCell ref="A104:AA104"/>
    <mergeCell ref="A105:AA105"/>
    <mergeCell ref="A106:A107"/>
    <mergeCell ref="H106:I106"/>
    <mergeCell ref="J106:J107"/>
    <mergeCell ref="K106:Y107"/>
    <mergeCell ref="Z106:AA106"/>
    <mergeCell ref="B106:G107"/>
    <mergeCell ref="B108:G108"/>
    <mergeCell ref="B109:G109"/>
    <mergeCell ref="B110:G110"/>
    <mergeCell ref="B111:G111"/>
    <mergeCell ref="B112:G112"/>
    <mergeCell ref="A101:F101"/>
    <mergeCell ref="G101:N101"/>
    <mergeCell ref="O101:Q101"/>
    <mergeCell ref="R101:U101"/>
    <mergeCell ref="V101:X101"/>
    <mergeCell ref="A103:AA103"/>
    <mergeCell ref="CR106:CS106"/>
    <mergeCell ref="CT106:CU106"/>
    <mergeCell ref="CV106:CW106"/>
    <mergeCell ref="CX106:CY106"/>
    <mergeCell ref="DK102:DL102"/>
    <mergeCell ref="DM102:DN102"/>
    <mergeCell ref="DK103:DL103"/>
    <mergeCell ref="DM103:DN103"/>
    <mergeCell ref="DO103:DP103"/>
    <mergeCell ref="CK98:CY99"/>
    <mergeCell ref="DD98:DP99"/>
    <mergeCell ref="CQ101:CZ101"/>
    <mergeCell ref="DH101:DQ101"/>
    <mergeCell ref="CP102:CQ102"/>
    <mergeCell ref="CR102:CS102"/>
    <mergeCell ref="CT102:CU102"/>
    <mergeCell ref="DO102:DP102"/>
    <mergeCell ref="CP103:CQ103"/>
    <mergeCell ref="CV102:CW102"/>
    <mergeCell ref="CX102:CY102"/>
    <mergeCell ref="CR103:CS103"/>
    <mergeCell ref="CT103:CU103"/>
    <mergeCell ref="CV103:CW103"/>
    <mergeCell ref="CX103:CY103"/>
    <mergeCell ref="K116:Y116"/>
    <mergeCell ref="J117:T117"/>
    <mergeCell ref="U117:Y117"/>
    <mergeCell ref="Z117:AA117"/>
    <mergeCell ref="J118:AA118"/>
    <mergeCell ref="K108:Y108"/>
    <mergeCell ref="K109:Y109"/>
    <mergeCell ref="K110:Y110"/>
    <mergeCell ref="K111:Y111"/>
    <mergeCell ref="K112:Y112"/>
    <mergeCell ref="K113:Y113"/>
    <mergeCell ref="K114:Y114"/>
    <mergeCell ref="B114:G114"/>
    <mergeCell ref="A115:A116"/>
    <mergeCell ref="B115:G116"/>
    <mergeCell ref="DI102:DJ102"/>
    <mergeCell ref="DG103:DH103"/>
    <mergeCell ref="DI103:DJ103"/>
    <mergeCell ref="B113:G113"/>
    <mergeCell ref="K115:Y115"/>
    <mergeCell ref="H115:H116"/>
    <mergeCell ref="I115:I116"/>
    <mergeCell ref="B117:G117"/>
    <mergeCell ref="B118:G118"/>
    <mergeCell ref="DI107:DI108"/>
    <mergeCell ref="DJ107:DJ108"/>
    <mergeCell ref="CK104:CN105"/>
    <mergeCell ref="CO115:CO116"/>
    <mergeCell ref="CP115:CP116"/>
    <mergeCell ref="CQ115:CQ116"/>
    <mergeCell ref="CR115:CR116"/>
    <mergeCell ref="CP106:CQ106"/>
    <mergeCell ref="DK107:DK108"/>
    <mergeCell ref="DL107:DL108"/>
    <mergeCell ref="CP104:CQ104"/>
    <mergeCell ref="DN109:DN110"/>
    <mergeCell ref="DO109:DO110"/>
    <mergeCell ref="DG109:DG110"/>
    <mergeCell ref="DH109:DH110"/>
    <mergeCell ref="DI109:DI110"/>
    <mergeCell ref="DJ109:DJ110"/>
    <mergeCell ref="DK109:DK110"/>
    <mergeCell ref="DL109:DL110"/>
    <mergeCell ref="DM109:DM110"/>
    <mergeCell ref="CV104:CW104"/>
    <mergeCell ref="CX104:CY104"/>
    <mergeCell ref="DD104:DE105"/>
    <mergeCell ref="DG106:DH106"/>
    <mergeCell ref="DI106:DJ106"/>
    <mergeCell ref="DK106:DL106"/>
    <mergeCell ref="DM106:DN106"/>
    <mergeCell ref="DO106:DP106"/>
    <mergeCell ref="DM107:DM108"/>
    <mergeCell ref="DD107:DD108"/>
    <mergeCell ref="DF107:DF108"/>
    <mergeCell ref="DA109:DA114"/>
    <mergeCell ref="DF109:DF110"/>
    <mergeCell ref="DL111:DL112"/>
    <mergeCell ref="DM111:DM112"/>
    <mergeCell ref="DN111:DN112"/>
    <mergeCell ref="DO111:DO112"/>
    <mergeCell ref="DP111:DP112"/>
    <mergeCell ref="CR104:CS104"/>
    <mergeCell ref="CT104:CU104"/>
    <mergeCell ref="DN107:DN108"/>
    <mergeCell ref="DO107:DO108"/>
    <mergeCell ref="DP107:DP108"/>
    <mergeCell ref="DP109:DP110"/>
    <mergeCell ref="CQ109:CQ110"/>
    <mergeCell ref="CR109:CR110"/>
    <mergeCell ref="CS109:CS110"/>
    <mergeCell ref="CT109:CT110"/>
    <mergeCell ref="CU109:CU110"/>
    <mergeCell ref="CV109:CV110"/>
    <mergeCell ref="CW109:CW110"/>
    <mergeCell ref="CQ107:CQ108"/>
    <mergeCell ref="CR107:CR108"/>
    <mergeCell ref="CS107:CS108"/>
    <mergeCell ref="CT107:CT108"/>
    <mergeCell ref="CU107:CU108"/>
    <mergeCell ref="CV107:CV108"/>
    <mergeCell ref="CW107:CW108"/>
    <mergeCell ref="DG107:DG108"/>
    <mergeCell ref="DH107:DH108"/>
    <mergeCell ref="CX107:CX108"/>
    <mergeCell ref="CY107:CY108"/>
    <mergeCell ref="DB107:DB116"/>
    <mergeCell ref="DE107:DE108"/>
    <mergeCell ref="CS115:CS116"/>
    <mergeCell ref="DG115:DG116"/>
    <mergeCell ref="DH115:DH116"/>
    <mergeCell ref="DI115:DI116"/>
    <mergeCell ref="DJ115:DJ116"/>
    <mergeCell ref="DK115:DK116"/>
    <mergeCell ref="DF115:DF116"/>
    <mergeCell ref="DL113:DL114"/>
    <mergeCell ref="CJ113:CJ114"/>
    <mergeCell ref="CK113:CK114"/>
    <mergeCell ref="CQ113:CQ114"/>
    <mergeCell ref="CL113:CM114"/>
    <mergeCell ref="CN113:CN114"/>
    <mergeCell ref="CO113:CO114"/>
    <mergeCell ref="CP113:CP114"/>
    <mergeCell ref="CJ115:CJ116"/>
    <mergeCell ref="CK115:CK116"/>
    <mergeCell ref="CL115:CM116"/>
    <mergeCell ref="CN115:CN116"/>
    <mergeCell ref="CQ111:CQ112"/>
    <mergeCell ref="CI107:CI117"/>
    <mergeCell ref="CJ107:CJ108"/>
    <mergeCell ref="CK107:CK108"/>
    <mergeCell ref="CL107:CM108"/>
    <mergeCell ref="CN107:CN108"/>
    <mergeCell ref="CO107:CO108"/>
    <mergeCell ref="CP107:CP108"/>
    <mergeCell ref="CJ109:CJ110"/>
    <mergeCell ref="CK109:CK110"/>
    <mergeCell ref="CL109:CM110"/>
    <mergeCell ref="CN109:CN110"/>
    <mergeCell ref="CO109:CO110"/>
    <mergeCell ref="CP109:CP110"/>
    <mergeCell ref="CJ111:CJ112"/>
    <mergeCell ref="CK111:CK112"/>
    <mergeCell ref="CL111:CM112"/>
    <mergeCell ref="CN111:CN112"/>
    <mergeCell ref="CO111:CO112"/>
    <mergeCell ref="CP111:CP112"/>
    <mergeCell ref="CR118:CS118"/>
    <mergeCell ref="CR113:CR114"/>
    <mergeCell ref="CS113:CS114"/>
    <mergeCell ref="CR111:CR112"/>
    <mergeCell ref="CS111:CS112"/>
    <mergeCell ref="CT111:CT112"/>
    <mergeCell ref="CU111:CU112"/>
    <mergeCell ref="DE111:DE112"/>
    <mergeCell ref="CX109:CX110"/>
    <mergeCell ref="CY109:CY110"/>
    <mergeCell ref="CW111:CW112"/>
    <mergeCell ref="CX111:CX112"/>
    <mergeCell ref="CY111:CY112"/>
    <mergeCell ref="CW113:CW114"/>
    <mergeCell ref="CX113:CX114"/>
    <mergeCell ref="CY113:CY114"/>
    <mergeCell ref="DC107:DC108"/>
    <mergeCell ref="DC109:DC110"/>
    <mergeCell ref="DD109:DD110"/>
    <mergeCell ref="DE109:DE110"/>
    <mergeCell ref="CT115:CT116"/>
    <mergeCell ref="CU115:CU116"/>
    <mergeCell ref="CV115:CV116"/>
    <mergeCell ref="CV111:CV112"/>
    <mergeCell ref="CT113:CT114"/>
    <mergeCell ref="CU113:CU114"/>
    <mergeCell ref="CV113:CV114"/>
    <mergeCell ref="DD115:DD116"/>
    <mergeCell ref="DE115:DE116"/>
    <mergeCell ref="CT118:CU118"/>
    <mergeCell ref="CV118:CW118"/>
    <mergeCell ref="CX118:CY118"/>
    <mergeCell ref="CR119:CY119"/>
    <mergeCell ref="DC111:DC112"/>
    <mergeCell ref="DD111:DD112"/>
    <mergeCell ref="CW115:CW116"/>
    <mergeCell ref="CX115:CX116"/>
    <mergeCell ref="CY115:CY116"/>
    <mergeCell ref="DC115:DC116"/>
    <mergeCell ref="DF111:DF112"/>
    <mergeCell ref="G135:J135"/>
    <mergeCell ref="K135:O135"/>
    <mergeCell ref="E136:F136"/>
    <mergeCell ref="DG111:DG112"/>
    <mergeCell ref="DH111:DH112"/>
    <mergeCell ref="DI111:DI112"/>
    <mergeCell ref="DJ111:DJ112"/>
    <mergeCell ref="DK111:DK112"/>
    <mergeCell ref="DC113:DC114"/>
    <mergeCell ref="DD113:DD114"/>
    <mergeCell ref="DI119:DP119"/>
    <mergeCell ref="R132:S132"/>
    <mergeCell ref="T133:U133"/>
    <mergeCell ref="V133:W133"/>
    <mergeCell ref="AB132:AG132"/>
    <mergeCell ref="AH132:AM132"/>
    <mergeCell ref="AN132:AS132"/>
    <mergeCell ref="AB131:AS131"/>
    <mergeCell ref="AB133:AG133"/>
    <mergeCell ref="AH133:AM133"/>
    <mergeCell ref="AN133:AS133"/>
    <mergeCell ref="AB134:AG134"/>
    <mergeCell ref="AH134:AM134"/>
    <mergeCell ref="AN134:AS134"/>
    <mergeCell ref="DM113:DM114"/>
    <mergeCell ref="DN113:DN114"/>
    <mergeCell ref="DO113:DO114"/>
    <mergeCell ref="DP113:DP114"/>
    <mergeCell ref="DE113:DE114"/>
    <mergeCell ref="DF113:DF114"/>
    <mergeCell ref="DG113:DG114"/>
    <mergeCell ref="DH113:DH114"/>
    <mergeCell ref="DI113:DI114"/>
    <mergeCell ref="DJ113:DJ114"/>
    <mergeCell ref="DK113:DK114"/>
    <mergeCell ref="DL115:DL116"/>
    <mergeCell ref="DM115:DM116"/>
    <mergeCell ref="DN115:DN116"/>
    <mergeCell ref="DO115:DO116"/>
    <mergeCell ref="DP115:DP116"/>
    <mergeCell ref="DI118:DJ118"/>
    <mergeCell ref="DK118:DL118"/>
    <mergeCell ref="DM118:DN118"/>
    <mergeCell ref="DO118:DP118"/>
    <mergeCell ref="V136:W136"/>
    <mergeCell ref="O121:T121"/>
    <mergeCell ref="U121:X121"/>
    <mergeCell ref="G121:N121"/>
    <mergeCell ref="B129:AA130"/>
    <mergeCell ref="B132:D132"/>
    <mergeCell ref="R134:S134"/>
    <mergeCell ref="T134:U134"/>
    <mergeCell ref="T132:U132"/>
    <mergeCell ref="V132:W132"/>
    <mergeCell ref="B133:D133"/>
    <mergeCell ref="P132:Q132"/>
    <mergeCell ref="B135:D135"/>
    <mergeCell ref="X132:Y132"/>
    <mergeCell ref="K132:O132"/>
    <mergeCell ref="G132:J132"/>
    <mergeCell ref="E132:F132"/>
    <mergeCell ref="E133:F133"/>
    <mergeCell ref="G133:J133"/>
    <mergeCell ref="K133:O133"/>
    <mergeCell ref="E134:F134"/>
    <mergeCell ref="G134:J134"/>
    <mergeCell ref="K134:O134"/>
    <mergeCell ref="E135:F135"/>
    <mergeCell ref="K136:O136"/>
    <mergeCell ref="B131:AA131"/>
    <mergeCell ref="Z132:AA132"/>
    <mergeCell ref="P133:Q133"/>
    <mergeCell ref="R133:S133"/>
    <mergeCell ref="B134:D134"/>
    <mergeCell ref="V134:W134"/>
    <mergeCell ref="P138:Q138"/>
    <mergeCell ref="R138:S138"/>
    <mergeCell ref="T138:U138"/>
    <mergeCell ref="V138:W138"/>
    <mergeCell ref="P139:Q139"/>
    <mergeCell ref="R139:S139"/>
    <mergeCell ref="T139:U139"/>
    <mergeCell ref="V139:W139"/>
    <mergeCell ref="P140:Q140"/>
    <mergeCell ref="R140:S140"/>
    <mergeCell ref="T140:U140"/>
    <mergeCell ref="V140:W140"/>
    <mergeCell ref="P137:Q137"/>
    <mergeCell ref="R137:S137"/>
    <mergeCell ref="T137:U137"/>
    <mergeCell ref="V137:W137"/>
    <mergeCell ref="B137:D137"/>
    <mergeCell ref="E137:F137"/>
    <mergeCell ref="G137:J137"/>
    <mergeCell ref="G139:J139"/>
    <mergeCell ref="R150:S150"/>
    <mergeCell ref="T150:U150"/>
    <mergeCell ref="V150:W150"/>
    <mergeCell ref="P151:Q151"/>
    <mergeCell ref="R151:S151"/>
    <mergeCell ref="T151:U151"/>
    <mergeCell ref="P141:Q141"/>
    <mergeCell ref="R141:S141"/>
    <mergeCell ref="T141:U141"/>
    <mergeCell ref="V141:W141"/>
    <mergeCell ref="P142:Q142"/>
    <mergeCell ref="R142:S142"/>
    <mergeCell ref="T142:U142"/>
    <mergeCell ref="V142:W142"/>
    <mergeCell ref="P143:Q143"/>
    <mergeCell ref="R143:S143"/>
    <mergeCell ref="T143:U143"/>
    <mergeCell ref="V143:W143"/>
    <mergeCell ref="V146:W146"/>
    <mergeCell ref="P147:Q147"/>
    <mergeCell ref="R147:S147"/>
    <mergeCell ref="T147:U147"/>
    <mergeCell ref="V147:W147"/>
    <mergeCell ref="P148:Q148"/>
    <mergeCell ref="R148:S148"/>
    <mergeCell ref="T148:U148"/>
    <mergeCell ref="V148:W148"/>
    <mergeCell ref="P149:Q149"/>
    <mergeCell ref="P154:Q154"/>
    <mergeCell ref="R154:S154"/>
    <mergeCell ref="T154:U154"/>
    <mergeCell ref="V154:W154"/>
    <mergeCell ref="V151:W151"/>
    <mergeCell ref="T152:U152"/>
    <mergeCell ref="V152:W152"/>
    <mergeCell ref="P134:Q134"/>
    <mergeCell ref="P135:Q135"/>
    <mergeCell ref="R135:S135"/>
    <mergeCell ref="T135:U135"/>
    <mergeCell ref="V135:W135"/>
    <mergeCell ref="P136:Q136"/>
    <mergeCell ref="R136:S136"/>
    <mergeCell ref="T136:U136"/>
    <mergeCell ref="P152:Q152"/>
    <mergeCell ref="R152:S152"/>
    <mergeCell ref="V153:W153"/>
    <mergeCell ref="T153:U153"/>
    <mergeCell ref="P144:Q144"/>
    <mergeCell ref="R144:S144"/>
    <mergeCell ref="T144:U144"/>
    <mergeCell ref="V144:W144"/>
    <mergeCell ref="P145:Q145"/>
    <mergeCell ref="R145:S145"/>
    <mergeCell ref="T145:U145"/>
    <mergeCell ref="V145:W145"/>
    <mergeCell ref="P146:Q146"/>
    <mergeCell ref="R149:S149"/>
    <mergeCell ref="T149:U149"/>
    <mergeCell ref="V149:W149"/>
    <mergeCell ref="P150:Q150"/>
    <mergeCell ref="T158:U158"/>
    <mergeCell ref="V158:W158"/>
    <mergeCell ref="P155:Q155"/>
    <mergeCell ref="R155:S155"/>
    <mergeCell ref="R160:S160"/>
    <mergeCell ref="T160:U160"/>
    <mergeCell ref="V160:W160"/>
    <mergeCell ref="P156:Q156"/>
    <mergeCell ref="R156:S156"/>
    <mergeCell ref="T156:U156"/>
    <mergeCell ref="V156:W156"/>
    <mergeCell ref="P157:Q157"/>
    <mergeCell ref="R157:S157"/>
    <mergeCell ref="T157:U157"/>
    <mergeCell ref="V157:W157"/>
    <mergeCell ref="P158:Q158"/>
    <mergeCell ref="R158:S158"/>
    <mergeCell ref="K164:P164"/>
    <mergeCell ref="R164:U164"/>
    <mergeCell ref="V164:W164"/>
    <mergeCell ref="F166:M166"/>
    <mergeCell ref="N166:S166"/>
    <mergeCell ref="T166:W166"/>
    <mergeCell ref="I164:J164"/>
    <mergeCell ref="F164:H164"/>
    <mergeCell ref="B159:D159"/>
    <mergeCell ref="B160:D160"/>
    <mergeCell ref="B161:D161"/>
    <mergeCell ref="B162:D162"/>
    <mergeCell ref="B164:D164"/>
    <mergeCell ref="P162:Q162"/>
    <mergeCell ref="R162:S162"/>
    <mergeCell ref="T162:U162"/>
    <mergeCell ref="V162:W162"/>
    <mergeCell ref="B158:D158"/>
    <mergeCell ref="B138:D138"/>
    <mergeCell ref="B136:D136"/>
    <mergeCell ref="B139:D139"/>
    <mergeCell ref="B140:D140"/>
    <mergeCell ref="B141:D141"/>
    <mergeCell ref="B142:D142"/>
    <mergeCell ref="B143:D143"/>
    <mergeCell ref="B144:D144"/>
    <mergeCell ref="B145:D145"/>
    <mergeCell ref="E138:F138"/>
    <mergeCell ref="G138:J138"/>
    <mergeCell ref="K138:O138"/>
    <mergeCell ref="E139:F139"/>
    <mergeCell ref="P160:Q160"/>
    <mergeCell ref="G136:J136"/>
    <mergeCell ref="B146:D146"/>
    <mergeCell ref="B147:D147"/>
    <mergeCell ref="B148:D148"/>
    <mergeCell ref="B149:D149"/>
    <mergeCell ref="B150:D150"/>
    <mergeCell ref="B151:D151"/>
    <mergeCell ref="B152:D152"/>
    <mergeCell ref="B153:D153"/>
    <mergeCell ref="K137:O137"/>
    <mergeCell ref="K139:O139"/>
    <mergeCell ref="E140:F140"/>
    <mergeCell ref="G140:J140"/>
    <mergeCell ref="K140:O140"/>
    <mergeCell ref="E141:F141"/>
    <mergeCell ref="B155:D155"/>
    <mergeCell ref="B156:D156"/>
    <mergeCell ref="G141:J141"/>
    <mergeCell ref="K141:O141"/>
    <mergeCell ref="E142:F142"/>
    <mergeCell ref="G142:J142"/>
    <mergeCell ref="K142:O142"/>
    <mergeCell ref="E143:F143"/>
    <mergeCell ref="G143:J143"/>
    <mergeCell ref="K143:O143"/>
    <mergeCell ref="E144:F144"/>
    <mergeCell ref="G144:J144"/>
    <mergeCell ref="K144:O144"/>
    <mergeCell ref="T155:U155"/>
    <mergeCell ref="V155:W155"/>
    <mergeCell ref="P153:Q153"/>
    <mergeCell ref="R153:S153"/>
    <mergeCell ref="E145:F145"/>
    <mergeCell ref="G145:J145"/>
    <mergeCell ref="K145:O145"/>
    <mergeCell ref="E146:F146"/>
    <mergeCell ref="G146:J146"/>
    <mergeCell ref="K146:O146"/>
    <mergeCell ref="E147:F147"/>
    <mergeCell ref="G147:J147"/>
    <mergeCell ref="K147:O147"/>
    <mergeCell ref="E148:F148"/>
    <mergeCell ref="G148:J148"/>
    <mergeCell ref="K148:O148"/>
    <mergeCell ref="E149:F149"/>
    <mergeCell ref="G149:J149"/>
    <mergeCell ref="K149:O149"/>
    <mergeCell ref="R146:S146"/>
    <mergeCell ref="T146:U146"/>
    <mergeCell ref="B157:D157"/>
    <mergeCell ref="G172:I172"/>
    <mergeCell ref="G160:J160"/>
    <mergeCell ref="K160:O160"/>
    <mergeCell ref="G168:N168"/>
    <mergeCell ref="E150:F150"/>
    <mergeCell ref="G150:J150"/>
    <mergeCell ref="K150:O150"/>
    <mergeCell ref="E151:F151"/>
    <mergeCell ref="G151:J151"/>
    <mergeCell ref="K151:O151"/>
    <mergeCell ref="E152:F152"/>
    <mergeCell ref="G152:J152"/>
    <mergeCell ref="K152:O152"/>
    <mergeCell ref="E153:F153"/>
    <mergeCell ref="G153:J153"/>
    <mergeCell ref="K153:O153"/>
    <mergeCell ref="E154:F154"/>
    <mergeCell ref="G154:J154"/>
    <mergeCell ref="K154:O154"/>
    <mergeCell ref="E155:F155"/>
    <mergeCell ref="G155:J155"/>
    <mergeCell ref="K155:O155"/>
    <mergeCell ref="B168:F168"/>
    <mergeCell ref="E158:F158"/>
    <mergeCell ref="G158:J158"/>
    <mergeCell ref="K158:O158"/>
    <mergeCell ref="E159:F159"/>
    <mergeCell ref="G159:J159"/>
    <mergeCell ref="K159:O159"/>
    <mergeCell ref="E160:F160"/>
    <mergeCell ref="B154:D154"/>
    <mergeCell ref="G181:G182"/>
    <mergeCell ref="H181:K181"/>
    <mergeCell ref="AH172:AM172"/>
    <mergeCell ref="AN172:AS172"/>
    <mergeCell ref="AB173:AG173"/>
    <mergeCell ref="AH173:AM173"/>
    <mergeCell ref="AN173:AS173"/>
    <mergeCell ref="AB174:AG174"/>
    <mergeCell ref="AH174:AM174"/>
    <mergeCell ref="AN174:AS174"/>
    <mergeCell ref="I176:J176"/>
    <mergeCell ref="E156:F156"/>
    <mergeCell ref="G156:J156"/>
    <mergeCell ref="K156:O156"/>
    <mergeCell ref="E157:F157"/>
    <mergeCell ref="G157:J157"/>
    <mergeCell ref="K157:O157"/>
    <mergeCell ref="E161:F161"/>
    <mergeCell ref="G161:J161"/>
    <mergeCell ref="K161:O161"/>
    <mergeCell ref="E162:F162"/>
    <mergeCell ref="G162:J162"/>
    <mergeCell ref="K162:O162"/>
    <mergeCell ref="N171:O171"/>
    <mergeCell ref="G171:I171"/>
    <mergeCell ref="V171:W171"/>
    <mergeCell ref="V172:W172"/>
    <mergeCell ref="V173:W173"/>
    <mergeCell ref="T172:U172"/>
    <mergeCell ref="T171:U171"/>
    <mergeCell ref="T173:U173"/>
    <mergeCell ref="AB171:AG171"/>
    <mergeCell ref="B171:D171"/>
    <mergeCell ref="E171:F171"/>
    <mergeCell ref="J171:K171"/>
    <mergeCell ref="L171:M171"/>
    <mergeCell ref="L172:M172"/>
    <mergeCell ref="B172:D172"/>
    <mergeCell ref="E172:F172"/>
    <mergeCell ref="B173:D173"/>
    <mergeCell ref="E173:F173"/>
    <mergeCell ref="G173:I173"/>
    <mergeCell ref="L173:M173"/>
    <mergeCell ref="B174:D174"/>
    <mergeCell ref="E174:F174"/>
    <mergeCell ref="G174:I174"/>
    <mergeCell ref="L174:M174"/>
    <mergeCell ref="N172:O172"/>
    <mergeCell ref="N173:O173"/>
    <mergeCell ref="J174:K174"/>
    <mergeCell ref="AB135:AG135"/>
    <mergeCell ref="AH135:AM135"/>
    <mergeCell ref="AN135:AS135"/>
    <mergeCell ref="AB136:AG136"/>
    <mergeCell ref="AH136:AM136"/>
    <mergeCell ref="AN136:AS136"/>
    <mergeCell ref="AB137:AG137"/>
    <mergeCell ref="AH137:AM137"/>
    <mergeCell ref="AN137:AS137"/>
    <mergeCell ref="AB138:AG138"/>
    <mergeCell ref="AH138:AM138"/>
    <mergeCell ref="AN138:AS138"/>
    <mergeCell ref="AB139:AG139"/>
    <mergeCell ref="AH139:AM139"/>
    <mergeCell ref="AN139:AS139"/>
    <mergeCell ref="AB140:AG140"/>
    <mergeCell ref="AH140:AM140"/>
    <mergeCell ref="AN140:AS140"/>
    <mergeCell ref="AB141:AG141"/>
    <mergeCell ref="AH141:AM141"/>
    <mergeCell ref="AN141:AS141"/>
    <mergeCell ref="AB142:AG142"/>
    <mergeCell ref="AH142:AM142"/>
    <mergeCell ref="AN142:AS142"/>
    <mergeCell ref="AB143:AG143"/>
    <mergeCell ref="AH143:AM143"/>
    <mergeCell ref="AN143:AS143"/>
    <mergeCell ref="AB144:AG144"/>
    <mergeCell ref="AH144:AM144"/>
    <mergeCell ref="AN144:AS144"/>
    <mergeCell ref="AB145:AG145"/>
    <mergeCell ref="AH145:AM145"/>
    <mergeCell ref="AN145:AS145"/>
    <mergeCell ref="AB146:AG146"/>
    <mergeCell ref="AH146:AM146"/>
    <mergeCell ref="AN146:AS146"/>
    <mergeCell ref="AB147:AG147"/>
    <mergeCell ref="AH147:AM147"/>
    <mergeCell ref="AN147:AS147"/>
    <mergeCell ref="AB148:AG148"/>
    <mergeCell ref="AH148:AM148"/>
    <mergeCell ref="AN148:AS148"/>
    <mergeCell ref="AB149:AG149"/>
    <mergeCell ref="AH149:AM149"/>
    <mergeCell ref="AN149:AS149"/>
    <mergeCell ref="AB150:AG150"/>
    <mergeCell ref="AH150:AM150"/>
    <mergeCell ref="AN150:AS150"/>
    <mergeCell ref="AB151:AG151"/>
    <mergeCell ref="AH151:AM151"/>
    <mergeCell ref="AN151:AS151"/>
    <mergeCell ref="AB152:AG152"/>
    <mergeCell ref="AH152:AM152"/>
    <mergeCell ref="AN152:AS152"/>
    <mergeCell ref="AB153:AG153"/>
    <mergeCell ref="AH153:AM153"/>
    <mergeCell ref="AN153:AS153"/>
    <mergeCell ref="AB154:AG154"/>
    <mergeCell ref="AH154:AM154"/>
    <mergeCell ref="AN154:AS154"/>
    <mergeCell ref="AB155:AG155"/>
    <mergeCell ref="AH155:AM155"/>
    <mergeCell ref="AN155:AS155"/>
    <mergeCell ref="AB156:AG156"/>
    <mergeCell ref="AH156:AM156"/>
    <mergeCell ref="AN156:AS156"/>
    <mergeCell ref="AB157:AG157"/>
    <mergeCell ref="AH157:AM157"/>
    <mergeCell ref="AN157:AS157"/>
    <mergeCell ref="AB158:AG158"/>
    <mergeCell ref="AH158:AM158"/>
    <mergeCell ref="AN158:AS158"/>
    <mergeCell ref="AB159:AG159"/>
    <mergeCell ref="AH159:AM159"/>
    <mergeCell ref="AN159:AS159"/>
    <mergeCell ref="AB160:AG160"/>
    <mergeCell ref="AH160:AM160"/>
    <mergeCell ref="AN160:AS160"/>
    <mergeCell ref="AB161:AG161"/>
    <mergeCell ref="AH161:AM161"/>
    <mergeCell ref="AN161:AS161"/>
    <mergeCell ref="AB162:AG162"/>
    <mergeCell ref="AH162:AM162"/>
    <mergeCell ref="AN162:AS162"/>
    <mergeCell ref="AL183:AS184"/>
    <mergeCell ref="V185:AC186"/>
    <mergeCell ref="AD185:AK186"/>
    <mergeCell ref="AL185:AS186"/>
    <mergeCell ref="V187:AC188"/>
    <mergeCell ref="AD187:AK188"/>
    <mergeCell ref="AL187:AS188"/>
    <mergeCell ref="O168:AA168"/>
    <mergeCell ref="AH171:AM171"/>
    <mergeCell ref="AN171:AS171"/>
    <mergeCell ref="P174:Q174"/>
    <mergeCell ref="R174:S174"/>
    <mergeCell ref="P161:Q161"/>
    <mergeCell ref="R161:S161"/>
    <mergeCell ref="T161:U161"/>
    <mergeCell ref="V161:W161"/>
    <mergeCell ref="P159:Q159"/>
    <mergeCell ref="R159:S159"/>
    <mergeCell ref="T159:U159"/>
    <mergeCell ref="V159:W159"/>
    <mergeCell ref="C189:F190"/>
    <mergeCell ref="H189:I189"/>
    <mergeCell ref="J189:K190"/>
    <mergeCell ref="L189:M189"/>
    <mergeCell ref="N189:O190"/>
    <mergeCell ref="P189:Q189"/>
    <mergeCell ref="R189:S190"/>
    <mergeCell ref="V189:AC190"/>
    <mergeCell ref="AD189:AK190"/>
    <mergeCell ref="AL189:AS190"/>
    <mergeCell ref="H190:I190"/>
    <mergeCell ref="L190:M190"/>
    <mergeCell ref="P190:Q190"/>
    <mergeCell ref="T183:U184"/>
    <mergeCell ref="T185:U186"/>
    <mergeCell ref="T187:U188"/>
    <mergeCell ref="T189:U190"/>
    <mergeCell ref="AD183:AK184"/>
    <mergeCell ref="N183:O184"/>
    <mergeCell ref="L184:M184"/>
    <mergeCell ref="L185:M185"/>
    <mergeCell ref="B180:U180"/>
    <mergeCell ref="V180:AS180"/>
    <mergeCell ref="AB170:AS170"/>
    <mergeCell ref="AB172:AG172"/>
    <mergeCell ref="B199:E199"/>
    <mergeCell ref="B200:E200"/>
    <mergeCell ref="B201:E201"/>
    <mergeCell ref="B202:E202"/>
    <mergeCell ref="B203:E203"/>
    <mergeCell ref="B204:E204"/>
    <mergeCell ref="B205:E205"/>
    <mergeCell ref="F199:G199"/>
    <mergeCell ref="H199:J199"/>
    <mergeCell ref="K199:N199"/>
    <mergeCell ref="O199:S199"/>
    <mergeCell ref="T198:X198"/>
    <mergeCell ref="Y198:AE198"/>
    <mergeCell ref="T200:X200"/>
    <mergeCell ref="F198:G198"/>
    <mergeCell ref="H198:J198"/>
    <mergeCell ref="K198:N198"/>
    <mergeCell ref="T201:X201"/>
    <mergeCell ref="T202:X202"/>
    <mergeCell ref="T203:X203"/>
    <mergeCell ref="T204:X204"/>
    <mergeCell ref="T205:X205"/>
    <mergeCell ref="T199:X199"/>
    <mergeCell ref="Y200:AE200"/>
    <mergeCell ref="K200:N200"/>
    <mergeCell ref="K201:N201"/>
    <mergeCell ref="K202:N202"/>
    <mergeCell ref="K203:N203"/>
    <mergeCell ref="F202:G202"/>
    <mergeCell ref="H202:J202"/>
    <mergeCell ref="F203:G203"/>
    <mergeCell ref="H203:J203"/>
    <mergeCell ref="F204:G204"/>
    <mergeCell ref="H204:J204"/>
    <mergeCell ref="F205:G205"/>
    <mergeCell ref="H205:J205"/>
    <mergeCell ref="Y201:AE201"/>
    <mergeCell ref="Y202:AE202"/>
    <mergeCell ref="Y203:AE203"/>
    <mergeCell ref="Y204:AE204"/>
    <mergeCell ref="Y205:AE205"/>
    <mergeCell ref="Y199:AE199"/>
    <mergeCell ref="AF205:AH205"/>
    <mergeCell ref="AI205:AK205"/>
    <mergeCell ref="AL205:AM205"/>
    <mergeCell ref="O205:S205"/>
    <mergeCell ref="O200:S200"/>
    <mergeCell ref="O201:S201"/>
    <mergeCell ref="AF198:AH198"/>
    <mergeCell ref="AI198:AK198"/>
    <mergeCell ref="AL198:AM198"/>
    <mergeCell ref="AN198:AS198"/>
    <mergeCell ref="AD181:AK182"/>
    <mergeCell ref="AL181:AS182"/>
    <mergeCell ref="AN205:AS205"/>
    <mergeCell ref="AF199:AH199"/>
    <mergeCell ref="AF200:AH200"/>
    <mergeCell ref="AF201:AH201"/>
    <mergeCell ref="AF202:AH202"/>
    <mergeCell ref="AF203:AH203"/>
    <mergeCell ref="AF204:AH204"/>
    <mergeCell ref="AI199:AK199"/>
    <mergeCell ref="AL199:AM199"/>
    <mergeCell ref="AN199:AS199"/>
    <mergeCell ref="AI200:AK200"/>
    <mergeCell ref="AL200:AM200"/>
    <mergeCell ref="AN200:AS200"/>
    <mergeCell ref="AI201:AK201"/>
    <mergeCell ref="AL201:AM201"/>
    <mergeCell ref="AN201:AS201"/>
    <mergeCell ref="AI202:AK202"/>
    <mergeCell ref="AL202:AM202"/>
    <mergeCell ref="AN202:AS202"/>
    <mergeCell ref="AI203:AK203"/>
    <mergeCell ref="AL203:AM203"/>
    <mergeCell ref="AN203:AS203"/>
    <mergeCell ref="AI204:AK204"/>
    <mergeCell ref="AL204:AM204"/>
    <mergeCell ref="AN204:AS204"/>
  </mergeCells>
  <conditionalFormatting sqref="N166:S166 O167:T167 N178:S178">
    <cfRule type="containsText" dxfId="689" priority="83" operator="containsText" text="EXTREMO">
      <formula>NOT(ISERROR(SEARCH(("EXTREMO"),(N166))))</formula>
    </cfRule>
    <cfRule type="containsText" dxfId="688" priority="84" operator="containsText" text="ALTO">
      <formula>NOT(ISERROR(SEARCH(("ALTO"),(N166))))</formula>
    </cfRule>
    <cfRule type="containsText" dxfId="687" priority="85" operator="containsText" text="MODERADO">
      <formula>NOT(ISERROR(SEARCH(("MODERADO"),(N166))))</formula>
    </cfRule>
    <cfRule type="containsText" dxfId="686" priority="86" operator="containsText" text="bajo">
      <formula>NOT(ISERROR(SEARCH(("bajo"),(N166))))</formula>
    </cfRule>
  </conditionalFormatting>
  <conditionalFormatting sqref="O168">
    <cfRule type="containsText" dxfId="685" priority="1" operator="containsText" text="EXTREMO">
      <formula>NOT(ISERROR(SEARCH("EXTREMO",O168)))</formula>
    </cfRule>
    <cfRule type="containsText" dxfId="684" priority="2" operator="containsText" text="ALTO">
      <formula>NOT(ISERROR(SEARCH("ALTO",O168)))</formula>
    </cfRule>
    <cfRule type="containsText" dxfId="683" priority="3" operator="containsText" text="MODERADO">
      <formula>NOT(ISERROR(SEARCH("MODERADO",O168)))</formula>
    </cfRule>
    <cfRule type="containsText" dxfId="682" priority="4" operator="containsText" text="bajo">
      <formula>NOT(ISERROR(SEARCH("bajo",O168)))</formula>
    </cfRule>
  </conditionalFormatting>
  <conditionalFormatting sqref="O121:T121 O175:T175 O179:T179 O191:T191 O194:T194 O196:T196 O206:T206 O214:T214">
    <cfRule type="containsText" dxfId="681" priority="57" operator="containsText" text="EXTREMO">
      <formula>NOT(ISERROR(SEARCH(("EXTREMO"),(O121))))</formula>
    </cfRule>
    <cfRule type="containsText" dxfId="680" priority="58" operator="containsText" text="ALTO">
      <formula>NOT(ISERROR(SEARCH(("ALTO"),(O121))))</formula>
    </cfRule>
    <cfRule type="containsText" dxfId="679" priority="59" operator="containsText" text="MODERADO">
      <formula>NOT(ISERROR(SEARCH(("MODERADO"),(O121))))</formula>
    </cfRule>
    <cfRule type="containsText" dxfId="678" priority="60" operator="containsText" text="bajo">
      <formula>NOT(ISERROR(SEARCH(("bajo"),(O121))))</formula>
    </cfRule>
  </conditionalFormatting>
  <conditionalFormatting sqref="O169:T169">
    <cfRule type="containsText" dxfId="677" priority="61" operator="containsText" text="EXTREMO">
      <formula>NOT(ISERROR(SEARCH(("EXTREMO"),(O169))))</formula>
    </cfRule>
    <cfRule type="containsText" dxfId="676" priority="62" operator="containsText" text="ALTO">
      <formula>NOT(ISERROR(SEARCH(("ALTO"),(O169))))</formula>
    </cfRule>
    <cfRule type="containsText" dxfId="675" priority="63" operator="containsText" text="MODERADO">
      <formula>NOT(ISERROR(SEARCH(("MODERADO"),(O169))))</formula>
    </cfRule>
    <cfRule type="containsText" dxfId="674" priority="64" operator="containsText" text="bajo">
      <formula>NOT(ISERROR(SEARCH(("bajo"),(O169))))</formula>
    </cfRule>
  </conditionalFormatting>
  <conditionalFormatting sqref="V181">
    <cfRule type="containsText" dxfId="673" priority="65" operator="containsText" text="EXTREMO">
      <formula>NOT(ISERROR(SEARCH(("EXTREMO"),(V181))))</formula>
    </cfRule>
    <cfRule type="containsText" dxfId="672" priority="66" operator="containsText" text="ALTO">
      <formula>NOT(ISERROR(SEARCH(("ALTO"),(V181))))</formula>
    </cfRule>
    <cfRule type="containsText" dxfId="671" priority="67" operator="containsText" text="MODERADO">
      <formula>NOT(ISERROR(SEARCH(("MODERADO"),(V181))))</formula>
    </cfRule>
    <cfRule type="containsText" dxfId="670" priority="68" operator="containsText" text="bajo">
      <formula>NOT(ISERROR(SEARCH(("bajo"),(V181))))</formula>
    </cfRule>
  </conditionalFormatting>
  <conditionalFormatting sqref="V92:AT92">
    <cfRule type="containsText" dxfId="669" priority="69" operator="containsText" text="Muy Baja">
      <formula>NOT(ISERROR(SEARCH(("Muy Baja"),(V92))))</formula>
    </cfRule>
    <cfRule type="containsText" dxfId="668" priority="70" operator="containsText" text="Muy Alta">
      <formula>NOT(ISERROR(SEARCH(("Muy Alta"),(V92))))</formula>
    </cfRule>
    <cfRule type="containsText" dxfId="667" priority="71" operator="containsText" text="Alta">
      <formula>NOT(ISERROR(SEARCH(("Alta"),(V92))))</formula>
    </cfRule>
    <cfRule type="containsText" dxfId="666" priority="72" operator="containsText" text="Media">
      <formula>NOT(ISERROR(SEARCH(("Media"),(V92))))</formula>
    </cfRule>
    <cfRule type="containsText" dxfId="665" priority="73" operator="containsText" text="Baja">
      <formula>NOT(ISERROR(SEARCH(("Baja"),(V92))))</formula>
    </cfRule>
  </conditionalFormatting>
  <conditionalFormatting sqref="Y197">
    <cfRule type="containsText" dxfId="664" priority="21" operator="containsText" text="EXTREMO">
      <formula>NOT(ISERROR(SEARCH(("EXTREMO"),(Y197))))</formula>
    </cfRule>
    <cfRule type="containsText" dxfId="663" priority="22" operator="containsText" text="ALTO">
      <formula>NOT(ISERROR(SEARCH(("ALTO"),(Y197))))</formula>
    </cfRule>
    <cfRule type="containsText" dxfId="662" priority="23" operator="containsText" text="MODERADO">
      <formula>NOT(ISERROR(SEARCH(("MODERADO"),(Y197))))</formula>
    </cfRule>
    <cfRule type="containsText" dxfId="661" priority="24" operator="containsText" text="bajo">
      <formula>NOT(ISERROR(SEARCH(("bajo"),(Y197))))</formula>
    </cfRule>
  </conditionalFormatting>
  <conditionalFormatting sqref="AB109:AT109">
    <cfRule type="containsText" dxfId="660" priority="74" operator="containsText" text="Leve">
      <formula>NOT(ISERROR(SEARCH(("Leve"),(AB109))))</formula>
    </cfRule>
    <cfRule type="containsText" dxfId="659" priority="75" operator="containsText" text="Catastrófico">
      <formula>NOT(ISERROR(SEARCH(("Catastrófico"),(AB109))))</formula>
    </cfRule>
    <cfRule type="containsText" dxfId="658" priority="76" operator="containsText" text="Mayor">
      <formula>NOT(ISERROR(SEARCH(("Mayor"),(AB109))))</formula>
    </cfRule>
    <cfRule type="containsText" dxfId="657" priority="77" operator="containsText" text="Moderado">
      <formula>NOT(ISERROR(SEARCH(("Moderado"),(AB109))))</formula>
    </cfRule>
    <cfRule type="containsText" dxfId="656" priority="78" operator="containsText" text="Menor">
      <formula>NOT(ISERROR(SEARCH(("Menor"),(AB109))))</formula>
    </cfRule>
  </conditionalFormatting>
  <conditionalFormatting sqref="AD181">
    <cfRule type="containsText" dxfId="655" priority="33" operator="containsText" text="EXTREMO">
      <formula>NOT(ISERROR(SEARCH(("EXTREMO"),(AD181))))</formula>
    </cfRule>
    <cfRule type="containsText" dxfId="654" priority="34" operator="containsText" text="ALTO">
      <formula>NOT(ISERROR(SEARCH(("ALTO"),(AD181))))</formula>
    </cfRule>
    <cfRule type="containsText" dxfId="653" priority="35" operator="containsText" text="MODERADO">
      <formula>NOT(ISERROR(SEARCH(("MODERADO"),(AD181))))</formula>
    </cfRule>
    <cfRule type="containsText" dxfId="652" priority="36" operator="containsText" text="bajo">
      <formula>NOT(ISERROR(SEARCH(("bajo"),(AD181))))</formula>
    </cfRule>
  </conditionalFormatting>
  <conditionalFormatting sqref="AL181">
    <cfRule type="containsText" dxfId="651" priority="29" operator="containsText" text="EXTREMO">
      <formula>NOT(ISERROR(SEARCH(("EXTREMO"),(AL181))))</formula>
    </cfRule>
    <cfRule type="containsText" dxfId="650" priority="30" operator="containsText" text="ALTO">
      <formula>NOT(ISERROR(SEARCH(("ALTO"),(AL181))))</formula>
    </cfRule>
    <cfRule type="containsText" dxfId="649" priority="31" operator="containsText" text="MODERADO">
      <formula>NOT(ISERROR(SEARCH(("MODERADO"),(AL181))))</formula>
    </cfRule>
    <cfRule type="containsText" dxfId="648" priority="32" operator="containsText" text="bajo">
      <formula>NOT(ISERROR(SEARCH(("bajo"),(AL181))))</formula>
    </cfRule>
  </conditionalFormatting>
  <conditionalFormatting sqref="BB180:BD180">
    <cfRule type="containsText" dxfId="647" priority="5" operator="containsText" text="EXTREMO">
      <formula>NOT(ISERROR(SEARCH(("EXTREMO"),(BB180))))</formula>
    </cfRule>
    <cfRule type="containsText" dxfId="646" priority="6" operator="containsText" text="ALTO">
      <formula>NOT(ISERROR(SEARCH(("ALTO"),(BB180))))</formula>
    </cfRule>
    <cfRule type="containsText" dxfId="645" priority="7" operator="containsText" text="MODERADO">
      <formula>NOT(ISERROR(SEARCH(("MODERADO"),(BB180))))</formula>
    </cfRule>
    <cfRule type="containsText" dxfId="644" priority="8" operator="containsText" text="bajo">
      <formula>NOT(ISERROR(SEARCH(("bajo"),(BB180))))</formula>
    </cfRule>
  </conditionalFormatting>
  <dataValidations count="11">
    <dataValidation type="list" allowBlank="1" showErrorMessage="1" sqref="B12:B31">
      <formula1>'R (TH1)'!Fact_causa</formula1>
    </dataValidation>
    <dataValidation type="list" allowBlank="1" showErrorMessage="1" sqref="B35:B42">
      <formula1>Consecuencia</formula1>
    </dataValidation>
    <dataValidation type="list" allowBlank="1" showErrorMessage="1" sqref="V172:V174 V133:V162">
      <formula1>'R (TH1)'!Efectos</formula1>
    </dataValidation>
    <dataValidation type="list" allowBlank="1" showErrorMessage="1" sqref="G168">
      <formula1>'R (TH1)'!Politica_tto</formula1>
    </dataValidation>
    <dataValidation type="list" allowBlank="1" showErrorMessage="1" sqref="T172:T174 T133:T162">
      <formula1>'R (TH1)'!Proposito</formula1>
    </dataValidation>
    <dataValidation type="list" allowBlank="1" showErrorMessage="1" sqref="D7">
      <formula1>'R (TH1)'!tipo_riesg</formula1>
    </dataValidation>
    <dataValidation type="list" allowBlank="1" showErrorMessage="1" sqref="R172:R174 R133:R162">
      <formula1>'R (TH1)'!Contr_implement</formula1>
    </dataValidation>
    <dataValidation type="list" allowBlank="1" showErrorMessage="1" sqref="P172:P174 P133:P162">
      <formula1>'R (TH1)'!frecuencias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5" zoomScale="80" zoomScaleNormal="80" workbookViewId="0">
      <selection activeCell="W242" sqref="W242"/>
    </sheetView>
  </sheetViews>
  <sheetFormatPr baseColWidth="10" defaultColWidth="12.5703125" defaultRowHeight="15" customHeight="1" outlineLevelRow="1"/>
  <cols>
    <col min="1" max="1" width="9.28515625" style="395" customWidth="1"/>
    <col min="2" max="2" width="13.7109375" style="395" customWidth="1"/>
    <col min="3" max="4" width="13.140625" style="395" customWidth="1"/>
    <col min="5" max="6" width="9.85546875" style="395" customWidth="1"/>
    <col min="7" max="27" width="5" style="395" customWidth="1"/>
    <col min="28" max="46" width="4.7109375" style="395" customWidth="1"/>
    <col min="47" max="47" width="4.42578125" style="395" hidden="1" customWidth="1"/>
    <col min="48" max="48" width="25.28515625" style="395" hidden="1" customWidth="1"/>
    <col min="49" max="49" width="19" style="395" hidden="1" customWidth="1"/>
    <col min="50" max="50" width="11" style="395" hidden="1" customWidth="1"/>
    <col min="51" max="51" width="13.140625" style="395" hidden="1" customWidth="1"/>
    <col min="52" max="52" width="12.7109375" style="395" hidden="1" customWidth="1"/>
    <col min="53" max="53" width="15.28515625" style="395" hidden="1" customWidth="1"/>
    <col min="54" max="54" width="13.42578125" style="395" hidden="1" customWidth="1"/>
    <col min="55" max="55" width="13" style="395" hidden="1" customWidth="1"/>
    <col min="56" max="56" width="13.7109375" style="395" hidden="1" customWidth="1"/>
    <col min="57" max="57" width="13.140625" style="395" hidden="1" customWidth="1"/>
    <col min="58" max="58" width="16.5703125" style="395" hidden="1" customWidth="1"/>
    <col min="59" max="59" width="8.5703125" style="395" hidden="1" customWidth="1"/>
    <col min="60" max="62" width="16.5703125" style="395" hidden="1" customWidth="1"/>
    <col min="63" max="79" width="16.5703125" style="423" hidden="1" customWidth="1"/>
    <col min="80" max="80" width="16.5703125" style="395" hidden="1" customWidth="1"/>
    <col min="81" max="81" width="2.140625" style="395" hidden="1" customWidth="1"/>
    <col min="82" max="82" width="8.140625" style="395" customWidth="1"/>
    <col min="83" max="83" width="3.7109375" style="395" customWidth="1"/>
    <col min="84" max="84" width="4" style="395" customWidth="1"/>
    <col min="85" max="85" width="4.140625" style="395" customWidth="1"/>
    <col min="86" max="88" width="4.42578125" style="395" customWidth="1"/>
    <col min="89" max="89" width="5.140625" style="395" customWidth="1"/>
    <col min="90" max="91" width="4.42578125" style="395" customWidth="1"/>
    <col min="92" max="92" width="5.85546875" style="395" customWidth="1"/>
    <col min="93" max="93" width="2.42578125" style="395" customWidth="1"/>
    <col min="94" max="94" width="2.7109375" style="395" customWidth="1"/>
    <col min="95" max="95" width="5.7109375" style="395" customWidth="1"/>
    <col min="96" max="96" width="2.7109375" style="395" customWidth="1"/>
    <col min="97" max="97" width="5.7109375" style="395" customWidth="1"/>
    <col min="98" max="98" width="2.7109375" style="395" customWidth="1"/>
    <col min="99" max="99" width="5.7109375" style="395" customWidth="1"/>
    <col min="100" max="100" width="2.7109375" style="395" customWidth="1"/>
    <col min="101" max="101" width="5.7109375" style="395" customWidth="1"/>
    <col min="102" max="102" width="2.7109375" style="395" customWidth="1"/>
    <col min="103" max="103" width="5.7109375" style="395" customWidth="1"/>
    <col min="104" max="104" width="4.140625" style="395" customWidth="1"/>
    <col min="105" max="105" width="4.42578125" style="395" customWidth="1"/>
    <col min="106" max="106" width="7.140625" style="395" customWidth="1"/>
    <col min="107" max="107" width="3.5703125" style="395" customWidth="1"/>
    <col min="108" max="108" width="5.140625" style="395" customWidth="1"/>
    <col min="109" max="109" width="5.85546875" style="395" customWidth="1"/>
    <col min="110" max="110" width="2.42578125" style="395" customWidth="1"/>
    <col min="111" max="111" width="2.7109375" style="395" customWidth="1"/>
    <col min="112" max="112" width="5.7109375" style="395" customWidth="1"/>
    <col min="113" max="113" width="2.7109375" style="395" customWidth="1"/>
    <col min="114" max="114" width="5.7109375" style="395" customWidth="1"/>
    <col min="115" max="115" width="2.7109375" style="395" customWidth="1"/>
    <col min="116" max="116" width="5.7109375" style="395" customWidth="1"/>
    <col min="117" max="117" width="2.7109375" style="395" customWidth="1"/>
    <col min="118" max="118" width="5.7109375" style="395" customWidth="1"/>
    <col min="119" max="119" width="2.7109375" style="395" customWidth="1"/>
    <col min="120" max="120" width="5.7109375" style="395" customWidth="1"/>
    <col min="121" max="121" width="4.140625" style="395" customWidth="1"/>
    <col min="122" max="122" width="4.42578125" style="395" customWidth="1"/>
    <col min="123" max="123" width="7.140625" style="395" customWidth="1"/>
    <col min="124" max="124" width="3.5703125" style="395" customWidth="1"/>
    <col min="125" max="125" width="5.140625" style="395" customWidth="1"/>
    <col min="126" max="126" width="5.85546875" style="395" customWidth="1"/>
    <col min="127" max="127" width="2.42578125" style="395" customWidth="1"/>
    <col min="128" max="128" width="2.7109375" style="395" customWidth="1"/>
    <col min="129" max="129" width="5.7109375" style="395" customWidth="1"/>
    <col min="130" max="130" width="2.7109375" style="395" customWidth="1"/>
    <col min="131" max="131" width="5.7109375" style="395" customWidth="1"/>
    <col min="132" max="132" width="2.7109375" style="395" customWidth="1"/>
    <col min="133" max="133" width="5.7109375" style="395" customWidth="1"/>
    <col min="134" max="134" width="2.7109375" style="395" customWidth="1"/>
    <col min="135" max="135" width="5.7109375" style="395" customWidth="1"/>
    <col min="136" max="136" width="2.7109375" style="395" customWidth="1"/>
    <col min="137" max="137" width="5.7109375" style="395" customWidth="1"/>
    <col min="138" max="138" width="10.5703125" style="395" customWidth="1"/>
    <col min="139" max="139" width="9.5703125" style="395" customWidth="1"/>
    <col min="140" max="771" width="11.42578125" style="395" customWidth="1"/>
    <col min="772" max="772" width="24.7109375" style="395" customWidth="1"/>
    <col min="773" max="774" width="58.7109375" style="395" customWidth="1"/>
    <col min="775" max="775" width="13" style="395" customWidth="1"/>
    <col min="776" max="809" width="11.42578125" style="395" customWidth="1"/>
    <col min="810" max="810" width="21.7109375" style="395" customWidth="1"/>
    <col min="811" max="811" width="11.42578125" style="395" customWidth="1"/>
    <col min="812" max="16384" width="12.5703125" style="395"/>
  </cols>
  <sheetData>
    <row r="1" spans="1:771" ht="11.25" customHeight="1">
      <c r="A1" s="1729" t="s">
        <v>2</v>
      </c>
      <c r="B1" s="1717"/>
      <c r="C1" s="1717"/>
      <c r="D1" s="1717"/>
      <c r="E1" s="1717"/>
      <c r="F1" s="1717"/>
      <c r="G1" s="1718"/>
      <c r="H1" s="384"/>
      <c r="I1" s="385"/>
      <c r="J1" s="385"/>
      <c r="K1" s="385"/>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385"/>
      <c r="I2" s="396"/>
      <c r="J2" s="396"/>
      <c r="K2" s="385"/>
      <c r="L2" s="386"/>
      <c r="M2" s="1725" t="str">
        <f>[4]Matriz!D1</f>
        <v>GESTIÓN FINANCIERA</v>
      </c>
      <c r="N2" s="1726"/>
      <c r="O2" s="1726"/>
      <c r="P2" s="1726"/>
      <c r="Q2" s="1726"/>
      <c r="R2" s="1726"/>
      <c r="S2" s="1726"/>
      <c r="T2" s="1726"/>
      <c r="U2" s="1727"/>
      <c r="V2" s="387"/>
      <c r="W2" s="1734">
        <f>[4]Matriz!B4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385"/>
      <c r="I3" s="396"/>
      <c r="J3" s="396"/>
      <c r="K3" s="385"/>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385"/>
      <c r="I4" s="385"/>
      <c r="J4" s="385"/>
      <c r="K4" s="385"/>
      <c r="L4" s="386"/>
      <c r="M4" s="1725" t="str">
        <f>[4]Matriz!D4</f>
        <v>1.) Enero - Abril</v>
      </c>
      <c r="N4" s="1726"/>
      <c r="O4" s="1726"/>
      <c r="P4" s="1726"/>
      <c r="Q4" s="1726"/>
      <c r="R4" s="1726"/>
      <c r="S4" s="1726"/>
      <c r="T4" s="1726"/>
      <c r="U4" s="1727"/>
      <c r="V4" s="387"/>
      <c r="W4" s="1728">
        <f>[4]Matriz!C4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723</v>
      </c>
      <c r="B7" s="1760"/>
      <c r="C7" s="406" t="s">
        <v>724</v>
      </c>
      <c r="D7" s="407" t="s">
        <v>122</v>
      </c>
      <c r="E7" s="1761" t="s">
        <v>725</v>
      </c>
      <c r="F7" s="1761"/>
      <c r="G7" s="1761"/>
      <c r="H7" s="1761"/>
      <c r="I7" s="1761"/>
      <c r="J7" s="1761"/>
      <c r="K7" s="1761"/>
      <c r="L7" s="1761"/>
      <c r="M7" s="1761"/>
      <c r="N7" s="1761"/>
      <c r="O7" s="1761"/>
      <c r="P7" s="1761"/>
      <c r="Q7" s="1761"/>
      <c r="R7" s="1761"/>
      <c r="S7" s="1761"/>
      <c r="T7" s="1761"/>
      <c r="U7" s="1761"/>
      <c r="V7" s="1761"/>
      <c r="W7" s="1761"/>
      <c r="X7" s="1762" t="s">
        <v>726</v>
      </c>
      <c r="Y7" s="1762"/>
      <c r="Z7" s="1762"/>
      <c r="AA7" s="1762"/>
      <c r="AB7" s="408"/>
      <c r="AC7" s="408"/>
      <c r="AD7" s="409"/>
      <c r="AE7" s="408"/>
      <c r="AF7" s="408"/>
      <c r="AG7" s="408"/>
      <c r="AH7" s="408"/>
      <c r="AI7" s="408"/>
      <c r="AJ7" s="408"/>
      <c r="AK7" s="408"/>
      <c r="AL7" s="408"/>
      <c r="AM7" s="408"/>
      <c r="AN7" s="408"/>
      <c r="AO7" s="408"/>
      <c r="AP7" s="408"/>
      <c r="AQ7" s="408"/>
      <c r="AR7" s="408"/>
      <c r="AS7" s="408"/>
      <c r="AT7" s="408"/>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322</v>
      </c>
      <c r="C12" s="1737" t="s">
        <v>781</v>
      </c>
      <c r="D12" s="1737"/>
      <c r="E12" s="1737"/>
      <c r="F12" s="1737"/>
      <c r="G12" s="1737"/>
      <c r="H12" s="1737"/>
      <c r="I12" s="1737" t="s">
        <v>782</v>
      </c>
      <c r="J12" s="1737"/>
      <c r="K12" s="1737"/>
      <c r="L12" s="1737"/>
      <c r="M12" s="1737"/>
      <c r="N12" s="1737"/>
      <c r="O12" s="1737"/>
      <c r="P12" s="1737"/>
      <c r="Q12" s="1737"/>
      <c r="R12" s="1737"/>
      <c r="S12" s="1737"/>
      <c r="T12" s="1737"/>
      <c r="U12" s="1737"/>
      <c r="V12" s="1737"/>
      <c r="W12" s="1737"/>
      <c r="X12" s="1738">
        <v>1</v>
      </c>
      <c r="Y12" s="1738"/>
      <c r="Z12" s="1738"/>
      <c r="AA12" s="1738"/>
      <c r="AB12" s="1739" t="str">
        <f>A133</f>
        <v>Control 1</v>
      </c>
      <c r="AC12" s="1740"/>
      <c r="AD12" s="1741" t="str">
        <f t="shared" ref="AD12:AD31" si="0">IF(B133="","",B133)</f>
        <v>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No realizar un adecuado conocimiento de la (Entidad Financiera). 
Causa 2. Incumplir las políticas de la Resolucion 315 de 2019 de la SDH. 
.  
.  
.  
.  
.  
.  
.  
.  
.  
.  
.  
.  
.  
.  
.  
.  
.  
. </v>
      </c>
      <c r="AW12" s="421" t="str">
        <f>CONCATENATE(A12,". ",I12," 
",A13,". ",I13," 
",A14,". ",I14," 
",A15,". ",I15," 
",A16,". ",I16," 
",A17,". ",I17," 
",A18,". ",I18," 
",A19,". ",I19," 
",A20,". ",I20," 
",A21,". ",I21," 
",A22,". ",I22," 
",A23,". ",I23," 
",A24,". ",I24," 
",A25,". ",I25," 
",A26,". ",I26," 
",A27,". ",I27," 
",A28,". ",I28," 
",A29,". ",I29," 
",A30,". ",I30," 
",A31,". ",I31,)</f>
        <v xml:space="preserve">Causa 1. Fallas en la debida diligencia. 
Causa 2. Fallas en la debida diligencia. 
.  
.  
.  
.  
.  
.  
.  
.  
.  
.  
.  
.  
.  
.  
.  
.  
.  
. </v>
      </c>
      <c r="AX12" s="421" t="str">
        <f>CONCATENATE(A12,". ",B12," 
",A13,". ",B13," 
",A14,". ",B14," 
",A15,". ",B15," 
",A16,". ",B16," 
",A17,". ",B17," 
",A18,". ",B18," 
",A19,". ",B19," 
",A20,". ",B20," 
",A21,". ",B21," 
",A22,". ",B22," 
",A23,". ",B23," 
",A24,". ",B24," 
",A25,". ",B25," 
",A26,". ",B26," 
",A27,". ",B27," 
",A28,". ",B28," 
",A29,". ",B29," 
",A30,". ",B30," 
",A31,". ",B31,)</f>
        <v xml:space="preserve">Causa 1. Canales de distribución 
Causa 2. Humano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82</v>
      </c>
      <c r="C13" s="1737" t="s">
        <v>783</v>
      </c>
      <c r="D13" s="1737"/>
      <c r="E13" s="1737"/>
      <c r="F13" s="1737"/>
      <c r="G13" s="1737"/>
      <c r="H13" s="1737"/>
      <c r="I13" s="1737" t="s">
        <v>782</v>
      </c>
      <c r="J13" s="1737"/>
      <c r="K13" s="1737"/>
      <c r="L13" s="1737"/>
      <c r="M13" s="1737"/>
      <c r="N13" s="1737"/>
      <c r="O13" s="1737"/>
      <c r="P13" s="1737"/>
      <c r="Q13" s="1737"/>
      <c r="R13" s="1737"/>
      <c r="S13" s="1737"/>
      <c r="T13" s="1737"/>
      <c r="U13" s="1737"/>
      <c r="V13" s="1737"/>
      <c r="W13" s="1737"/>
      <c r="X13" s="1738">
        <v>2</v>
      </c>
      <c r="Y13" s="1738"/>
      <c r="Z13" s="1738"/>
      <c r="AA13" s="1738"/>
      <c r="AB13" s="1739" t="str">
        <f t="shared" ref="AB13:AB31" si="1">A134</f>
        <v>Control 2</v>
      </c>
      <c r="AC13" s="1740"/>
      <c r="AD13" s="1741" t="str">
        <f t="shared" si="0"/>
        <v>Verificación de cumplimiento de la Resolución 315 de 2019 de la SDH en cuanto a los lineamientos y políticas para las inversiones.</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1"/>
        <v/>
      </c>
      <c r="AC14" s="1740"/>
      <c r="AD14" s="1741" t="str">
        <f t="shared" si="0"/>
        <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408"/>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408"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784</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Responsabilidades penales, fiscales y disciplinarias por el incumplimento de las normas asociadas a SARLAFT. 
2. Reputacional:
Afectación de la imagen instucional. 
3. Legal:
Afectación de la imagen instucional. 
4. Económica:
Representa daño fiscal? : si, por la perdida de las inversiones expuestas al lavado de activos.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785</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785</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t="s">
        <v>786</v>
      </c>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408"/>
      <c r="AC47" s="408"/>
      <c r="AD47" s="408"/>
      <c r="AE47" s="408"/>
      <c r="AF47" s="408"/>
      <c r="AG47" s="408"/>
      <c r="AH47" s="408"/>
      <c r="AI47" s="408"/>
      <c r="AJ47" s="408"/>
      <c r="AK47" s="408"/>
      <c r="AL47" s="408"/>
      <c r="AM47" s="408"/>
      <c r="AN47" s="408"/>
      <c r="AO47" s="408"/>
      <c r="AP47" s="408"/>
      <c r="AQ47" s="408"/>
      <c r="AR47" s="408"/>
      <c r="AS47" s="408"/>
      <c r="AT47" s="408"/>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408"/>
      <c r="AC48" s="408"/>
      <c r="AD48" s="408"/>
      <c r="AE48" s="408"/>
      <c r="AF48" s="408"/>
      <c r="AG48" s="408"/>
      <c r="AH48" s="408"/>
      <c r="AI48" s="408"/>
      <c r="AJ48" s="408"/>
      <c r="AK48" s="408"/>
      <c r="AL48" s="408"/>
      <c r="AM48" s="408"/>
      <c r="AN48" s="408"/>
      <c r="AO48" s="408"/>
      <c r="AP48" s="408"/>
      <c r="AQ48" s="408"/>
      <c r="AR48" s="408"/>
      <c r="AS48" s="408"/>
      <c r="AT48" s="408"/>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408"/>
      <c r="AC49" s="408"/>
      <c r="AD49" s="408"/>
      <c r="AE49" s="408"/>
      <c r="AF49" s="408"/>
      <c r="AG49" s="408"/>
      <c r="AH49" s="408"/>
      <c r="AI49" s="408"/>
      <c r="AJ49" s="408"/>
      <c r="AK49" s="408"/>
      <c r="AL49" s="408"/>
      <c r="AM49" s="408"/>
      <c r="AN49" s="408"/>
      <c r="AO49" s="408"/>
      <c r="AP49" s="408"/>
      <c r="AQ49" s="408"/>
      <c r="AR49" s="408"/>
      <c r="AS49" s="408"/>
      <c r="AT49" s="408"/>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408"/>
      <c r="AC50" s="408"/>
      <c r="AD50" s="408"/>
      <c r="AE50" s="408"/>
      <c r="AF50" s="408"/>
      <c r="AG50" s="408"/>
      <c r="AH50" s="408"/>
      <c r="AI50" s="408"/>
      <c r="AJ50" s="408"/>
      <c r="AK50" s="408"/>
      <c r="AL50" s="408"/>
      <c r="AM50" s="408"/>
      <c r="AN50" s="408"/>
      <c r="AO50" s="408"/>
      <c r="AP50" s="408"/>
      <c r="AQ50" s="408"/>
      <c r="AR50" s="408"/>
      <c r="AS50" s="408"/>
      <c r="AT50" s="408"/>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408"/>
      <c r="AC51" s="408"/>
      <c r="AD51" s="408"/>
      <c r="AE51" s="408"/>
      <c r="AF51" s="408"/>
      <c r="AG51" s="408"/>
      <c r="AH51" s="408"/>
      <c r="AI51" s="408"/>
      <c r="AJ51" s="408"/>
      <c r="AK51" s="408"/>
      <c r="AL51" s="408"/>
      <c r="AM51" s="408"/>
      <c r="AN51" s="408"/>
      <c r="AO51" s="408"/>
      <c r="AP51" s="408"/>
      <c r="AQ51" s="408"/>
      <c r="AR51" s="408"/>
      <c r="AS51" s="408"/>
      <c r="AT51" s="408"/>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408"/>
      <c r="AC52" s="408"/>
      <c r="AD52" s="408"/>
      <c r="AE52" s="408"/>
      <c r="AF52" s="408"/>
      <c r="AG52" s="408"/>
      <c r="AH52" s="408"/>
      <c r="AI52" s="408"/>
      <c r="AJ52" s="408"/>
      <c r="AK52" s="408"/>
      <c r="AL52" s="408"/>
      <c r="AM52" s="408"/>
      <c r="AN52" s="408"/>
      <c r="AO52" s="408"/>
      <c r="AP52" s="408"/>
      <c r="AQ52" s="408"/>
      <c r="AR52" s="408"/>
      <c r="AS52" s="408"/>
      <c r="AT52" s="408"/>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xml:space="preserve">OTROS:
0
</v>
      </c>
      <c r="BD57" s="421" t="str">
        <f>IF(BD62=0,"",CONCATENATE("
TODOS:
",X55,))</f>
        <v/>
      </c>
      <c r="BE57" s="421" t="str">
        <f>CONCATENATE(AZ57,"
",BA57,"
",BB57,"
",BC57,"
",BD57)</f>
        <v xml:space="preserve">
OTROS:
0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t="s">
        <v>136</v>
      </c>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f t="shared" si="11"/>
        <v>0</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1</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408"/>
      <c r="AC79" s="408"/>
      <c r="AD79" s="408"/>
      <c r="AE79" s="408"/>
      <c r="AF79" s="408"/>
      <c r="AG79" s="408"/>
      <c r="AH79" s="408"/>
      <c r="AI79" s="408"/>
      <c r="AJ79" s="408"/>
      <c r="AK79" s="408"/>
      <c r="AL79" s="408"/>
      <c r="AM79" s="408"/>
      <c r="AN79" s="408"/>
      <c r="AO79" s="408"/>
      <c r="AP79" s="408"/>
      <c r="AQ79" s="408"/>
      <c r="AR79" s="408"/>
      <c r="AS79" s="408"/>
      <c r="AT79" s="408"/>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408"/>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U88" s="390">
        <v>1</v>
      </c>
      <c r="CC88" s="399">
        <v>1</v>
      </c>
    </row>
    <row r="89" spans="1:81" ht="18.75" customHeight="1">
      <c r="A89" s="408"/>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t="s">
        <v>0</v>
      </c>
      <c r="I95" s="498"/>
      <c r="J95" s="498" t="s">
        <v>136</v>
      </c>
      <c r="K95" s="498" t="s">
        <v>136</v>
      </c>
      <c r="L95" s="498" t="s">
        <v>136</v>
      </c>
      <c r="M95" s="498"/>
      <c r="N95" s="498"/>
      <c r="O95" s="499"/>
      <c r="P95" s="499"/>
      <c r="Q95" s="499"/>
      <c r="R95" s="499"/>
      <c r="S95" s="499"/>
      <c r="T95" s="499"/>
      <c r="U95" s="499"/>
      <c r="V95" s="499"/>
      <c r="W95" s="499"/>
      <c r="X95" s="499"/>
      <c r="Y95" s="499"/>
      <c r="Z95" s="500">
        <f>COUNTA(H95:Y95)*G95</f>
        <v>0.8</v>
      </c>
      <c r="AA95" s="1867">
        <f>IFERROR(SUM(Z95:Z99)/COUNTA(H95:W99),"")</f>
        <v>0.2857142857142857</v>
      </c>
      <c r="AU95" s="390">
        <v>1</v>
      </c>
      <c r="CC95" s="399">
        <v>1</v>
      </c>
    </row>
    <row r="96" spans="1:81" ht="18.75" customHeight="1">
      <c r="A96" s="501">
        <v>2</v>
      </c>
      <c r="B96" s="502" t="s">
        <v>110</v>
      </c>
      <c r="C96" s="1865"/>
      <c r="D96" s="1865"/>
      <c r="E96" s="1865"/>
      <c r="F96" s="1866"/>
      <c r="G96" s="497">
        <v>0.4</v>
      </c>
      <c r="H96" s="498"/>
      <c r="I96" s="498" t="s">
        <v>136</v>
      </c>
      <c r="J96" s="498"/>
      <c r="K96" s="498"/>
      <c r="L96" s="498"/>
      <c r="M96" s="498" t="s">
        <v>136</v>
      </c>
      <c r="N96" s="498" t="s">
        <v>136</v>
      </c>
      <c r="O96" s="499"/>
      <c r="P96" s="499"/>
      <c r="Q96" s="499"/>
      <c r="R96" s="499"/>
      <c r="S96" s="499"/>
      <c r="T96" s="499"/>
      <c r="U96" s="499"/>
      <c r="V96" s="499"/>
      <c r="W96" s="499"/>
      <c r="X96" s="499"/>
      <c r="Y96" s="499"/>
      <c r="Z96" s="500">
        <f t="shared" ref="Z96:Z99" si="13">COUNTA(H96:Y96)*G96</f>
        <v>1.2000000000000002</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c r="I97" s="498"/>
      <c r="J97" s="498"/>
      <c r="K97" s="498"/>
      <c r="L97" s="498"/>
      <c r="M97" s="498"/>
      <c r="N97" s="498"/>
      <c r="O97" s="499"/>
      <c r="P97" s="499"/>
      <c r="Q97" s="499"/>
      <c r="R97" s="499"/>
      <c r="S97" s="499"/>
      <c r="T97" s="499"/>
      <c r="U97" s="499"/>
      <c r="V97" s="499"/>
      <c r="W97" s="499"/>
      <c r="X97" s="499"/>
      <c r="Y97" s="499"/>
      <c r="Z97" s="500">
        <f t="shared" si="13"/>
        <v>0</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8"/>
      <c r="L98" s="498"/>
      <c r="M98" s="498"/>
      <c r="N98" s="498"/>
      <c r="O98" s="499"/>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8"/>
      <c r="L99" s="498"/>
      <c r="M99" s="498"/>
      <c r="N99" s="498"/>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1</v>
      </c>
      <c r="L100" s="515">
        <f t="shared" si="14"/>
        <v>1</v>
      </c>
      <c r="M100" s="515">
        <f t="shared" si="14"/>
        <v>1</v>
      </c>
      <c r="N100" s="515">
        <f t="shared" si="14"/>
        <v>1</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2</v>
      </c>
      <c r="P101" s="1855"/>
      <c r="Q101" s="1855"/>
      <c r="R101" s="1856" t="str">
        <f>VLOOKUP(O101,A95:B99,2,1)</f>
        <v>Baja</v>
      </c>
      <c r="S101" s="1855"/>
      <c r="T101" s="1855"/>
      <c r="U101" s="1855"/>
      <c r="V101" s="1857">
        <f>IFERROR(AA95,"")</f>
        <v>0.2857142857142857</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2 - Baja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385"/>
      <c r="F102" s="519"/>
      <c r="G102" s="385"/>
      <c r="H102" s="385"/>
      <c r="I102" s="385"/>
      <c r="J102" s="385"/>
      <c r="K102" s="385"/>
      <c r="L102" s="385"/>
      <c r="M102" s="385"/>
      <c r="N102" s="519"/>
      <c r="O102" s="385"/>
      <c r="P102" s="385"/>
      <c r="Q102" s="385"/>
      <c r="R102" s="385"/>
      <c r="S102" s="385"/>
      <c r="T102" s="385"/>
      <c r="U102" s="385"/>
      <c r="V102" s="385"/>
      <c r="W102" s="385"/>
      <c r="X102" s="385"/>
      <c r="Y102" s="385"/>
      <c r="Z102" s="385"/>
      <c r="AA102" s="385"/>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408"/>
      <c r="AC106" s="408"/>
      <c r="AD106" s="408"/>
      <c r="AE106" s="408"/>
      <c r="AF106" s="408"/>
      <c r="AG106" s="408"/>
      <c r="AH106" s="408"/>
      <c r="AI106" s="408"/>
      <c r="AJ106" s="408"/>
      <c r="AK106" s="408"/>
      <c r="AL106" s="408"/>
      <c r="AM106" s="408"/>
      <c r="AN106" s="408"/>
      <c r="AO106" s="408"/>
      <c r="AP106" s="408"/>
      <c r="AQ106" s="408"/>
      <c r="AR106" s="408"/>
      <c r="AS106" s="408"/>
      <c r="AT106" s="408"/>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408"/>
      <c r="AC107" s="408"/>
      <c r="AD107" s="408"/>
      <c r="AE107" s="408"/>
      <c r="AF107" s="408"/>
      <c r="AG107" s="408"/>
      <c r="AH107" s="408"/>
      <c r="AI107" s="408"/>
      <c r="AJ107" s="408"/>
      <c r="AK107" s="408"/>
      <c r="AL107" s="408"/>
      <c r="AM107" s="408"/>
      <c r="AN107" s="408"/>
      <c r="AO107" s="408"/>
      <c r="AP107" s="408"/>
      <c r="AQ107" s="408"/>
      <c r="AR107" s="408"/>
      <c r="AS107" s="408"/>
      <c r="AT107" s="408"/>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
      </c>
      <c r="CL111" s="1899" t="s">
        <v>256</v>
      </c>
      <c r="CM111" s="1718"/>
      <c r="CN111" s="1901">
        <f>IF(CK111="X",V101,0)</f>
        <v>0</v>
      </c>
      <c r="CO111" s="1896">
        <v>3</v>
      </c>
      <c r="CP111" s="1914"/>
      <c r="CQ111" s="1912" t="str">
        <f>IF(AND(CK111="X",CP103="X"),CN111*CQ105,"")</f>
        <v/>
      </c>
      <c r="CR111" s="1913"/>
      <c r="CS111" s="1913" t="str">
        <f>IF(AND(CK111="X",CR103="X"),CN111*CS105,"")</f>
        <v/>
      </c>
      <c r="CT111" s="1907"/>
      <c r="CU111" s="1905" t="str">
        <f>IF(AND(CK111="X",CT103="X"),CN111*CU105,"")</f>
        <v/>
      </c>
      <c r="CV111" s="1906"/>
      <c r="CW111" s="1906" t="str">
        <f>IF(AND(CK111="X",CV103="X"),CN111*CW105,"")</f>
        <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X</v>
      </c>
      <c r="CL113" s="1899" t="s">
        <v>255</v>
      </c>
      <c r="CM113" s="1718"/>
      <c r="CN113" s="1901">
        <f>IF(CK113="X",V101,0)</f>
        <v>0.2857142857142857</v>
      </c>
      <c r="CO113" s="1896">
        <v>2</v>
      </c>
      <c r="CP113" s="1930"/>
      <c r="CQ113" s="1931" t="str">
        <f>IF(AND(CK113="X",CP103="X"),CN113*CQ105,"")</f>
        <v/>
      </c>
      <c r="CR113" s="1911"/>
      <c r="CS113" s="1912" t="str">
        <f>IF(AND(CK113="X",CR103="X"),CN113*CS105,"")</f>
        <v/>
      </c>
      <c r="CT113" s="1911"/>
      <c r="CU113" s="1912" t="str">
        <f>IF(AND(CK113="X",CT103="X"),CN113*CU105,"")</f>
        <v/>
      </c>
      <c r="CV113" s="1911"/>
      <c r="CW113" s="1912">
        <f>IF(AND(CK113="X",CV103="X"),CN113*CW105,"")</f>
        <v>0.22857142857142856</v>
      </c>
      <c r="CX113" s="1907"/>
      <c r="CY113" s="1905" t="str">
        <f>IF(AND(CK113="X",CX103="X"),CN113*CY105,"")</f>
        <v/>
      </c>
      <c r="CZ113" s="387"/>
      <c r="DA113" s="1743"/>
      <c r="DB113" s="1743"/>
      <c r="DC113" s="1896">
        <v>2</v>
      </c>
      <c r="DD113" s="1897" t="str">
        <f>IF(E164=2,"X","")</f>
        <v/>
      </c>
      <c r="DE113" s="1901">
        <f>IF(DD113="X",I164,0)</f>
        <v>0</v>
      </c>
      <c r="DF113" s="1896">
        <v>2</v>
      </c>
      <c r="DG113" s="1930"/>
      <c r="DH113" s="1931" t="str">
        <f>IF(AND(DD113="X",DG103="X"),DE113*DH105,"")</f>
        <v/>
      </c>
      <c r="DI113" s="1911"/>
      <c r="DJ113" s="1912" t="str">
        <f>IF(AND(DD113="X",DI103="X"),DE113*DJ105,"")</f>
        <v/>
      </c>
      <c r="DK113" s="1911"/>
      <c r="DL113" s="1912" t="str">
        <f>IF(AND(DD113="X",DK103="X"),DE113*DL105,"")</f>
        <v/>
      </c>
      <c r="DM113" s="1907"/>
      <c r="DN113" s="1905" t="str">
        <f>IF(AND(DD113="X",DM103="X"),DE113*DN105,"")</f>
        <v/>
      </c>
      <c r="DO113" s="1907"/>
      <c r="DP113" s="1905" t="str">
        <f>IF(AND(DD113="X",DO103="X"),DE113*DP105,"")</f>
        <v/>
      </c>
      <c r="DQ113" s="387"/>
      <c r="DR113" s="1743"/>
      <c r="DS113" s="1743"/>
      <c r="DT113" s="1896">
        <v>2</v>
      </c>
      <c r="DU113" s="1897" t="str">
        <f>IF(E176=2,"X","")</f>
        <v/>
      </c>
      <c r="DV113" s="1901">
        <f>IF(DU113="X",I176,0)</f>
        <v>0</v>
      </c>
      <c r="DW113" s="1896">
        <v>2</v>
      </c>
      <c r="DX113" s="1930"/>
      <c r="DY113" s="1931" t="str">
        <f>IF(AND(DU113="X",DX103="X"),DV113*DY105,"")</f>
        <v/>
      </c>
      <c r="DZ113" s="1911"/>
      <c r="EA113" s="1912" t="str">
        <f>IF(AND(DU113="X",DZ103="X"),DV113*EA105,"")</f>
        <v/>
      </c>
      <c r="EB113" s="1911"/>
      <c r="EC113" s="1912" t="str">
        <f>IF(AND(DU113="X",EB103="X"),DV113*EC105,"")</f>
        <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X</v>
      </c>
      <c r="DE115" s="1901">
        <f>IF(DD115="x",I164,0)</f>
        <v>0.10285714285714286</v>
      </c>
      <c r="DF115" s="1896">
        <v>1</v>
      </c>
      <c r="DG115" s="1930"/>
      <c r="DH115" s="1931" t="str">
        <f>IF(AND(DD115="X",DG103="X"),DE115*DH105,"")</f>
        <v/>
      </c>
      <c r="DI115" s="1910"/>
      <c r="DJ115" s="1910" t="str">
        <f>IF(AND(DD115="X",DI103="X"),DE115*DJ105,"")</f>
        <v/>
      </c>
      <c r="DK115" s="1911"/>
      <c r="DL115" s="1912">
        <f>IF(AND(DD115="X",DK103="X"),DE115*DL105,"")</f>
        <v>4.9371428571428566E-2</v>
      </c>
      <c r="DM115" s="1913"/>
      <c r="DN115" s="1913" t="str">
        <f>IF(AND(DD115="X",DM103="X"),DE115*DN105,"")</f>
        <v/>
      </c>
      <c r="DO115" s="1911"/>
      <c r="DP115" s="1912" t="str">
        <f>IF(AND(DD115="X",DO103="X"),DE115*DP105,"")</f>
        <v/>
      </c>
      <c r="DQ115" s="387"/>
      <c r="DR115" s="542"/>
      <c r="DS115" s="1743"/>
      <c r="DT115" s="1896">
        <v>1</v>
      </c>
      <c r="DU115" s="1897" t="str">
        <f>IF(E176=1,"X","")</f>
        <v>X</v>
      </c>
      <c r="DV115" s="1901">
        <f>IF(DU115="x",I176,0)</f>
        <v>0.10285714285714286</v>
      </c>
      <c r="DW115" s="1896">
        <v>1</v>
      </c>
      <c r="DX115" s="1930"/>
      <c r="DY115" s="1931" t="str">
        <f>IF(AND(DU115="X",DX103="X"),DV115*DY105,"")</f>
        <v/>
      </c>
      <c r="DZ115" s="1910"/>
      <c r="EA115" s="1910" t="str">
        <f>IF(AND(DU115="X",DZ103="X"),DV115*EA105,"")</f>
        <v/>
      </c>
      <c r="EB115" s="1911"/>
      <c r="EC115" s="1912">
        <f>IF(AND(DU115="X",EB103="X"),DV115*EC105,"")</f>
        <v>4.9371428571428566E-2</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549"/>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549"/>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0.22857142857142856</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549"/>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549"/>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549"/>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549"/>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549"/>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549"/>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549"/>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557"/>
      <c r="AC129" s="557"/>
      <c r="AD129" s="557"/>
      <c r="AE129" s="557"/>
      <c r="AF129" s="557"/>
      <c r="AG129" s="557"/>
      <c r="AH129" s="557"/>
      <c r="AI129" s="557"/>
      <c r="AJ129" s="557"/>
      <c r="AK129" s="557"/>
      <c r="AL129" s="557"/>
      <c r="AM129" s="557"/>
      <c r="AN129" s="557"/>
      <c r="AO129" s="557"/>
      <c r="AP129" s="557"/>
      <c r="AQ129" s="557"/>
      <c r="AR129" s="557"/>
      <c r="AS129" s="557"/>
      <c r="AT129" s="557"/>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557"/>
      <c r="AC130" s="557"/>
      <c r="AD130" s="557"/>
      <c r="AE130" s="557"/>
      <c r="AF130" s="557"/>
      <c r="AG130" s="557"/>
      <c r="AH130" s="557"/>
      <c r="AI130" s="557"/>
      <c r="AJ130" s="557"/>
      <c r="AK130" s="557"/>
      <c r="AL130" s="557"/>
      <c r="AM130" s="557"/>
      <c r="AN130" s="557"/>
      <c r="AO130" s="557"/>
      <c r="AP130" s="557"/>
      <c r="AQ130" s="557"/>
      <c r="AR130" s="557"/>
      <c r="AS130" s="557"/>
      <c r="AT130" s="557"/>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559"/>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561"/>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113.1" customHeight="1">
      <c r="A133" s="425" t="s">
        <v>585</v>
      </c>
      <c r="B133" s="1989" t="s">
        <v>787</v>
      </c>
      <c r="C133" s="1989"/>
      <c r="D133" s="1989"/>
      <c r="E133" s="1990" t="s">
        <v>788</v>
      </c>
      <c r="F133" s="1990"/>
      <c r="G133" s="1989" t="s">
        <v>789</v>
      </c>
      <c r="H133" s="1989"/>
      <c r="I133" s="1989"/>
      <c r="J133" s="1989"/>
      <c r="K133" s="1991" t="s">
        <v>790</v>
      </c>
      <c r="L133" s="1991"/>
      <c r="M133" s="1991"/>
      <c r="N133" s="1991"/>
      <c r="O133" s="1991"/>
      <c r="P133" s="1981" t="s">
        <v>106</v>
      </c>
      <c r="Q133" s="1982"/>
      <c r="R133" s="1981" t="s">
        <v>98</v>
      </c>
      <c r="S133" s="1982"/>
      <c r="T133" s="1981" t="s">
        <v>94</v>
      </c>
      <c r="U133" s="1982"/>
      <c r="V133" s="1981" t="s">
        <v>87</v>
      </c>
      <c r="W133" s="1982"/>
      <c r="X133" s="566">
        <f>IF(Y133&gt;0.8,5,IF(Y133&gt;0.6,4,IF(Y133&gt;0.4,3,IF(Y133&gt;0.2,2,1))))</f>
        <v>1</v>
      </c>
      <c r="Y133" s="567">
        <f>IF(OR(V133="Ambos",V133="Probabilidad"),IF((V101-(V101*AY133))&lt;0.01,0.01,(V101-(V101*AY133))),V101)</f>
        <v>0.17142857142857143</v>
      </c>
      <c r="Z133" s="566">
        <f>IF(AA133&gt;0.8,5,IF(AA133&gt;0.6,4,IF(AA133&gt;0.4,3,IF(AA133&gt;0.2,2,1))))</f>
        <v>4</v>
      </c>
      <c r="AA133" s="567">
        <f>IF(OR(V133="Ambos",V133="Impacto"),IF(V119-(V119*AY133)&lt;0.01,0.01,V119-(V119*AY133)),V119)</f>
        <v>0.8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0.25</v>
      </c>
      <c r="AY133" s="569">
        <f>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 
Control 2. Verificación de cumplimiento de la Resolución 315 de 2019 de la SDH en cuanto a los lineamientos y políticas para las inversiones. 
.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Especializado - Inversiones 
Control 2. Subdirector(a) Técnico de Tesorería y Recaudo 
.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Procedimiento de Administración de Inversiones. 
.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Certificado SARLAFT 
Control 2. Formato de Concentración 
.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Ambos 
.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1 
Control 2. 1 
. 1
. 1
. 1
. 1
. 1
. 1
. 1
. 1
. 1
. 1
. 1
. 1
. 1
. 1
. 1
. 1
. 1
. 1
. 1
. 1
. 1
. 1
. 1
. 1
. 1
. 1
. 1
. 1</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0,171428571428571 
Control 2.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3 
.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0,48 
.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1</v>
      </c>
      <c r="BT133" s="451">
        <f t="shared" ref="BT133:BT162" si="20">IF(T133="detectivo",1,0)</f>
        <v>0</v>
      </c>
      <c r="BU133" s="451">
        <f t="shared" ref="BU133:BU162" si="21">IF(T133="correctivo",1,0)</f>
        <v>0</v>
      </c>
      <c r="BV133" s="451">
        <f t="shared" ref="BV133:BV162" si="22">IF(V133="probabilidad",1,0)</f>
        <v>1</v>
      </c>
      <c r="BW133" s="451">
        <f t="shared" ref="BW133:BW162" si="23">IF(V133="impacto",1,0)</f>
        <v>0</v>
      </c>
      <c r="BX133" s="451">
        <f t="shared" ref="BX133:BX162" si="24">IF(V133="ambos",1,0)</f>
        <v>0</v>
      </c>
      <c r="BY133" s="451">
        <f t="shared" ref="BY133:BY162" si="25">IF(V133="ninguno",1,0)</f>
        <v>0</v>
      </c>
      <c r="BZ133" s="451"/>
      <c r="CA133" s="451"/>
      <c r="CB133" s="393"/>
      <c r="CC133" s="399">
        <v>1</v>
      </c>
      <c r="CD133" s="570" t="str">
        <f t="shared" ref="CD133:CD140" si="26">A12</f>
        <v>Causa 1</v>
      </c>
      <c r="CE133" s="565" t="str">
        <f t="shared" ref="CE133:CE140" si="27">IF(C12="","",C12)</f>
        <v>No realizar un adecuado conocimiento de la (Entidad Financiera).</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111" customHeight="1">
      <c r="A134" s="425" t="str">
        <f>IF(B134="","","Control 2")</f>
        <v>Control 2</v>
      </c>
      <c r="B134" s="1989" t="s">
        <v>791</v>
      </c>
      <c r="C134" s="1989"/>
      <c r="D134" s="1989"/>
      <c r="E134" s="1989" t="s">
        <v>792</v>
      </c>
      <c r="F134" s="1990"/>
      <c r="G134" s="1989" t="s">
        <v>793</v>
      </c>
      <c r="H134" s="1989"/>
      <c r="I134" s="1989"/>
      <c r="J134" s="1989"/>
      <c r="K134" s="1991" t="s">
        <v>794</v>
      </c>
      <c r="L134" s="1991"/>
      <c r="M134" s="1991"/>
      <c r="N134" s="1991"/>
      <c r="O134" s="1991"/>
      <c r="P134" s="1981" t="s">
        <v>106</v>
      </c>
      <c r="Q134" s="1982"/>
      <c r="R134" s="1981" t="s">
        <v>98</v>
      </c>
      <c r="S134" s="1982"/>
      <c r="T134" s="1981" t="s">
        <v>94</v>
      </c>
      <c r="U134" s="1982"/>
      <c r="V134" s="1981" t="s">
        <v>92</v>
      </c>
      <c r="W134" s="1982"/>
      <c r="X134" s="566">
        <f t="shared" ref="X134:X162" si="28">IF(Y134&gt;0.8,5,IF(Y134&gt;0.6,4,IF(Y134&gt;0.4,3,IF(Y134&gt;0.2,2,1))))</f>
        <v>1</v>
      </c>
      <c r="Y134" s="567">
        <f>IF(OR(V134="Ambos",V134="Probabilidad"),IF((Y133-(Y133*AY134))&lt;0.01,0.01,(Y133-(Y133*AY134))),Y133)</f>
        <v>0.10285714285714286</v>
      </c>
      <c r="Z134" s="566">
        <f>IF(AA134&gt;0.8,5,IF(AA134&gt;0.6,4,IF(AA134&gt;0.4,3,IF(AA134&gt;0.2,2,1))))</f>
        <v>3</v>
      </c>
      <c r="AA134" s="567">
        <f>IF(OR(V134="Ambos",V134="Impacto"),IF(AA133-(AA133*AY134)&lt;0.01,0.01,AA133-(AA133*AY134)),AA133)</f>
        <v>0.48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0.25</v>
      </c>
      <c r="AY134" s="571">
        <f t="shared" ref="AY134:AY140" si="31">IF(OR(R134=0,T134=0),0,AW134+AX134)</f>
        <v>0.4</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1</v>
      </c>
      <c r="BT134" s="451">
        <f t="shared" si="20"/>
        <v>0</v>
      </c>
      <c r="BU134" s="451">
        <f t="shared" si="21"/>
        <v>0</v>
      </c>
      <c r="BV134" s="451">
        <f t="shared" si="22"/>
        <v>0</v>
      </c>
      <c r="BW134" s="451">
        <f t="shared" si="23"/>
        <v>0</v>
      </c>
      <c r="BX134" s="451">
        <f t="shared" si="24"/>
        <v>1</v>
      </c>
      <c r="BY134" s="451">
        <f t="shared" si="25"/>
        <v>0</v>
      </c>
      <c r="BZ134" s="451"/>
      <c r="CA134" s="451"/>
      <c r="CB134" s="393"/>
      <c r="CC134" s="399">
        <v>1</v>
      </c>
      <c r="CD134" s="570" t="str">
        <f t="shared" si="26"/>
        <v>Causa 2</v>
      </c>
      <c r="CE134" s="565" t="str">
        <f t="shared" si="27"/>
        <v>Incumplir las políticas de la Resolucion 315 de 2019 de la SDH.</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
      </c>
      <c r="B135" s="1992"/>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28"/>
        <v>1</v>
      </c>
      <c r="Y135" s="567">
        <f t="shared" ref="Y135:Y162" si="32">IF(OR(V135="Ambos",V135="Probabilidad"),IF((Y134-(Y134*AY135))&lt;0.01,0.01,(Y134-(Y134*AY135))),Y134)</f>
        <v>0.10285714285714286</v>
      </c>
      <c r="Z135" s="566">
        <f t="shared" ref="Z135:Z162" si="33">IF(AA135&gt;0.8,5,IF(AA135&gt;0.6,4,IF(AA135&gt;0.4,3,IF(AA135&gt;0.2,2,1))))</f>
        <v>3</v>
      </c>
      <c r="AA135" s="567">
        <f>IF(OR(V135="Ambos",V135="Impacto"),IF(AA134-(AA134*AY135)&lt;0.01,0.01,AA134-(AA134*AY135)),AA134)</f>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29"/>
        <v>0</v>
      </c>
      <c r="AX135" s="571">
        <f t="shared" si="30"/>
        <v>0</v>
      </c>
      <c r="AY135" s="571">
        <f t="shared" si="31"/>
        <v>0</v>
      </c>
      <c r="AZ135" s="422"/>
      <c r="BA135" s="422"/>
      <c r="BB135" s="422"/>
      <c r="BC135" s="422"/>
      <c r="BD135" s="422"/>
      <c r="BE135" s="422"/>
      <c r="BF135" s="422"/>
      <c r="BG135" s="422"/>
      <c r="BH135" s="421"/>
      <c r="BL135" s="393"/>
      <c r="BM135" s="393"/>
      <c r="BN135" s="393"/>
      <c r="BO135" s="451">
        <f t="shared" si="15"/>
        <v>0</v>
      </c>
      <c r="BP135" s="451">
        <f t="shared" si="16"/>
        <v>0</v>
      </c>
      <c r="BQ135" s="451">
        <f t="shared" si="17"/>
        <v>0</v>
      </c>
      <c r="BR135" s="451">
        <f t="shared" si="18"/>
        <v>0</v>
      </c>
      <c r="BS135" s="451">
        <f t="shared" si="19"/>
        <v>0</v>
      </c>
      <c r="BT135" s="451">
        <f t="shared" si="20"/>
        <v>0</v>
      </c>
      <c r="BU135" s="451">
        <f t="shared" si="21"/>
        <v>0</v>
      </c>
      <c r="BV135" s="451">
        <f t="shared" si="22"/>
        <v>0</v>
      </c>
      <c r="BW135" s="451">
        <f t="shared" si="23"/>
        <v>0</v>
      </c>
      <c r="BX135" s="451">
        <f t="shared" si="24"/>
        <v>0</v>
      </c>
      <c r="BY135" s="451">
        <f t="shared" si="25"/>
        <v>0</v>
      </c>
      <c r="BZ135" s="451"/>
      <c r="CA135" s="451"/>
      <c r="CB135" s="393"/>
      <c r="CC135" s="399">
        <v>1</v>
      </c>
      <c r="CD135" s="570" t="str">
        <f t="shared" si="26"/>
        <v/>
      </c>
      <c r="CE135" s="565" t="str">
        <f t="shared" si="27"/>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28"/>
        <v>1</v>
      </c>
      <c r="Y136" s="567">
        <f t="shared" si="32"/>
        <v>0.10285714285714286</v>
      </c>
      <c r="Z136" s="566">
        <f t="shared" si="33"/>
        <v>3</v>
      </c>
      <c r="AA136" s="567">
        <f>IF(OR(V136="Ambos",V136="Impacto"),IF(AA135-(AA135*AY136)&lt;0.01,0.01,AA135-(AA135*AY136)),AA135)</f>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1</v>
      </c>
      <c r="Y137" s="567">
        <f t="shared" si="32"/>
        <v>0.10285714285714286</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1</v>
      </c>
      <c r="Y138" s="567">
        <f t="shared" si="32"/>
        <v>0.10285714285714286</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1</v>
      </c>
      <c r="Y139" s="567">
        <f t="shared" si="32"/>
        <v>0.10285714285714286</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1</v>
      </c>
      <c r="Y140" s="567">
        <f t="shared" si="32"/>
        <v>0.10285714285714286</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1</v>
      </c>
      <c r="Y141" s="567">
        <f t="shared" si="32"/>
        <v>0.10285714285714286</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1</v>
      </c>
      <c r="Y142" s="567">
        <f t="shared" si="32"/>
        <v>0.10285714285714286</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1</v>
      </c>
      <c r="Y143" s="567">
        <f t="shared" si="32"/>
        <v>0.10285714285714286</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1</v>
      </c>
      <c r="Y144" s="567">
        <f t="shared" si="32"/>
        <v>0.10285714285714286</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1</v>
      </c>
      <c r="Y145" s="567">
        <f t="shared" si="32"/>
        <v>0.10285714285714286</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1</v>
      </c>
      <c r="Y146" s="567">
        <f t="shared" si="32"/>
        <v>0.10285714285714286</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1</v>
      </c>
      <c r="Y147" s="567">
        <f t="shared" si="32"/>
        <v>0.10285714285714286</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1</v>
      </c>
      <c r="Y148" s="567">
        <f t="shared" si="32"/>
        <v>0.10285714285714286</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1</v>
      </c>
      <c r="Y149" s="567">
        <f t="shared" si="32"/>
        <v>0.10285714285714286</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1</v>
      </c>
      <c r="Y150" s="567">
        <f t="shared" si="32"/>
        <v>0.10285714285714286</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1</v>
      </c>
      <c r="Y151" s="567">
        <f t="shared" si="32"/>
        <v>0.10285714285714286</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1</v>
      </c>
      <c r="Y152" s="567">
        <f t="shared" si="32"/>
        <v>0.10285714285714286</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1</v>
      </c>
      <c r="Y153" s="567">
        <f t="shared" si="32"/>
        <v>0.10285714285714286</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1</v>
      </c>
      <c r="Y154" s="567">
        <f t="shared" si="32"/>
        <v>0.10285714285714286</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1</v>
      </c>
      <c r="Y155" s="567">
        <f t="shared" si="32"/>
        <v>0.10285714285714286</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1</v>
      </c>
      <c r="Y156" s="567">
        <f t="shared" si="32"/>
        <v>0.10285714285714286</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1</v>
      </c>
      <c r="Y157" s="567">
        <f t="shared" si="32"/>
        <v>0.10285714285714286</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1</v>
      </c>
      <c r="Y158" s="567">
        <f t="shared" si="32"/>
        <v>0.10285714285714286</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1</v>
      </c>
      <c r="Y159" s="567">
        <f t="shared" si="32"/>
        <v>0.10285714285714286</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Representa daño fiscal? : si, por la perdida de las inversiones expuestas al lavado de activos.</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1</v>
      </c>
      <c r="Y160" s="567">
        <f t="shared" si="32"/>
        <v>0.10285714285714286</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1</v>
      </c>
      <c r="Y161" s="567">
        <f t="shared" si="32"/>
        <v>0.10285714285714286</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1</v>
      </c>
      <c r="Y162" s="567">
        <f t="shared" si="32"/>
        <v>0.10285714285714286</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1</v>
      </c>
      <c r="F164" s="2003" t="str">
        <f>VLOOKUP(E164,A95:B99,2,1)</f>
        <v>Muy Baja</v>
      </c>
      <c r="G164" s="1855"/>
      <c r="H164" s="1855"/>
      <c r="I164" s="2004">
        <f>IF(Y162&lt;0.01,0.01,Y162)</f>
        <v>0.10285714285714286</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1 - Muy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2</v>
      </c>
      <c r="BP164" s="392">
        <f t="shared" si="39"/>
        <v>0</v>
      </c>
      <c r="BQ164" s="392">
        <f t="shared" si="39"/>
        <v>2</v>
      </c>
      <c r="BR164" s="392">
        <f t="shared" si="39"/>
        <v>0</v>
      </c>
      <c r="BS164" s="392">
        <f t="shared" si="39"/>
        <v>2</v>
      </c>
      <c r="BT164" s="392">
        <f t="shared" si="39"/>
        <v>0</v>
      </c>
      <c r="BU164" s="392">
        <f t="shared" si="39"/>
        <v>0</v>
      </c>
      <c r="BV164" s="392">
        <f t="shared" si="39"/>
        <v>1</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4.9371428571428566E-2</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4.9371428571428566E-2</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559"/>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559"/>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561" t="s">
        <v>591</v>
      </c>
      <c r="B172" s="2026"/>
      <c r="C172" s="2026"/>
      <c r="D172" s="2026"/>
      <c r="E172" s="2025"/>
      <c r="F172" s="2025"/>
      <c r="G172" s="2027"/>
      <c r="H172" s="2028"/>
      <c r="I172" s="2028"/>
      <c r="J172" s="2029"/>
      <c r="K172" s="2029"/>
      <c r="L172" s="2029"/>
      <c r="M172" s="2029"/>
      <c r="N172" s="2030"/>
      <c r="O172" s="2030"/>
      <c r="P172" s="2025"/>
      <c r="Q172" s="2034"/>
      <c r="R172" s="2025"/>
      <c r="S172" s="2034"/>
      <c r="T172" s="2025"/>
      <c r="U172" s="2025"/>
      <c r="V172" s="2025"/>
      <c r="W172" s="2025"/>
      <c r="X172" s="587">
        <f>IF(Y172&gt;0.8,5,IF(Y172&gt;0.6,4,IF(Y172&gt;0.4,3,IF(Y172&gt;0.2,2,1))))</f>
        <v>1</v>
      </c>
      <c r="Y172" s="567">
        <f>IF(OR(V172="Ambos",V172="Probabilidad"),IF((I164-(I164*AY172))&lt;0.01,0.01,(I164-(I164*AY172))),I164)</f>
        <v>0.10285714285714286</v>
      </c>
      <c r="Z172" s="587">
        <f t="shared" ref="Z172:Z174" si="40">IF(AA172&gt;0.8,5,IF(AA172&gt;0.6,4,IF(AA172&gt;0.4,3,IF(AA172&gt;0.2,2,1))))</f>
        <v>3</v>
      </c>
      <c r="AA172" s="567">
        <f>IF(OR(V172="Ambos",V172="Impacto"),V164-(V164*AY172),V164)</f>
        <v>0.48</v>
      </c>
      <c r="AB172" s="1983" t="s">
        <v>717</v>
      </c>
      <c r="AC172" s="1984"/>
      <c r="AD172" s="1984"/>
      <c r="AE172" s="1984"/>
      <c r="AF172" s="1984"/>
      <c r="AG172" s="1985"/>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  
".</v>
      </c>
      <c r="BA172" s="422" t="str">
        <f>CONCATENATE(A172,". ",E172," 
",A173,". ",E173," 
",A174,". ",E174,)</f>
        <v xml:space="preserve">TTO 1.  
.  
. </v>
      </c>
      <c r="BB172" s="422" t="str">
        <f>CONCATENATE(A172,". ",G172," 
",A173,". ",G173," 
",A174,". ",G174,)</f>
        <v xml:space="preserve">TTO 1.  
.  
. </v>
      </c>
      <c r="BC172" s="422" t="str">
        <f>CONCATENATE(A172,". ",J172," 
",A173,". ",J173," 
",A174,". ",J174,)</f>
        <v xml:space="preserve">TTO 1.  
.  
. </v>
      </c>
      <c r="BD172" s="422" t="str">
        <f>CONCATENATE(A172,". ",L172," 
",A173,". ",L173," 
",A174,". ",L174,)</f>
        <v xml:space="preserve">TTO 1.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1 
. 1 
. 1</v>
      </c>
      <c r="BK172" s="422" t="str">
        <f>CONCATENATE(A172,". ",Y172," 
",A173,". ",Y173," 
",A174,". ",Y174,)</f>
        <v>TTO 1. 0,102857142857143 
. 0,102857142857143 
. 0,102857142857143</v>
      </c>
      <c r="BL172" s="422" t="str">
        <f>CONCATENATE(A172,". ",Z172," 
",A173,". ",Z173," 
",A174,". ",Z174,)</f>
        <v>TTO 1. 3 
. 3 
. 3</v>
      </c>
      <c r="BM172" s="422" t="str">
        <f>CONCATENATE(A172,". ",AA172," 
",A173,". ",AA173," 
",A174,". ",AA174,)</f>
        <v>TTO 1. 0,48 
. 0,48 
. 0,48</v>
      </c>
      <c r="BN172" s="422" t="str">
        <f>CONCATENATE(A172,". ",AB172," 
",A173,". ",AB173," 
",A174,". ",AB174,)</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1</v>
      </c>
      <c r="Y173" s="567">
        <f>IF(OR(V173="Ambos",V173="Probabilidad"),IF((Y172-(Y172*AY173))&lt;0.01,0.01,(Y172-(Y172*AY173))),Y172)</f>
        <v>0.10285714285714286</v>
      </c>
      <c r="Z173" s="587">
        <f t="shared" si="40"/>
        <v>3</v>
      </c>
      <c r="AA173" s="567">
        <f>IF(OR(V173="Ambos",V173="Impacto"),IF((AA172-(AA172*AZ173))&lt;0.01,0.01,(AA172-(AA172*AZ173))),AA172)</f>
        <v>0.48</v>
      </c>
      <c r="AB173" s="1983" t="s">
        <v>717</v>
      </c>
      <c r="AC173" s="1984"/>
      <c r="AD173" s="1984"/>
      <c r="AE173" s="1984"/>
      <c r="AF173" s="1984"/>
      <c r="AG173" s="1985"/>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1</v>
      </c>
      <c r="Y174" s="567">
        <f>IF(OR(V174="Ambos",V174="Probabilidad"),IF((Y173-(Y173*AY174))&lt;0.01,0.01,(Y173-(Y173*AY174))),Y173)</f>
        <v>0.10285714285714286</v>
      </c>
      <c r="Z174" s="587">
        <f t="shared" si="40"/>
        <v>3</v>
      </c>
      <c r="AA174" s="567">
        <f>IF(OR(V174="Ambos",V174="Impacto"),IF((AA173-(AA173*AZ174))&lt;0.01,0.01,(AA173-(AA173*AZ174))),AA173)</f>
        <v>0.48</v>
      </c>
      <c r="AB174" s="1983" t="s">
        <v>717</v>
      </c>
      <c r="AC174" s="1984"/>
      <c r="AD174" s="1984"/>
      <c r="AE174" s="1984"/>
      <c r="AF174" s="1984"/>
      <c r="AG174" s="1985"/>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1</v>
      </c>
      <c r="F176" s="2003" t="str">
        <f>VLOOKUP(E176,A95:B99,2,1)</f>
        <v>Muy Baja</v>
      </c>
      <c r="G176" s="1855"/>
      <c r="H176" s="1855"/>
      <c r="I176" s="2004">
        <f>IF(Y174&lt;0.01,0.01,Y174)</f>
        <v>0.10285714285714286</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594"/>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1 - Muy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4.9371428571428566E-2</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4.9371428571428566E-2</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559"/>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de SARLAFT identificados / Total de entidades analizadas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559"/>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87" customHeight="1">
      <c r="A183" s="2046" t="s">
        <v>586</v>
      </c>
      <c r="B183" s="2048" t="s">
        <v>291</v>
      </c>
      <c r="C183" s="2048" t="s">
        <v>589</v>
      </c>
      <c r="D183" s="2048"/>
      <c r="E183" s="2048"/>
      <c r="F183" s="2048"/>
      <c r="G183" s="599" t="s">
        <v>292</v>
      </c>
      <c r="H183" s="2045">
        <v>90</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795</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101.45" customHeight="1">
      <c r="A184" s="2047"/>
      <c r="B184" s="2034"/>
      <c r="C184" s="2048"/>
      <c r="D184" s="2048"/>
      <c r="E184" s="2048"/>
      <c r="F184" s="2048"/>
      <c r="G184" s="599" t="s">
        <v>293</v>
      </c>
      <c r="H184" s="2045">
        <v>90</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796</v>
      </c>
      <c r="D185" s="2049"/>
      <c r="E185" s="2049"/>
      <c r="F185" s="2049"/>
      <c r="G185" s="599"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de SARLAFT identificados / Total de entidades analizadas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599"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599"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599"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599"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599"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559"/>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561"/>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561"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561"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561"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561"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561"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561"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561"/>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395"/>
      <c r="BL216" s="395"/>
      <c r="BM216" s="395"/>
      <c r="BN216" s="395"/>
      <c r="BO216" s="395"/>
      <c r="BP216" s="395"/>
      <c r="BQ216" s="395"/>
      <c r="BR216" s="395"/>
      <c r="BS216" s="395"/>
      <c r="BT216" s="395"/>
      <c r="BU216" s="395"/>
      <c r="BV216" s="395"/>
      <c r="BW216" s="395"/>
      <c r="BX216" s="395"/>
      <c r="BY216" s="395"/>
      <c r="BZ216" s="395"/>
      <c r="CA216" s="395"/>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620" t="s">
        <v>312</v>
      </c>
      <c r="C226" s="2124" t="s">
        <v>287</v>
      </c>
      <c r="D226" s="1886"/>
      <c r="E226" s="1886"/>
      <c r="F226" s="2124" t="s">
        <v>313</v>
      </c>
      <c r="G226" s="1886"/>
      <c r="H226" s="1886"/>
      <c r="I226" s="620"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37.5" customHeight="1">
      <c r="A227" s="623" t="s">
        <v>207</v>
      </c>
      <c r="B227" s="624" t="s">
        <v>797</v>
      </c>
      <c r="C227" s="2122" t="s">
        <v>798</v>
      </c>
      <c r="D227" s="2122"/>
      <c r="E227" s="2122"/>
      <c r="F227" s="2122" t="s">
        <v>799</v>
      </c>
      <c r="G227" s="2122"/>
      <c r="H227" s="2122"/>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624" t="s">
        <v>797</v>
      </c>
      <c r="C228" s="2122" t="s">
        <v>800</v>
      </c>
      <c r="D228" s="2122"/>
      <c r="E228" s="2122"/>
      <c r="F228" s="2122" t="s">
        <v>801</v>
      </c>
      <c r="G228" s="2122"/>
      <c r="H228" s="2122"/>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624" t="s">
        <v>797</v>
      </c>
      <c r="C229" s="2122" t="s">
        <v>802</v>
      </c>
      <c r="D229" s="2122"/>
      <c r="E229" s="2122"/>
      <c r="F229" s="2122" t="s">
        <v>801</v>
      </c>
      <c r="G229" s="2122"/>
      <c r="H229" s="2122"/>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624" t="s">
        <v>797</v>
      </c>
      <c r="C230" s="2122" t="s">
        <v>803</v>
      </c>
      <c r="D230" s="2122"/>
      <c r="E230" s="2122"/>
      <c r="F230" s="2122" t="s">
        <v>804</v>
      </c>
      <c r="G230" s="2122"/>
      <c r="H230" s="2122"/>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624" t="s">
        <v>797</v>
      </c>
      <c r="C231" s="2122" t="s">
        <v>805</v>
      </c>
      <c r="D231" s="2122"/>
      <c r="E231" s="2122"/>
      <c r="F231" s="2122" t="s">
        <v>801</v>
      </c>
      <c r="G231" s="2122"/>
      <c r="H231" s="2122"/>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624" t="s">
        <v>713</v>
      </c>
      <c r="C232" s="2122" t="s">
        <v>714</v>
      </c>
      <c r="D232" s="2122"/>
      <c r="E232" s="2122"/>
      <c r="F232" s="2122" t="s">
        <v>806</v>
      </c>
      <c r="G232" s="2122"/>
      <c r="H232" s="2122"/>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624" t="s">
        <v>713</v>
      </c>
      <c r="C233" s="2122" t="s">
        <v>714</v>
      </c>
      <c r="D233" s="2122"/>
      <c r="E233" s="2122"/>
      <c r="F233" s="2122" t="s">
        <v>806</v>
      </c>
      <c r="G233" s="2122"/>
      <c r="H233" s="2122"/>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624" t="s">
        <v>221</v>
      </c>
      <c r="C234" s="2122" t="s">
        <v>807</v>
      </c>
      <c r="D234" s="2122"/>
      <c r="E234" s="2122"/>
      <c r="F234" s="2122" t="s">
        <v>801</v>
      </c>
      <c r="G234" s="2122"/>
      <c r="H234" s="2122"/>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42" customHeight="1">
      <c r="A235" s="623" t="s">
        <v>215</v>
      </c>
      <c r="B235" s="624" t="s">
        <v>713</v>
      </c>
      <c r="C235" s="2122" t="s">
        <v>808</v>
      </c>
      <c r="D235" s="2122"/>
      <c r="E235" s="2122"/>
      <c r="F235" s="2122" t="s">
        <v>809</v>
      </c>
      <c r="G235" s="2122"/>
      <c r="H235" s="2122"/>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395"/>
      <c r="BL1175" s="395"/>
      <c r="BM1175" s="395"/>
      <c r="BN1175" s="395"/>
      <c r="BO1175" s="395"/>
      <c r="BP1175" s="395"/>
      <c r="BQ1175" s="395"/>
      <c r="BR1175" s="395"/>
      <c r="BS1175" s="395"/>
      <c r="BT1175" s="395"/>
      <c r="BU1175" s="395"/>
      <c r="BV1175" s="395"/>
      <c r="BW1175" s="395"/>
      <c r="BX1175" s="395"/>
      <c r="BY1175" s="395"/>
      <c r="BZ1175" s="395"/>
      <c r="CA1175" s="395"/>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CR113:CR114"/>
    <mergeCell ref="K113:Y113"/>
    <mergeCell ref="CJ113:CJ114"/>
    <mergeCell ref="CK113:CK114"/>
    <mergeCell ref="B113:G113"/>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09:CO110"/>
    <mergeCell ref="CP109:CP110"/>
    <mergeCell ref="CQ109:CQ110"/>
    <mergeCell ref="CR109:CR110"/>
    <mergeCell ref="CS109:CS110"/>
    <mergeCell ref="CT109:CT110"/>
    <mergeCell ref="B114:G114"/>
    <mergeCell ref="CO111:CO112"/>
    <mergeCell ref="CP111:CP112"/>
    <mergeCell ref="CQ111:CQ112"/>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DT113:DT114"/>
    <mergeCell ref="DU113:DU114"/>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DC115:DC116"/>
    <mergeCell ref="DD115:DD116"/>
    <mergeCell ref="DE115:DE116"/>
    <mergeCell ref="DF115:DF116"/>
    <mergeCell ref="CR115:CR116"/>
    <mergeCell ref="CS115:CS116"/>
    <mergeCell ref="CT115:CT116"/>
    <mergeCell ref="CU115:CU116"/>
    <mergeCell ref="CV115:CV116"/>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s>
  <conditionalFormatting sqref="N166:S166 O167:T167 N178:S178">
    <cfRule type="containsText" dxfId="643" priority="43" operator="containsText" text="EXTREMO">
      <formula>NOT(ISERROR(SEARCH(("EXTREMO"),(N166))))</formula>
    </cfRule>
    <cfRule type="containsText" dxfId="642" priority="44" operator="containsText" text="ALTO">
      <formula>NOT(ISERROR(SEARCH(("ALTO"),(N166))))</formula>
    </cfRule>
    <cfRule type="containsText" dxfId="641" priority="45" operator="containsText" text="MODERADO">
      <formula>NOT(ISERROR(SEARCH(("MODERADO"),(N166))))</formula>
    </cfRule>
    <cfRule type="containsText" dxfId="640" priority="46" operator="containsText" text="bajo">
      <formula>NOT(ISERROR(SEARCH(("bajo"),(N166))))</formula>
    </cfRule>
  </conditionalFormatting>
  <conditionalFormatting sqref="O168">
    <cfRule type="containsText" dxfId="639" priority="1" operator="containsText" text="EXTREMO">
      <formula>NOT(ISERROR(SEARCH("EXTREMO",O168)))</formula>
    </cfRule>
    <cfRule type="containsText" dxfId="638" priority="2" operator="containsText" text="ALTO">
      <formula>NOT(ISERROR(SEARCH("ALTO",O168)))</formula>
    </cfRule>
    <cfRule type="containsText" dxfId="637" priority="3" operator="containsText" text="MODERADO">
      <formula>NOT(ISERROR(SEARCH("MODERADO",O168)))</formula>
    </cfRule>
    <cfRule type="containsText" dxfId="636" priority="4" operator="containsText" text="bajo">
      <formula>NOT(ISERROR(SEARCH("bajo",O168)))</formula>
    </cfRule>
  </conditionalFormatting>
  <conditionalFormatting sqref="O121:T121 O175:T175 O179:T179 O191:T191 O194:T194 O196:T196 O206:T206 O214:T214">
    <cfRule type="containsText" dxfId="635" priority="21" operator="containsText" text="EXTREMO">
      <formula>NOT(ISERROR(SEARCH(("EXTREMO"),(O121))))</formula>
    </cfRule>
    <cfRule type="containsText" dxfId="634" priority="22" operator="containsText" text="ALTO">
      <formula>NOT(ISERROR(SEARCH(("ALTO"),(O121))))</formula>
    </cfRule>
    <cfRule type="containsText" dxfId="633" priority="23" operator="containsText" text="MODERADO">
      <formula>NOT(ISERROR(SEARCH(("MODERADO"),(O121))))</formula>
    </cfRule>
    <cfRule type="containsText" dxfId="632" priority="24" operator="containsText" text="bajo">
      <formula>NOT(ISERROR(SEARCH(("bajo"),(O121))))</formula>
    </cfRule>
  </conditionalFormatting>
  <conditionalFormatting sqref="O169:T169">
    <cfRule type="containsText" dxfId="631" priority="25" operator="containsText" text="EXTREMO">
      <formula>NOT(ISERROR(SEARCH(("EXTREMO"),(O169))))</formula>
    </cfRule>
    <cfRule type="containsText" dxfId="630" priority="26" operator="containsText" text="ALTO">
      <formula>NOT(ISERROR(SEARCH(("ALTO"),(O169))))</formula>
    </cfRule>
    <cfRule type="containsText" dxfId="629" priority="27" operator="containsText" text="MODERADO">
      <formula>NOT(ISERROR(SEARCH(("MODERADO"),(O169))))</formula>
    </cfRule>
    <cfRule type="containsText" dxfId="628" priority="28" operator="containsText" text="bajo">
      <formula>NOT(ISERROR(SEARCH(("bajo"),(O169))))</formula>
    </cfRule>
  </conditionalFormatting>
  <conditionalFormatting sqref="V181">
    <cfRule type="containsText" dxfId="627" priority="29" operator="containsText" text="EXTREMO">
      <formula>NOT(ISERROR(SEARCH(("EXTREMO"),(V181))))</formula>
    </cfRule>
    <cfRule type="containsText" dxfId="626" priority="30" operator="containsText" text="ALTO">
      <formula>NOT(ISERROR(SEARCH(("ALTO"),(V181))))</formula>
    </cfRule>
    <cfRule type="containsText" dxfId="625" priority="31" operator="containsText" text="MODERADO">
      <formula>NOT(ISERROR(SEARCH(("MODERADO"),(V181))))</formula>
    </cfRule>
    <cfRule type="containsText" dxfId="624" priority="32" operator="containsText" text="bajo">
      <formula>NOT(ISERROR(SEARCH(("bajo"),(V181))))</formula>
    </cfRule>
  </conditionalFormatting>
  <conditionalFormatting sqref="V92:AT92">
    <cfRule type="containsText" dxfId="623" priority="33" operator="containsText" text="Muy Baja">
      <formula>NOT(ISERROR(SEARCH(("Muy Baja"),(V92))))</formula>
    </cfRule>
    <cfRule type="containsText" dxfId="622" priority="34" operator="containsText" text="Muy Alta">
      <formula>NOT(ISERROR(SEARCH(("Muy Alta"),(V92))))</formula>
    </cfRule>
    <cfRule type="containsText" dxfId="621" priority="35" operator="containsText" text="Alta">
      <formula>NOT(ISERROR(SEARCH(("Alta"),(V92))))</formula>
    </cfRule>
    <cfRule type="containsText" dxfId="620" priority="36" operator="containsText" text="Media">
      <formula>NOT(ISERROR(SEARCH(("Media"),(V92))))</formula>
    </cfRule>
    <cfRule type="containsText" dxfId="619" priority="37" operator="containsText" text="Baja">
      <formula>NOT(ISERROR(SEARCH(("Baja"),(V92))))</formula>
    </cfRule>
  </conditionalFormatting>
  <conditionalFormatting sqref="Y197">
    <cfRule type="containsText" dxfId="618" priority="9" operator="containsText" text="EXTREMO">
      <formula>NOT(ISERROR(SEARCH(("EXTREMO"),(Y197))))</formula>
    </cfRule>
    <cfRule type="containsText" dxfId="617" priority="10" operator="containsText" text="ALTO">
      <formula>NOT(ISERROR(SEARCH(("ALTO"),(Y197))))</formula>
    </cfRule>
    <cfRule type="containsText" dxfId="616" priority="11" operator="containsText" text="MODERADO">
      <formula>NOT(ISERROR(SEARCH(("MODERADO"),(Y197))))</formula>
    </cfRule>
    <cfRule type="containsText" dxfId="615" priority="12" operator="containsText" text="bajo">
      <formula>NOT(ISERROR(SEARCH(("bajo"),(Y197))))</formula>
    </cfRule>
  </conditionalFormatting>
  <conditionalFormatting sqref="AB109:AT109">
    <cfRule type="containsText" dxfId="614" priority="38" operator="containsText" text="Leve">
      <formula>NOT(ISERROR(SEARCH(("Leve"),(AB109))))</formula>
    </cfRule>
    <cfRule type="containsText" dxfId="613" priority="39" operator="containsText" text="Catastrófico">
      <formula>NOT(ISERROR(SEARCH(("Catastrófico"),(AB109))))</formula>
    </cfRule>
    <cfRule type="containsText" dxfId="612" priority="40" operator="containsText" text="Mayor">
      <formula>NOT(ISERROR(SEARCH(("Mayor"),(AB109))))</formula>
    </cfRule>
    <cfRule type="containsText" dxfId="611" priority="41" operator="containsText" text="Moderado">
      <formula>NOT(ISERROR(SEARCH(("Moderado"),(AB109))))</formula>
    </cfRule>
    <cfRule type="containsText" dxfId="610" priority="42" operator="containsText" text="Menor">
      <formula>NOT(ISERROR(SEARCH(("Menor"),(AB109))))</formula>
    </cfRule>
  </conditionalFormatting>
  <conditionalFormatting sqref="AD181">
    <cfRule type="containsText" dxfId="609" priority="17" operator="containsText" text="EXTREMO">
      <formula>NOT(ISERROR(SEARCH(("EXTREMO"),(AD181))))</formula>
    </cfRule>
    <cfRule type="containsText" dxfId="608" priority="18" operator="containsText" text="ALTO">
      <formula>NOT(ISERROR(SEARCH(("ALTO"),(AD181))))</formula>
    </cfRule>
    <cfRule type="containsText" dxfId="607" priority="19" operator="containsText" text="MODERADO">
      <formula>NOT(ISERROR(SEARCH(("MODERADO"),(AD181))))</formula>
    </cfRule>
    <cfRule type="containsText" dxfId="606" priority="20" operator="containsText" text="bajo">
      <formula>NOT(ISERROR(SEARCH(("bajo"),(AD181))))</formula>
    </cfRule>
  </conditionalFormatting>
  <conditionalFormatting sqref="AL181">
    <cfRule type="containsText" dxfId="605" priority="13" operator="containsText" text="EXTREMO">
      <formula>NOT(ISERROR(SEARCH(("EXTREMO"),(AL181))))</formula>
    </cfRule>
    <cfRule type="containsText" dxfId="604" priority="14" operator="containsText" text="ALTO">
      <formula>NOT(ISERROR(SEARCH(("ALTO"),(AL181))))</formula>
    </cfRule>
    <cfRule type="containsText" dxfId="603" priority="15" operator="containsText" text="MODERADO">
      <formula>NOT(ISERROR(SEARCH(("MODERADO"),(AL181))))</formula>
    </cfRule>
    <cfRule type="containsText" dxfId="602" priority="16" operator="containsText" text="bajo">
      <formula>NOT(ISERROR(SEARCH(("bajo"),(AL181))))</formula>
    </cfRule>
  </conditionalFormatting>
  <conditionalFormatting sqref="BB180:BD180">
    <cfRule type="containsText" dxfId="601" priority="5" operator="containsText" text="EXTREMO">
      <formula>NOT(ISERROR(SEARCH(("EXTREMO"),(BB180))))</formula>
    </cfRule>
    <cfRule type="containsText" dxfId="600" priority="6" operator="containsText" text="ALTO">
      <formula>NOT(ISERROR(SEARCH(("ALTO"),(BB180))))</formula>
    </cfRule>
    <cfRule type="containsText" dxfId="599" priority="7" operator="containsText" text="MODERADO">
      <formula>NOT(ISERROR(SEARCH(("MODERADO"),(BB180))))</formula>
    </cfRule>
    <cfRule type="containsText" dxfId="598"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(FIN1)'!frecuencias</formula1>
    </dataValidation>
    <dataValidation type="list" allowBlank="1" showErrorMessage="1" sqref="R172:R174 R133:R162">
      <formula1>'R (FIN1)'!Contr_implement</formula1>
    </dataValidation>
    <dataValidation type="list" allowBlank="1" showErrorMessage="1" sqref="D7">
      <formula1>'R (FIN1)'!tipo_riesg</formula1>
    </dataValidation>
    <dataValidation type="list" allowBlank="1" showErrorMessage="1" sqref="T172:T174 T133:T162">
      <formula1>'R (FIN1)'!Proposito</formula1>
    </dataValidation>
    <dataValidation type="list" allowBlank="1" showErrorMessage="1" sqref="G168">
      <formula1>'R (FIN1)'!Politica_tto</formula1>
    </dataValidation>
    <dataValidation type="list" allowBlank="1" showErrorMessage="1" sqref="V172:V174 V133:V162">
      <formula1>'R (FIN1)'!Efectos</formula1>
    </dataValidation>
    <dataValidation type="list" allowBlank="1" showErrorMessage="1" sqref="B35:B42">
      <formula1>Consecuencia</formula1>
    </dataValidation>
    <dataValidation type="list" allowBlank="1" showErrorMessage="1" sqref="B12:B31">
      <formula1>'R (FIN1)'!Fact_causa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13" zoomScale="76" zoomScaleNormal="76" workbookViewId="0">
      <selection activeCell="N254" sqref="N254"/>
    </sheetView>
  </sheetViews>
  <sheetFormatPr baseColWidth="10" defaultColWidth="12.5703125" defaultRowHeight="15" customHeight="1" outlineLevelRow="1"/>
  <cols>
    <col min="1" max="1" width="9.28515625" style="395" customWidth="1"/>
    <col min="2" max="2" width="13.7109375" style="395" customWidth="1"/>
    <col min="3" max="4" width="13.140625" style="395" customWidth="1"/>
    <col min="5" max="6" width="9.85546875" style="395" customWidth="1"/>
    <col min="7" max="27" width="5" style="395" customWidth="1"/>
    <col min="28" max="46" width="4.7109375" style="395" customWidth="1"/>
    <col min="47" max="47" width="4.42578125" style="395" hidden="1" customWidth="1"/>
    <col min="48" max="48" width="25.28515625" style="395" hidden="1" customWidth="1"/>
    <col min="49" max="49" width="19" style="395" hidden="1" customWidth="1"/>
    <col min="50" max="50" width="11" style="395" hidden="1" customWidth="1"/>
    <col min="51" max="51" width="13.140625" style="395" hidden="1" customWidth="1"/>
    <col min="52" max="52" width="12.7109375" style="395" hidden="1" customWidth="1"/>
    <col min="53" max="53" width="15.28515625" style="395" hidden="1" customWidth="1"/>
    <col min="54" max="54" width="13.42578125" style="395" hidden="1" customWidth="1"/>
    <col min="55" max="55" width="13" style="395" hidden="1" customWidth="1"/>
    <col min="56" max="56" width="13.7109375" style="395" hidden="1" customWidth="1"/>
    <col min="57" max="57" width="13.140625" style="395" hidden="1" customWidth="1"/>
    <col min="58" max="58" width="16.5703125" style="395" hidden="1" customWidth="1"/>
    <col min="59" max="59" width="8.5703125" style="395" hidden="1" customWidth="1"/>
    <col min="60" max="62" width="16.5703125" style="395" hidden="1" customWidth="1"/>
    <col min="63" max="79" width="16.5703125" style="423" hidden="1" customWidth="1"/>
    <col min="80" max="80" width="16.5703125" style="395" hidden="1" customWidth="1"/>
    <col min="81" max="81" width="2.140625" style="395" hidden="1" customWidth="1"/>
    <col min="82" max="82" width="8.140625" style="395" customWidth="1"/>
    <col min="83" max="83" width="3.7109375" style="395" customWidth="1"/>
    <col min="84" max="84" width="4" style="395" customWidth="1"/>
    <col min="85" max="85" width="4.140625" style="395" customWidth="1"/>
    <col min="86" max="88" width="4.42578125" style="395" customWidth="1"/>
    <col min="89" max="89" width="5.140625" style="395" customWidth="1"/>
    <col min="90" max="91" width="4.42578125" style="395" customWidth="1"/>
    <col min="92" max="92" width="5.85546875" style="395" customWidth="1"/>
    <col min="93" max="93" width="2.42578125" style="395" customWidth="1"/>
    <col min="94" max="94" width="2.7109375" style="395" customWidth="1"/>
    <col min="95" max="95" width="5.7109375" style="395" customWidth="1"/>
    <col min="96" max="96" width="2.7109375" style="395" customWidth="1"/>
    <col min="97" max="97" width="5.7109375" style="395" customWidth="1"/>
    <col min="98" max="98" width="2.7109375" style="395" customWidth="1"/>
    <col min="99" max="99" width="5.7109375" style="395" customWidth="1"/>
    <col min="100" max="100" width="2.7109375" style="395" customWidth="1"/>
    <col min="101" max="101" width="5.7109375" style="395" customWidth="1"/>
    <col min="102" max="102" width="2.7109375" style="395" customWidth="1"/>
    <col min="103" max="103" width="5.7109375" style="395" customWidth="1"/>
    <col min="104" max="104" width="4.140625" style="395" customWidth="1"/>
    <col min="105" max="105" width="4.42578125" style="395" customWidth="1"/>
    <col min="106" max="106" width="7.140625" style="395" customWidth="1"/>
    <col min="107" max="107" width="3.5703125" style="395" customWidth="1"/>
    <col min="108" max="108" width="5.140625" style="395" customWidth="1"/>
    <col min="109" max="109" width="5.85546875" style="395" customWidth="1"/>
    <col min="110" max="110" width="2.42578125" style="395" customWidth="1"/>
    <col min="111" max="111" width="2.7109375" style="395" customWidth="1"/>
    <col min="112" max="112" width="5.7109375" style="395" customWidth="1"/>
    <col min="113" max="113" width="2.7109375" style="395" customWidth="1"/>
    <col min="114" max="114" width="5.7109375" style="395" customWidth="1"/>
    <col min="115" max="115" width="2.7109375" style="395" customWidth="1"/>
    <col min="116" max="116" width="5.7109375" style="395" customWidth="1"/>
    <col min="117" max="117" width="2.7109375" style="395" customWidth="1"/>
    <col min="118" max="118" width="5.7109375" style="395" customWidth="1"/>
    <col min="119" max="119" width="2.7109375" style="395" customWidth="1"/>
    <col min="120" max="120" width="5.7109375" style="395" customWidth="1"/>
    <col min="121" max="121" width="4.140625" style="395" customWidth="1"/>
    <col min="122" max="122" width="4.42578125" style="395" customWidth="1"/>
    <col min="123" max="123" width="7.140625" style="395" customWidth="1"/>
    <col min="124" max="124" width="3.5703125" style="395" customWidth="1"/>
    <col min="125" max="125" width="5.140625" style="395" customWidth="1"/>
    <col min="126" max="126" width="5.85546875" style="395" customWidth="1"/>
    <col min="127" max="127" width="2.42578125" style="395" customWidth="1"/>
    <col min="128" max="128" width="2.7109375" style="395" customWidth="1"/>
    <col min="129" max="129" width="5.7109375" style="395" customWidth="1"/>
    <col min="130" max="130" width="2.7109375" style="395" customWidth="1"/>
    <col min="131" max="131" width="5.7109375" style="395" customWidth="1"/>
    <col min="132" max="132" width="2.7109375" style="395" customWidth="1"/>
    <col min="133" max="133" width="5.7109375" style="395" customWidth="1"/>
    <col min="134" max="134" width="2.7109375" style="395" customWidth="1"/>
    <col min="135" max="135" width="5.7109375" style="395" customWidth="1"/>
    <col min="136" max="136" width="2.7109375" style="395" customWidth="1"/>
    <col min="137" max="137" width="5.7109375" style="395" customWidth="1"/>
    <col min="138" max="138" width="10.5703125" style="395" customWidth="1"/>
    <col min="139" max="139" width="9.5703125" style="395" customWidth="1"/>
    <col min="140" max="771" width="11.42578125" style="395" customWidth="1"/>
    <col min="772" max="772" width="24.7109375" style="395" customWidth="1"/>
    <col min="773" max="774" width="58.7109375" style="395" customWidth="1"/>
    <col min="775" max="775" width="13" style="395" customWidth="1"/>
    <col min="776" max="809" width="11.42578125" style="395" customWidth="1"/>
    <col min="810" max="810" width="21.7109375" style="395" customWidth="1"/>
    <col min="811" max="811" width="11.42578125" style="395" customWidth="1"/>
    <col min="812" max="16384" width="12.5703125" style="395"/>
  </cols>
  <sheetData>
    <row r="1" spans="1:771" ht="11.25" customHeight="1">
      <c r="A1" s="1729" t="s">
        <v>2</v>
      </c>
      <c r="B1" s="1717"/>
      <c r="C1" s="1717"/>
      <c r="D1" s="1717"/>
      <c r="E1" s="1717"/>
      <c r="F1" s="1717"/>
      <c r="G1" s="1718"/>
      <c r="H1" s="384"/>
      <c r="I1" s="385"/>
      <c r="J1" s="385"/>
      <c r="K1" s="385"/>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385"/>
      <c r="I2" s="396"/>
      <c r="J2" s="396"/>
      <c r="K2" s="385"/>
      <c r="L2" s="386"/>
      <c r="M2" s="1725" t="str">
        <f>[4]Matriz!D1</f>
        <v>GESTIÓN FINANCIERA</v>
      </c>
      <c r="N2" s="1726"/>
      <c r="O2" s="1726"/>
      <c r="P2" s="1726"/>
      <c r="Q2" s="1726"/>
      <c r="R2" s="1726"/>
      <c r="S2" s="1726"/>
      <c r="T2" s="1726"/>
      <c r="U2" s="1727"/>
      <c r="V2" s="387"/>
      <c r="W2" s="1734">
        <f>[4]Matriz!B4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385"/>
      <c r="I3" s="396"/>
      <c r="J3" s="396"/>
      <c r="K3" s="385"/>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385"/>
      <c r="I4" s="385"/>
      <c r="J4" s="385"/>
      <c r="K4" s="385"/>
      <c r="L4" s="386"/>
      <c r="M4" s="1725" t="str">
        <f>[4]Matriz!D4</f>
        <v>1.) Enero - Abril</v>
      </c>
      <c r="N4" s="1726"/>
      <c r="O4" s="1726"/>
      <c r="P4" s="1726"/>
      <c r="Q4" s="1726"/>
      <c r="R4" s="1726"/>
      <c r="S4" s="1726"/>
      <c r="T4" s="1726"/>
      <c r="U4" s="1727"/>
      <c r="V4" s="387"/>
      <c r="W4" s="1728">
        <f>[4]Matriz!C4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762</v>
      </c>
      <c r="B7" s="1760"/>
      <c r="C7" s="406" t="s">
        <v>763</v>
      </c>
      <c r="D7" s="407" t="s">
        <v>122</v>
      </c>
      <c r="E7" s="1761" t="s">
        <v>764</v>
      </c>
      <c r="F7" s="1761"/>
      <c r="G7" s="1761"/>
      <c r="H7" s="1761"/>
      <c r="I7" s="1761"/>
      <c r="J7" s="1761"/>
      <c r="K7" s="1761"/>
      <c r="L7" s="1761"/>
      <c r="M7" s="1761"/>
      <c r="N7" s="1761"/>
      <c r="O7" s="1761"/>
      <c r="P7" s="1761"/>
      <c r="Q7" s="1761"/>
      <c r="R7" s="1761"/>
      <c r="S7" s="1761"/>
      <c r="T7" s="1761"/>
      <c r="U7" s="1761"/>
      <c r="V7" s="1761"/>
      <c r="W7" s="1761"/>
      <c r="X7" s="1762" t="s">
        <v>726</v>
      </c>
      <c r="Y7" s="1762"/>
      <c r="Z7" s="1762"/>
      <c r="AA7" s="1762"/>
      <c r="AB7" s="408"/>
      <c r="AC7" s="408"/>
      <c r="AD7" s="409"/>
      <c r="AE7" s="408"/>
      <c r="AF7" s="408"/>
      <c r="AG7" s="408"/>
      <c r="AH7" s="408"/>
      <c r="AI7" s="408"/>
      <c r="AJ7" s="408"/>
      <c r="AK7" s="408"/>
      <c r="AL7" s="408"/>
      <c r="AM7" s="408"/>
      <c r="AN7" s="408"/>
      <c r="AO7" s="408"/>
      <c r="AP7" s="408"/>
      <c r="AQ7" s="408"/>
      <c r="AR7" s="408"/>
      <c r="AS7" s="408"/>
      <c r="AT7" s="408"/>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322</v>
      </c>
      <c r="C12" s="1737" t="s">
        <v>812</v>
      </c>
      <c r="D12" s="1737"/>
      <c r="E12" s="1737"/>
      <c r="F12" s="1737"/>
      <c r="G12" s="1737"/>
      <c r="H12" s="1737"/>
      <c r="I12" s="1737" t="s">
        <v>813</v>
      </c>
      <c r="J12" s="1737"/>
      <c r="K12" s="1737"/>
      <c r="L12" s="1737"/>
      <c r="M12" s="1737"/>
      <c r="N12" s="1737"/>
      <c r="O12" s="1737"/>
      <c r="P12" s="1737"/>
      <c r="Q12" s="1737"/>
      <c r="R12" s="1737"/>
      <c r="S12" s="1737"/>
      <c r="T12" s="1737"/>
      <c r="U12" s="1737"/>
      <c r="V12" s="1737"/>
      <c r="W12" s="1737"/>
      <c r="X12" s="1738">
        <v>1.2</v>
      </c>
      <c r="Y12" s="1738"/>
      <c r="Z12" s="1738"/>
      <c r="AA12" s="1738"/>
      <c r="AB12" s="1739" t="str">
        <f>A133</f>
        <v>Control 1</v>
      </c>
      <c r="AC12" s="1740"/>
      <c r="AD12" s="1741" t="str">
        <f t="shared" ref="AD12:AD31" si="0">IF(B133="","",B133)</f>
        <v>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No realizar consulta de listas vinculantes y restrictivas previo a las operaciones de tesorería. 
Causa 2. No realizar el debido conocimieno del cesionario o partes relacionadas 
.  
.  
.  
.  
.  
.  
.  
.  
.  
.  
.  
.  
.  
.  
.  
.  
.  
. </v>
      </c>
      <c r="AW12" s="421" t="str">
        <f>CONCATENATE(A12,". ",I12," 
",A13,". ",I13," 
",A14,". ",I14," 
",A15,". ",I15," 
",A16,". ",I16," 
",A17,". ",I17," 
",A18,". ",I18," 
",A19,". ",I19," 
",A20,". ",I20," 
",A21,". ",I21," 
",A22,". ",I22," 
",A23,". ",I23," 
",A24,". ",I24," 
",A25,". ",I25," 
",A26,". ",I26," 
",A27,". ",I27," 
",A28,". ",I28," 
",A29,". ",I29," 
",A30,". ",I30," 
",A31,". ",I31,)</f>
        <v xml:space="preserve">Causa 1. Falta del mecanismo o soporte informático para acceder a consulta de listas restrictivas. No esté definido el procedimiento para realizar la consulta de listas. 
Causa 2. Fallas en la verificación de cumplimiento de requisitos del cesionario. 
.  
.  
.  
.  
.  
.  
.  
.  
.  
.  
.  
.  
.  
.  
.  
.  
.  
. </v>
      </c>
      <c r="AX12" s="421" t="str">
        <f>CONCATENATE(A12,". ",B12," 
",A13,". ",B13," 
",A14,". ",B14," 
",A15,". ",B15," 
",A16,". ",B16," 
",A17,". ",B17," 
",A18,". ",B18," 
",A19,". ",B19," 
",A20,". ",B20," 
",A21,". ",B21," 
",A22,". ",B22," 
",A23,". ",B23," 
",A24,". ",B24," 
",A25,". ",B25," 
",A26,". ",B26," 
",A27,". ",B27," 
",A28,". ",B28," 
",A29,". ",B29," 
",A30,". ",B30," 
",A31,". ",B31,)</f>
        <v xml:space="preserve">Causa 1. Canales de distribución 
Causa 2. Canales de distribución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322</v>
      </c>
      <c r="C13" s="1737" t="s">
        <v>814</v>
      </c>
      <c r="D13" s="1737"/>
      <c r="E13" s="1737"/>
      <c r="F13" s="1737"/>
      <c r="G13" s="1737"/>
      <c r="H13" s="1737"/>
      <c r="I13" s="1737" t="s">
        <v>815</v>
      </c>
      <c r="J13" s="1737"/>
      <c r="K13" s="1737"/>
      <c r="L13" s="1737"/>
      <c r="M13" s="1737"/>
      <c r="N13" s="1737"/>
      <c r="O13" s="1737"/>
      <c r="P13" s="1737"/>
      <c r="Q13" s="1737"/>
      <c r="R13" s="1737"/>
      <c r="S13" s="1737"/>
      <c r="T13" s="1737"/>
      <c r="U13" s="1737"/>
      <c r="V13" s="1737"/>
      <c r="W13" s="1737"/>
      <c r="X13" s="1738" t="s">
        <v>816</v>
      </c>
      <c r="Y13" s="1738"/>
      <c r="Z13" s="1738"/>
      <c r="AA13" s="1738"/>
      <c r="AB13" s="1739" t="str">
        <f t="shared" ref="AB13:AB31" si="1">A134</f>
        <v>Control 2</v>
      </c>
      <c r="AC13" s="1740"/>
      <c r="AD13" s="1741" t="str">
        <f t="shared" si="0"/>
        <v>Debida diligencia para conocimiento y cumplimiento de requisitos del Cesionario del derecho económico.</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1"/>
        <v>Control 3</v>
      </c>
      <c r="AC14" s="1740"/>
      <c r="AD14" s="1741" t="str">
        <f t="shared" si="0"/>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408"/>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408"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784</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Responsabilidades penales, fiscales y disciplinarias por el incumplimento de las normas asociadas a SARLAFT. 
2. Reputacional:
Afectación de la imagen institucional. 
3. Legal:
Afectación de la imagen institucional. 
4. Económica:
Fiscal: Representa daño fiscal? : NO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817</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817</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t="s">
        <v>818</v>
      </c>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408"/>
      <c r="AC47" s="408"/>
      <c r="AD47" s="408"/>
      <c r="AE47" s="408"/>
      <c r="AF47" s="408"/>
      <c r="AG47" s="408"/>
      <c r="AH47" s="408"/>
      <c r="AI47" s="408"/>
      <c r="AJ47" s="408"/>
      <c r="AK47" s="408"/>
      <c r="AL47" s="408"/>
      <c r="AM47" s="408"/>
      <c r="AN47" s="408"/>
      <c r="AO47" s="408"/>
      <c r="AP47" s="408"/>
      <c r="AQ47" s="408"/>
      <c r="AR47" s="408"/>
      <c r="AS47" s="408"/>
      <c r="AT47" s="408"/>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408"/>
      <c r="AC48" s="408"/>
      <c r="AD48" s="408"/>
      <c r="AE48" s="408"/>
      <c r="AF48" s="408"/>
      <c r="AG48" s="408"/>
      <c r="AH48" s="408"/>
      <c r="AI48" s="408"/>
      <c r="AJ48" s="408"/>
      <c r="AK48" s="408"/>
      <c r="AL48" s="408"/>
      <c r="AM48" s="408"/>
      <c r="AN48" s="408"/>
      <c r="AO48" s="408"/>
      <c r="AP48" s="408"/>
      <c r="AQ48" s="408"/>
      <c r="AR48" s="408"/>
      <c r="AS48" s="408"/>
      <c r="AT48" s="408"/>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408"/>
      <c r="AC49" s="408"/>
      <c r="AD49" s="408"/>
      <c r="AE49" s="408"/>
      <c r="AF49" s="408"/>
      <c r="AG49" s="408"/>
      <c r="AH49" s="408"/>
      <c r="AI49" s="408"/>
      <c r="AJ49" s="408"/>
      <c r="AK49" s="408"/>
      <c r="AL49" s="408"/>
      <c r="AM49" s="408"/>
      <c r="AN49" s="408"/>
      <c r="AO49" s="408"/>
      <c r="AP49" s="408"/>
      <c r="AQ49" s="408"/>
      <c r="AR49" s="408"/>
      <c r="AS49" s="408"/>
      <c r="AT49" s="408"/>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408"/>
      <c r="AC50" s="408"/>
      <c r="AD50" s="408"/>
      <c r="AE50" s="408"/>
      <c r="AF50" s="408"/>
      <c r="AG50" s="408"/>
      <c r="AH50" s="408"/>
      <c r="AI50" s="408"/>
      <c r="AJ50" s="408"/>
      <c r="AK50" s="408"/>
      <c r="AL50" s="408"/>
      <c r="AM50" s="408"/>
      <c r="AN50" s="408"/>
      <c r="AO50" s="408"/>
      <c r="AP50" s="408"/>
      <c r="AQ50" s="408"/>
      <c r="AR50" s="408"/>
      <c r="AS50" s="408"/>
      <c r="AT50" s="408"/>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408"/>
      <c r="AC51" s="408"/>
      <c r="AD51" s="408"/>
      <c r="AE51" s="408"/>
      <c r="AF51" s="408"/>
      <c r="AG51" s="408"/>
      <c r="AH51" s="408"/>
      <c r="AI51" s="408"/>
      <c r="AJ51" s="408"/>
      <c r="AK51" s="408"/>
      <c r="AL51" s="408"/>
      <c r="AM51" s="408"/>
      <c r="AN51" s="408"/>
      <c r="AO51" s="408"/>
      <c r="AP51" s="408"/>
      <c r="AQ51" s="408"/>
      <c r="AR51" s="408"/>
      <c r="AS51" s="408"/>
      <c r="AT51" s="408"/>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408"/>
      <c r="AC52" s="408"/>
      <c r="AD52" s="408"/>
      <c r="AE52" s="408"/>
      <c r="AF52" s="408"/>
      <c r="AG52" s="408"/>
      <c r="AH52" s="408"/>
      <c r="AI52" s="408"/>
      <c r="AJ52" s="408"/>
      <c r="AK52" s="408"/>
      <c r="AL52" s="408"/>
      <c r="AM52" s="408"/>
      <c r="AN52" s="408"/>
      <c r="AO52" s="408"/>
      <c r="AP52" s="408"/>
      <c r="AQ52" s="408"/>
      <c r="AR52" s="408"/>
      <c r="AS52" s="408"/>
      <c r="AT52" s="408"/>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xml:space="preserve">OTROS:
0
</v>
      </c>
      <c r="BD57" s="421" t="str">
        <f>IF(BD62=0,"",CONCATENATE("
TODOS:
",X55,))</f>
        <v/>
      </c>
      <c r="BE57" s="421" t="str">
        <f>CONCATENATE(AZ57,"
",BA57,"
",BB57,"
",BC57,"
",BD57)</f>
        <v xml:space="preserve">
OTROS:
0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t="s">
        <v>0</v>
      </c>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f t="shared" si="11"/>
        <v>0</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1</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408"/>
      <c r="AC79" s="408"/>
      <c r="AD79" s="408"/>
      <c r="AE79" s="408"/>
      <c r="AF79" s="408"/>
      <c r="AG79" s="408"/>
      <c r="AH79" s="408"/>
      <c r="AI79" s="408"/>
      <c r="AJ79" s="408"/>
      <c r="AK79" s="408"/>
      <c r="AL79" s="408"/>
      <c r="AM79" s="408"/>
      <c r="AN79" s="408"/>
      <c r="AO79" s="408"/>
      <c r="AP79" s="408"/>
      <c r="AQ79" s="408"/>
      <c r="AR79" s="408"/>
      <c r="AS79" s="408"/>
      <c r="AT79" s="408"/>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408"/>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U88" s="390">
        <v>1</v>
      </c>
      <c r="CC88" s="399">
        <v>1</v>
      </c>
    </row>
    <row r="89" spans="1:81" ht="18.75" customHeight="1">
      <c r="A89" s="408"/>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8"/>
      <c r="L95" s="498"/>
      <c r="M95" s="498"/>
      <c r="N95" s="498"/>
      <c r="O95" s="498"/>
      <c r="P95" s="499"/>
      <c r="Q95" s="499"/>
      <c r="R95" s="499"/>
      <c r="S95" s="499"/>
      <c r="T95" s="499"/>
      <c r="U95" s="499"/>
      <c r="V95" s="499"/>
      <c r="W95" s="499"/>
      <c r="X95" s="499"/>
      <c r="Y95" s="499"/>
      <c r="Z95" s="500">
        <f>COUNTA(H95:Y95)*G95</f>
        <v>0</v>
      </c>
      <c r="AA95" s="1867">
        <f>IFERROR(SUM(Z95:Z99)/COUNTA(H95:W99),"")</f>
        <v>0.6</v>
      </c>
      <c r="AU95" s="390">
        <v>1</v>
      </c>
      <c r="CC95" s="399">
        <v>1</v>
      </c>
    </row>
    <row r="96" spans="1:81" ht="18.75" customHeight="1">
      <c r="A96" s="501">
        <v>2</v>
      </c>
      <c r="B96" s="502" t="s">
        <v>110</v>
      </c>
      <c r="C96" s="1865"/>
      <c r="D96" s="1865"/>
      <c r="E96" s="1865"/>
      <c r="F96" s="1866"/>
      <c r="G96" s="497">
        <v>0.4</v>
      </c>
      <c r="H96" s="498"/>
      <c r="I96" s="498"/>
      <c r="J96" s="498"/>
      <c r="K96" s="498"/>
      <c r="L96" s="498"/>
      <c r="M96" s="498"/>
      <c r="N96" s="498"/>
      <c r="O96" s="498"/>
      <c r="P96" s="499"/>
      <c r="Q96" s="499"/>
      <c r="R96" s="499"/>
      <c r="S96" s="499"/>
      <c r="T96" s="499"/>
      <c r="U96" s="499"/>
      <c r="V96" s="499"/>
      <c r="W96" s="499"/>
      <c r="X96" s="499"/>
      <c r="Y96" s="499"/>
      <c r="Z96" s="500">
        <f t="shared" ref="Z96:Z99" si="13">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t="s">
        <v>0</v>
      </c>
      <c r="K97" s="498" t="s">
        <v>0</v>
      </c>
      <c r="L97" s="498" t="s">
        <v>0</v>
      </c>
      <c r="M97" s="498" t="s">
        <v>0</v>
      </c>
      <c r="N97" s="498" t="s">
        <v>0</v>
      </c>
      <c r="O97" s="498" t="s">
        <v>0</v>
      </c>
      <c r="P97" s="499"/>
      <c r="Q97" s="499"/>
      <c r="R97" s="499"/>
      <c r="S97" s="499"/>
      <c r="T97" s="499"/>
      <c r="U97" s="499"/>
      <c r="V97" s="499"/>
      <c r="W97" s="499"/>
      <c r="X97" s="499"/>
      <c r="Y97" s="499"/>
      <c r="Z97" s="500">
        <f t="shared" si="13"/>
        <v>4.8</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8"/>
      <c r="L98" s="498"/>
      <c r="M98" s="498"/>
      <c r="N98" s="498"/>
      <c r="O98" s="498"/>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8"/>
      <c r="L99" s="498"/>
      <c r="M99" s="498"/>
      <c r="N99" s="498"/>
      <c r="O99" s="498"/>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1</v>
      </c>
      <c r="L100" s="515">
        <f t="shared" si="14"/>
        <v>1</v>
      </c>
      <c r="M100" s="515">
        <f t="shared" si="14"/>
        <v>1</v>
      </c>
      <c r="N100" s="515">
        <f t="shared" si="14"/>
        <v>1</v>
      </c>
      <c r="O100" s="391">
        <f t="shared" si="14"/>
        <v>1</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385"/>
      <c r="F102" s="519"/>
      <c r="G102" s="385"/>
      <c r="H102" s="385"/>
      <c r="I102" s="385"/>
      <c r="J102" s="385"/>
      <c r="K102" s="385"/>
      <c r="L102" s="385"/>
      <c r="M102" s="385"/>
      <c r="N102" s="519"/>
      <c r="O102" s="385"/>
      <c r="P102" s="385"/>
      <c r="Q102" s="385"/>
      <c r="R102" s="385"/>
      <c r="S102" s="385"/>
      <c r="T102" s="385"/>
      <c r="U102" s="385"/>
      <c r="V102" s="385"/>
      <c r="W102" s="385"/>
      <c r="X102" s="385"/>
      <c r="Y102" s="385"/>
      <c r="Z102" s="385"/>
      <c r="AA102" s="385"/>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X</v>
      </c>
      <c r="DJ103" s="1828"/>
      <c r="DK103" s="1882" t="str">
        <f>IF(Q164=3,"X","")</f>
        <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X</v>
      </c>
      <c r="EA103" s="1828"/>
      <c r="EB103" s="1882" t="str">
        <f>IF(Q176=3,"X","")</f>
        <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0.39200000000000002</v>
      </c>
      <c r="DK105" s="526"/>
      <c r="DL105" s="525">
        <f>IF(DK103="X",V164,0)</f>
        <v>0</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0.39200000000000002</v>
      </c>
      <c r="EB105" s="526"/>
      <c r="EC105" s="525">
        <f>IF(EB103="X",V176,0)</f>
        <v>0</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408"/>
      <c r="AC106" s="408"/>
      <c r="AD106" s="408"/>
      <c r="AE106" s="408"/>
      <c r="AF106" s="408"/>
      <c r="AG106" s="408"/>
      <c r="AH106" s="408"/>
      <c r="AI106" s="408"/>
      <c r="AJ106" s="408"/>
      <c r="AK106" s="408"/>
      <c r="AL106" s="408"/>
      <c r="AM106" s="408"/>
      <c r="AN106" s="408"/>
      <c r="AO106" s="408"/>
      <c r="AP106" s="408"/>
      <c r="AQ106" s="408"/>
      <c r="AR106" s="408"/>
      <c r="AS106" s="408"/>
      <c r="AT106" s="408"/>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408"/>
      <c r="AC107" s="408"/>
      <c r="AD107" s="408"/>
      <c r="AE107" s="408"/>
      <c r="AF107" s="408"/>
      <c r="AG107" s="408"/>
      <c r="AH107" s="408"/>
      <c r="AI107" s="408"/>
      <c r="AJ107" s="408"/>
      <c r="AK107" s="408"/>
      <c r="AL107" s="408"/>
      <c r="AM107" s="408"/>
      <c r="AN107" s="408"/>
      <c r="AO107" s="408"/>
      <c r="AP107" s="408"/>
      <c r="AQ107" s="408"/>
      <c r="AR107" s="408"/>
      <c r="AS107" s="408"/>
      <c r="AT107" s="408"/>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0.6</v>
      </c>
      <c r="CO111" s="1896">
        <v>3</v>
      </c>
      <c r="CP111" s="1914"/>
      <c r="CQ111" s="1912" t="str">
        <f>IF(AND(CK111="X",CP103="X"),CN111*CQ105,"")</f>
        <v/>
      </c>
      <c r="CR111" s="1913"/>
      <c r="CS111" s="1913" t="str">
        <f>IF(AND(CK111="X",CR103="X"),CN111*CS105,"")</f>
        <v/>
      </c>
      <c r="CT111" s="1907"/>
      <c r="CU111" s="1905" t="str">
        <f>IF(AND(CK111="X",CT103="X"),CN111*CU105,"")</f>
        <v/>
      </c>
      <c r="CV111" s="1906"/>
      <c r="CW111" s="1906">
        <f>IF(AND(CK111="X",CV103="X"),CN111*CW105,"")</f>
        <v>0.48</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X</v>
      </c>
      <c r="DE113" s="1901">
        <f>IF(DD113="X",I164,0)</f>
        <v>0.29399999999999998</v>
      </c>
      <c r="DF113" s="1896">
        <v>2</v>
      </c>
      <c r="DG113" s="1930"/>
      <c r="DH113" s="1931" t="str">
        <f>IF(AND(DD113="X",DG103="X"),DE113*DH105,"")</f>
        <v/>
      </c>
      <c r="DI113" s="1911"/>
      <c r="DJ113" s="1912">
        <f>IF(AND(DD113="X",DI103="X"),DE113*DJ105,"")</f>
        <v>0.115248</v>
      </c>
      <c r="DK113" s="1911"/>
      <c r="DL113" s="1912" t="str">
        <f>IF(AND(DD113="X",DK103="X"),DE113*DL105,"")</f>
        <v/>
      </c>
      <c r="DM113" s="1907"/>
      <c r="DN113" s="1905" t="str">
        <f>IF(AND(DD113="X",DM103="X"),DE113*DN105,"")</f>
        <v/>
      </c>
      <c r="DO113" s="1907"/>
      <c r="DP113" s="1905" t="str">
        <f>IF(AND(DD113="X",DO103="X"),DE113*DP105,"")</f>
        <v/>
      </c>
      <c r="DQ113" s="387"/>
      <c r="DR113" s="1743"/>
      <c r="DS113" s="1743"/>
      <c r="DT113" s="1896">
        <v>2</v>
      </c>
      <c r="DU113" s="1897" t="str">
        <f>IF(E176=2,"X","")</f>
        <v>X</v>
      </c>
      <c r="DV113" s="1901">
        <f>IF(DU113="X",I176,0)</f>
        <v>0.29399999999999998</v>
      </c>
      <c r="DW113" s="1896">
        <v>2</v>
      </c>
      <c r="DX113" s="1930"/>
      <c r="DY113" s="1931" t="str">
        <f>IF(AND(DU113="X",DX103="X"),DV113*DY105,"")</f>
        <v/>
      </c>
      <c r="DZ113" s="1911"/>
      <c r="EA113" s="1912">
        <f>IF(AND(DU113="X",DZ103="X"),DV113*EA105,"")</f>
        <v>0.115248</v>
      </c>
      <c r="EB113" s="1911"/>
      <c r="EC113" s="1912" t="str">
        <f>IF(AND(DU113="X",EB103="X"),DV113*EC105,"")</f>
        <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
      </c>
      <c r="DE115" s="1901">
        <f>IF(DD115="x",I164,0)</f>
        <v>0</v>
      </c>
      <c r="DF115" s="1896">
        <v>1</v>
      </c>
      <c r="DG115" s="1930"/>
      <c r="DH115" s="1931" t="str">
        <f>IF(AND(DD115="X",DG103="X"),DE115*DH105,"")</f>
        <v/>
      </c>
      <c r="DI115" s="1910"/>
      <c r="DJ115" s="1910" t="str">
        <f>IF(AND(DD115="X",DI103="X"),DE115*DJ105,"")</f>
        <v/>
      </c>
      <c r="DK115" s="1911"/>
      <c r="DL115" s="1912" t="str">
        <f>IF(AND(DD115="X",DK103="X"),DE115*DL105,"")</f>
        <v/>
      </c>
      <c r="DM115" s="1913"/>
      <c r="DN115" s="1913" t="str">
        <f>IF(AND(DD115="X",DM103="X"),DE115*DN105,"")</f>
        <v/>
      </c>
      <c r="DO115" s="1911"/>
      <c r="DP115" s="1912" t="str">
        <f>IF(AND(DD115="X",DO103="X"),DE115*DP105,"")</f>
        <v/>
      </c>
      <c r="DQ115" s="387"/>
      <c r="DR115" s="542"/>
      <c r="DS115" s="1743"/>
      <c r="DT115" s="1896">
        <v>1</v>
      </c>
      <c r="DU115" s="1897" t="str">
        <f>IF(E176=1,"X","")</f>
        <v/>
      </c>
      <c r="DV115" s="1901">
        <f>IF(DU115="x",I176,0)</f>
        <v>0</v>
      </c>
      <c r="DW115" s="1896">
        <v>1</v>
      </c>
      <c r="DX115" s="1930"/>
      <c r="DY115" s="1931" t="str">
        <f>IF(AND(DU115="X",DX103="X"),DV115*DY105,"")</f>
        <v/>
      </c>
      <c r="DZ115" s="1910"/>
      <c r="EA115" s="1910" t="str">
        <f>IF(AND(DU115="X",DZ103="X"),DV115*EA105,"")</f>
        <v/>
      </c>
      <c r="EB115" s="1911"/>
      <c r="EC115" s="1912" t="str">
        <f>IF(AND(DU115="X",EB103="X"),DV115*EC105,"")</f>
        <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549"/>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549"/>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0.48</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549"/>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549"/>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549"/>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549"/>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549"/>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549"/>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549"/>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557"/>
      <c r="AC129" s="557"/>
      <c r="AD129" s="557"/>
      <c r="AE129" s="557"/>
      <c r="AF129" s="557"/>
      <c r="AG129" s="557"/>
      <c r="AH129" s="557"/>
      <c r="AI129" s="557"/>
      <c r="AJ129" s="557"/>
      <c r="AK129" s="557"/>
      <c r="AL129" s="557"/>
      <c r="AM129" s="557"/>
      <c r="AN129" s="557"/>
      <c r="AO129" s="557"/>
      <c r="AP129" s="557"/>
      <c r="AQ129" s="557"/>
      <c r="AR129" s="557"/>
      <c r="AS129" s="557"/>
      <c r="AT129" s="557"/>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557"/>
      <c r="AC130" s="557"/>
      <c r="AD130" s="557"/>
      <c r="AE130" s="557"/>
      <c r="AF130" s="557"/>
      <c r="AG130" s="557"/>
      <c r="AH130" s="557"/>
      <c r="AI130" s="557"/>
      <c r="AJ130" s="557"/>
      <c r="AK130" s="557"/>
      <c r="AL130" s="557"/>
      <c r="AM130" s="557"/>
      <c r="AN130" s="557"/>
      <c r="AO130" s="557"/>
      <c r="AP130" s="557"/>
      <c r="AQ130" s="557"/>
      <c r="AR130" s="557"/>
      <c r="AS130" s="557"/>
      <c r="AT130" s="557"/>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559"/>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561"/>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819</v>
      </c>
      <c r="C133" s="1989"/>
      <c r="D133" s="1989"/>
      <c r="E133" s="1990" t="s">
        <v>820</v>
      </c>
      <c r="F133" s="1990"/>
      <c r="G133" s="1989" t="s">
        <v>821</v>
      </c>
      <c r="H133" s="1989"/>
      <c r="I133" s="1989"/>
      <c r="J133" s="1989"/>
      <c r="K133" s="1991" t="s">
        <v>822</v>
      </c>
      <c r="L133" s="1991"/>
      <c r="M133" s="1991"/>
      <c r="N133" s="1991"/>
      <c r="O133" s="1991"/>
      <c r="P133" s="1981" t="s">
        <v>106</v>
      </c>
      <c r="Q133" s="1982"/>
      <c r="R133" s="1981" t="s">
        <v>98</v>
      </c>
      <c r="S133" s="1982"/>
      <c r="T133" s="1981" t="s">
        <v>95</v>
      </c>
      <c r="U133" s="1982"/>
      <c r="V133" s="1981" t="s">
        <v>92</v>
      </c>
      <c r="W133" s="1982"/>
      <c r="X133" s="566">
        <f>IF(Y133&gt;0.8,5,IF(Y133&gt;0.6,4,IF(Y133&gt;0.4,3,IF(Y133&gt;0.2,2,1))))</f>
        <v>3</v>
      </c>
      <c r="Y133" s="567">
        <f>IF(OR(V133="Ambos",V133="Probabilidad"),IF((V101-(V101*AY133))&lt;0.01,0.01,(V101-(V101*AY133))),V101)</f>
        <v>0.42</v>
      </c>
      <c r="Z133" s="566">
        <f>IF(AA133&gt;0.8,5,IF(AA133&gt;0.6,4,IF(AA133&gt;0.4,3,IF(AA133&gt;0.2,2,1))))</f>
        <v>3</v>
      </c>
      <c r="AA133" s="567">
        <f>IF(OR(V133="Ambos",V133="Impacto"),IF(V119-(V119*AY133)&lt;0.01,0.01,V119-(V119*AY133)),V119)</f>
        <v>0.56000000000000005</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0.15</v>
      </c>
      <c r="AY133" s="569">
        <f>IF(OR(R133=0,T133=0),0,AW133+AX133)</f>
        <v>0.3</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 
Control 2. Debida diligencia para conocimiento y cumplimiento de requisitos del Cesionario del derecho económico.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en Tesorería asignado 
Control 2. Profesional asignado para Cesiones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Debida Diligencia para LAFT 
Control 2. Procedimiento PRGF12 Embargos y Cesiones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Consulta en listas restrictivas 
Control 2. Registro de conocimiento del Cesionario.
Registro de consulta del Cesionario en listas restrictivas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Detectivo 
Control 2. Detectivo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3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0,42 
Control 2. 0,294 
Control 3. 0,294
. 0,294
. 0,294
. 0,294
. 0,294
. 0,294
. 0,294
. 0,294
. 0,294
. 0,294
. 0,294
. 0,294
. 0,294
. 0,294
. 0,294
. 0,294
. 0,294
. 0,294
. 0,294
. 0,294
. 0,294
. 0,294
. 0,294
. 0,294
. 0,294
. 0,294
. 0,294
. 0,294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0,56 
Control 2. 0,392 
Control 3. 0,392
. 0,392
. 0,392
. 0,392
. 0,392
. 0,392
. 0,392
. 0,392
. 0,392
. 0,392
. 0,392
. 0,392
. 0,392
. 0,392
. 0,392
. 0,392
. 0,392
. 0,392
. 0,392
. 0,392
. 0,392
. 0,392
. 0,392
. 0,392
. 0,392
. 0,392
. 0,392
. 0,392</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0</v>
      </c>
      <c r="BT133" s="451">
        <f t="shared" ref="BT133:BT162" si="20">IF(T133="detectivo",1,0)</f>
        <v>1</v>
      </c>
      <c r="BU133" s="451">
        <f t="shared" ref="BU133:BU162" si="21">IF(T133="correctivo",1,0)</f>
        <v>0</v>
      </c>
      <c r="BV133" s="451">
        <f t="shared" ref="BV133:BV162" si="22">IF(V133="probabilidad",1,0)</f>
        <v>0</v>
      </c>
      <c r="BW133" s="451">
        <f t="shared" ref="BW133:BW162" si="23">IF(V133="impacto",1,0)</f>
        <v>0</v>
      </c>
      <c r="BX133" s="451">
        <f t="shared" ref="BX133:BX162" si="24">IF(V133="ambos",1,0)</f>
        <v>1</v>
      </c>
      <c r="BY133" s="451">
        <f t="shared" ref="BY133:BY162" si="25">IF(V133="ninguno",1,0)</f>
        <v>0</v>
      </c>
      <c r="BZ133" s="451"/>
      <c r="CA133" s="451"/>
      <c r="CB133" s="393"/>
      <c r="CC133" s="399">
        <v>1</v>
      </c>
      <c r="CD133" s="570" t="str">
        <f t="shared" ref="CD133:CD140" si="26">A12</f>
        <v>Causa 1</v>
      </c>
      <c r="CE133" s="565" t="str">
        <f t="shared" ref="CE133:CE140" si="27">IF(C12="","",C12)</f>
        <v>No realizar consulta de listas vinculantes y restrictivas previo a las operaciones de tesorería.</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823</v>
      </c>
      <c r="C134" s="1989"/>
      <c r="D134" s="1989"/>
      <c r="E134" s="1989" t="s">
        <v>824</v>
      </c>
      <c r="F134" s="1990"/>
      <c r="G134" s="1989" t="s">
        <v>825</v>
      </c>
      <c r="H134" s="1989"/>
      <c r="I134" s="1989"/>
      <c r="J134" s="1989"/>
      <c r="K134" s="1991" t="s">
        <v>826</v>
      </c>
      <c r="L134" s="1991"/>
      <c r="M134" s="1991"/>
      <c r="N134" s="1991"/>
      <c r="O134" s="1991"/>
      <c r="P134" s="1981" t="s">
        <v>106</v>
      </c>
      <c r="Q134" s="1982"/>
      <c r="R134" s="1981" t="s">
        <v>98</v>
      </c>
      <c r="S134" s="1982"/>
      <c r="T134" s="1981" t="s">
        <v>95</v>
      </c>
      <c r="U134" s="1982"/>
      <c r="V134" s="1981" t="s">
        <v>92</v>
      </c>
      <c r="W134" s="1982"/>
      <c r="X134" s="566">
        <f t="shared" ref="X134:X162" si="28">IF(Y134&gt;0.8,5,IF(Y134&gt;0.6,4,IF(Y134&gt;0.4,3,IF(Y134&gt;0.2,2,1))))</f>
        <v>2</v>
      </c>
      <c r="Y134" s="567">
        <f>IF(OR(V134="Ambos",V134="Probabilidad"),IF((Y133-(Y133*AY134))&lt;0.01,0.01,(Y133-(Y133*AY134))),Y133)</f>
        <v>0.29399999999999998</v>
      </c>
      <c r="Z134" s="566">
        <f>IF(AA134&gt;0.8,5,IF(AA134&gt;0.6,4,IF(AA134&gt;0.4,3,IF(AA134&gt;0.2,2,1))))</f>
        <v>2</v>
      </c>
      <c r="AA134" s="567">
        <f>IF(OR(V134="Ambos",V134="Impacto"),IF(AA133-(AA133*AY134)&lt;0.01,0.01,AA133-(AA133*AY134)),AA133)</f>
        <v>0.39200000000000002</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0.15</v>
      </c>
      <c r="AY134" s="571">
        <f t="shared" ref="AY134:AY140" si="31">IF(OR(R134=0,T134=0),0,AW134+AX134)</f>
        <v>0.3</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0</v>
      </c>
      <c r="BT134" s="451">
        <f t="shared" si="20"/>
        <v>1</v>
      </c>
      <c r="BU134" s="451">
        <f t="shared" si="21"/>
        <v>0</v>
      </c>
      <c r="BV134" s="451">
        <f t="shared" si="22"/>
        <v>0</v>
      </c>
      <c r="BW134" s="451">
        <f t="shared" si="23"/>
        <v>0</v>
      </c>
      <c r="BX134" s="451">
        <f t="shared" si="24"/>
        <v>1</v>
      </c>
      <c r="BY134" s="451">
        <f t="shared" si="25"/>
        <v>0</v>
      </c>
      <c r="BZ134" s="451"/>
      <c r="CA134" s="451"/>
      <c r="CB134" s="393"/>
      <c r="CC134" s="399">
        <v>1</v>
      </c>
      <c r="CD134" s="570" t="str">
        <f t="shared" si="26"/>
        <v>Causa 2</v>
      </c>
      <c r="CE134" s="565" t="str">
        <f t="shared" si="27"/>
        <v>No realizar el debido conocimieno del cesionario o partes relacionadas</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28"/>
        <v>2</v>
      </c>
      <c r="Y135" s="567">
        <f t="shared" ref="Y135:Y162" si="32">IF(OR(V135="Ambos",V135="Probabilidad"),IF((Y134-(Y134*AY135))&lt;0.01,0.01,(Y134-(Y134*AY135))),Y134)</f>
        <v>0.29399999999999998</v>
      </c>
      <c r="Z135" s="566">
        <f t="shared" ref="Z135:Z162" si="33">IF(AA135&gt;0.8,5,IF(AA135&gt;0.6,4,IF(AA135&gt;0.4,3,IF(AA135&gt;0.2,2,1))))</f>
        <v>2</v>
      </c>
      <c r="AA135" s="567">
        <f>IF(OR(V135="Ambos",V135="Impacto"),IF(AA134-(AA134*AY135)&lt;0.01,0.01,AA134-(AA134*AY135)),AA134)</f>
        <v>0.39200000000000002</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29"/>
        <v>0</v>
      </c>
      <c r="AX135" s="571">
        <f t="shared" si="30"/>
        <v>0</v>
      </c>
      <c r="AY135" s="571">
        <f t="shared" si="31"/>
        <v>0</v>
      </c>
      <c r="AZ135" s="422"/>
      <c r="BA135" s="422"/>
      <c r="BB135" s="422"/>
      <c r="BC135" s="422"/>
      <c r="BD135" s="422"/>
      <c r="BE135" s="422"/>
      <c r="BF135" s="422"/>
      <c r="BG135" s="422"/>
      <c r="BH135" s="421"/>
      <c r="BL135" s="393"/>
      <c r="BM135" s="393"/>
      <c r="BN135" s="393"/>
      <c r="BO135" s="451">
        <f t="shared" si="15"/>
        <v>0</v>
      </c>
      <c r="BP135" s="451">
        <f t="shared" si="16"/>
        <v>0</v>
      </c>
      <c r="BQ135" s="451">
        <f t="shared" si="17"/>
        <v>0</v>
      </c>
      <c r="BR135" s="451">
        <f t="shared" si="18"/>
        <v>0</v>
      </c>
      <c r="BS135" s="451">
        <f t="shared" si="19"/>
        <v>0</v>
      </c>
      <c r="BT135" s="451">
        <f t="shared" si="20"/>
        <v>0</v>
      </c>
      <c r="BU135" s="451">
        <f t="shared" si="21"/>
        <v>0</v>
      </c>
      <c r="BV135" s="451">
        <f t="shared" si="22"/>
        <v>0</v>
      </c>
      <c r="BW135" s="451">
        <f t="shared" si="23"/>
        <v>0</v>
      </c>
      <c r="BX135" s="451">
        <f t="shared" si="24"/>
        <v>0</v>
      </c>
      <c r="BY135" s="451">
        <f t="shared" si="25"/>
        <v>0</v>
      </c>
      <c r="BZ135" s="451"/>
      <c r="CA135" s="451"/>
      <c r="CB135" s="393"/>
      <c r="CC135" s="399">
        <v>1</v>
      </c>
      <c r="CD135" s="570" t="str">
        <f t="shared" si="26"/>
        <v/>
      </c>
      <c r="CE135" s="565" t="str">
        <f t="shared" si="27"/>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28"/>
        <v>2</v>
      </c>
      <c r="Y136" s="567">
        <f t="shared" si="32"/>
        <v>0.29399999999999998</v>
      </c>
      <c r="Z136" s="566">
        <f t="shared" si="33"/>
        <v>2</v>
      </c>
      <c r="AA136" s="567">
        <f>IF(OR(V136="Ambos",V136="Impacto"),IF(AA135-(AA135*AY136)&lt;0.01,0.01,AA135-(AA135*AY136)),AA135)</f>
        <v>0.39200000000000002</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2</v>
      </c>
      <c r="Y137" s="567">
        <f t="shared" si="32"/>
        <v>0.29399999999999998</v>
      </c>
      <c r="Z137" s="566">
        <f t="shared" si="33"/>
        <v>2</v>
      </c>
      <c r="AA137" s="567">
        <f t="shared" ref="AA137:AA162" si="34">IF(OR(V137="Ambos",V137="Impacto"),IF(AA136-(AA136*AY137)&lt;0.01,0.01,AA136-(AA136*AY137)),AA136)</f>
        <v>0.39200000000000002</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2</v>
      </c>
      <c r="Y138" s="567">
        <f t="shared" si="32"/>
        <v>0.29399999999999998</v>
      </c>
      <c r="Z138" s="566">
        <f t="shared" si="33"/>
        <v>2</v>
      </c>
      <c r="AA138" s="567">
        <f t="shared" si="34"/>
        <v>0.39200000000000002</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2</v>
      </c>
      <c r="Y139" s="567">
        <f t="shared" si="32"/>
        <v>0.29399999999999998</v>
      </c>
      <c r="Z139" s="566">
        <f t="shared" si="33"/>
        <v>2</v>
      </c>
      <c r="AA139" s="567">
        <f t="shared" si="34"/>
        <v>0.39200000000000002</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2</v>
      </c>
      <c r="Y140" s="567">
        <f t="shared" si="32"/>
        <v>0.29399999999999998</v>
      </c>
      <c r="Z140" s="566">
        <f t="shared" si="33"/>
        <v>2</v>
      </c>
      <c r="AA140" s="567">
        <f t="shared" si="34"/>
        <v>0.39200000000000002</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2</v>
      </c>
      <c r="Y141" s="567">
        <f t="shared" si="32"/>
        <v>0.29399999999999998</v>
      </c>
      <c r="Z141" s="566">
        <f t="shared" si="33"/>
        <v>2</v>
      </c>
      <c r="AA141" s="567">
        <f t="shared" si="34"/>
        <v>0.39200000000000002</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2</v>
      </c>
      <c r="Y142" s="567">
        <f t="shared" si="32"/>
        <v>0.29399999999999998</v>
      </c>
      <c r="Z142" s="566">
        <f t="shared" si="33"/>
        <v>2</v>
      </c>
      <c r="AA142" s="567">
        <f t="shared" si="34"/>
        <v>0.39200000000000002</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2</v>
      </c>
      <c r="Y143" s="567">
        <f t="shared" si="32"/>
        <v>0.29399999999999998</v>
      </c>
      <c r="Z143" s="566">
        <f t="shared" si="33"/>
        <v>2</v>
      </c>
      <c r="AA143" s="567">
        <f t="shared" si="34"/>
        <v>0.39200000000000002</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2</v>
      </c>
      <c r="Y144" s="567">
        <f t="shared" si="32"/>
        <v>0.29399999999999998</v>
      </c>
      <c r="Z144" s="566">
        <f t="shared" si="33"/>
        <v>2</v>
      </c>
      <c r="AA144" s="567">
        <f t="shared" si="34"/>
        <v>0.39200000000000002</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2</v>
      </c>
      <c r="Y145" s="567">
        <f t="shared" si="32"/>
        <v>0.29399999999999998</v>
      </c>
      <c r="Z145" s="566">
        <f t="shared" si="33"/>
        <v>2</v>
      </c>
      <c r="AA145" s="567">
        <f t="shared" si="34"/>
        <v>0.39200000000000002</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2</v>
      </c>
      <c r="Y146" s="567">
        <f t="shared" si="32"/>
        <v>0.29399999999999998</v>
      </c>
      <c r="Z146" s="566">
        <f t="shared" si="33"/>
        <v>2</v>
      </c>
      <c r="AA146" s="567">
        <f t="shared" si="34"/>
        <v>0.39200000000000002</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2</v>
      </c>
      <c r="Y147" s="567">
        <f t="shared" si="32"/>
        <v>0.29399999999999998</v>
      </c>
      <c r="Z147" s="566">
        <f t="shared" si="33"/>
        <v>2</v>
      </c>
      <c r="AA147" s="567">
        <f t="shared" si="34"/>
        <v>0.39200000000000002</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2</v>
      </c>
      <c r="Y148" s="567">
        <f t="shared" si="32"/>
        <v>0.29399999999999998</v>
      </c>
      <c r="Z148" s="566">
        <f t="shared" si="33"/>
        <v>2</v>
      </c>
      <c r="AA148" s="567">
        <f t="shared" si="34"/>
        <v>0.39200000000000002</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2</v>
      </c>
      <c r="Y149" s="567">
        <f t="shared" si="32"/>
        <v>0.29399999999999998</v>
      </c>
      <c r="Z149" s="566">
        <f t="shared" si="33"/>
        <v>2</v>
      </c>
      <c r="AA149" s="567">
        <f t="shared" si="34"/>
        <v>0.39200000000000002</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2</v>
      </c>
      <c r="Y150" s="567">
        <f t="shared" si="32"/>
        <v>0.29399999999999998</v>
      </c>
      <c r="Z150" s="566">
        <f t="shared" si="33"/>
        <v>2</v>
      </c>
      <c r="AA150" s="567">
        <f t="shared" si="34"/>
        <v>0.39200000000000002</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2</v>
      </c>
      <c r="Y151" s="567">
        <f t="shared" si="32"/>
        <v>0.29399999999999998</v>
      </c>
      <c r="Z151" s="566">
        <f t="shared" si="33"/>
        <v>2</v>
      </c>
      <c r="AA151" s="567">
        <f t="shared" si="34"/>
        <v>0.39200000000000002</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2</v>
      </c>
      <c r="Y152" s="567">
        <f t="shared" si="32"/>
        <v>0.29399999999999998</v>
      </c>
      <c r="Z152" s="566">
        <f t="shared" si="33"/>
        <v>2</v>
      </c>
      <c r="AA152" s="567">
        <f t="shared" si="34"/>
        <v>0.39200000000000002</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2</v>
      </c>
      <c r="Y153" s="567">
        <f t="shared" si="32"/>
        <v>0.29399999999999998</v>
      </c>
      <c r="Z153" s="566">
        <f t="shared" si="33"/>
        <v>2</v>
      </c>
      <c r="AA153" s="567">
        <f t="shared" si="34"/>
        <v>0.39200000000000002</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2</v>
      </c>
      <c r="Y154" s="567">
        <f t="shared" si="32"/>
        <v>0.29399999999999998</v>
      </c>
      <c r="Z154" s="566">
        <f t="shared" si="33"/>
        <v>2</v>
      </c>
      <c r="AA154" s="567">
        <f t="shared" si="34"/>
        <v>0.39200000000000002</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2</v>
      </c>
      <c r="Y155" s="567">
        <f t="shared" si="32"/>
        <v>0.29399999999999998</v>
      </c>
      <c r="Z155" s="566">
        <f t="shared" si="33"/>
        <v>2</v>
      </c>
      <c r="AA155" s="567">
        <f t="shared" si="34"/>
        <v>0.39200000000000002</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2</v>
      </c>
      <c r="Y156" s="567">
        <f t="shared" si="32"/>
        <v>0.29399999999999998</v>
      </c>
      <c r="Z156" s="566">
        <f t="shared" si="33"/>
        <v>2</v>
      </c>
      <c r="AA156" s="567">
        <f t="shared" si="34"/>
        <v>0.39200000000000002</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2</v>
      </c>
      <c r="Y157" s="567">
        <f t="shared" si="32"/>
        <v>0.29399999999999998</v>
      </c>
      <c r="Z157" s="566">
        <f t="shared" si="33"/>
        <v>2</v>
      </c>
      <c r="AA157" s="567">
        <f t="shared" si="34"/>
        <v>0.39200000000000002</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2</v>
      </c>
      <c r="Y158" s="567">
        <f t="shared" si="32"/>
        <v>0.29399999999999998</v>
      </c>
      <c r="Z158" s="566">
        <f t="shared" si="33"/>
        <v>2</v>
      </c>
      <c r="AA158" s="567">
        <f t="shared" si="34"/>
        <v>0.39200000000000002</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2</v>
      </c>
      <c r="Y159" s="567">
        <f t="shared" si="32"/>
        <v>0.29399999999999998</v>
      </c>
      <c r="Z159" s="566">
        <f t="shared" si="33"/>
        <v>2</v>
      </c>
      <c r="AA159" s="567">
        <f t="shared" si="34"/>
        <v>0.39200000000000002</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Fiscal: Representa daño fiscal? : NO</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2</v>
      </c>
      <c r="Y160" s="567">
        <f t="shared" si="32"/>
        <v>0.29399999999999998</v>
      </c>
      <c r="Z160" s="566">
        <f t="shared" si="33"/>
        <v>2</v>
      </c>
      <c r="AA160" s="567">
        <f t="shared" si="34"/>
        <v>0.39200000000000002</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2</v>
      </c>
      <c r="Y161" s="567">
        <f t="shared" si="32"/>
        <v>0.29399999999999998</v>
      </c>
      <c r="Z161" s="566">
        <f t="shared" si="33"/>
        <v>2</v>
      </c>
      <c r="AA161" s="567">
        <f t="shared" si="34"/>
        <v>0.39200000000000002</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2</v>
      </c>
      <c r="Y162" s="567">
        <f t="shared" si="32"/>
        <v>0.29399999999999998</v>
      </c>
      <c r="Z162" s="566">
        <f t="shared" si="33"/>
        <v>2</v>
      </c>
      <c r="AA162" s="567">
        <f t="shared" si="34"/>
        <v>0.39200000000000002</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0.29399999999999998</v>
      </c>
      <c r="J164" s="2005"/>
      <c r="K164" s="2006" t="s">
        <v>278</v>
      </c>
      <c r="L164" s="2007"/>
      <c r="M164" s="2007"/>
      <c r="N164" s="2007"/>
      <c r="O164" s="2007"/>
      <c r="P164" s="2008"/>
      <c r="Q164" s="576">
        <f>Z162</f>
        <v>2</v>
      </c>
      <c r="R164" s="2009" t="str">
        <f>HLOOKUP(Q164,ADU1210:ADY1211,2,1)</f>
        <v>2 - Menor</v>
      </c>
      <c r="S164" s="2007"/>
      <c r="T164" s="2007"/>
      <c r="U164" s="2007"/>
      <c r="V164" s="2010">
        <f>IF(AA162&lt;0.01,0.01,AA162)</f>
        <v>0.39200000000000002</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2 - Menor</v>
      </c>
      <c r="AY164" s="387"/>
      <c r="AZ164" s="391" t="s">
        <v>275</v>
      </c>
      <c r="BA164" s="387"/>
      <c r="BB164" s="387"/>
      <c r="BC164" s="387"/>
      <c r="BD164" s="387"/>
      <c r="BE164" s="387"/>
      <c r="BF164" s="387"/>
      <c r="BG164" s="387"/>
      <c r="BH164" s="387"/>
      <c r="BL164" s="393"/>
      <c r="BM164" s="393"/>
      <c r="BN164" s="393"/>
      <c r="BO164" s="392">
        <f t="shared" ref="BO164:BY164" si="39">SUM(BO133:BO162)</f>
        <v>2</v>
      </c>
      <c r="BP164" s="392">
        <f t="shared" si="39"/>
        <v>0</v>
      </c>
      <c r="BQ164" s="392">
        <f t="shared" si="39"/>
        <v>2</v>
      </c>
      <c r="BR164" s="392">
        <f t="shared" si="39"/>
        <v>0</v>
      </c>
      <c r="BS164" s="392">
        <f t="shared" si="39"/>
        <v>0</v>
      </c>
      <c r="BT164" s="392">
        <f t="shared" si="39"/>
        <v>2</v>
      </c>
      <c r="BU164" s="392">
        <f t="shared" si="39"/>
        <v>0</v>
      </c>
      <c r="BV164" s="392">
        <f t="shared" si="39"/>
        <v>0</v>
      </c>
      <c r="BW164" s="392">
        <f t="shared" si="39"/>
        <v>0</v>
      </c>
      <c r="BX164" s="392">
        <f t="shared" si="39"/>
        <v>2</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0.115248</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0.115248</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559"/>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559"/>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561" t="s">
        <v>591</v>
      </c>
      <c r="B172" s="2026"/>
      <c r="C172" s="2026"/>
      <c r="D172" s="2026"/>
      <c r="E172" s="2025"/>
      <c r="F172" s="2025"/>
      <c r="G172" s="2027"/>
      <c r="H172" s="2028"/>
      <c r="I172" s="2028"/>
      <c r="J172" s="2029"/>
      <c r="K172" s="2029"/>
      <c r="L172" s="2029"/>
      <c r="M172" s="2029"/>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0.29399999999999998</v>
      </c>
      <c r="Z172" s="587">
        <f t="shared" ref="Z172:Z174" si="40">IF(AA172&gt;0.8,5,IF(AA172&gt;0.6,4,IF(AA172&gt;0.4,3,IF(AA172&gt;0.2,2,1))))</f>
        <v>2</v>
      </c>
      <c r="AA172" s="567">
        <f>IF(OR(V172="Ambos",V172="Impacto"),V164-(V164*AY172),V164)</f>
        <v>0.39200000000000002</v>
      </c>
      <c r="AB172" s="1983" t="s">
        <v>717</v>
      </c>
      <c r="AC172" s="1984"/>
      <c r="AD172" s="1984"/>
      <c r="AE172" s="1984"/>
      <c r="AF172" s="1984"/>
      <c r="AG172" s="1985"/>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  
".</v>
      </c>
      <c r="BA172" s="422" t="str">
        <f>CONCATENATE(A172,". ",E172," 
",A173,". ",E173," 
",A174,". ",E174,)</f>
        <v xml:space="preserve">TTO 1.  
.  
. </v>
      </c>
      <c r="BB172" s="422" t="str">
        <f>CONCATENATE(A172,". ",G172," 
",A173,". ",G173," 
",A174,". ",G174,)</f>
        <v xml:space="preserve">TTO 1.  
.  
. </v>
      </c>
      <c r="BC172" s="422" t="str">
        <f>CONCATENATE(A172,". ",J172," 
",A173,". ",J173," 
",A174,". ",J174,)</f>
        <v xml:space="preserve">TTO 1.  
.  
. </v>
      </c>
      <c r="BD172" s="422" t="str">
        <f>CONCATENATE(A172,". ",L172," 
",A173,". ",L173," 
",A174,". ",L174,)</f>
        <v xml:space="preserve">TTO 1.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0,294 
. 0,294 
. 0,294</v>
      </c>
      <c r="BL172" s="422" t="str">
        <f>CONCATENATE(A172,". ",Z172," 
",A173,". ",Z173," 
",A174,". ",Z174,)</f>
        <v>TTO 1. 2 
. 2 
. 2</v>
      </c>
      <c r="BM172" s="422" t="str">
        <f>CONCATENATE(A172,". ",AA172," 
",A173,". ",AA173," 
",A174,". ",AA174,)</f>
        <v>TTO 1. 0,392 
. 0,392 
. 0,392</v>
      </c>
      <c r="BN172" s="422" t="str">
        <f>CONCATENATE(A172,". ",AB172," 
",A173,". ",AB173," 
",A174,". ",AB174,)</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0.29399999999999998</v>
      </c>
      <c r="Z173" s="587">
        <f t="shared" si="40"/>
        <v>2</v>
      </c>
      <c r="AA173" s="567">
        <f>IF(OR(V173="Ambos",V173="Impacto"),IF((AA172-(AA172*AZ173))&lt;0.01,0.01,(AA172-(AA172*AZ173))),AA172)</f>
        <v>0.39200000000000002</v>
      </c>
      <c r="AB173" s="1983" t="s">
        <v>717</v>
      </c>
      <c r="AC173" s="1984"/>
      <c r="AD173" s="1984"/>
      <c r="AE173" s="1984"/>
      <c r="AF173" s="1984"/>
      <c r="AG173" s="1985"/>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2</v>
      </c>
      <c r="Y174" s="567">
        <f>IF(OR(V174="Ambos",V174="Probabilidad"),IF((Y173-(Y173*AY174))&lt;0.01,0.01,(Y173-(Y173*AY174))),Y173)</f>
        <v>0.29399999999999998</v>
      </c>
      <c r="Z174" s="587">
        <f t="shared" si="40"/>
        <v>2</v>
      </c>
      <c r="AA174" s="567">
        <f>IF(OR(V174="Ambos",V174="Impacto"),IF((AA173-(AA173*AZ174))&lt;0.01,0.01,(AA173-(AA173*AZ174))),AA173)</f>
        <v>0.39200000000000002</v>
      </c>
      <c r="AB174" s="1983" t="s">
        <v>717</v>
      </c>
      <c r="AC174" s="1984"/>
      <c r="AD174" s="1984"/>
      <c r="AE174" s="1984"/>
      <c r="AF174" s="1984"/>
      <c r="AG174" s="1985"/>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0.29399999999999998</v>
      </c>
      <c r="J176" s="2005"/>
      <c r="K176" s="2006" t="s">
        <v>664</v>
      </c>
      <c r="L176" s="2007"/>
      <c r="M176" s="2007"/>
      <c r="N176" s="2007"/>
      <c r="O176" s="2007"/>
      <c r="P176" s="2008"/>
      <c r="Q176" s="576">
        <f>Z174</f>
        <v>2</v>
      </c>
      <c r="R176" s="2009" t="str">
        <f>HLOOKUP(Q176,ADU1210:ADY1211,2,1)</f>
        <v>2 - Menor</v>
      </c>
      <c r="S176" s="2007"/>
      <c r="T176" s="2007"/>
      <c r="U176" s="2007"/>
      <c r="V176" s="593">
        <f>IF(AA174&lt;0.01,0.01,AA174)</f>
        <v>0.39200000000000002</v>
      </c>
      <c r="W176" s="594"/>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2 - Menor</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0.115248</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0.115248</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559"/>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de SARLAFT identificados / Total de partes relacionadas analizadas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559"/>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599" t="s">
        <v>292</v>
      </c>
      <c r="H183" s="2045">
        <v>90</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795</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111" customHeight="1">
      <c r="A184" s="2047"/>
      <c r="B184" s="2034"/>
      <c r="C184" s="2048"/>
      <c r="D184" s="2048"/>
      <c r="E184" s="2048"/>
      <c r="F184" s="2048"/>
      <c r="G184" s="599" t="s">
        <v>293</v>
      </c>
      <c r="H184" s="2045">
        <v>90</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828</v>
      </c>
      <c r="D185" s="2049"/>
      <c r="E185" s="2049"/>
      <c r="F185" s="2049"/>
      <c r="G185" s="599"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de SARLAFT identificados / Total de partes relacionadas analizadas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599"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599"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599"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599"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599"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559"/>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561"/>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561"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561"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561"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561"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561"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561"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561"/>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395"/>
      <c r="BL216" s="395"/>
      <c r="BM216" s="395"/>
      <c r="BN216" s="395"/>
      <c r="BO216" s="395"/>
      <c r="BP216" s="395"/>
      <c r="BQ216" s="395"/>
      <c r="BR216" s="395"/>
      <c r="BS216" s="395"/>
      <c r="BT216" s="395"/>
      <c r="BU216" s="395"/>
      <c r="BV216" s="395"/>
      <c r="BW216" s="395"/>
      <c r="BX216" s="395"/>
      <c r="BY216" s="395"/>
      <c r="BZ216" s="395"/>
      <c r="CA216" s="395"/>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620" t="s">
        <v>312</v>
      </c>
      <c r="C226" s="2124" t="s">
        <v>287</v>
      </c>
      <c r="D226" s="1886"/>
      <c r="E226" s="1886"/>
      <c r="F226" s="2124" t="s">
        <v>313</v>
      </c>
      <c r="G226" s="1886"/>
      <c r="H226" s="1886"/>
      <c r="I226" s="620"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624" t="s">
        <v>797</v>
      </c>
      <c r="C227" s="2122" t="s">
        <v>798</v>
      </c>
      <c r="D227" s="2122"/>
      <c r="E227" s="2122"/>
      <c r="F227" s="2122" t="s">
        <v>799</v>
      </c>
      <c r="G227" s="2122"/>
      <c r="H227" s="2122"/>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624" t="s">
        <v>797</v>
      </c>
      <c r="C228" s="2122" t="s">
        <v>800</v>
      </c>
      <c r="D228" s="2122"/>
      <c r="E228" s="2122"/>
      <c r="F228" s="2122" t="s">
        <v>801</v>
      </c>
      <c r="G228" s="2122"/>
      <c r="H228" s="2122"/>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624" t="s">
        <v>797</v>
      </c>
      <c r="C229" s="2122" t="s">
        <v>802</v>
      </c>
      <c r="D229" s="2122"/>
      <c r="E229" s="2122"/>
      <c r="F229" s="2122" t="s">
        <v>801</v>
      </c>
      <c r="G229" s="2122"/>
      <c r="H229" s="2122"/>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624" t="s">
        <v>797</v>
      </c>
      <c r="C230" s="2122" t="s">
        <v>803</v>
      </c>
      <c r="D230" s="2122"/>
      <c r="E230" s="2122"/>
      <c r="F230" s="2122" t="s">
        <v>804</v>
      </c>
      <c r="G230" s="2122"/>
      <c r="H230" s="2122"/>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624" t="s">
        <v>797</v>
      </c>
      <c r="C231" s="2122" t="s">
        <v>805</v>
      </c>
      <c r="D231" s="2122"/>
      <c r="E231" s="2122"/>
      <c r="F231" s="2122" t="s">
        <v>801</v>
      </c>
      <c r="G231" s="2122"/>
      <c r="H231" s="2122"/>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624" t="s">
        <v>713</v>
      </c>
      <c r="C232" s="2122" t="s">
        <v>714</v>
      </c>
      <c r="D232" s="2122"/>
      <c r="E232" s="2122"/>
      <c r="F232" s="2122" t="s">
        <v>806</v>
      </c>
      <c r="G232" s="2122"/>
      <c r="H232" s="2122"/>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624" t="s">
        <v>713</v>
      </c>
      <c r="C233" s="2122" t="s">
        <v>714</v>
      </c>
      <c r="D233" s="2122"/>
      <c r="E233" s="2122"/>
      <c r="F233" s="2122" t="s">
        <v>806</v>
      </c>
      <c r="G233" s="2122"/>
      <c r="H233" s="2122"/>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624" t="s">
        <v>221</v>
      </c>
      <c r="C234" s="2122" t="s">
        <v>807</v>
      </c>
      <c r="D234" s="2122"/>
      <c r="E234" s="2122"/>
      <c r="F234" s="2122" t="s">
        <v>801</v>
      </c>
      <c r="G234" s="2122"/>
      <c r="H234" s="2122"/>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624" t="s">
        <v>797</v>
      </c>
      <c r="C235" s="2122" t="s">
        <v>829</v>
      </c>
      <c r="D235" s="2122"/>
      <c r="E235" s="2122"/>
      <c r="F235" s="2122" t="s">
        <v>801</v>
      </c>
      <c r="G235" s="2122"/>
      <c r="H235" s="2122"/>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395"/>
      <c r="BL1175" s="395"/>
      <c r="BM1175" s="395"/>
      <c r="BN1175" s="395"/>
      <c r="BO1175" s="395"/>
      <c r="BP1175" s="395"/>
      <c r="BQ1175" s="395"/>
      <c r="BR1175" s="395"/>
      <c r="BS1175" s="395"/>
      <c r="BT1175" s="395"/>
      <c r="BU1175" s="395"/>
      <c r="BV1175" s="395"/>
      <c r="BW1175" s="395"/>
      <c r="BX1175" s="395"/>
      <c r="BY1175" s="395"/>
      <c r="BZ1175" s="395"/>
      <c r="CA1175" s="395"/>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CR113:CR114"/>
    <mergeCell ref="K113:Y113"/>
    <mergeCell ref="CJ113:CJ114"/>
    <mergeCell ref="CK113:CK114"/>
    <mergeCell ref="B113:G113"/>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09:CO110"/>
    <mergeCell ref="CP109:CP110"/>
    <mergeCell ref="CQ109:CQ110"/>
    <mergeCell ref="CR109:CR110"/>
    <mergeCell ref="CS109:CS110"/>
    <mergeCell ref="CT109:CT110"/>
    <mergeCell ref="B114:G114"/>
    <mergeCell ref="CO111:CO112"/>
    <mergeCell ref="CP111:CP112"/>
    <mergeCell ref="CQ111:CQ112"/>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DT113:DT114"/>
    <mergeCell ref="DU113:DU114"/>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DC115:DC116"/>
    <mergeCell ref="DD115:DD116"/>
    <mergeCell ref="DE115:DE116"/>
    <mergeCell ref="DF115:DF116"/>
    <mergeCell ref="CR115:CR116"/>
    <mergeCell ref="CS115:CS116"/>
    <mergeCell ref="CT115:CT116"/>
    <mergeCell ref="CU115:CU116"/>
    <mergeCell ref="CV115:CV116"/>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s>
  <conditionalFormatting sqref="N166:S166 O167:T167 N178:S178">
    <cfRule type="containsText" dxfId="597" priority="43" operator="containsText" text="EXTREMO">
      <formula>NOT(ISERROR(SEARCH(("EXTREMO"),(N166))))</formula>
    </cfRule>
    <cfRule type="containsText" dxfId="596" priority="44" operator="containsText" text="ALTO">
      <formula>NOT(ISERROR(SEARCH(("ALTO"),(N166))))</formula>
    </cfRule>
    <cfRule type="containsText" dxfId="595" priority="45" operator="containsText" text="MODERADO">
      <formula>NOT(ISERROR(SEARCH(("MODERADO"),(N166))))</formula>
    </cfRule>
    <cfRule type="containsText" dxfId="594" priority="46" operator="containsText" text="bajo">
      <formula>NOT(ISERROR(SEARCH(("bajo"),(N166))))</formula>
    </cfRule>
  </conditionalFormatting>
  <conditionalFormatting sqref="O168">
    <cfRule type="containsText" dxfId="593" priority="1" operator="containsText" text="EXTREMO">
      <formula>NOT(ISERROR(SEARCH("EXTREMO",O168)))</formula>
    </cfRule>
    <cfRule type="containsText" dxfId="592" priority="2" operator="containsText" text="ALTO">
      <formula>NOT(ISERROR(SEARCH("ALTO",O168)))</formula>
    </cfRule>
    <cfRule type="containsText" dxfId="591" priority="3" operator="containsText" text="MODERADO">
      <formula>NOT(ISERROR(SEARCH("MODERADO",O168)))</formula>
    </cfRule>
    <cfRule type="containsText" dxfId="590" priority="4" operator="containsText" text="bajo">
      <formula>NOT(ISERROR(SEARCH("bajo",O168)))</formula>
    </cfRule>
  </conditionalFormatting>
  <conditionalFormatting sqref="O121:T121 O175:T175 O179:T179 O191:T191 O194:T194 O196:T196 O206:T206 O214:T214">
    <cfRule type="containsText" dxfId="589" priority="21" operator="containsText" text="EXTREMO">
      <formula>NOT(ISERROR(SEARCH(("EXTREMO"),(O121))))</formula>
    </cfRule>
    <cfRule type="containsText" dxfId="588" priority="22" operator="containsText" text="ALTO">
      <formula>NOT(ISERROR(SEARCH(("ALTO"),(O121))))</formula>
    </cfRule>
    <cfRule type="containsText" dxfId="587" priority="23" operator="containsText" text="MODERADO">
      <formula>NOT(ISERROR(SEARCH(("MODERADO"),(O121))))</formula>
    </cfRule>
    <cfRule type="containsText" dxfId="586" priority="24" operator="containsText" text="bajo">
      <formula>NOT(ISERROR(SEARCH(("bajo"),(O121))))</formula>
    </cfRule>
  </conditionalFormatting>
  <conditionalFormatting sqref="O169:T169">
    <cfRule type="containsText" dxfId="585" priority="25" operator="containsText" text="EXTREMO">
      <formula>NOT(ISERROR(SEARCH(("EXTREMO"),(O169))))</formula>
    </cfRule>
    <cfRule type="containsText" dxfId="584" priority="26" operator="containsText" text="ALTO">
      <formula>NOT(ISERROR(SEARCH(("ALTO"),(O169))))</formula>
    </cfRule>
    <cfRule type="containsText" dxfId="583" priority="27" operator="containsText" text="MODERADO">
      <formula>NOT(ISERROR(SEARCH(("MODERADO"),(O169))))</formula>
    </cfRule>
    <cfRule type="containsText" dxfId="582" priority="28" operator="containsText" text="bajo">
      <formula>NOT(ISERROR(SEARCH(("bajo"),(O169))))</formula>
    </cfRule>
  </conditionalFormatting>
  <conditionalFormatting sqref="V181">
    <cfRule type="containsText" dxfId="581" priority="29" operator="containsText" text="EXTREMO">
      <formula>NOT(ISERROR(SEARCH(("EXTREMO"),(V181))))</formula>
    </cfRule>
    <cfRule type="containsText" dxfId="580" priority="30" operator="containsText" text="ALTO">
      <formula>NOT(ISERROR(SEARCH(("ALTO"),(V181))))</formula>
    </cfRule>
    <cfRule type="containsText" dxfId="579" priority="31" operator="containsText" text="MODERADO">
      <formula>NOT(ISERROR(SEARCH(("MODERADO"),(V181))))</formula>
    </cfRule>
    <cfRule type="containsText" dxfId="578" priority="32" operator="containsText" text="bajo">
      <formula>NOT(ISERROR(SEARCH(("bajo"),(V181))))</formula>
    </cfRule>
  </conditionalFormatting>
  <conditionalFormatting sqref="V92:AT92">
    <cfRule type="containsText" dxfId="577" priority="33" operator="containsText" text="Muy Baja">
      <formula>NOT(ISERROR(SEARCH(("Muy Baja"),(V92))))</formula>
    </cfRule>
    <cfRule type="containsText" dxfId="576" priority="34" operator="containsText" text="Muy Alta">
      <formula>NOT(ISERROR(SEARCH(("Muy Alta"),(V92))))</formula>
    </cfRule>
    <cfRule type="containsText" dxfId="575" priority="35" operator="containsText" text="Alta">
      <formula>NOT(ISERROR(SEARCH(("Alta"),(V92))))</formula>
    </cfRule>
    <cfRule type="containsText" dxfId="574" priority="36" operator="containsText" text="Media">
      <formula>NOT(ISERROR(SEARCH(("Media"),(V92))))</formula>
    </cfRule>
    <cfRule type="containsText" dxfId="573" priority="37" operator="containsText" text="Baja">
      <formula>NOT(ISERROR(SEARCH(("Baja"),(V92))))</formula>
    </cfRule>
  </conditionalFormatting>
  <conditionalFormatting sqref="Y197">
    <cfRule type="containsText" dxfId="572" priority="9" operator="containsText" text="EXTREMO">
      <formula>NOT(ISERROR(SEARCH(("EXTREMO"),(Y197))))</formula>
    </cfRule>
    <cfRule type="containsText" dxfId="571" priority="10" operator="containsText" text="ALTO">
      <formula>NOT(ISERROR(SEARCH(("ALTO"),(Y197))))</formula>
    </cfRule>
    <cfRule type="containsText" dxfId="570" priority="11" operator="containsText" text="MODERADO">
      <formula>NOT(ISERROR(SEARCH(("MODERADO"),(Y197))))</formula>
    </cfRule>
    <cfRule type="containsText" dxfId="569" priority="12" operator="containsText" text="bajo">
      <formula>NOT(ISERROR(SEARCH(("bajo"),(Y197))))</formula>
    </cfRule>
  </conditionalFormatting>
  <conditionalFormatting sqref="AB109:AT109">
    <cfRule type="containsText" dxfId="568" priority="38" operator="containsText" text="Leve">
      <formula>NOT(ISERROR(SEARCH(("Leve"),(AB109))))</formula>
    </cfRule>
    <cfRule type="containsText" dxfId="567" priority="39" operator="containsText" text="Catastrófico">
      <formula>NOT(ISERROR(SEARCH(("Catastrófico"),(AB109))))</formula>
    </cfRule>
    <cfRule type="containsText" dxfId="566" priority="40" operator="containsText" text="Mayor">
      <formula>NOT(ISERROR(SEARCH(("Mayor"),(AB109))))</formula>
    </cfRule>
    <cfRule type="containsText" dxfId="565" priority="41" operator="containsText" text="Moderado">
      <formula>NOT(ISERROR(SEARCH(("Moderado"),(AB109))))</formula>
    </cfRule>
    <cfRule type="containsText" dxfId="564" priority="42" operator="containsText" text="Menor">
      <formula>NOT(ISERROR(SEARCH(("Menor"),(AB109))))</formula>
    </cfRule>
  </conditionalFormatting>
  <conditionalFormatting sqref="AD181">
    <cfRule type="containsText" dxfId="563" priority="17" operator="containsText" text="EXTREMO">
      <formula>NOT(ISERROR(SEARCH(("EXTREMO"),(AD181))))</formula>
    </cfRule>
    <cfRule type="containsText" dxfId="562" priority="18" operator="containsText" text="ALTO">
      <formula>NOT(ISERROR(SEARCH(("ALTO"),(AD181))))</formula>
    </cfRule>
    <cfRule type="containsText" dxfId="561" priority="19" operator="containsText" text="MODERADO">
      <formula>NOT(ISERROR(SEARCH(("MODERADO"),(AD181))))</formula>
    </cfRule>
    <cfRule type="containsText" dxfId="560" priority="20" operator="containsText" text="bajo">
      <formula>NOT(ISERROR(SEARCH(("bajo"),(AD181))))</formula>
    </cfRule>
  </conditionalFormatting>
  <conditionalFormatting sqref="AL181">
    <cfRule type="containsText" dxfId="559" priority="13" operator="containsText" text="EXTREMO">
      <formula>NOT(ISERROR(SEARCH(("EXTREMO"),(AL181))))</formula>
    </cfRule>
    <cfRule type="containsText" dxfId="558" priority="14" operator="containsText" text="ALTO">
      <formula>NOT(ISERROR(SEARCH(("ALTO"),(AL181))))</formula>
    </cfRule>
    <cfRule type="containsText" dxfId="557" priority="15" operator="containsText" text="MODERADO">
      <formula>NOT(ISERROR(SEARCH(("MODERADO"),(AL181))))</formula>
    </cfRule>
    <cfRule type="containsText" dxfId="556" priority="16" operator="containsText" text="bajo">
      <formula>NOT(ISERROR(SEARCH(("bajo"),(AL181))))</formula>
    </cfRule>
  </conditionalFormatting>
  <conditionalFormatting sqref="BB180:BD180">
    <cfRule type="containsText" dxfId="555" priority="5" operator="containsText" text="EXTREMO">
      <formula>NOT(ISERROR(SEARCH(("EXTREMO"),(BB180))))</formula>
    </cfRule>
    <cfRule type="containsText" dxfId="554" priority="6" operator="containsText" text="ALTO">
      <formula>NOT(ISERROR(SEARCH(("ALTO"),(BB180))))</formula>
    </cfRule>
    <cfRule type="containsText" dxfId="553" priority="7" operator="containsText" text="MODERADO">
      <formula>NOT(ISERROR(SEARCH(("MODERADO"),(BB180))))</formula>
    </cfRule>
    <cfRule type="containsText" dxfId="552" priority="8" operator="containsText" text="bajo">
      <formula>NOT(ISERROR(SEARCH(("bajo"),(BB180))))</formula>
    </cfRule>
  </conditionalFormatting>
  <dataValidations count="11">
    <dataValidation type="list" allowBlank="1" showErrorMessage="1" sqref="B12:B31">
      <formula1>'R (FIN2)'!Fact_causa</formula1>
    </dataValidation>
    <dataValidation type="list" allowBlank="1" showErrorMessage="1" sqref="B35:B42">
      <formula1>Consecuencia</formula1>
    </dataValidation>
    <dataValidation type="list" allowBlank="1" showErrorMessage="1" sqref="V172:V174 V133:V162">
      <formula1>'R (FIN2)'!Efectos</formula1>
    </dataValidation>
    <dataValidation type="list" allowBlank="1" showErrorMessage="1" sqref="G168">
      <formula1>'R (FIN2)'!Politica_tto</formula1>
    </dataValidation>
    <dataValidation type="list" allowBlank="1" showErrorMessage="1" sqref="T172:T174 T133:T162">
      <formula1>'R (FIN2)'!Proposito</formula1>
    </dataValidation>
    <dataValidation type="list" allowBlank="1" showErrorMessage="1" sqref="D7">
      <formula1>'R (FIN2)'!tipo_riesg</formula1>
    </dataValidation>
    <dataValidation type="list" allowBlank="1" showErrorMessage="1" sqref="R172:R174 R133:R162">
      <formula1>'R (FIN2)'!Contr_implement</formula1>
    </dataValidation>
    <dataValidation type="list" allowBlank="1" showErrorMessage="1" sqref="P172:P174 P133:P162">
      <formula1>'R (FIN2)'!frecuencias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18" zoomScale="74" zoomScaleNormal="74" workbookViewId="0">
      <selection activeCell="G247" sqref="G247"/>
    </sheetView>
  </sheetViews>
  <sheetFormatPr baseColWidth="10" defaultColWidth="12.5703125" defaultRowHeight="15" customHeight="1" outlineLevelRow="1"/>
  <cols>
    <col min="1" max="1" width="9.28515625" style="656" customWidth="1"/>
    <col min="2" max="2" width="13.7109375" style="656" customWidth="1"/>
    <col min="3" max="4" width="13.140625" style="656" customWidth="1"/>
    <col min="5" max="6" width="9.85546875" style="656" customWidth="1"/>
    <col min="7" max="27" width="5" style="656" customWidth="1"/>
    <col min="28" max="46" width="4.7109375" style="656" customWidth="1"/>
    <col min="47" max="47" width="4.42578125" style="656" hidden="1" customWidth="1"/>
    <col min="48" max="48" width="25.28515625" style="656" hidden="1" customWidth="1"/>
    <col min="49" max="49" width="19" style="656" hidden="1" customWidth="1"/>
    <col min="50" max="50" width="11" style="656" hidden="1" customWidth="1"/>
    <col min="51" max="51" width="13.140625" style="656" hidden="1" customWidth="1"/>
    <col min="52" max="52" width="12.7109375" style="656" hidden="1" customWidth="1"/>
    <col min="53" max="53" width="15.28515625" style="656" hidden="1" customWidth="1"/>
    <col min="54" max="54" width="13.42578125" style="656" hidden="1" customWidth="1"/>
    <col min="55" max="55" width="13" style="656" hidden="1" customWidth="1"/>
    <col min="56" max="56" width="13.7109375" style="656" hidden="1" customWidth="1"/>
    <col min="57" max="57" width="13.140625" style="656" hidden="1" customWidth="1"/>
    <col min="58" max="58" width="16.5703125" style="656" hidden="1" customWidth="1"/>
    <col min="59" max="59" width="8.5703125" style="656" hidden="1" customWidth="1"/>
    <col min="60" max="62" width="16.5703125" style="656" hidden="1" customWidth="1"/>
    <col min="63" max="79" width="16.5703125" style="682" hidden="1" customWidth="1"/>
    <col min="80" max="80" width="16.5703125" style="656" hidden="1" customWidth="1"/>
    <col min="81" max="81" width="2.140625" style="656" hidden="1" customWidth="1"/>
    <col min="82" max="82" width="8.140625" style="656" customWidth="1"/>
    <col min="83" max="83" width="3.7109375" style="656" customWidth="1"/>
    <col min="84" max="84" width="4" style="656" customWidth="1"/>
    <col min="85" max="85" width="4.140625" style="656" customWidth="1"/>
    <col min="86" max="88" width="4.42578125" style="656" customWidth="1"/>
    <col min="89" max="89" width="5.140625" style="656" customWidth="1"/>
    <col min="90" max="91" width="4.42578125" style="656" customWidth="1"/>
    <col min="92" max="92" width="5.85546875" style="656" customWidth="1"/>
    <col min="93" max="93" width="2.42578125" style="656" customWidth="1"/>
    <col min="94" max="94" width="2.7109375" style="656" customWidth="1"/>
    <col min="95" max="95" width="5.7109375" style="656" customWidth="1"/>
    <col min="96" max="96" width="2.7109375" style="656" customWidth="1"/>
    <col min="97" max="97" width="5.7109375" style="656" customWidth="1"/>
    <col min="98" max="98" width="2.7109375" style="656" customWidth="1"/>
    <col min="99" max="99" width="5.7109375" style="656" customWidth="1"/>
    <col min="100" max="100" width="2.7109375" style="656" customWidth="1"/>
    <col min="101" max="101" width="5.7109375" style="656" customWidth="1"/>
    <col min="102" max="102" width="2.7109375" style="656" customWidth="1"/>
    <col min="103" max="103" width="5.7109375" style="656" customWidth="1"/>
    <col min="104" max="104" width="4.140625" style="656" customWidth="1"/>
    <col min="105" max="105" width="4.42578125" style="656" customWidth="1"/>
    <col min="106" max="106" width="7.140625" style="656" customWidth="1"/>
    <col min="107" max="107" width="3.5703125" style="656" customWidth="1"/>
    <col min="108" max="108" width="5.140625" style="656" customWidth="1"/>
    <col min="109" max="109" width="5.85546875" style="656" customWidth="1"/>
    <col min="110" max="110" width="2.42578125" style="656" customWidth="1"/>
    <col min="111" max="111" width="2.7109375" style="656" customWidth="1"/>
    <col min="112" max="112" width="5.7109375" style="656" customWidth="1"/>
    <col min="113" max="113" width="2.7109375" style="656" customWidth="1"/>
    <col min="114" max="114" width="5.7109375" style="656" customWidth="1"/>
    <col min="115" max="115" width="2.7109375" style="656" customWidth="1"/>
    <col min="116" max="116" width="5.7109375" style="656" customWidth="1"/>
    <col min="117" max="117" width="2.7109375" style="656" customWidth="1"/>
    <col min="118" max="118" width="5.7109375" style="656" customWidth="1"/>
    <col min="119" max="119" width="2.7109375" style="656" customWidth="1"/>
    <col min="120" max="120" width="5.7109375" style="656" customWidth="1"/>
    <col min="121" max="121" width="4.140625" style="656" customWidth="1"/>
    <col min="122" max="122" width="4.42578125" style="656" customWidth="1"/>
    <col min="123" max="123" width="7.140625" style="656" customWidth="1"/>
    <col min="124" max="124" width="3.5703125" style="656" customWidth="1"/>
    <col min="125" max="125" width="5.140625" style="656" customWidth="1"/>
    <col min="126" max="126" width="5.85546875" style="656" customWidth="1"/>
    <col min="127" max="127" width="2.42578125" style="656" customWidth="1"/>
    <col min="128" max="128" width="2.7109375" style="656" customWidth="1"/>
    <col min="129" max="129" width="5.7109375" style="656" customWidth="1"/>
    <col min="130" max="130" width="2.7109375" style="656" customWidth="1"/>
    <col min="131" max="131" width="5.7109375" style="656" customWidth="1"/>
    <col min="132" max="132" width="2.7109375" style="656" customWidth="1"/>
    <col min="133" max="133" width="5.7109375" style="656" customWidth="1"/>
    <col min="134" max="134" width="2.7109375" style="656" customWidth="1"/>
    <col min="135" max="135" width="5.7109375" style="656" customWidth="1"/>
    <col min="136" max="136" width="2.7109375" style="656" customWidth="1"/>
    <col min="137" max="137" width="5.7109375" style="656" customWidth="1"/>
    <col min="138" max="138" width="10.5703125" style="656" customWidth="1"/>
    <col min="139" max="139" width="9.5703125" style="656" customWidth="1"/>
    <col min="140" max="771" width="11.42578125" style="656" customWidth="1"/>
    <col min="772" max="772" width="24.7109375" style="656" customWidth="1"/>
    <col min="773" max="774" width="58.7109375" style="656" customWidth="1"/>
    <col min="775" max="775" width="13" style="656" customWidth="1"/>
    <col min="776" max="809" width="11.42578125" style="656" customWidth="1"/>
    <col min="810" max="810" width="21.7109375" style="656" customWidth="1"/>
    <col min="811" max="811" width="11.42578125" style="656" customWidth="1"/>
    <col min="812" max="16384" width="12.5703125" style="656"/>
  </cols>
  <sheetData>
    <row r="1" spans="1:771" ht="11.25" customHeight="1">
      <c r="A1" s="2537" t="s">
        <v>2</v>
      </c>
      <c r="B1" s="2304"/>
      <c r="C1" s="2304"/>
      <c r="D1" s="2304"/>
      <c r="E1" s="2304"/>
      <c r="F1" s="2304"/>
      <c r="G1" s="2337"/>
      <c r="H1" s="645"/>
      <c r="I1" s="646"/>
      <c r="J1" s="646"/>
      <c r="K1" s="646"/>
      <c r="L1" s="647"/>
      <c r="M1" s="2538" t="s">
        <v>119</v>
      </c>
      <c r="N1" s="2304"/>
      <c r="O1" s="2304"/>
      <c r="P1" s="2304"/>
      <c r="Q1" s="2304"/>
      <c r="R1" s="2304"/>
      <c r="S1" s="2304"/>
      <c r="T1" s="2304"/>
      <c r="U1" s="2337"/>
      <c r="V1" s="648"/>
      <c r="W1" s="2529" t="s">
        <v>3</v>
      </c>
      <c r="X1" s="2304"/>
      <c r="Y1" s="2304"/>
      <c r="Z1" s="2304"/>
      <c r="AA1" s="2337"/>
      <c r="AB1" s="649"/>
      <c r="AC1" s="649"/>
      <c r="AD1" s="649"/>
      <c r="AE1" s="649"/>
      <c r="AF1" s="649"/>
      <c r="AG1" s="649"/>
      <c r="AH1" s="649"/>
      <c r="AI1" s="649"/>
      <c r="AJ1" s="649"/>
      <c r="AK1" s="649"/>
      <c r="AL1" s="649"/>
      <c r="AM1" s="649"/>
      <c r="AN1" s="649"/>
      <c r="AO1" s="649"/>
      <c r="AP1" s="649"/>
      <c r="AQ1" s="649"/>
      <c r="AR1" s="649"/>
      <c r="AS1" s="649"/>
      <c r="AT1" s="650">
        <v>1</v>
      </c>
      <c r="AU1" s="651">
        <v>1</v>
      </c>
      <c r="AV1" s="651">
        <v>1</v>
      </c>
      <c r="AW1" s="651">
        <v>1</v>
      </c>
      <c r="AX1" s="651">
        <v>1</v>
      </c>
      <c r="AY1" s="651">
        <v>1</v>
      </c>
      <c r="AZ1" s="651">
        <v>1</v>
      </c>
      <c r="BA1" s="651">
        <v>1</v>
      </c>
      <c r="BB1" s="651">
        <v>1</v>
      </c>
      <c r="BC1" s="651">
        <v>1</v>
      </c>
      <c r="BD1" s="651">
        <v>1</v>
      </c>
      <c r="BE1" s="651">
        <v>1</v>
      </c>
      <c r="BF1" s="651">
        <v>1</v>
      </c>
      <c r="BG1" s="651">
        <v>1</v>
      </c>
      <c r="BH1" s="651">
        <v>1</v>
      </c>
      <c r="BI1" s="651">
        <v>1</v>
      </c>
      <c r="BJ1" s="651">
        <v>1</v>
      </c>
      <c r="BK1" s="651">
        <v>1</v>
      </c>
      <c r="BL1" s="651">
        <v>1</v>
      </c>
      <c r="BM1" s="651">
        <v>1</v>
      </c>
      <c r="BN1" s="651">
        <v>1</v>
      </c>
      <c r="BO1" s="651">
        <v>1</v>
      </c>
      <c r="BP1" s="651">
        <v>1</v>
      </c>
      <c r="BQ1" s="651">
        <v>1</v>
      </c>
      <c r="BR1" s="651">
        <v>1</v>
      </c>
      <c r="BS1" s="651">
        <v>1</v>
      </c>
      <c r="BT1" s="651">
        <v>1</v>
      </c>
      <c r="BU1" s="651">
        <v>1</v>
      </c>
      <c r="BV1" s="651">
        <v>1</v>
      </c>
      <c r="BW1" s="651">
        <v>1</v>
      </c>
      <c r="BX1" s="651">
        <v>1</v>
      </c>
      <c r="BY1" s="651">
        <v>1</v>
      </c>
      <c r="BZ1" s="651">
        <v>1</v>
      </c>
      <c r="CA1" s="651">
        <v>1</v>
      </c>
      <c r="CB1" s="651">
        <v>1</v>
      </c>
      <c r="CC1" s="652">
        <v>1</v>
      </c>
      <c r="CD1" s="653"/>
      <c r="CE1" s="654"/>
      <c r="CF1" s="654"/>
      <c r="CG1" s="654"/>
      <c r="CH1" s="654"/>
      <c r="CI1" s="654" t="s">
        <v>660</v>
      </c>
      <c r="CJ1" s="654"/>
      <c r="CK1" s="654"/>
      <c r="CL1" s="654"/>
      <c r="CM1" s="654"/>
      <c r="CN1" s="654"/>
      <c r="CO1" s="654"/>
      <c r="CP1" s="654"/>
      <c r="CQ1" s="654"/>
      <c r="CR1" s="654"/>
      <c r="CS1" s="654"/>
      <c r="CT1" s="654"/>
      <c r="CU1" s="654"/>
      <c r="CV1" s="654"/>
      <c r="CW1" s="654"/>
      <c r="CX1" s="654"/>
      <c r="CY1" s="654"/>
      <c r="CZ1" s="654"/>
      <c r="DA1" s="654"/>
      <c r="DB1" s="654"/>
      <c r="DC1" s="654"/>
      <c r="DD1" s="654"/>
      <c r="DE1" s="654"/>
      <c r="DF1" s="654"/>
      <c r="DG1" s="654"/>
      <c r="DH1" s="654"/>
      <c r="DI1" s="654"/>
      <c r="DJ1" s="654"/>
      <c r="DK1" s="654"/>
      <c r="DL1" s="654"/>
      <c r="DM1" s="654"/>
      <c r="DN1" s="654"/>
      <c r="DO1" s="654"/>
      <c r="DP1" s="654"/>
      <c r="DQ1" s="654"/>
      <c r="DR1" s="654"/>
      <c r="DS1" s="654"/>
      <c r="DT1" s="654"/>
      <c r="DU1" s="654"/>
      <c r="DV1" s="654"/>
      <c r="DW1" s="654"/>
      <c r="DX1" s="654"/>
      <c r="DY1" s="654"/>
      <c r="DZ1" s="654"/>
      <c r="EA1" s="654"/>
      <c r="EB1" s="654"/>
      <c r="EC1" s="654"/>
      <c r="ED1" s="654"/>
      <c r="EE1" s="654"/>
      <c r="EF1" s="654"/>
      <c r="EG1" s="654"/>
      <c r="EH1" s="654"/>
      <c r="EI1" s="654"/>
      <c r="EJ1" s="654"/>
      <c r="EK1" s="654"/>
      <c r="EL1" s="654"/>
      <c r="EM1" s="654"/>
      <c r="EN1" s="654"/>
      <c r="EO1" s="654"/>
      <c r="EP1" s="654"/>
      <c r="EQ1" s="654"/>
      <c r="ER1" s="654"/>
      <c r="ES1" s="654"/>
      <c r="ET1" s="654"/>
      <c r="EU1" s="654"/>
      <c r="EV1" s="654"/>
      <c r="EW1" s="654"/>
      <c r="EX1" s="654"/>
      <c r="EY1" s="654"/>
      <c r="EZ1" s="654"/>
      <c r="FA1" s="654"/>
      <c r="FB1" s="654"/>
      <c r="FC1" s="654"/>
      <c r="FD1" s="654"/>
      <c r="FE1" s="654"/>
      <c r="FF1" s="654"/>
      <c r="FG1" s="654"/>
      <c r="FH1" s="654"/>
      <c r="FI1" s="654"/>
      <c r="FJ1" s="654"/>
      <c r="FK1" s="654"/>
      <c r="FL1" s="654"/>
      <c r="FM1" s="654"/>
      <c r="FN1" s="654"/>
      <c r="FO1" s="654"/>
      <c r="FP1" s="654"/>
      <c r="FQ1" s="654"/>
      <c r="FR1" s="654"/>
      <c r="FS1" s="654"/>
      <c r="FT1" s="654"/>
      <c r="FU1" s="654"/>
      <c r="FV1" s="654"/>
      <c r="FW1" s="654"/>
      <c r="FX1" s="654"/>
      <c r="FY1" s="654"/>
      <c r="FZ1" s="654"/>
      <c r="GA1" s="654"/>
      <c r="GB1" s="654"/>
      <c r="GC1" s="654"/>
      <c r="GD1" s="654"/>
      <c r="GE1" s="654"/>
      <c r="GF1" s="654"/>
      <c r="GG1" s="654"/>
      <c r="GH1" s="654"/>
      <c r="GI1" s="654"/>
      <c r="GJ1" s="654"/>
      <c r="GK1" s="654"/>
      <c r="GL1" s="654"/>
      <c r="GM1" s="654"/>
      <c r="GN1" s="654"/>
      <c r="GO1" s="654"/>
      <c r="GP1" s="654"/>
      <c r="GQ1" s="654"/>
      <c r="GR1" s="654"/>
      <c r="GS1" s="654"/>
      <c r="GT1" s="654"/>
      <c r="GU1" s="654"/>
      <c r="GV1" s="654"/>
      <c r="GW1" s="654"/>
      <c r="GX1" s="654"/>
      <c r="GY1" s="654"/>
      <c r="GZ1" s="654"/>
      <c r="HA1" s="654"/>
      <c r="HB1" s="654"/>
      <c r="HC1" s="654"/>
      <c r="HD1" s="654"/>
      <c r="HE1" s="654"/>
      <c r="HF1" s="654"/>
      <c r="HG1" s="654"/>
      <c r="HH1" s="654"/>
      <c r="HI1" s="654"/>
      <c r="HJ1" s="654"/>
      <c r="HK1" s="654"/>
      <c r="HL1" s="654"/>
      <c r="HM1" s="654"/>
      <c r="HN1" s="654"/>
      <c r="HO1" s="654"/>
      <c r="HP1" s="654"/>
      <c r="HQ1" s="654"/>
      <c r="HR1" s="654"/>
      <c r="HS1" s="654"/>
      <c r="HT1" s="654"/>
      <c r="HU1" s="654"/>
      <c r="HV1" s="654"/>
      <c r="HW1" s="654"/>
      <c r="HX1" s="654"/>
      <c r="HY1" s="654"/>
      <c r="HZ1" s="654"/>
      <c r="IA1" s="654"/>
      <c r="IB1" s="654"/>
      <c r="IC1" s="654"/>
      <c r="ID1" s="654"/>
      <c r="IE1" s="654"/>
      <c r="IF1" s="654"/>
      <c r="IG1" s="654"/>
      <c r="IH1" s="654"/>
      <c r="II1" s="654"/>
      <c r="IJ1" s="654"/>
      <c r="IK1" s="654"/>
      <c r="IL1" s="654"/>
      <c r="IM1" s="654"/>
      <c r="IN1" s="654"/>
      <c r="IO1" s="654"/>
      <c r="IP1" s="654"/>
      <c r="IQ1" s="654"/>
      <c r="IR1" s="654"/>
      <c r="IS1" s="654"/>
      <c r="IT1" s="654"/>
      <c r="IU1" s="654"/>
      <c r="IV1" s="654"/>
      <c r="IW1" s="654"/>
      <c r="IX1" s="654"/>
      <c r="IY1" s="654"/>
      <c r="IZ1" s="654"/>
      <c r="JA1" s="654"/>
      <c r="JB1" s="654"/>
      <c r="JC1" s="654"/>
      <c r="JD1" s="654"/>
      <c r="JE1" s="654"/>
      <c r="JF1" s="654"/>
      <c r="JG1" s="654"/>
      <c r="JH1" s="654"/>
      <c r="JI1" s="654"/>
      <c r="JJ1" s="654"/>
      <c r="JK1" s="654"/>
      <c r="JL1" s="654"/>
      <c r="JM1" s="654"/>
      <c r="JN1" s="654"/>
      <c r="JO1" s="654"/>
      <c r="JP1" s="654"/>
      <c r="JQ1" s="654"/>
      <c r="JR1" s="654"/>
      <c r="JS1" s="654"/>
      <c r="JT1" s="654"/>
      <c r="JU1" s="654"/>
      <c r="JV1" s="654"/>
      <c r="JW1" s="654"/>
      <c r="JX1" s="654"/>
      <c r="JY1" s="654"/>
      <c r="JZ1" s="654"/>
      <c r="KA1" s="654"/>
      <c r="KB1" s="654"/>
      <c r="KC1" s="654"/>
      <c r="KD1" s="654"/>
      <c r="KE1" s="654"/>
      <c r="KF1" s="654"/>
      <c r="KG1" s="654"/>
      <c r="KH1" s="654"/>
      <c r="KI1" s="654"/>
      <c r="KJ1" s="654"/>
      <c r="KK1" s="654"/>
      <c r="KL1" s="654"/>
      <c r="KM1" s="654"/>
      <c r="KN1" s="654"/>
      <c r="KO1" s="654"/>
      <c r="KP1" s="654"/>
      <c r="KQ1" s="654"/>
      <c r="KR1" s="654"/>
      <c r="KS1" s="654"/>
      <c r="KT1" s="654"/>
      <c r="KU1" s="654"/>
      <c r="KV1" s="654"/>
      <c r="KW1" s="654"/>
      <c r="KX1" s="654"/>
      <c r="KY1" s="654"/>
      <c r="KZ1" s="654"/>
      <c r="LA1" s="654"/>
      <c r="LB1" s="654"/>
      <c r="LC1" s="654"/>
      <c r="LD1" s="654"/>
      <c r="LE1" s="654"/>
      <c r="LF1" s="654"/>
      <c r="LG1" s="654"/>
      <c r="LH1" s="654"/>
      <c r="LI1" s="654"/>
      <c r="LJ1" s="654"/>
      <c r="LK1" s="654"/>
      <c r="LL1" s="654"/>
      <c r="LM1" s="654"/>
      <c r="LN1" s="654"/>
      <c r="LO1" s="654"/>
      <c r="LP1" s="654"/>
      <c r="LQ1" s="654"/>
      <c r="LR1" s="654"/>
      <c r="LS1" s="654"/>
      <c r="LT1" s="654"/>
      <c r="LU1" s="654"/>
      <c r="LV1" s="654"/>
      <c r="LW1" s="654"/>
      <c r="LX1" s="654"/>
      <c r="LY1" s="654"/>
      <c r="LZ1" s="654"/>
      <c r="MA1" s="654"/>
      <c r="MB1" s="654"/>
      <c r="MC1" s="654"/>
      <c r="MD1" s="654"/>
      <c r="ME1" s="654"/>
      <c r="MF1" s="654"/>
      <c r="MG1" s="654"/>
      <c r="MH1" s="654"/>
      <c r="MI1" s="654"/>
      <c r="MJ1" s="654"/>
      <c r="MK1" s="654"/>
      <c r="ML1" s="654"/>
      <c r="MM1" s="654"/>
      <c r="MN1" s="654"/>
      <c r="MO1" s="654"/>
      <c r="MP1" s="654"/>
      <c r="MQ1" s="654"/>
      <c r="MR1" s="654"/>
      <c r="MS1" s="654"/>
      <c r="MT1" s="654"/>
      <c r="MU1" s="654"/>
      <c r="MV1" s="654"/>
      <c r="MW1" s="654"/>
      <c r="MX1" s="654"/>
      <c r="MY1" s="654"/>
      <c r="MZ1" s="654"/>
      <c r="NA1" s="654"/>
      <c r="NB1" s="654"/>
      <c r="NC1" s="654"/>
      <c r="ND1" s="654"/>
      <c r="NE1" s="654"/>
      <c r="NF1" s="654"/>
      <c r="NG1" s="654"/>
      <c r="NH1" s="654"/>
      <c r="NI1" s="654"/>
      <c r="NJ1" s="654"/>
      <c r="NK1" s="654"/>
      <c r="NL1" s="654"/>
      <c r="NM1" s="654"/>
      <c r="NN1" s="654"/>
      <c r="NO1" s="654"/>
      <c r="NP1" s="654"/>
      <c r="NQ1" s="654"/>
      <c r="NR1" s="654"/>
      <c r="NS1" s="654"/>
      <c r="NT1" s="654"/>
      <c r="NU1" s="654"/>
      <c r="NV1" s="654"/>
      <c r="NW1" s="654"/>
      <c r="NX1" s="654"/>
      <c r="NY1" s="654"/>
      <c r="NZ1" s="654"/>
      <c r="OA1" s="654"/>
      <c r="OB1" s="654"/>
      <c r="OC1" s="654"/>
      <c r="OD1" s="654"/>
      <c r="OE1" s="654"/>
      <c r="OF1" s="654"/>
      <c r="OG1" s="654"/>
      <c r="OH1" s="654"/>
      <c r="OI1" s="654"/>
      <c r="OJ1" s="654"/>
      <c r="OK1" s="654"/>
      <c r="OL1" s="654"/>
      <c r="OM1" s="654"/>
      <c r="ON1" s="654"/>
      <c r="OO1" s="654"/>
      <c r="OP1" s="654"/>
      <c r="OQ1" s="654"/>
      <c r="OR1" s="654"/>
      <c r="OS1" s="654"/>
      <c r="OT1" s="654"/>
      <c r="OU1" s="654"/>
      <c r="OV1" s="654"/>
      <c r="OW1" s="654"/>
      <c r="OX1" s="654"/>
      <c r="OY1" s="654"/>
      <c r="OZ1" s="654"/>
      <c r="PA1" s="654"/>
      <c r="PB1" s="654"/>
      <c r="PC1" s="654"/>
      <c r="PD1" s="654"/>
      <c r="PE1" s="654"/>
      <c r="PF1" s="654"/>
      <c r="PG1" s="654"/>
      <c r="PH1" s="654"/>
      <c r="PI1" s="654"/>
      <c r="PJ1" s="654"/>
      <c r="PK1" s="654"/>
      <c r="PL1" s="654"/>
      <c r="PM1" s="654"/>
      <c r="PN1" s="654"/>
      <c r="PO1" s="654"/>
      <c r="PP1" s="654"/>
      <c r="PQ1" s="654"/>
      <c r="PR1" s="654"/>
      <c r="PS1" s="654"/>
      <c r="PT1" s="654"/>
      <c r="PU1" s="654"/>
      <c r="PV1" s="654"/>
      <c r="PW1" s="654"/>
      <c r="PX1" s="654"/>
      <c r="PY1" s="654"/>
      <c r="PZ1" s="654"/>
      <c r="QA1" s="654"/>
      <c r="QB1" s="654"/>
      <c r="QC1" s="654"/>
      <c r="QD1" s="654"/>
      <c r="QE1" s="654"/>
      <c r="QF1" s="654"/>
      <c r="QG1" s="654"/>
      <c r="QH1" s="654"/>
      <c r="QI1" s="654"/>
      <c r="QJ1" s="654"/>
      <c r="QK1" s="654"/>
      <c r="QL1" s="654"/>
      <c r="QM1" s="654"/>
      <c r="QN1" s="654"/>
      <c r="QO1" s="654"/>
      <c r="QP1" s="654"/>
      <c r="QQ1" s="654"/>
      <c r="QR1" s="654"/>
      <c r="QS1" s="654"/>
      <c r="QT1" s="654"/>
      <c r="QU1" s="654"/>
      <c r="QV1" s="654"/>
      <c r="QW1" s="654"/>
      <c r="QX1" s="654"/>
      <c r="QY1" s="654"/>
      <c r="QZ1" s="654"/>
      <c r="RA1" s="654"/>
      <c r="RB1" s="654"/>
      <c r="RC1" s="654"/>
      <c r="RD1" s="654"/>
      <c r="RE1" s="654"/>
      <c r="RF1" s="654"/>
      <c r="RG1" s="654"/>
      <c r="RH1" s="654"/>
      <c r="RI1" s="654"/>
      <c r="RJ1" s="654"/>
      <c r="RK1" s="654"/>
      <c r="RL1" s="654"/>
      <c r="RM1" s="654"/>
      <c r="RN1" s="654"/>
      <c r="RO1" s="654"/>
      <c r="RP1" s="654"/>
      <c r="RQ1" s="654"/>
      <c r="RR1" s="654"/>
      <c r="RS1" s="654"/>
      <c r="RT1" s="654"/>
      <c r="RU1" s="654"/>
      <c r="RV1" s="654"/>
      <c r="RW1" s="654"/>
      <c r="RX1" s="654"/>
      <c r="RY1" s="654"/>
      <c r="RZ1" s="654"/>
      <c r="SA1" s="654"/>
      <c r="SB1" s="654"/>
      <c r="SC1" s="654"/>
      <c r="SD1" s="654"/>
      <c r="SE1" s="654"/>
      <c r="SF1" s="654"/>
      <c r="SG1" s="654"/>
      <c r="SH1" s="654"/>
      <c r="SI1" s="654"/>
      <c r="SJ1" s="654"/>
      <c r="SK1" s="654"/>
      <c r="SL1" s="654"/>
      <c r="SM1" s="654"/>
      <c r="SN1" s="654"/>
      <c r="SO1" s="654"/>
      <c r="SP1" s="654"/>
      <c r="SQ1" s="654"/>
      <c r="SR1" s="654"/>
      <c r="SS1" s="654"/>
      <c r="ST1" s="654"/>
      <c r="SU1" s="654"/>
      <c r="SV1" s="654"/>
      <c r="SW1" s="654"/>
      <c r="SX1" s="654"/>
      <c r="SY1" s="654"/>
      <c r="SZ1" s="654"/>
      <c r="TA1" s="654"/>
      <c r="TB1" s="654"/>
      <c r="TC1" s="654"/>
      <c r="TD1" s="654"/>
      <c r="TE1" s="654"/>
      <c r="TF1" s="654"/>
      <c r="TG1" s="654"/>
      <c r="TH1" s="654"/>
      <c r="TI1" s="654"/>
      <c r="TJ1" s="654"/>
      <c r="TK1" s="654"/>
      <c r="TL1" s="654"/>
      <c r="TM1" s="654"/>
      <c r="TN1" s="654"/>
      <c r="TO1" s="654"/>
      <c r="TP1" s="654"/>
      <c r="TQ1" s="654"/>
      <c r="TR1" s="654"/>
      <c r="TS1" s="654"/>
      <c r="TT1" s="654"/>
      <c r="TU1" s="654"/>
      <c r="TV1" s="654"/>
      <c r="TW1" s="654"/>
      <c r="TX1" s="654"/>
      <c r="TY1" s="654"/>
      <c r="TZ1" s="654"/>
      <c r="UA1" s="654"/>
      <c r="UB1" s="654"/>
      <c r="UC1" s="654"/>
      <c r="UD1" s="654"/>
      <c r="UE1" s="654"/>
      <c r="UF1" s="654"/>
      <c r="UG1" s="654"/>
      <c r="UH1" s="654"/>
      <c r="UI1" s="654"/>
      <c r="UJ1" s="654"/>
      <c r="UK1" s="654"/>
      <c r="UL1" s="654"/>
      <c r="UM1" s="654"/>
      <c r="UN1" s="654"/>
      <c r="UO1" s="654"/>
      <c r="UP1" s="654"/>
      <c r="UQ1" s="654"/>
      <c r="UR1" s="654"/>
      <c r="US1" s="654"/>
      <c r="UT1" s="654"/>
      <c r="UU1" s="654"/>
      <c r="UV1" s="654"/>
      <c r="UW1" s="654"/>
      <c r="UX1" s="654"/>
      <c r="UY1" s="654"/>
      <c r="UZ1" s="654"/>
      <c r="VA1" s="654"/>
      <c r="VB1" s="654"/>
      <c r="VC1" s="654"/>
      <c r="VD1" s="654"/>
      <c r="VE1" s="654"/>
      <c r="VF1" s="654"/>
      <c r="VG1" s="654"/>
      <c r="VH1" s="654"/>
      <c r="VI1" s="654"/>
      <c r="VJ1" s="654"/>
      <c r="VK1" s="654"/>
      <c r="VL1" s="654"/>
      <c r="VM1" s="654"/>
      <c r="VN1" s="654"/>
      <c r="VO1" s="654"/>
      <c r="VP1" s="654"/>
      <c r="VQ1" s="654"/>
      <c r="VR1" s="654"/>
      <c r="VS1" s="654"/>
      <c r="VT1" s="654"/>
      <c r="VU1" s="654"/>
      <c r="VV1" s="654"/>
      <c r="VW1" s="654"/>
      <c r="VX1" s="654"/>
      <c r="VY1" s="654"/>
      <c r="VZ1" s="654"/>
      <c r="WA1" s="654"/>
      <c r="WB1" s="654"/>
      <c r="WC1" s="654"/>
      <c r="WD1" s="654"/>
      <c r="WE1" s="654"/>
      <c r="WF1" s="654"/>
      <c r="WG1" s="654"/>
      <c r="WH1" s="654"/>
      <c r="WI1" s="654"/>
      <c r="WJ1" s="654"/>
      <c r="WK1" s="654"/>
      <c r="WL1" s="654"/>
      <c r="WM1" s="654"/>
      <c r="WN1" s="654"/>
      <c r="WO1" s="654"/>
      <c r="WP1" s="654"/>
      <c r="WQ1" s="654"/>
      <c r="WR1" s="654"/>
      <c r="WS1" s="654"/>
      <c r="WT1" s="654"/>
      <c r="WU1" s="654"/>
      <c r="WV1" s="654"/>
      <c r="WW1" s="654"/>
      <c r="WX1" s="654"/>
      <c r="WY1" s="654"/>
      <c r="WZ1" s="654"/>
      <c r="XA1" s="654"/>
      <c r="XB1" s="654"/>
      <c r="XC1" s="654"/>
      <c r="XD1" s="654"/>
      <c r="XE1" s="654"/>
      <c r="XF1" s="654"/>
      <c r="XG1" s="654"/>
      <c r="XH1" s="654"/>
      <c r="XI1" s="654"/>
      <c r="XJ1" s="654"/>
      <c r="XK1" s="654"/>
      <c r="XL1" s="654"/>
      <c r="XM1" s="654"/>
      <c r="XN1" s="654"/>
      <c r="XO1" s="654"/>
      <c r="XP1" s="654"/>
      <c r="XQ1" s="654"/>
      <c r="XR1" s="654"/>
      <c r="XS1" s="654"/>
      <c r="XT1" s="654"/>
      <c r="XU1" s="654"/>
      <c r="XV1" s="654"/>
      <c r="XW1" s="654"/>
      <c r="XX1" s="654"/>
      <c r="XY1" s="654"/>
      <c r="XZ1" s="654"/>
      <c r="YA1" s="654"/>
      <c r="YB1" s="654"/>
      <c r="YC1" s="654"/>
      <c r="YD1" s="654"/>
      <c r="YE1" s="654"/>
      <c r="YF1" s="654"/>
      <c r="YG1" s="654"/>
      <c r="YH1" s="654"/>
      <c r="YI1" s="654"/>
      <c r="YJ1" s="654"/>
      <c r="YK1" s="654"/>
      <c r="YL1" s="654"/>
      <c r="YM1" s="654"/>
      <c r="YN1" s="654"/>
      <c r="YO1" s="654"/>
      <c r="YP1" s="654"/>
      <c r="YQ1" s="654"/>
      <c r="YR1" s="654"/>
      <c r="YS1" s="654"/>
      <c r="YT1" s="654"/>
      <c r="YU1" s="654"/>
      <c r="YV1" s="654"/>
      <c r="YW1" s="654"/>
      <c r="YX1" s="654"/>
      <c r="YY1" s="654"/>
      <c r="YZ1" s="654"/>
      <c r="ZA1" s="654"/>
      <c r="ZB1" s="654"/>
      <c r="ZC1" s="654"/>
      <c r="ZD1" s="654"/>
      <c r="ZE1" s="654"/>
      <c r="ZF1" s="654"/>
      <c r="ZG1" s="654"/>
      <c r="ZH1" s="654"/>
      <c r="ZI1" s="654"/>
      <c r="ZJ1" s="654"/>
      <c r="ZK1" s="654"/>
      <c r="ZL1" s="654"/>
      <c r="ZM1" s="654"/>
      <c r="ZN1" s="654"/>
      <c r="ZO1" s="654"/>
      <c r="ZP1" s="654"/>
      <c r="ZQ1" s="654"/>
      <c r="ZR1" s="654"/>
      <c r="ZS1" s="654"/>
      <c r="ZT1" s="654"/>
      <c r="ZU1" s="654"/>
      <c r="ZV1" s="654"/>
      <c r="ZW1" s="654"/>
      <c r="ZX1" s="654"/>
      <c r="ZY1" s="654"/>
      <c r="ZZ1" s="654"/>
      <c r="AAA1" s="654"/>
      <c r="AAB1" s="654"/>
      <c r="AAC1" s="654"/>
      <c r="AAD1" s="654"/>
      <c r="AAE1" s="654"/>
      <c r="AAF1" s="654"/>
      <c r="AAG1" s="654"/>
      <c r="AAH1" s="654"/>
      <c r="AAI1" s="654"/>
      <c r="AAJ1" s="654"/>
      <c r="AAK1" s="654"/>
      <c r="AAL1" s="654"/>
      <c r="AAM1" s="654"/>
      <c r="AAN1" s="654"/>
      <c r="AAO1" s="654"/>
      <c r="AAP1" s="654"/>
      <c r="AAQ1" s="654"/>
      <c r="AAR1" s="654"/>
      <c r="AAS1" s="654"/>
      <c r="AAT1" s="654"/>
      <c r="AAU1" s="654"/>
      <c r="AAV1" s="654"/>
      <c r="AAW1" s="654"/>
      <c r="AAX1" s="654"/>
      <c r="AAY1" s="654"/>
      <c r="AAZ1" s="654"/>
      <c r="ABA1" s="654"/>
      <c r="ABB1" s="654"/>
      <c r="ABC1" s="654"/>
      <c r="ABD1" s="654"/>
      <c r="ABE1" s="654"/>
      <c r="ABF1" s="654"/>
      <c r="ABG1" s="654"/>
      <c r="ABH1" s="654"/>
      <c r="ABI1" s="654"/>
      <c r="ABJ1" s="654"/>
      <c r="ABK1" s="654"/>
      <c r="ABL1" s="654"/>
      <c r="ABM1" s="654"/>
      <c r="ABN1" s="654"/>
      <c r="ABO1" s="654"/>
      <c r="ABP1" s="654"/>
      <c r="ABQ1" s="654"/>
      <c r="ABR1" s="654"/>
      <c r="ABS1" s="654"/>
      <c r="ABT1" s="654"/>
      <c r="ABU1" s="654"/>
      <c r="ABV1" s="654"/>
      <c r="ABW1" s="654"/>
      <c r="ABX1" s="654"/>
      <c r="ABY1" s="654"/>
      <c r="ABZ1" s="654"/>
      <c r="ACA1" s="654"/>
      <c r="ACB1" s="654"/>
      <c r="ACC1" s="654"/>
      <c r="ACD1" s="654"/>
      <c r="ACE1" s="654"/>
      <c r="ACF1" s="654"/>
      <c r="ACG1" s="654"/>
      <c r="ACH1" s="654"/>
      <c r="ACI1" s="654"/>
      <c r="ACJ1" s="654"/>
      <c r="ACK1" s="654"/>
      <c r="ACL1" s="654"/>
      <c r="ACM1" s="654"/>
      <c r="ACN1" s="654"/>
      <c r="ACO1" s="654"/>
      <c r="ACP1" s="654"/>
      <c r="ACQ1" s="655" t="s">
        <v>58</v>
      </c>
    </row>
    <row r="2" spans="1:771" ht="11.25" customHeight="1">
      <c r="A2" s="2539" t="s">
        <v>673</v>
      </c>
      <c r="B2" s="2344"/>
      <c r="C2" s="2344"/>
      <c r="D2" s="2344"/>
      <c r="E2" s="2344"/>
      <c r="F2" s="2344"/>
      <c r="G2" s="2386"/>
      <c r="H2" s="646"/>
      <c r="I2" s="657"/>
      <c r="J2" s="657"/>
      <c r="K2" s="646"/>
      <c r="L2" s="647"/>
      <c r="M2" s="2533" t="str">
        <f>[5]Matriz!D1</f>
        <v>GESTIÓN CONTRACTUAL</v>
      </c>
      <c r="N2" s="2534"/>
      <c r="O2" s="2534"/>
      <c r="P2" s="2534"/>
      <c r="Q2" s="2534"/>
      <c r="R2" s="2534"/>
      <c r="S2" s="2534"/>
      <c r="T2" s="2534"/>
      <c r="U2" s="2535"/>
      <c r="V2" s="648"/>
      <c r="W2" s="2540">
        <f>[5]Matriz!B4</f>
        <v>2025</v>
      </c>
      <c r="X2" s="2541"/>
      <c r="Y2" s="2541"/>
      <c r="Z2" s="2541"/>
      <c r="AA2" s="2542"/>
      <c r="AB2" s="649"/>
      <c r="AC2" s="649"/>
      <c r="AD2" s="649"/>
      <c r="AE2" s="649"/>
      <c r="AF2" s="649"/>
      <c r="AG2" s="649"/>
      <c r="AH2" s="649"/>
      <c r="AI2" s="649"/>
      <c r="AJ2" s="649"/>
      <c r="AK2" s="649"/>
      <c r="AL2" s="649"/>
      <c r="AM2" s="649"/>
      <c r="AN2" s="649"/>
      <c r="AO2" s="649"/>
      <c r="AP2" s="649"/>
      <c r="AQ2" s="649"/>
      <c r="AR2" s="649"/>
      <c r="AS2" s="649"/>
      <c r="AT2" s="649"/>
      <c r="AU2" s="651">
        <v>1</v>
      </c>
      <c r="AV2" s="654"/>
      <c r="AW2" s="658"/>
      <c r="AX2" s="658"/>
      <c r="AY2" s="658"/>
      <c r="AZ2" s="658"/>
      <c r="BA2" s="658"/>
      <c r="BB2" s="658"/>
      <c r="BC2" s="658"/>
      <c r="BD2" s="658"/>
      <c r="BE2" s="658"/>
      <c r="BF2" s="658"/>
      <c r="BG2" s="658"/>
      <c r="BH2" s="658"/>
      <c r="BI2" s="658"/>
      <c r="BJ2" s="658"/>
      <c r="BK2" s="659"/>
      <c r="BL2" s="659"/>
      <c r="BM2" s="659"/>
      <c r="BN2" s="659"/>
      <c r="BO2" s="659"/>
      <c r="BP2" s="659"/>
      <c r="BQ2" s="659"/>
      <c r="BR2" s="659"/>
      <c r="BS2" s="659"/>
      <c r="BT2" s="659"/>
      <c r="BU2" s="659"/>
      <c r="BV2" s="659"/>
      <c r="BW2" s="659"/>
      <c r="BX2" s="659"/>
      <c r="BY2" s="659"/>
      <c r="BZ2" s="659"/>
      <c r="CA2" s="659"/>
      <c r="CB2" s="658"/>
      <c r="CC2" s="660">
        <v>1</v>
      </c>
      <c r="CD2" s="658"/>
      <c r="CE2" s="658"/>
      <c r="CF2" s="658"/>
      <c r="CG2" s="658"/>
      <c r="CH2" s="658"/>
      <c r="CI2" s="654"/>
      <c r="CJ2" s="654"/>
      <c r="CK2" s="654"/>
      <c r="CL2" s="654"/>
      <c r="CM2" s="654"/>
      <c r="CN2" s="654"/>
      <c r="CO2" s="654"/>
      <c r="CP2" s="654"/>
      <c r="CQ2" s="654"/>
      <c r="CR2" s="654"/>
      <c r="CS2" s="654"/>
      <c r="CT2" s="654"/>
      <c r="CU2" s="654"/>
      <c r="CV2" s="654"/>
      <c r="CW2" s="654"/>
      <c r="CX2" s="654"/>
      <c r="CY2" s="654"/>
      <c r="CZ2" s="654"/>
      <c r="DA2" s="654"/>
      <c r="DB2" s="654"/>
      <c r="DC2" s="654"/>
      <c r="DD2" s="654"/>
      <c r="DE2" s="654"/>
      <c r="DF2" s="654"/>
      <c r="DG2" s="654"/>
      <c r="DH2" s="654"/>
      <c r="DI2" s="654"/>
      <c r="DJ2" s="654"/>
      <c r="DK2" s="654"/>
      <c r="DL2" s="654"/>
      <c r="DM2" s="654"/>
      <c r="DN2" s="654"/>
      <c r="DO2" s="654"/>
      <c r="DP2" s="654"/>
      <c r="DQ2" s="654"/>
      <c r="DR2" s="654"/>
      <c r="DS2" s="654"/>
      <c r="DT2" s="654"/>
      <c r="DU2" s="654"/>
      <c r="DV2" s="654"/>
      <c r="DW2" s="654"/>
      <c r="DX2" s="654"/>
      <c r="DY2" s="654"/>
      <c r="DZ2" s="654"/>
      <c r="EA2" s="654"/>
      <c r="EB2" s="654"/>
      <c r="EC2" s="654"/>
      <c r="ED2" s="654"/>
      <c r="EE2" s="654"/>
      <c r="EF2" s="654"/>
      <c r="EG2" s="654"/>
      <c r="EH2" s="654"/>
      <c r="EI2" s="654"/>
      <c r="EJ2" s="654"/>
      <c r="EK2" s="654"/>
      <c r="EL2" s="654"/>
      <c r="EM2" s="654"/>
      <c r="EN2" s="654"/>
      <c r="EO2" s="654"/>
      <c r="EP2" s="654"/>
      <c r="EQ2" s="654"/>
      <c r="ER2" s="654"/>
      <c r="ES2" s="654"/>
      <c r="ET2" s="654"/>
      <c r="EU2" s="654"/>
      <c r="EV2" s="654"/>
      <c r="EW2" s="654"/>
      <c r="EX2" s="654"/>
      <c r="EY2" s="654"/>
      <c r="EZ2" s="654"/>
      <c r="FA2" s="654"/>
      <c r="FB2" s="654"/>
      <c r="FC2" s="654"/>
      <c r="FD2" s="654"/>
      <c r="FE2" s="654"/>
      <c r="FF2" s="654"/>
      <c r="FG2" s="654"/>
      <c r="FH2" s="654"/>
      <c r="FI2" s="654"/>
      <c r="FJ2" s="654"/>
      <c r="FK2" s="654"/>
      <c r="FL2" s="654"/>
      <c r="FM2" s="654"/>
      <c r="FN2" s="654"/>
      <c r="FO2" s="654"/>
      <c r="FP2" s="654"/>
      <c r="FQ2" s="654"/>
      <c r="FR2" s="654"/>
      <c r="FS2" s="654"/>
      <c r="FT2" s="654"/>
      <c r="FU2" s="654"/>
      <c r="FV2" s="654"/>
      <c r="FW2" s="654"/>
      <c r="FX2" s="654"/>
      <c r="FY2" s="654"/>
      <c r="FZ2" s="654"/>
      <c r="GA2" s="654"/>
      <c r="GB2" s="654"/>
      <c r="GC2" s="654"/>
      <c r="GD2" s="654"/>
      <c r="GE2" s="654"/>
      <c r="GF2" s="654"/>
      <c r="GG2" s="654"/>
      <c r="GH2" s="654"/>
      <c r="GI2" s="654"/>
      <c r="GJ2" s="654"/>
      <c r="GK2" s="654"/>
      <c r="GL2" s="654"/>
      <c r="GM2" s="654"/>
      <c r="GN2" s="654"/>
      <c r="GO2" s="654"/>
      <c r="GP2" s="654"/>
      <c r="GQ2" s="654"/>
      <c r="GR2" s="654"/>
      <c r="GS2" s="654"/>
      <c r="GT2" s="654"/>
      <c r="GU2" s="654"/>
      <c r="GV2" s="654"/>
      <c r="GW2" s="654"/>
      <c r="GX2" s="654"/>
      <c r="GY2" s="654"/>
      <c r="GZ2" s="654"/>
      <c r="HA2" s="654"/>
      <c r="HB2" s="654"/>
      <c r="HC2" s="654"/>
      <c r="HD2" s="654"/>
      <c r="HE2" s="654"/>
      <c r="HF2" s="654"/>
      <c r="HG2" s="654"/>
      <c r="HH2" s="654"/>
      <c r="HI2" s="654"/>
      <c r="HJ2" s="654"/>
      <c r="HK2" s="654"/>
      <c r="HL2" s="654"/>
      <c r="HM2" s="654"/>
      <c r="HN2" s="654"/>
      <c r="HO2" s="654"/>
      <c r="HP2" s="654"/>
      <c r="HQ2" s="654"/>
      <c r="HR2" s="654"/>
      <c r="HS2" s="654"/>
      <c r="HT2" s="654"/>
      <c r="HU2" s="654"/>
      <c r="HV2" s="654"/>
      <c r="HW2" s="654"/>
      <c r="HX2" s="654"/>
      <c r="HY2" s="654"/>
      <c r="HZ2" s="654"/>
      <c r="IA2" s="654"/>
      <c r="IB2" s="654"/>
      <c r="IC2" s="654"/>
      <c r="ID2" s="654"/>
      <c r="IE2" s="654"/>
      <c r="IF2" s="654"/>
      <c r="IG2" s="654"/>
      <c r="IH2" s="654"/>
      <c r="II2" s="654"/>
      <c r="IJ2" s="654"/>
      <c r="IK2" s="654"/>
      <c r="IL2" s="654"/>
      <c r="IM2" s="654"/>
      <c r="IN2" s="654"/>
      <c r="IO2" s="654"/>
      <c r="IP2" s="654"/>
      <c r="IQ2" s="654"/>
      <c r="IR2" s="654"/>
      <c r="IS2" s="654"/>
      <c r="IT2" s="654"/>
      <c r="IU2" s="654"/>
      <c r="IV2" s="654"/>
      <c r="IW2" s="654"/>
      <c r="IX2" s="654"/>
      <c r="IY2" s="654"/>
      <c r="IZ2" s="654"/>
      <c r="JA2" s="654"/>
      <c r="JB2" s="654"/>
      <c r="JC2" s="654"/>
      <c r="JD2" s="654"/>
      <c r="JE2" s="654"/>
      <c r="JF2" s="654"/>
      <c r="JG2" s="654"/>
      <c r="JH2" s="654"/>
      <c r="JI2" s="654"/>
      <c r="JJ2" s="654"/>
      <c r="JK2" s="654"/>
      <c r="JL2" s="654"/>
      <c r="JM2" s="654"/>
      <c r="JN2" s="654"/>
      <c r="JO2" s="654"/>
      <c r="JP2" s="654"/>
      <c r="JQ2" s="654"/>
      <c r="JR2" s="654"/>
      <c r="JS2" s="654"/>
      <c r="JT2" s="654"/>
      <c r="JU2" s="654"/>
      <c r="JV2" s="654"/>
      <c r="JW2" s="654"/>
      <c r="JX2" s="654"/>
      <c r="JY2" s="654"/>
      <c r="JZ2" s="654"/>
      <c r="KA2" s="654"/>
      <c r="KB2" s="654"/>
      <c r="KC2" s="654"/>
      <c r="KD2" s="654"/>
      <c r="KE2" s="654"/>
      <c r="KF2" s="654"/>
      <c r="KG2" s="654"/>
      <c r="KH2" s="654"/>
      <c r="KI2" s="654"/>
      <c r="KJ2" s="654"/>
      <c r="KK2" s="654"/>
      <c r="KL2" s="654"/>
      <c r="KM2" s="654"/>
      <c r="KN2" s="654"/>
      <c r="KO2" s="654"/>
      <c r="KP2" s="654"/>
      <c r="KQ2" s="654"/>
      <c r="KR2" s="654"/>
      <c r="KS2" s="654"/>
      <c r="KT2" s="654"/>
      <c r="KU2" s="654"/>
      <c r="KV2" s="654"/>
      <c r="KW2" s="654"/>
      <c r="KX2" s="654"/>
      <c r="KY2" s="654"/>
      <c r="KZ2" s="654"/>
      <c r="LA2" s="654"/>
      <c r="LB2" s="654"/>
      <c r="LC2" s="654"/>
      <c r="LD2" s="654"/>
      <c r="LE2" s="654"/>
      <c r="LF2" s="654"/>
      <c r="LG2" s="654"/>
      <c r="LH2" s="654"/>
      <c r="LI2" s="654"/>
      <c r="LJ2" s="654"/>
      <c r="LK2" s="654"/>
      <c r="LL2" s="654"/>
      <c r="LM2" s="654"/>
      <c r="LN2" s="654"/>
      <c r="LO2" s="654"/>
      <c r="LP2" s="654"/>
      <c r="LQ2" s="654"/>
      <c r="LR2" s="654"/>
      <c r="LS2" s="654"/>
      <c r="LT2" s="654"/>
      <c r="LU2" s="654"/>
      <c r="LV2" s="654"/>
      <c r="LW2" s="654"/>
      <c r="LX2" s="654"/>
      <c r="LY2" s="654"/>
      <c r="LZ2" s="654"/>
      <c r="MA2" s="654"/>
      <c r="MB2" s="654"/>
      <c r="MC2" s="654"/>
      <c r="MD2" s="654"/>
      <c r="ME2" s="654"/>
      <c r="MF2" s="654"/>
      <c r="MG2" s="654"/>
      <c r="MH2" s="654"/>
      <c r="MI2" s="654"/>
      <c r="MJ2" s="654"/>
      <c r="MK2" s="654"/>
      <c r="ML2" s="654"/>
      <c r="MM2" s="654"/>
      <c r="MN2" s="654"/>
      <c r="MO2" s="654"/>
      <c r="MP2" s="654"/>
      <c r="MQ2" s="654"/>
      <c r="MR2" s="654"/>
      <c r="MS2" s="654"/>
      <c r="MT2" s="654"/>
      <c r="MU2" s="654"/>
      <c r="MV2" s="654"/>
      <c r="MW2" s="654"/>
      <c r="MX2" s="654"/>
      <c r="MY2" s="654"/>
      <c r="MZ2" s="654"/>
      <c r="NA2" s="654"/>
      <c r="NB2" s="654"/>
      <c r="NC2" s="654"/>
      <c r="ND2" s="654"/>
      <c r="NE2" s="654"/>
      <c r="NF2" s="654"/>
      <c r="NG2" s="654"/>
      <c r="NH2" s="654"/>
      <c r="NI2" s="654"/>
      <c r="NJ2" s="654"/>
      <c r="NK2" s="654"/>
      <c r="NL2" s="654"/>
      <c r="NM2" s="654"/>
      <c r="NN2" s="654"/>
      <c r="NO2" s="654"/>
      <c r="NP2" s="654"/>
      <c r="NQ2" s="654"/>
      <c r="NR2" s="654"/>
      <c r="NS2" s="654"/>
      <c r="NT2" s="654"/>
      <c r="NU2" s="654"/>
      <c r="NV2" s="654"/>
      <c r="NW2" s="654"/>
      <c r="NX2" s="654"/>
      <c r="NY2" s="654"/>
      <c r="NZ2" s="654"/>
      <c r="OA2" s="654"/>
      <c r="OB2" s="654"/>
      <c r="OC2" s="654"/>
      <c r="OD2" s="654"/>
      <c r="OE2" s="654"/>
      <c r="OF2" s="654"/>
      <c r="OG2" s="654"/>
      <c r="OH2" s="654"/>
      <c r="OI2" s="654"/>
      <c r="OJ2" s="654"/>
      <c r="OK2" s="654"/>
      <c r="OL2" s="654"/>
      <c r="OM2" s="654"/>
      <c r="ON2" s="654"/>
      <c r="OO2" s="654"/>
      <c r="OP2" s="654"/>
      <c r="OQ2" s="654"/>
      <c r="OR2" s="654"/>
      <c r="OS2" s="654"/>
      <c r="OT2" s="654"/>
      <c r="OU2" s="654"/>
      <c r="OV2" s="654"/>
      <c r="OW2" s="654"/>
      <c r="OX2" s="654"/>
      <c r="OY2" s="654"/>
      <c r="OZ2" s="654"/>
      <c r="PA2" s="654"/>
      <c r="PB2" s="654"/>
      <c r="PC2" s="654"/>
      <c r="PD2" s="654"/>
      <c r="PE2" s="654"/>
      <c r="PF2" s="654"/>
      <c r="PG2" s="654"/>
      <c r="PH2" s="654"/>
      <c r="PI2" s="654"/>
      <c r="PJ2" s="654"/>
      <c r="PK2" s="654"/>
      <c r="PL2" s="654"/>
      <c r="PM2" s="654"/>
      <c r="PN2" s="654"/>
      <c r="PO2" s="654"/>
      <c r="PP2" s="654"/>
      <c r="PQ2" s="654"/>
      <c r="PR2" s="654"/>
      <c r="PS2" s="654"/>
      <c r="PT2" s="654"/>
      <c r="PU2" s="654"/>
      <c r="PV2" s="654"/>
      <c r="PW2" s="654"/>
      <c r="PX2" s="654"/>
      <c r="PY2" s="654"/>
      <c r="PZ2" s="654"/>
      <c r="QA2" s="654"/>
      <c r="QB2" s="654"/>
      <c r="QC2" s="654"/>
      <c r="QD2" s="654"/>
      <c r="QE2" s="654"/>
      <c r="QF2" s="654"/>
      <c r="QG2" s="654"/>
      <c r="QH2" s="654"/>
      <c r="QI2" s="654"/>
      <c r="QJ2" s="654"/>
      <c r="QK2" s="654"/>
      <c r="QL2" s="654"/>
      <c r="QM2" s="654"/>
      <c r="QN2" s="654"/>
      <c r="QO2" s="654"/>
      <c r="QP2" s="654"/>
      <c r="QQ2" s="654"/>
      <c r="QR2" s="654"/>
      <c r="QS2" s="654"/>
      <c r="QT2" s="654"/>
      <c r="QU2" s="654"/>
      <c r="QV2" s="654"/>
      <c r="QW2" s="654"/>
      <c r="QX2" s="654"/>
      <c r="QY2" s="654"/>
      <c r="QZ2" s="654"/>
      <c r="RA2" s="654"/>
      <c r="RB2" s="654"/>
      <c r="RC2" s="654"/>
      <c r="RD2" s="654"/>
      <c r="RE2" s="654"/>
      <c r="RF2" s="654"/>
      <c r="RG2" s="654"/>
      <c r="RH2" s="654"/>
      <c r="RI2" s="654"/>
      <c r="RJ2" s="654"/>
      <c r="RK2" s="654"/>
      <c r="RL2" s="654"/>
      <c r="RM2" s="654"/>
      <c r="RN2" s="654"/>
      <c r="RO2" s="654"/>
      <c r="RP2" s="654"/>
      <c r="RQ2" s="654"/>
      <c r="RR2" s="654"/>
      <c r="RS2" s="654"/>
      <c r="RT2" s="654"/>
      <c r="RU2" s="654"/>
      <c r="RV2" s="654"/>
      <c r="RW2" s="654"/>
      <c r="RX2" s="654"/>
      <c r="RY2" s="654"/>
      <c r="RZ2" s="654"/>
      <c r="SA2" s="654"/>
      <c r="SB2" s="654"/>
      <c r="SC2" s="654"/>
      <c r="SD2" s="654"/>
      <c r="SE2" s="654"/>
      <c r="SF2" s="654"/>
      <c r="SG2" s="654"/>
      <c r="SH2" s="654"/>
      <c r="SI2" s="654"/>
      <c r="SJ2" s="654"/>
      <c r="SK2" s="654"/>
      <c r="SL2" s="654"/>
      <c r="SM2" s="654"/>
      <c r="SN2" s="654"/>
      <c r="SO2" s="654"/>
      <c r="SP2" s="654"/>
      <c r="SQ2" s="654"/>
      <c r="SR2" s="654"/>
      <c r="SS2" s="654"/>
      <c r="ST2" s="654"/>
      <c r="SU2" s="654"/>
      <c r="SV2" s="654"/>
      <c r="SW2" s="654"/>
      <c r="SX2" s="654"/>
      <c r="SY2" s="654"/>
      <c r="SZ2" s="654"/>
      <c r="TA2" s="654"/>
      <c r="TB2" s="654"/>
      <c r="TC2" s="654"/>
      <c r="TD2" s="654"/>
      <c r="TE2" s="654"/>
      <c r="TF2" s="654"/>
      <c r="TG2" s="654"/>
      <c r="TH2" s="654"/>
      <c r="TI2" s="654"/>
      <c r="TJ2" s="654"/>
      <c r="TK2" s="654"/>
      <c r="TL2" s="654"/>
      <c r="TM2" s="654"/>
      <c r="TN2" s="654"/>
      <c r="TO2" s="654"/>
      <c r="TP2" s="654"/>
      <c r="TQ2" s="654"/>
      <c r="TR2" s="654"/>
      <c r="TS2" s="654"/>
      <c r="TT2" s="654"/>
      <c r="TU2" s="654"/>
      <c r="TV2" s="654"/>
      <c r="TW2" s="654"/>
      <c r="TX2" s="654"/>
      <c r="TY2" s="654"/>
      <c r="TZ2" s="654"/>
      <c r="UA2" s="654"/>
      <c r="UB2" s="654"/>
      <c r="UC2" s="654"/>
      <c r="UD2" s="654"/>
      <c r="UE2" s="654"/>
      <c r="UF2" s="654"/>
      <c r="UG2" s="654"/>
      <c r="UH2" s="654"/>
      <c r="UI2" s="654"/>
      <c r="UJ2" s="654"/>
      <c r="UK2" s="654"/>
      <c r="UL2" s="654"/>
      <c r="UM2" s="654"/>
      <c r="UN2" s="654"/>
      <c r="UO2" s="654"/>
      <c r="UP2" s="654"/>
      <c r="UQ2" s="654"/>
      <c r="UR2" s="654"/>
      <c r="US2" s="654"/>
      <c r="UT2" s="654"/>
      <c r="UU2" s="654"/>
      <c r="UV2" s="654"/>
      <c r="UW2" s="654"/>
      <c r="UX2" s="654"/>
      <c r="UY2" s="654"/>
      <c r="UZ2" s="654"/>
      <c r="VA2" s="654"/>
      <c r="VB2" s="654"/>
      <c r="VC2" s="654"/>
      <c r="VD2" s="654"/>
      <c r="VE2" s="654"/>
      <c r="VF2" s="654"/>
      <c r="VG2" s="654"/>
      <c r="VH2" s="654"/>
      <c r="VI2" s="654"/>
      <c r="VJ2" s="654"/>
      <c r="VK2" s="654"/>
      <c r="VL2" s="654"/>
      <c r="VM2" s="654"/>
      <c r="VN2" s="654"/>
      <c r="VO2" s="654"/>
      <c r="VP2" s="654"/>
      <c r="VQ2" s="654"/>
      <c r="VR2" s="654"/>
      <c r="VS2" s="654"/>
      <c r="VT2" s="654"/>
      <c r="VU2" s="654"/>
      <c r="VV2" s="654"/>
      <c r="VW2" s="654"/>
      <c r="VX2" s="654"/>
      <c r="VY2" s="654"/>
      <c r="VZ2" s="654"/>
      <c r="WA2" s="654"/>
      <c r="WB2" s="654"/>
      <c r="WC2" s="654"/>
      <c r="WD2" s="654"/>
      <c r="WE2" s="654"/>
      <c r="WF2" s="654"/>
      <c r="WG2" s="654"/>
      <c r="WH2" s="654"/>
      <c r="WI2" s="654"/>
      <c r="WJ2" s="654"/>
      <c r="WK2" s="654"/>
      <c r="WL2" s="654"/>
      <c r="WM2" s="654"/>
      <c r="WN2" s="654"/>
      <c r="WO2" s="654"/>
      <c r="WP2" s="654"/>
      <c r="WQ2" s="654"/>
      <c r="WR2" s="654"/>
      <c r="WS2" s="654"/>
      <c r="WT2" s="654"/>
      <c r="WU2" s="654"/>
      <c r="WV2" s="654"/>
      <c r="WW2" s="654"/>
      <c r="WX2" s="654"/>
      <c r="WY2" s="654"/>
      <c r="WZ2" s="654"/>
      <c r="XA2" s="654"/>
      <c r="XB2" s="654"/>
      <c r="XC2" s="654"/>
      <c r="XD2" s="654"/>
      <c r="XE2" s="654"/>
      <c r="XF2" s="654"/>
      <c r="XG2" s="654"/>
      <c r="XH2" s="654"/>
      <c r="XI2" s="654"/>
      <c r="XJ2" s="654"/>
      <c r="XK2" s="654"/>
      <c r="XL2" s="654"/>
      <c r="XM2" s="654"/>
      <c r="XN2" s="654"/>
      <c r="XO2" s="654"/>
      <c r="XP2" s="654"/>
      <c r="XQ2" s="654"/>
      <c r="XR2" s="654"/>
      <c r="XS2" s="654"/>
      <c r="XT2" s="654"/>
      <c r="XU2" s="654"/>
      <c r="XV2" s="654"/>
      <c r="XW2" s="654"/>
      <c r="XX2" s="654"/>
      <c r="XY2" s="654"/>
      <c r="XZ2" s="654"/>
      <c r="YA2" s="654"/>
      <c r="YB2" s="654"/>
      <c r="YC2" s="654"/>
      <c r="YD2" s="654"/>
      <c r="YE2" s="654"/>
      <c r="YF2" s="654"/>
      <c r="YG2" s="654"/>
      <c r="YH2" s="654"/>
      <c r="YI2" s="654"/>
      <c r="YJ2" s="654"/>
      <c r="YK2" s="654"/>
      <c r="YL2" s="654"/>
      <c r="YM2" s="654"/>
      <c r="YN2" s="654"/>
      <c r="YO2" s="654"/>
      <c r="YP2" s="654"/>
      <c r="YQ2" s="654"/>
      <c r="YR2" s="654"/>
      <c r="YS2" s="654"/>
      <c r="YT2" s="654"/>
      <c r="YU2" s="654"/>
      <c r="YV2" s="654"/>
      <c r="YW2" s="654"/>
      <c r="YX2" s="654"/>
      <c r="YY2" s="654"/>
      <c r="YZ2" s="654"/>
      <c r="ZA2" s="654"/>
      <c r="ZB2" s="654"/>
      <c r="ZC2" s="654"/>
      <c r="ZD2" s="654"/>
      <c r="ZE2" s="654"/>
      <c r="ZF2" s="654"/>
      <c r="ZG2" s="654"/>
      <c r="ZH2" s="654"/>
      <c r="ZI2" s="654"/>
      <c r="ZJ2" s="654"/>
      <c r="ZK2" s="654"/>
      <c r="ZL2" s="654"/>
      <c r="ZM2" s="654"/>
      <c r="ZN2" s="654"/>
      <c r="ZO2" s="654"/>
      <c r="ZP2" s="654"/>
      <c r="ZQ2" s="654"/>
      <c r="ZR2" s="654"/>
      <c r="ZS2" s="654"/>
      <c r="ZT2" s="654"/>
      <c r="ZU2" s="654"/>
      <c r="ZV2" s="654"/>
      <c r="ZW2" s="654"/>
      <c r="ZX2" s="654"/>
      <c r="ZY2" s="654"/>
      <c r="ZZ2" s="654"/>
      <c r="AAA2" s="654"/>
      <c r="AAB2" s="654"/>
      <c r="AAC2" s="654"/>
      <c r="AAD2" s="654"/>
      <c r="AAE2" s="654"/>
      <c r="AAF2" s="654"/>
      <c r="AAG2" s="654"/>
      <c r="AAH2" s="654"/>
      <c r="AAI2" s="654"/>
      <c r="AAJ2" s="654"/>
      <c r="AAK2" s="654"/>
      <c r="AAL2" s="654"/>
      <c r="AAM2" s="654"/>
      <c r="AAN2" s="654"/>
      <c r="AAO2" s="654"/>
      <c r="AAP2" s="654"/>
      <c r="AAQ2" s="654"/>
      <c r="AAR2" s="654"/>
      <c r="AAS2" s="654"/>
      <c r="AAT2" s="654"/>
      <c r="AAU2" s="654"/>
      <c r="AAV2" s="654"/>
      <c r="AAW2" s="654"/>
      <c r="AAX2" s="654"/>
      <c r="AAY2" s="654"/>
      <c r="AAZ2" s="654"/>
      <c r="ABA2" s="654"/>
      <c r="ABB2" s="654"/>
      <c r="ABC2" s="654"/>
      <c r="ABD2" s="654"/>
      <c r="ABE2" s="654"/>
      <c r="ABF2" s="654"/>
      <c r="ABG2" s="654"/>
      <c r="ABH2" s="654"/>
      <c r="ABI2" s="654"/>
      <c r="ABJ2" s="654"/>
      <c r="ABK2" s="654"/>
      <c r="ABL2" s="654"/>
      <c r="ABM2" s="654"/>
      <c r="ABN2" s="654"/>
      <c r="ABO2" s="654"/>
      <c r="ABP2" s="654"/>
      <c r="ABQ2" s="654"/>
      <c r="ABR2" s="654"/>
      <c r="ABS2" s="654"/>
      <c r="ABT2" s="654"/>
      <c r="ABU2" s="654"/>
      <c r="ABV2" s="654"/>
      <c r="ABW2" s="654"/>
      <c r="ABX2" s="654"/>
      <c r="ABY2" s="654"/>
      <c r="ABZ2" s="654"/>
      <c r="ACA2" s="654"/>
      <c r="ACB2" s="654"/>
      <c r="ACC2" s="654"/>
      <c r="ACD2" s="654"/>
      <c r="ACE2" s="654"/>
      <c r="ACF2" s="654"/>
      <c r="ACG2" s="654"/>
      <c r="ACH2" s="654"/>
      <c r="ACI2" s="654"/>
      <c r="ACJ2" s="654"/>
      <c r="ACK2" s="654"/>
      <c r="ACL2" s="654"/>
      <c r="ACM2" s="654"/>
      <c r="ACN2" s="654"/>
      <c r="ACO2" s="654"/>
      <c r="ACP2" s="654"/>
      <c r="ACQ2" s="661"/>
    </row>
    <row r="3" spans="1:771" ht="11.25" customHeight="1">
      <c r="A3" s="2524" t="s">
        <v>6</v>
      </c>
      <c r="B3" s="2342"/>
      <c r="C3" s="2525" t="s">
        <v>7</v>
      </c>
      <c r="D3" s="2341"/>
      <c r="E3" s="2341"/>
      <c r="F3" s="2526" t="s">
        <v>8</v>
      </c>
      <c r="G3" s="2527"/>
      <c r="H3" s="646"/>
      <c r="I3" s="657"/>
      <c r="J3" s="657"/>
      <c r="K3" s="646"/>
      <c r="L3" s="647"/>
      <c r="M3" s="2528" t="s">
        <v>5</v>
      </c>
      <c r="N3" s="2129"/>
      <c r="O3" s="2129"/>
      <c r="P3" s="2129"/>
      <c r="Q3" s="2129"/>
      <c r="R3" s="2129"/>
      <c r="S3" s="2129"/>
      <c r="T3" s="2129"/>
      <c r="U3" s="2331"/>
      <c r="V3" s="648"/>
      <c r="W3" s="2529" t="s">
        <v>4</v>
      </c>
      <c r="X3" s="2304"/>
      <c r="Y3" s="2304"/>
      <c r="Z3" s="2304"/>
      <c r="AA3" s="2337"/>
      <c r="AB3" s="649"/>
      <c r="AC3" s="649"/>
      <c r="AD3" s="649"/>
      <c r="AE3" s="649"/>
      <c r="AF3" s="649"/>
      <c r="AG3" s="649"/>
      <c r="AH3" s="649"/>
      <c r="AI3" s="649"/>
      <c r="AJ3" s="649"/>
      <c r="AK3" s="649"/>
      <c r="AL3" s="649"/>
      <c r="AM3" s="649"/>
      <c r="AN3" s="649"/>
      <c r="AO3" s="649"/>
      <c r="AP3" s="649"/>
      <c r="AQ3" s="649"/>
      <c r="AR3" s="649"/>
      <c r="AS3" s="649"/>
      <c r="AT3" s="649"/>
      <c r="AU3" s="651">
        <v>1</v>
      </c>
      <c r="AV3" s="654"/>
      <c r="AW3" s="648"/>
      <c r="AX3" s="648"/>
      <c r="AY3" s="648"/>
      <c r="AZ3" s="648"/>
      <c r="BA3" s="648"/>
      <c r="BB3" s="648"/>
      <c r="BC3" s="648"/>
      <c r="BD3" s="648"/>
      <c r="BE3" s="648"/>
      <c r="BF3" s="648"/>
      <c r="BG3" s="648"/>
      <c r="BH3" s="648"/>
      <c r="BI3" s="648"/>
      <c r="BJ3" s="648"/>
      <c r="BK3" s="662"/>
      <c r="BL3" s="662"/>
      <c r="BM3" s="662"/>
      <c r="BN3" s="662"/>
      <c r="BO3" s="662"/>
      <c r="BP3" s="662"/>
      <c r="BQ3" s="662"/>
      <c r="BR3" s="662"/>
      <c r="BS3" s="662"/>
      <c r="BT3" s="662"/>
      <c r="BU3" s="662"/>
      <c r="BV3" s="662"/>
      <c r="BW3" s="662"/>
      <c r="BX3" s="662"/>
      <c r="BY3" s="662"/>
      <c r="BZ3" s="662"/>
      <c r="CA3" s="662"/>
      <c r="CB3" s="648"/>
      <c r="CC3" s="660">
        <v>1</v>
      </c>
      <c r="CD3" s="653"/>
      <c r="CE3" s="648"/>
      <c r="CF3" s="654"/>
      <c r="CG3" s="654"/>
      <c r="CH3" s="654"/>
      <c r="CI3" s="654"/>
      <c r="CJ3" s="654"/>
      <c r="CK3" s="654"/>
      <c r="CL3" s="654"/>
      <c r="CM3" s="654"/>
      <c r="CN3" s="654"/>
      <c r="CO3" s="654"/>
      <c r="CP3" s="654"/>
      <c r="CQ3" s="654"/>
      <c r="CR3" s="654"/>
      <c r="CS3" s="654"/>
      <c r="CT3" s="654"/>
      <c r="CU3" s="654"/>
      <c r="CV3" s="654"/>
      <c r="CW3" s="654"/>
      <c r="CX3" s="654"/>
      <c r="CY3" s="654"/>
      <c r="CZ3" s="654"/>
      <c r="DA3" s="654"/>
      <c r="DB3" s="654"/>
      <c r="DC3" s="654"/>
      <c r="DD3" s="654"/>
      <c r="DE3" s="654"/>
      <c r="DF3" s="654"/>
      <c r="DG3" s="654"/>
      <c r="DH3" s="654"/>
      <c r="DI3" s="654"/>
      <c r="DJ3" s="654"/>
      <c r="DK3" s="654"/>
      <c r="DL3" s="654"/>
      <c r="DM3" s="654"/>
      <c r="DN3" s="654"/>
      <c r="DO3" s="654"/>
      <c r="DP3" s="654"/>
      <c r="DQ3" s="654"/>
      <c r="DR3" s="654"/>
      <c r="DS3" s="654"/>
      <c r="DT3" s="654"/>
      <c r="DU3" s="654"/>
      <c r="DV3" s="654"/>
      <c r="DW3" s="654"/>
      <c r="DX3" s="654"/>
      <c r="DY3" s="654"/>
      <c r="DZ3" s="654"/>
      <c r="EA3" s="654"/>
      <c r="EB3" s="654"/>
      <c r="EC3" s="654"/>
      <c r="ED3" s="654"/>
      <c r="EE3" s="654"/>
      <c r="EF3" s="654"/>
      <c r="EG3" s="654"/>
      <c r="EH3" s="654"/>
      <c r="EI3" s="654"/>
      <c r="EJ3" s="654"/>
      <c r="EK3" s="654"/>
      <c r="EL3" s="654"/>
      <c r="EM3" s="654"/>
      <c r="EN3" s="654"/>
      <c r="EO3" s="654"/>
      <c r="EP3" s="654"/>
      <c r="EQ3" s="654"/>
      <c r="ER3" s="654"/>
      <c r="ES3" s="654"/>
      <c r="ET3" s="654"/>
      <c r="EU3" s="654"/>
      <c r="EV3" s="654"/>
      <c r="EW3" s="654"/>
      <c r="EX3" s="654"/>
      <c r="EY3" s="654"/>
      <c r="EZ3" s="654"/>
      <c r="FA3" s="654"/>
      <c r="FB3" s="654"/>
      <c r="FC3" s="654"/>
      <c r="FD3" s="654"/>
      <c r="FE3" s="654"/>
      <c r="FF3" s="654"/>
      <c r="FG3" s="654"/>
      <c r="FH3" s="654"/>
      <c r="FI3" s="654"/>
      <c r="FJ3" s="654"/>
      <c r="FK3" s="654"/>
      <c r="FL3" s="654"/>
      <c r="FM3" s="654"/>
      <c r="FN3" s="654"/>
      <c r="FO3" s="654"/>
      <c r="FP3" s="654"/>
      <c r="FQ3" s="654"/>
      <c r="FR3" s="654"/>
      <c r="FS3" s="654"/>
      <c r="FT3" s="654"/>
      <c r="FU3" s="654"/>
      <c r="FV3" s="654"/>
      <c r="FW3" s="654"/>
      <c r="FX3" s="654"/>
      <c r="FY3" s="654"/>
      <c r="FZ3" s="654"/>
      <c r="GA3" s="654"/>
      <c r="GB3" s="654"/>
      <c r="GC3" s="654"/>
      <c r="GD3" s="654"/>
      <c r="GE3" s="654"/>
      <c r="GF3" s="654"/>
      <c r="GG3" s="654"/>
      <c r="GH3" s="654"/>
      <c r="GI3" s="654"/>
      <c r="GJ3" s="654"/>
      <c r="GK3" s="654"/>
      <c r="GL3" s="654"/>
      <c r="GM3" s="654"/>
      <c r="GN3" s="654"/>
      <c r="GO3" s="654"/>
      <c r="GP3" s="654"/>
      <c r="GQ3" s="654"/>
      <c r="GR3" s="654"/>
      <c r="GS3" s="654"/>
      <c r="GT3" s="654"/>
      <c r="GU3" s="654"/>
      <c r="GV3" s="654"/>
      <c r="GW3" s="654"/>
      <c r="GX3" s="654"/>
      <c r="GY3" s="654"/>
      <c r="GZ3" s="654"/>
      <c r="HA3" s="654"/>
      <c r="HB3" s="654"/>
      <c r="HC3" s="654"/>
      <c r="HD3" s="654"/>
      <c r="HE3" s="654"/>
      <c r="HF3" s="654"/>
      <c r="HG3" s="654"/>
      <c r="HH3" s="654"/>
      <c r="HI3" s="654"/>
      <c r="HJ3" s="654"/>
      <c r="HK3" s="654"/>
      <c r="HL3" s="654"/>
      <c r="HM3" s="654"/>
      <c r="HN3" s="654"/>
      <c r="HO3" s="654"/>
      <c r="HP3" s="654"/>
      <c r="HQ3" s="654"/>
      <c r="HR3" s="654"/>
      <c r="HS3" s="654"/>
      <c r="HT3" s="654"/>
      <c r="HU3" s="654"/>
      <c r="HV3" s="654"/>
      <c r="HW3" s="654"/>
      <c r="HX3" s="654"/>
      <c r="HY3" s="654"/>
      <c r="HZ3" s="654"/>
      <c r="IA3" s="654"/>
      <c r="IB3" s="654"/>
      <c r="IC3" s="654"/>
      <c r="ID3" s="654"/>
      <c r="IE3" s="654"/>
      <c r="IF3" s="654"/>
      <c r="IG3" s="654"/>
      <c r="IH3" s="654"/>
      <c r="II3" s="654"/>
      <c r="IJ3" s="654"/>
      <c r="IK3" s="654"/>
      <c r="IL3" s="654"/>
      <c r="IM3" s="654"/>
      <c r="IN3" s="654"/>
      <c r="IO3" s="654"/>
      <c r="IP3" s="654"/>
      <c r="IQ3" s="654"/>
      <c r="IR3" s="654"/>
      <c r="IS3" s="654"/>
      <c r="IT3" s="654"/>
      <c r="IU3" s="654"/>
      <c r="IV3" s="654"/>
      <c r="IW3" s="654"/>
      <c r="IX3" s="654"/>
      <c r="IY3" s="654"/>
      <c r="IZ3" s="654"/>
      <c r="JA3" s="654"/>
      <c r="JB3" s="654"/>
      <c r="JC3" s="654"/>
      <c r="JD3" s="654"/>
      <c r="JE3" s="654"/>
      <c r="JF3" s="654"/>
      <c r="JG3" s="654"/>
      <c r="JH3" s="654"/>
      <c r="JI3" s="654"/>
      <c r="JJ3" s="654"/>
      <c r="JK3" s="654"/>
      <c r="JL3" s="654"/>
      <c r="JM3" s="654"/>
      <c r="JN3" s="654"/>
      <c r="JO3" s="654"/>
      <c r="JP3" s="654"/>
      <c r="JQ3" s="654"/>
      <c r="JR3" s="654"/>
      <c r="JS3" s="654"/>
      <c r="JT3" s="654"/>
      <c r="JU3" s="654"/>
      <c r="JV3" s="654"/>
      <c r="JW3" s="654"/>
      <c r="JX3" s="654"/>
      <c r="JY3" s="654"/>
      <c r="JZ3" s="654"/>
      <c r="KA3" s="654"/>
      <c r="KB3" s="654"/>
      <c r="KC3" s="654"/>
      <c r="KD3" s="654"/>
      <c r="KE3" s="654"/>
      <c r="KF3" s="654"/>
      <c r="KG3" s="654"/>
      <c r="KH3" s="654"/>
      <c r="KI3" s="654"/>
      <c r="KJ3" s="654"/>
      <c r="KK3" s="654"/>
      <c r="KL3" s="654"/>
      <c r="KM3" s="654"/>
      <c r="KN3" s="654"/>
      <c r="KO3" s="654"/>
      <c r="KP3" s="654"/>
      <c r="KQ3" s="654"/>
      <c r="KR3" s="654"/>
      <c r="KS3" s="654"/>
      <c r="KT3" s="654"/>
      <c r="KU3" s="654"/>
      <c r="KV3" s="654"/>
      <c r="KW3" s="654"/>
      <c r="KX3" s="654"/>
      <c r="KY3" s="654"/>
      <c r="KZ3" s="654"/>
      <c r="LA3" s="654"/>
      <c r="LB3" s="654"/>
      <c r="LC3" s="654"/>
      <c r="LD3" s="654"/>
      <c r="LE3" s="654"/>
      <c r="LF3" s="654"/>
      <c r="LG3" s="654"/>
      <c r="LH3" s="654"/>
      <c r="LI3" s="654"/>
      <c r="LJ3" s="654"/>
      <c r="LK3" s="654"/>
      <c r="LL3" s="654"/>
      <c r="LM3" s="654"/>
      <c r="LN3" s="654"/>
      <c r="LO3" s="654"/>
      <c r="LP3" s="654"/>
      <c r="LQ3" s="654"/>
      <c r="LR3" s="654"/>
      <c r="LS3" s="654"/>
      <c r="LT3" s="654"/>
      <c r="LU3" s="654"/>
      <c r="LV3" s="654"/>
      <c r="LW3" s="654"/>
      <c r="LX3" s="654"/>
      <c r="LY3" s="654"/>
      <c r="LZ3" s="654"/>
      <c r="MA3" s="654"/>
      <c r="MB3" s="654"/>
      <c r="MC3" s="654"/>
      <c r="MD3" s="654"/>
      <c r="ME3" s="654"/>
      <c r="MF3" s="654"/>
      <c r="MG3" s="654"/>
      <c r="MH3" s="654"/>
      <c r="MI3" s="654"/>
      <c r="MJ3" s="654"/>
      <c r="MK3" s="654"/>
      <c r="ML3" s="654"/>
      <c r="MM3" s="654"/>
      <c r="MN3" s="654"/>
      <c r="MO3" s="654"/>
      <c r="MP3" s="654"/>
      <c r="MQ3" s="654"/>
      <c r="MR3" s="654"/>
      <c r="MS3" s="654"/>
      <c r="MT3" s="654"/>
      <c r="MU3" s="654"/>
      <c r="MV3" s="654"/>
      <c r="MW3" s="654"/>
      <c r="MX3" s="654"/>
      <c r="MY3" s="654"/>
      <c r="MZ3" s="654"/>
      <c r="NA3" s="654"/>
      <c r="NB3" s="654"/>
      <c r="NC3" s="654"/>
      <c r="ND3" s="654"/>
      <c r="NE3" s="654"/>
      <c r="NF3" s="654"/>
      <c r="NG3" s="654"/>
      <c r="NH3" s="654"/>
      <c r="NI3" s="654"/>
      <c r="NJ3" s="654"/>
      <c r="NK3" s="654"/>
      <c r="NL3" s="654"/>
      <c r="NM3" s="654"/>
      <c r="NN3" s="654"/>
      <c r="NO3" s="654"/>
      <c r="NP3" s="654"/>
      <c r="NQ3" s="654"/>
      <c r="NR3" s="654"/>
      <c r="NS3" s="654"/>
      <c r="NT3" s="654"/>
      <c r="NU3" s="654"/>
      <c r="NV3" s="654"/>
      <c r="NW3" s="654"/>
      <c r="NX3" s="654"/>
      <c r="NY3" s="654"/>
      <c r="NZ3" s="654"/>
      <c r="OA3" s="654"/>
      <c r="OB3" s="654"/>
      <c r="OC3" s="654"/>
      <c r="OD3" s="654"/>
      <c r="OE3" s="654"/>
      <c r="OF3" s="654"/>
      <c r="OG3" s="654"/>
      <c r="OH3" s="654"/>
      <c r="OI3" s="654"/>
      <c r="OJ3" s="654"/>
      <c r="OK3" s="654"/>
      <c r="OL3" s="654"/>
      <c r="OM3" s="654"/>
      <c r="ON3" s="654"/>
      <c r="OO3" s="654"/>
      <c r="OP3" s="654"/>
      <c r="OQ3" s="654"/>
      <c r="OR3" s="654"/>
      <c r="OS3" s="654"/>
      <c r="OT3" s="654"/>
      <c r="OU3" s="654"/>
      <c r="OV3" s="654"/>
      <c r="OW3" s="654"/>
      <c r="OX3" s="654"/>
      <c r="OY3" s="654"/>
      <c r="OZ3" s="654"/>
      <c r="PA3" s="654"/>
      <c r="PB3" s="654"/>
      <c r="PC3" s="654"/>
      <c r="PD3" s="654"/>
      <c r="PE3" s="654"/>
      <c r="PF3" s="654"/>
      <c r="PG3" s="654"/>
      <c r="PH3" s="654"/>
      <c r="PI3" s="654"/>
      <c r="PJ3" s="654"/>
      <c r="PK3" s="654"/>
      <c r="PL3" s="654"/>
      <c r="PM3" s="654"/>
      <c r="PN3" s="654"/>
      <c r="PO3" s="654"/>
      <c r="PP3" s="654"/>
      <c r="PQ3" s="654"/>
      <c r="PR3" s="654"/>
      <c r="PS3" s="654"/>
      <c r="PT3" s="654"/>
      <c r="PU3" s="654"/>
      <c r="PV3" s="654"/>
      <c r="PW3" s="654"/>
      <c r="PX3" s="654"/>
      <c r="PY3" s="654"/>
      <c r="PZ3" s="654"/>
      <c r="QA3" s="654"/>
      <c r="QB3" s="654"/>
      <c r="QC3" s="654"/>
      <c r="QD3" s="654"/>
      <c r="QE3" s="654"/>
      <c r="QF3" s="654"/>
      <c r="QG3" s="654"/>
      <c r="QH3" s="654"/>
      <c r="QI3" s="654"/>
      <c r="QJ3" s="654"/>
      <c r="QK3" s="654"/>
      <c r="QL3" s="654"/>
      <c r="QM3" s="654"/>
      <c r="QN3" s="654"/>
      <c r="QO3" s="654"/>
      <c r="QP3" s="654"/>
      <c r="QQ3" s="654"/>
      <c r="QR3" s="654"/>
      <c r="QS3" s="654"/>
      <c r="QT3" s="654"/>
      <c r="QU3" s="654"/>
      <c r="QV3" s="654"/>
      <c r="QW3" s="654"/>
      <c r="QX3" s="654"/>
      <c r="QY3" s="654"/>
      <c r="QZ3" s="654"/>
      <c r="RA3" s="654"/>
      <c r="RB3" s="654"/>
      <c r="RC3" s="654"/>
      <c r="RD3" s="654"/>
      <c r="RE3" s="654"/>
      <c r="RF3" s="654"/>
      <c r="RG3" s="654"/>
      <c r="RH3" s="654"/>
      <c r="RI3" s="654"/>
      <c r="RJ3" s="654"/>
      <c r="RK3" s="654"/>
      <c r="RL3" s="654"/>
      <c r="RM3" s="654"/>
      <c r="RN3" s="654"/>
      <c r="RO3" s="654"/>
      <c r="RP3" s="654"/>
      <c r="RQ3" s="654"/>
      <c r="RR3" s="654"/>
      <c r="RS3" s="654"/>
      <c r="RT3" s="654"/>
      <c r="RU3" s="654"/>
      <c r="RV3" s="654"/>
      <c r="RW3" s="654"/>
      <c r="RX3" s="654"/>
      <c r="RY3" s="654"/>
      <c r="RZ3" s="654"/>
      <c r="SA3" s="654"/>
      <c r="SB3" s="654"/>
      <c r="SC3" s="654"/>
      <c r="SD3" s="654"/>
      <c r="SE3" s="654"/>
      <c r="SF3" s="654"/>
      <c r="SG3" s="654"/>
      <c r="SH3" s="654"/>
      <c r="SI3" s="654"/>
      <c r="SJ3" s="654"/>
      <c r="SK3" s="654"/>
      <c r="SL3" s="654"/>
      <c r="SM3" s="654"/>
      <c r="SN3" s="654"/>
      <c r="SO3" s="654"/>
      <c r="SP3" s="654"/>
      <c r="SQ3" s="654"/>
      <c r="SR3" s="654"/>
      <c r="SS3" s="654"/>
      <c r="ST3" s="654"/>
      <c r="SU3" s="654"/>
      <c r="SV3" s="654"/>
      <c r="SW3" s="654"/>
      <c r="SX3" s="654"/>
      <c r="SY3" s="654"/>
      <c r="SZ3" s="654"/>
      <c r="TA3" s="654"/>
      <c r="TB3" s="654"/>
      <c r="TC3" s="654"/>
      <c r="TD3" s="654"/>
      <c r="TE3" s="654"/>
      <c r="TF3" s="654"/>
      <c r="TG3" s="654"/>
      <c r="TH3" s="654"/>
      <c r="TI3" s="654"/>
      <c r="TJ3" s="654"/>
      <c r="TK3" s="654"/>
      <c r="TL3" s="654"/>
      <c r="TM3" s="654"/>
      <c r="TN3" s="654"/>
      <c r="TO3" s="654"/>
      <c r="TP3" s="654"/>
      <c r="TQ3" s="654"/>
      <c r="TR3" s="654"/>
      <c r="TS3" s="654"/>
      <c r="TT3" s="654"/>
      <c r="TU3" s="654"/>
      <c r="TV3" s="654"/>
      <c r="TW3" s="654"/>
      <c r="TX3" s="654"/>
      <c r="TY3" s="654"/>
      <c r="TZ3" s="654"/>
      <c r="UA3" s="654"/>
      <c r="UB3" s="654"/>
      <c r="UC3" s="654"/>
      <c r="UD3" s="654"/>
      <c r="UE3" s="654"/>
      <c r="UF3" s="654"/>
      <c r="UG3" s="654"/>
      <c r="UH3" s="654"/>
      <c r="UI3" s="654"/>
      <c r="UJ3" s="654"/>
      <c r="UK3" s="654"/>
      <c r="UL3" s="654"/>
      <c r="UM3" s="654"/>
      <c r="UN3" s="654"/>
      <c r="UO3" s="654"/>
      <c r="UP3" s="654"/>
      <c r="UQ3" s="654"/>
      <c r="UR3" s="654"/>
      <c r="US3" s="654"/>
      <c r="UT3" s="654"/>
      <c r="UU3" s="654"/>
      <c r="UV3" s="654"/>
      <c r="UW3" s="654"/>
      <c r="UX3" s="654"/>
      <c r="UY3" s="654"/>
      <c r="UZ3" s="654"/>
      <c r="VA3" s="654"/>
      <c r="VB3" s="654"/>
      <c r="VC3" s="654"/>
      <c r="VD3" s="654"/>
      <c r="VE3" s="654"/>
      <c r="VF3" s="654"/>
      <c r="VG3" s="654"/>
      <c r="VH3" s="654"/>
      <c r="VI3" s="654"/>
      <c r="VJ3" s="654"/>
      <c r="VK3" s="654"/>
      <c r="VL3" s="654"/>
      <c r="VM3" s="654"/>
      <c r="VN3" s="654"/>
      <c r="VO3" s="654"/>
      <c r="VP3" s="654"/>
      <c r="VQ3" s="654"/>
      <c r="VR3" s="654"/>
      <c r="VS3" s="654"/>
      <c r="VT3" s="654"/>
      <c r="VU3" s="654"/>
      <c r="VV3" s="654"/>
      <c r="VW3" s="654"/>
      <c r="VX3" s="654"/>
      <c r="VY3" s="654"/>
      <c r="VZ3" s="654"/>
      <c r="WA3" s="654"/>
      <c r="WB3" s="654"/>
      <c r="WC3" s="654"/>
      <c r="WD3" s="654"/>
      <c r="WE3" s="654"/>
      <c r="WF3" s="654"/>
      <c r="WG3" s="654"/>
      <c r="WH3" s="654"/>
      <c r="WI3" s="654"/>
      <c r="WJ3" s="654"/>
      <c r="WK3" s="654"/>
      <c r="WL3" s="654"/>
      <c r="WM3" s="654"/>
      <c r="WN3" s="654"/>
      <c r="WO3" s="654"/>
      <c r="WP3" s="654"/>
      <c r="WQ3" s="654"/>
      <c r="WR3" s="654"/>
      <c r="WS3" s="654"/>
      <c r="WT3" s="654"/>
      <c r="WU3" s="654"/>
      <c r="WV3" s="654"/>
      <c r="WW3" s="654"/>
      <c r="WX3" s="654"/>
      <c r="WY3" s="654"/>
      <c r="WZ3" s="654"/>
      <c r="XA3" s="654"/>
      <c r="XB3" s="654"/>
      <c r="XC3" s="654"/>
      <c r="XD3" s="654"/>
      <c r="XE3" s="654"/>
      <c r="XF3" s="654"/>
      <c r="XG3" s="654"/>
      <c r="XH3" s="654"/>
      <c r="XI3" s="654"/>
      <c r="XJ3" s="654"/>
      <c r="XK3" s="654"/>
      <c r="XL3" s="654"/>
      <c r="XM3" s="654"/>
      <c r="XN3" s="654"/>
      <c r="XO3" s="654"/>
      <c r="XP3" s="654"/>
      <c r="XQ3" s="654"/>
      <c r="XR3" s="654"/>
      <c r="XS3" s="654"/>
      <c r="XT3" s="654"/>
      <c r="XU3" s="654"/>
      <c r="XV3" s="654"/>
      <c r="XW3" s="654"/>
      <c r="XX3" s="654"/>
      <c r="XY3" s="654"/>
      <c r="XZ3" s="654"/>
      <c r="YA3" s="654"/>
      <c r="YB3" s="654"/>
      <c r="YC3" s="654"/>
      <c r="YD3" s="654"/>
      <c r="YE3" s="654"/>
      <c r="YF3" s="654"/>
      <c r="YG3" s="654"/>
      <c r="YH3" s="654"/>
      <c r="YI3" s="654"/>
      <c r="YJ3" s="654"/>
      <c r="YK3" s="654"/>
      <c r="YL3" s="654"/>
      <c r="YM3" s="654"/>
      <c r="YN3" s="654"/>
      <c r="YO3" s="654"/>
      <c r="YP3" s="654"/>
      <c r="YQ3" s="654"/>
      <c r="YR3" s="654"/>
      <c r="YS3" s="654"/>
      <c r="YT3" s="654"/>
      <c r="YU3" s="654"/>
      <c r="YV3" s="654"/>
      <c r="YW3" s="654"/>
      <c r="YX3" s="654"/>
      <c r="YY3" s="654"/>
      <c r="YZ3" s="654"/>
      <c r="ZA3" s="654"/>
      <c r="ZB3" s="654"/>
      <c r="ZC3" s="654"/>
      <c r="ZD3" s="654"/>
      <c r="ZE3" s="654"/>
      <c r="ZF3" s="654"/>
      <c r="ZG3" s="654"/>
      <c r="ZH3" s="654"/>
      <c r="ZI3" s="654"/>
      <c r="ZJ3" s="654"/>
      <c r="ZK3" s="654"/>
      <c r="ZL3" s="654"/>
      <c r="ZM3" s="654"/>
      <c r="ZN3" s="654"/>
      <c r="ZO3" s="654"/>
      <c r="ZP3" s="654"/>
      <c r="ZQ3" s="654"/>
      <c r="ZR3" s="654"/>
      <c r="ZS3" s="654"/>
      <c r="ZT3" s="654"/>
      <c r="ZU3" s="654"/>
      <c r="ZV3" s="654"/>
      <c r="ZW3" s="654"/>
      <c r="ZX3" s="654"/>
      <c r="ZY3" s="654"/>
      <c r="ZZ3" s="654"/>
      <c r="AAA3" s="654"/>
      <c r="AAB3" s="654"/>
      <c r="AAC3" s="654"/>
      <c r="AAD3" s="654"/>
      <c r="AAE3" s="654"/>
      <c r="AAF3" s="654"/>
      <c r="AAG3" s="654"/>
      <c r="AAH3" s="654"/>
      <c r="AAI3" s="654"/>
      <c r="AAJ3" s="654"/>
      <c r="AAK3" s="654"/>
      <c r="AAL3" s="654"/>
      <c r="AAM3" s="654"/>
      <c r="AAN3" s="654"/>
      <c r="AAO3" s="654"/>
      <c r="AAP3" s="654"/>
      <c r="AAQ3" s="654"/>
      <c r="AAR3" s="654"/>
      <c r="AAS3" s="654"/>
      <c r="AAT3" s="654"/>
      <c r="AAU3" s="654"/>
      <c r="AAV3" s="654"/>
      <c r="AAW3" s="654"/>
      <c r="AAX3" s="654"/>
      <c r="AAY3" s="654"/>
      <c r="AAZ3" s="654"/>
      <c r="ABA3" s="654"/>
      <c r="ABB3" s="654"/>
      <c r="ABC3" s="654"/>
      <c r="ABD3" s="654"/>
      <c r="ABE3" s="654"/>
      <c r="ABF3" s="654"/>
      <c r="ABG3" s="654"/>
      <c r="ABH3" s="654"/>
      <c r="ABI3" s="654"/>
      <c r="ABJ3" s="654"/>
      <c r="ABK3" s="654"/>
      <c r="ABL3" s="654"/>
      <c r="ABM3" s="654"/>
      <c r="ABN3" s="654"/>
      <c r="ABO3" s="654"/>
      <c r="ABP3" s="654"/>
      <c r="ABQ3" s="654"/>
      <c r="ABR3" s="654"/>
      <c r="ABS3" s="654"/>
      <c r="ABT3" s="654"/>
      <c r="ABU3" s="654"/>
      <c r="ABV3" s="654"/>
      <c r="ABW3" s="654"/>
      <c r="ABX3" s="654"/>
      <c r="ABY3" s="654"/>
      <c r="ABZ3" s="654"/>
      <c r="ACA3" s="654"/>
      <c r="ACB3" s="654"/>
      <c r="ACC3" s="654"/>
      <c r="ACD3" s="654"/>
      <c r="ACE3" s="654"/>
      <c r="ACF3" s="654"/>
      <c r="ACG3" s="654"/>
      <c r="ACH3" s="654"/>
      <c r="ACI3" s="654"/>
      <c r="ACJ3" s="654"/>
      <c r="ACK3" s="654"/>
      <c r="ACL3" s="654"/>
      <c r="ACM3" s="654"/>
      <c r="ACN3" s="654"/>
      <c r="ACO3" s="654"/>
      <c r="ACP3" s="654"/>
      <c r="ACQ3" s="661"/>
    </row>
    <row r="4" spans="1:771" ht="11.25" customHeight="1">
      <c r="A4" s="2530" t="s">
        <v>582</v>
      </c>
      <c r="B4" s="2353"/>
      <c r="C4" s="2531" t="s">
        <v>9</v>
      </c>
      <c r="D4" s="2292"/>
      <c r="E4" s="2292"/>
      <c r="F4" s="2532">
        <v>5</v>
      </c>
      <c r="G4" s="2326"/>
      <c r="H4" s="646"/>
      <c r="I4" s="646"/>
      <c r="J4" s="646"/>
      <c r="K4" s="646"/>
      <c r="L4" s="647"/>
      <c r="M4" s="2533" t="str">
        <f>[5]Matriz!D4</f>
        <v>1.) Enero - Abril</v>
      </c>
      <c r="N4" s="2534"/>
      <c r="O4" s="2534"/>
      <c r="P4" s="2534"/>
      <c r="Q4" s="2534"/>
      <c r="R4" s="2534"/>
      <c r="S4" s="2534"/>
      <c r="T4" s="2534"/>
      <c r="U4" s="2535"/>
      <c r="V4" s="648"/>
      <c r="W4" s="2536">
        <f>[5]Matriz!C4</f>
        <v>45777</v>
      </c>
      <c r="X4" s="2534"/>
      <c r="Y4" s="2534"/>
      <c r="Z4" s="2534"/>
      <c r="AA4" s="2535"/>
      <c r="AB4" s="653"/>
      <c r="AC4" s="653"/>
      <c r="AD4" s="653"/>
      <c r="AE4" s="653"/>
      <c r="AF4" s="653"/>
      <c r="AG4" s="653"/>
      <c r="AH4" s="653"/>
      <c r="AI4" s="653"/>
      <c r="AJ4" s="653"/>
      <c r="AK4" s="653"/>
      <c r="AL4" s="653"/>
      <c r="AM4" s="653"/>
      <c r="AN4" s="653"/>
      <c r="AO4" s="653"/>
      <c r="AP4" s="653"/>
      <c r="AQ4" s="653"/>
      <c r="AR4" s="653"/>
      <c r="AS4" s="653"/>
      <c r="AT4" s="653"/>
      <c r="AU4" s="651">
        <v>1</v>
      </c>
      <c r="AV4" s="654"/>
      <c r="AW4" s="648"/>
      <c r="AX4" s="648"/>
      <c r="AY4" s="648"/>
      <c r="AZ4" s="648"/>
      <c r="BA4" s="648"/>
      <c r="BB4" s="648"/>
      <c r="BC4" s="648"/>
      <c r="BD4" s="648"/>
      <c r="BE4" s="648"/>
      <c r="BF4" s="648"/>
      <c r="BG4" s="648"/>
      <c r="BH4" s="648"/>
      <c r="BI4" s="648"/>
      <c r="BJ4" s="648"/>
      <c r="BK4" s="662"/>
      <c r="BL4" s="662"/>
      <c r="BM4" s="662"/>
      <c r="BN4" s="662"/>
      <c r="BO4" s="662"/>
      <c r="BP4" s="662"/>
      <c r="BQ4" s="662"/>
      <c r="BR4" s="662"/>
      <c r="BS4" s="662"/>
      <c r="BT4" s="662"/>
      <c r="BU4" s="662"/>
      <c r="BV4" s="662"/>
      <c r="BW4" s="662"/>
      <c r="BX4" s="662"/>
      <c r="BY4" s="662"/>
      <c r="BZ4" s="662"/>
      <c r="CA4" s="662"/>
      <c r="CB4" s="648"/>
      <c r="CC4" s="660">
        <v>1</v>
      </c>
      <c r="CD4" s="653"/>
      <c r="CE4" s="648"/>
      <c r="CF4" s="654"/>
      <c r="CG4" s="654"/>
      <c r="CH4" s="654"/>
      <c r="CI4" s="654"/>
      <c r="CJ4" s="654"/>
      <c r="CK4" s="654"/>
      <c r="CL4" s="654"/>
      <c r="CM4" s="654"/>
      <c r="CN4" s="654"/>
      <c r="CO4" s="654"/>
      <c r="CP4" s="654"/>
      <c r="CQ4" s="654"/>
      <c r="CR4" s="654"/>
      <c r="CS4" s="654"/>
      <c r="CT4" s="654"/>
      <c r="CU4" s="654"/>
      <c r="CV4" s="654"/>
      <c r="CW4" s="654"/>
      <c r="CX4" s="654"/>
      <c r="CY4" s="654"/>
      <c r="CZ4" s="654"/>
      <c r="DA4" s="654"/>
      <c r="DB4" s="654"/>
      <c r="DC4" s="654"/>
      <c r="DD4" s="654"/>
      <c r="DE4" s="654"/>
      <c r="DF4" s="654"/>
      <c r="DG4" s="654"/>
      <c r="DH4" s="654"/>
      <c r="DI4" s="654"/>
      <c r="DJ4" s="654"/>
      <c r="DK4" s="654"/>
      <c r="DL4" s="654"/>
      <c r="DM4" s="654"/>
      <c r="DN4" s="654"/>
      <c r="DO4" s="654"/>
      <c r="DP4" s="654"/>
      <c r="DQ4" s="654"/>
      <c r="DR4" s="654"/>
      <c r="DS4" s="654"/>
      <c r="DT4" s="654"/>
      <c r="DU4" s="654"/>
      <c r="DV4" s="654"/>
      <c r="DW4" s="654"/>
      <c r="DX4" s="654"/>
      <c r="DY4" s="654"/>
      <c r="DZ4" s="654"/>
      <c r="EA4" s="654"/>
      <c r="EB4" s="654"/>
      <c r="EC4" s="654"/>
      <c r="ED4" s="654"/>
      <c r="EE4" s="654"/>
      <c r="EF4" s="654"/>
      <c r="EG4" s="654"/>
      <c r="EH4" s="654"/>
      <c r="EI4" s="654"/>
      <c r="EJ4" s="654"/>
      <c r="EK4" s="654"/>
      <c r="EL4" s="654"/>
      <c r="EM4" s="654"/>
      <c r="EN4" s="654"/>
      <c r="EO4" s="654"/>
      <c r="EP4" s="654"/>
      <c r="EQ4" s="654"/>
      <c r="ER4" s="654"/>
      <c r="ES4" s="654"/>
      <c r="ET4" s="654"/>
      <c r="EU4" s="654"/>
      <c r="EV4" s="654"/>
      <c r="EW4" s="654"/>
      <c r="EX4" s="654"/>
      <c r="EY4" s="654"/>
      <c r="EZ4" s="654"/>
      <c r="FA4" s="654"/>
      <c r="FB4" s="654"/>
      <c r="FC4" s="654"/>
      <c r="FD4" s="654"/>
      <c r="FE4" s="654"/>
      <c r="FF4" s="654"/>
      <c r="FG4" s="654"/>
      <c r="FH4" s="654"/>
      <c r="FI4" s="654"/>
      <c r="FJ4" s="654"/>
      <c r="FK4" s="654"/>
      <c r="FL4" s="654"/>
      <c r="FM4" s="654"/>
      <c r="FN4" s="654"/>
      <c r="FO4" s="654"/>
      <c r="FP4" s="654"/>
      <c r="FQ4" s="654"/>
      <c r="FR4" s="654"/>
      <c r="FS4" s="654"/>
      <c r="FT4" s="654"/>
      <c r="FU4" s="654"/>
      <c r="FV4" s="654"/>
      <c r="FW4" s="654"/>
      <c r="FX4" s="654"/>
      <c r="FY4" s="654"/>
      <c r="FZ4" s="654"/>
      <c r="GA4" s="654"/>
      <c r="GB4" s="654"/>
      <c r="GC4" s="654"/>
      <c r="GD4" s="654"/>
      <c r="GE4" s="654"/>
      <c r="GF4" s="654"/>
      <c r="GG4" s="654"/>
      <c r="GH4" s="654"/>
      <c r="GI4" s="654"/>
      <c r="GJ4" s="654"/>
      <c r="GK4" s="654"/>
      <c r="GL4" s="654"/>
      <c r="GM4" s="654"/>
      <c r="GN4" s="654"/>
      <c r="GO4" s="654"/>
      <c r="GP4" s="654"/>
      <c r="GQ4" s="654"/>
      <c r="GR4" s="654"/>
      <c r="GS4" s="654"/>
      <c r="GT4" s="654"/>
      <c r="GU4" s="654"/>
      <c r="GV4" s="654"/>
      <c r="GW4" s="654"/>
      <c r="GX4" s="654"/>
      <c r="GY4" s="654"/>
      <c r="GZ4" s="654"/>
      <c r="HA4" s="654"/>
      <c r="HB4" s="654"/>
      <c r="HC4" s="654"/>
      <c r="HD4" s="654"/>
      <c r="HE4" s="654"/>
      <c r="HF4" s="654"/>
      <c r="HG4" s="654"/>
      <c r="HH4" s="654"/>
      <c r="HI4" s="654"/>
      <c r="HJ4" s="654"/>
      <c r="HK4" s="654"/>
      <c r="HL4" s="654"/>
      <c r="HM4" s="654"/>
      <c r="HN4" s="654"/>
      <c r="HO4" s="654"/>
      <c r="HP4" s="654"/>
      <c r="HQ4" s="654"/>
      <c r="HR4" s="654"/>
      <c r="HS4" s="654"/>
      <c r="HT4" s="654"/>
      <c r="HU4" s="654"/>
      <c r="HV4" s="654"/>
      <c r="HW4" s="654"/>
      <c r="HX4" s="654"/>
      <c r="HY4" s="654"/>
      <c r="HZ4" s="654"/>
      <c r="IA4" s="654"/>
      <c r="IB4" s="654"/>
      <c r="IC4" s="654"/>
      <c r="ID4" s="654"/>
      <c r="IE4" s="654"/>
      <c r="IF4" s="654"/>
      <c r="IG4" s="654"/>
      <c r="IH4" s="654"/>
      <c r="II4" s="654"/>
      <c r="IJ4" s="654"/>
      <c r="IK4" s="654"/>
      <c r="IL4" s="654"/>
      <c r="IM4" s="654"/>
      <c r="IN4" s="654"/>
      <c r="IO4" s="654"/>
      <c r="IP4" s="654"/>
      <c r="IQ4" s="654"/>
      <c r="IR4" s="654"/>
      <c r="IS4" s="654"/>
      <c r="IT4" s="654"/>
      <c r="IU4" s="654"/>
      <c r="IV4" s="654"/>
      <c r="IW4" s="654"/>
      <c r="IX4" s="654"/>
      <c r="IY4" s="654"/>
      <c r="IZ4" s="654"/>
      <c r="JA4" s="654"/>
      <c r="JB4" s="654"/>
      <c r="JC4" s="654"/>
      <c r="JD4" s="654"/>
      <c r="JE4" s="654"/>
      <c r="JF4" s="654"/>
      <c r="JG4" s="654"/>
      <c r="JH4" s="654"/>
      <c r="JI4" s="654"/>
      <c r="JJ4" s="654"/>
      <c r="JK4" s="654"/>
      <c r="JL4" s="654"/>
      <c r="JM4" s="654"/>
      <c r="JN4" s="654"/>
      <c r="JO4" s="654"/>
      <c r="JP4" s="654"/>
      <c r="JQ4" s="654"/>
      <c r="JR4" s="654"/>
      <c r="JS4" s="654"/>
      <c r="JT4" s="654"/>
      <c r="JU4" s="654"/>
      <c r="JV4" s="654"/>
      <c r="JW4" s="654"/>
      <c r="JX4" s="654"/>
      <c r="JY4" s="654"/>
      <c r="JZ4" s="654"/>
      <c r="KA4" s="654"/>
      <c r="KB4" s="654"/>
      <c r="KC4" s="654"/>
      <c r="KD4" s="654"/>
      <c r="KE4" s="654"/>
      <c r="KF4" s="654"/>
      <c r="KG4" s="654"/>
      <c r="KH4" s="654"/>
      <c r="KI4" s="654"/>
      <c r="KJ4" s="654"/>
      <c r="KK4" s="654"/>
      <c r="KL4" s="654"/>
      <c r="KM4" s="654"/>
      <c r="KN4" s="654"/>
      <c r="KO4" s="654"/>
      <c r="KP4" s="654"/>
      <c r="KQ4" s="654"/>
      <c r="KR4" s="654"/>
      <c r="KS4" s="654"/>
      <c r="KT4" s="654"/>
      <c r="KU4" s="654"/>
      <c r="KV4" s="654"/>
      <c r="KW4" s="654"/>
      <c r="KX4" s="654"/>
      <c r="KY4" s="654"/>
      <c r="KZ4" s="654"/>
      <c r="LA4" s="654"/>
      <c r="LB4" s="654"/>
      <c r="LC4" s="654"/>
      <c r="LD4" s="654"/>
      <c r="LE4" s="654"/>
      <c r="LF4" s="654"/>
      <c r="LG4" s="654"/>
      <c r="LH4" s="654"/>
      <c r="LI4" s="654"/>
      <c r="LJ4" s="654"/>
      <c r="LK4" s="654"/>
      <c r="LL4" s="654"/>
      <c r="LM4" s="654"/>
      <c r="LN4" s="654"/>
      <c r="LO4" s="654"/>
      <c r="LP4" s="654"/>
      <c r="LQ4" s="654"/>
      <c r="LR4" s="654"/>
      <c r="LS4" s="654"/>
      <c r="LT4" s="654"/>
      <c r="LU4" s="654"/>
      <c r="LV4" s="654"/>
      <c r="LW4" s="654"/>
      <c r="LX4" s="654"/>
      <c r="LY4" s="654"/>
      <c r="LZ4" s="654"/>
      <c r="MA4" s="654"/>
      <c r="MB4" s="654"/>
      <c r="MC4" s="654"/>
      <c r="MD4" s="654"/>
      <c r="ME4" s="654"/>
      <c r="MF4" s="654"/>
      <c r="MG4" s="654"/>
      <c r="MH4" s="654"/>
      <c r="MI4" s="654"/>
      <c r="MJ4" s="654"/>
      <c r="MK4" s="654"/>
      <c r="ML4" s="654"/>
      <c r="MM4" s="654"/>
      <c r="MN4" s="654"/>
      <c r="MO4" s="654"/>
      <c r="MP4" s="654"/>
      <c r="MQ4" s="654"/>
      <c r="MR4" s="654"/>
      <c r="MS4" s="654"/>
      <c r="MT4" s="654"/>
      <c r="MU4" s="654"/>
      <c r="MV4" s="654"/>
      <c r="MW4" s="654"/>
      <c r="MX4" s="654"/>
      <c r="MY4" s="654"/>
      <c r="MZ4" s="654"/>
      <c r="NA4" s="654"/>
      <c r="NB4" s="654"/>
      <c r="NC4" s="654"/>
      <c r="ND4" s="654"/>
      <c r="NE4" s="654"/>
      <c r="NF4" s="654"/>
      <c r="NG4" s="654"/>
      <c r="NH4" s="654"/>
      <c r="NI4" s="654"/>
      <c r="NJ4" s="654"/>
      <c r="NK4" s="654"/>
      <c r="NL4" s="654"/>
      <c r="NM4" s="654"/>
      <c r="NN4" s="654"/>
      <c r="NO4" s="654"/>
      <c r="NP4" s="654"/>
      <c r="NQ4" s="654"/>
      <c r="NR4" s="654"/>
      <c r="NS4" s="654"/>
      <c r="NT4" s="654"/>
      <c r="NU4" s="654"/>
      <c r="NV4" s="654"/>
      <c r="NW4" s="654"/>
      <c r="NX4" s="654"/>
      <c r="NY4" s="654"/>
      <c r="NZ4" s="654"/>
      <c r="OA4" s="654"/>
      <c r="OB4" s="654"/>
      <c r="OC4" s="654"/>
      <c r="OD4" s="654"/>
      <c r="OE4" s="654"/>
      <c r="OF4" s="654"/>
      <c r="OG4" s="654"/>
      <c r="OH4" s="654"/>
      <c r="OI4" s="654"/>
      <c r="OJ4" s="654"/>
      <c r="OK4" s="654"/>
      <c r="OL4" s="654"/>
      <c r="OM4" s="654"/>
      <c r="ON4" s="654"/>
      <c r="OO4" s="654"/>
      <c r="OP4" s="654"/>
      <c r="OQ4" s="654"/>
      <c r="OR4" s="654"/>
      <c r="OS4" s="654"/>
      <c r="OT4" s="654"/>
      <c r="OU4" s="654"/>
      <c r="OV4" s="654"/>
      <c r="OW4" s="654"/>
      <c r="OX4" s="654"/>
      <c r="OY4" s="654"/>
      <c r="OZ4" s="654"/>
      <c r="PA4" s="654"/>
      <c r="PB4" s="654"/>
      <c r="PC4" s="654"/>
      <c r="PD4" s="654"/>
      <c r="PE4" s="654"/>
      <c r="PF4" s="654"/>
      <c r="PG4" s="654"/>
      <c r="PH4" s="654"/>
      <c r="PI4" s="654"/>
      <c r="PJ4" s="654"/>
      <c r="PK4" s="654"/>
      <c r="PL4" s="654"/>
      <c r="PM4" s="654"/>
      <c r="PN4" s="654"/>
      <c r="PO4" s="654"/>
      <c r="PP4" s="654"/>
      <c r="PQ4" s="654"/>
      <c r="PR4" s="654"/>
      <c r="PS4" s="654"/>
      <c r="PT4" s="654"/>
      <c r="PU4" s="654"/>
      <c r="PV4" s="654"/>
      <c r="PW4" s="654"/>
      <c r="PX4" s="654"/>
      <c r="PY4" s="654"/>
      <c r="PZ4" s="654"/>
      <c r="QA4" s="654"/>
      <c r="QB4" s="654"/>
      <c r="QC4" s="654"/>
      <c r="QD4" s="654"/>
      <c r="QE4" s="654"/>
      <c r="QF4" s="654"/>
      <c r="QG4" s="654"/>
      <c r="QH4" s="654"/>
      <c r="QI4" s="654"/>
      <c r="QJ4" s="654"/>
      <c r="QK4" s="654"/>
      <c r="QL4" s="654"/>
      <c r="QM4" s="654"/>
      <c r="QN4" s="654"/>
      <c r="QO4" s="654"/>
      <c r="QP4" s="654"/>
      <c r="QQ4" s="654"/>
      <c r="QR4" s="654"/>
      <c r="QS4" s="654"/>
      <c r="QT4" s="654"/>
      <c r="QU4" s="654"/>
      <c r="QV4" s="654"/>
      <c r="QW4" s="654"/>
      <c r="QX4" s="654"/>
      <c r="QY4" s="654"/>
      <c r="QZ4" s="654"/>
      <c r="RA4" s="654"/>
      <c r="RB4" s="654"/>
      <c r="RC4" s="654"/>
      <c r="RD4" s="654"/>
      <c r="RE4" s="654"/>
      <c r="RF4" s="654"/>
      <c r="RG4" s="654"/>
      <c r="RH4" s="654"/>
      <c r="RI4" s="654"/>
      <c r="RJ4" s="654"/>
      <c r="RK4" s="654"/>
      <c r="RL4" s="654"/>
      <c r="RM4" s="654"/>
      <c r="RN4" s="654"/>
      <c r="RO4" s="654"/>
      <c r="RP4" s="654"/>
      <c r="RQ4" s="654"/>
      <c r="RR4" s="654"/>
      <c r="RS4" s="654"/>
      <c r="RT4" s="654"/>
      <c r="RU4" s="654"/>
      <c r="RV4" s="654"/>
      <c r="RW4" s="654"/>
      <c r="RX4" s="654"/>
      <c r="RY4" s="654"/>
      <c r="RZ4" s="654"/>
      <c r="SA4" s="654"/>
      <c r="SB4" s="654"/>
      <c r="SC4" s="654"/>
      <c r="SD4" s="654"/>
      <c r="SE4" s="654"/>
      <c r="SF4" s="654"/>
      <c r="SG4" s="654"/>
      <c r="SH4" s="654"/>
      <c r="SI4" s="654"/>
      <c r="SJ4" s="654"/>
      <c r="SK4" s="654"/>
      <c r="SL4" s="654"/>
      <c r="SM4" s="654"/>
      <c r="SN4" s="654"/>
      <c r="SO4" s="654"/>
      <c r="SP4" s="654"/>
      <c r="SQ4" s="654"/>
      <c r="SR4" s="654"/>
      <c r="SS4" s="654"/>
      <c r="ST4" s="654"/>
      <c r="SU4" s="654"/>
      <c r="SV4" s="654"/>
      <c r="SW4" s="654"/>
      <c r="SX4" s="654"/>
      <c r="SY4" s="654"/>
      <c r="SZ4" s="654"/>
      <c r="TA4" s="654"/>
      <c r="TB4" s="654"/>
      <c r="TC4" s="654"/>
      <c r="TD4" s="654"/>
      <c r="TE4" s="654"/>
      <c r="TF4" s="654"/>
      <c r="TG4" s="654"/>
      <c r="TH4" s="654"/>
      <c r="TI4" s="654"/>
      <c r="TJ4" s="654"/>
      <c r="TK4" s="654"/>
      <c r="TL4" s="654"/>
      <c r="TM4" s="654"/>
      <c r="TN4" s="654"/>
      <c r="TO4" s="654"/>
      <c r="TP4" s="654"/>
      <c r="TQ4" s="654"/>
      <c r="TR4" s="654"/>
      <c r="TS4" s="654"/>
      <c r="TT4" s="654"/>
      <c r="TU4" s="654"/>
      <c r="TV4" s="654"/>
      <c r="TW4" s="654"/>
      <c r="TX4" s="654"/>
      <c r="TY4" s="654"/>
      <c r="TZ4" s="654"/>
      <c r="UA4" s="654"/>
      <c r="UB4" s="654"/>
      <c r="UC4" s="654"/>
      <c r="UD4" s="654"/>
      <c r="UE4" s="654"/>
      <c r="UF4" s="654"/>
      <c r="UG4" s="654"/>
      <c r="UH4" s="654"/>
      <c r="UI4" s="654"/>
      <c r="UJ4" s="654"/>
      <c r="UK4" s="654"/>
      <c r="UL4" s="654"/>
      <c r="UM4" s="654"/>
      <c r="UN4" s="654"/>
      <c r="UO4" s="654"/>
      <c r="UP4" s="654"/>
      <c r="UQ4" s="654"/>
      <c r="UR4" s="654"/>
      <c r="US4" s="654"/>
      <c r="UT4" s="654"/>
      <c r="UU4" s="654"/>
      <c r="UV4" s="654"/>
      <c r="UW4" s="654"/>
      <c r="UX4" s="654"/>
      <c r="UY4" s="654"/>
      <c r="UZ4" s="654"/>
      <c r="VA4" s="654"/>
      <c r="VB4" s="654"/>
      <c r="VC4" s="654"/>
      <c r="VD4" s="654"/>
      <c r="VE4" s="654"/>
      <c r="VF4" s="654"/>
      <c r="VG4" s="654"/>
      <c r="VH4" s="654"/>
      <c r="VI4" s="654"/>
      <c r="VJ4" s="654"/>
      <c r="VK4" s="654"/>
      <c r="VL4" s="654"/>
      <c r="VM4" s="654"/>
      <c r="VN4" s="654"/>
      <c r="VO4" s="654"/>
      <c r="VP4" s="654"/>
      <c r="VQ4" s="654"/>
      <c r="VR4" s="654"/>
      <c r="VS4" s="654"/>
      <c r="VT4" s="654"/>
      <c r="VU4" s="654"/>
      <c r="VV4" s="654"/>
      <c r="VW4" s="654"/>
      <c r="VX4" s="654"/>
      <c r="VY4" s="654"/>
      <c r="VZ4" s="654"/>
      <c r="WA4" s="654"/>
      <c r="WB4" s="654"/>
      <c r="WC4" s="654"/>
      <c r="WD4" s="654"/>
      <c r="WE4" s="654"/>
      <c r="WF4" s="654"/>
      <c r="WG4" s="654"/>
      <c r="WH4" s="654"/>
      <c r="WI4" s="654"/>
      <c r="WJ4" s="654"/>
      <c r="WK4" s="654"/>
      <c r="WL4" s="654"/>
      <c r="WM4" s="654"/>
      <c r="WN4" s="654"/>
      <c r="WO4" s="654"/>
      <c r="WP4" s="654"/>
      <c r="WQ4" s="654"/>
      <c r="WR4" s="654"/>
      <c r="WS4" s="654"/>
      <c r="WT4" s="654"/>
      <c r="WU4" s="654"/>
      <c r="WV4" s="654"/>
      <c r="WW4" s="654"/>
      <c r="WX4" s="654"/>
      <c r="WY4" s="654"/>
      <c r="WZ4" s="654"/>
      <c r="XA4" s="654"/>
      <c r="XB4" s="654"/>
      <c r="XC4" s="654"/>
      <c r="XD4" s="654"/>
      <c r="XE4" s="654"/>
      <c r="XF4" s="654"/>
      <c r="XG4" s="654"/>
      <c r="XH4" s="654"/>
      <c r="XI4" s="654"/>
      <c r="XJ4" s="654"/>
      <c r="XK4" s="654"/>
      <c r="XL4" s="654"/>
      <c r="XM4" s="654"/>
      <c r="XN4" s="654"/>
      <c r="XO4" s="654"/>
      <c r="XP4" s="654"/>
      <c r="XQ4" s="654"/>
      <c r="XR4" s="654"/>
      <c r="XS4" s="654"/>
      <c r="XT4" s="654"/>
      <c r="XU4" s="654"/>
      <c r="XV4" s="654"/>
      <c r="XW4" s="654"/>
      <c r="XX4" s="654"/>
      <c r="XY4" s="654"/>
      <c r="XZ4" s="654"/>
      <c r="YA4" s="654"/>
      <c r="YB4" s="654"/>
      <c r="YC4" s="654"/>
      <c r="YD4" s="654"/>
      <c r="YE4" s="654"/>
      <c r="YF4" s="654"/>
      <c r="YG4" s="654"/>
      <c r="YH4" s="654"/>
      <c r="YI4" s="654"/>
      <c r="YJ4" s="654"/>
      <c r="YK4" s="654"/>
      <c r="YL4" s="654"/>
      <c r="YM4" s="654"/>
      <c r="YN4" s="654"/>
      <c r="YO4" s="654"/>
      <c r="YP4" s="654"/>
      <c r="YQ4" s="654"/>
      <c r="YR4" s="654"/>
      <c r="YS4" s="654"/>
      <c r="YT4" s="654"/>
      <c r="YU4" s="654"/>
      <c r="YV4" s="654"/>
      <c r="YW4" s="654"/>
      <c r="YX4" s="654"/>
      <c r="YY4" s="654"/>
      <c r="YZ4" s="654"/>
      <c r="ZA4" s="654"/>
      <c r="ZB4" s="654"/>
      <c r="ZC4" s="654"/>
      <c r="ZD4" s="654"/>
      <c r="ZE4" s="654"/>
      <c r="ZF4" s="654"/>
      <c r="ZG4" s="654"/>
      <c r="ZH4" s="654"/>
      <c r="ZI4" s="654"/>
      <c r="ZJ4" s="654"/>
      <c r="ZK4" s="654"/>
      <c r="ZL4" s="654"/>
      <c r="ZM4" s="654"/>
      <c r="ZN4" s="654"/>
      <c r="ZO4" s="654"/>
      <c r="ZP4" s="654"/>
      <c r="ZQ4" s="654"/>
      <c r="ZR4" s="654"/>
      <c r="ZS4" s="654"/>
      <c r="ZT4" s="654"/>
      <c r="ZU4" s="654"/>
      <c r="ZV4" s="654"/>
      <c r="ZW4" s="654"/>
      <c r="ZX4" s="654"/>
      <c r="ZY4" s="654"/>
      <c r="ZZ4" s="654"/>
      <c r="AAA4" s="654"/>
      <c r="AAB4" s="654"/>
      <c r="AAC4" s="654"/>
      <c r="AAD4" s="654"/>
      <c r="AAE4" s="654"/>
      <c r="AAF4" s="654"/>
      <c r="AAG4" s="654"/>
      <c r="AAH4" s="654"/>
      <c r="AAI4" s="654"/>
      <c r="AAJ4" s="654"/>
      <c r="AAK4" s="654"/>
      <c r="AAL4" s="654"/>
      <c r="AAM4" s="654"/>
      <c r="AAN4" s="654"/>
      <c r="AAO4" s="654"/>
      <c r="AAP4" s="654"/>
      <c r="AAQ4" s="654"/>
      <c r="AAR4" s="654"/>
      <c r="AAS4" s="654"/>
      <c r="AAT4" s="654"/>
      <c r="AAU4" s="654"/>
      <c r="AAV4" s="654"/>
      <c r="AAW4" s="654"/>
      <c r="AAX4" s="654"/>
      <c r="AAY4" s="654"/>
      <c r="AAZ4" s="654"/>
      <c r="ABA4" s="654"/>
      <c r="ABB4" s="654"/>
      <c r="ABC4" s="654"/>
      <c r="ABD4" s="654"/>
      <c r="ABE4" s="654"/>
      <c r="ABF4" s="654"/>
      <c r="ABG4" s="654"/>
      <c r="ABH4" s="654"/>
      <c r="ABI4" s="654"/>
      <c r="ABJ4" s="654"/>
      <c r="ABK4" s="654"/>
      <c r="ABL4" s="654"/>
      <c r="ABM4" s="654"/>
      <c r="ABN4" s="654"/>
      <c r="ABO4" s="654"/>
      <c r="ABP4" s="654"/>
      <c r="ABQ4" s="654"/>
      <c r="ABR4" s="654"/>
      <c r="ABS4" s="654"/>
      <c r="ABT4" s="654"/>
      <c r="ABU4" s="654"/>
      <c r="ABV4" s="654"/>
      <c r="ABW4" s="654"/>
      <c r="ABX4" s="654"/>
      <c r="ABY4" s="654"/>
      <c r="ABZ4" s="654"/>
      <c r="ACA4" s="654"/>
      <c r="ACB4" s="654"/>
      <c r="ACC4" s="654"/>
      <c r="ACD4" s="654"/>
      <c r="ACE4" s="654"/>
      <c r="ACF4" s="654"/>
      <c r="ACG4" s="654"/>
      <c r="ACH4" s="654"/>
      <c r="ACI4" s="654"/>
      <c r="ACJ4" s="654"/>
      <c r="ACK4" s="654"/>
      <c r="ACL4" s="654"/>
      <c r="ACM4" s="654"/>
      <c r="ACN4" s="654"/>
      <c r="ACO4" s="654"/>
      <c r="ACP4" s="654"/>
      <c r="ACQ4" s="661"/>
    </row>
    <row r="5" spans="1:771" ht="4.5" customHeight="1" thickBot="1">
      <c r="A5" s="2512"/>
      <c r="B5" s="2370"/>
      <c r="C5" s="2370"/>
      <c r="D5" s="2370"/>
      <c r="E5" s="2370"/>
      <c r="F5" s="2370"/>
      <c r="G5" s="2370"/>
      <c r="H5" s="2370"/>
      <c r="I5" s="2370"/>
      <c r="J5" s="2370"/>
      <c r="K5" s="2370"/>
      <c r="L5" s="648"/>
      <c r="M5" s="648"/>
      <c r="N5" s="648"/>
      <c r="O5" s="648"/>
      <c r="P5" s="648"/>
      <c r="Q5" s="648"/>
      <c r="R5" s="648"/>
      <c r="S5" s="648"/>
      <c r="T5" s="648"/>
      <c r="U5" s="648"/>
      <c r="V5" s="648"/>
      <c r="W5" s="648"/>
      <c r="X5" s="648"/>
      <c r="Y5" s="648"/>
      <c r="Z5" s="648"/>
      <c r="AA5" s="648"/>
      <c r="AB5" s="654"/>
      <c r="AC5" s="654"/>
      <c r="AD5" s="654"/>
      <c r="AE5" s="654"/>
      <c r="AF5" s="654"/>
      <c r="AG5" s="654"/>
      <c r="AH5" s="654"/>
      <c r="AI5" s="654"/>
      <c r="AJ5" s="654"/>
      <c r="AK5" s="654"/>
      <c r="AL5" s="654"/>
      <c r="AM5" s="654"/>
      <c r="AN5" s="654"/>
      <c r="AO5" s="654"/>
      <c r="AP5" s="654"/>
      <c r="AQ5" s="654"/>
      <c r="AR5" s="654"/>
      <c r="AS5" s="654"/>
      <c r="AT5" s="654"/>
      <c r="AU5" s="651">
        <v>1</v>
      </c>
      <c r="AV5" s="654"/>
      <c r="AW5" s="648"/>
      <c r="AX5" s="648"/>
      <c r="AY5" s="648"/>
      <c r="AZ5" s="648"/>
      <c r="BA5" s="648"/>
      <c r="BB5" s="648"/>
      <c r="BC5" s="648"/>
      <c r="BD5" s="648"/>
      <c r="BE5" s="648"/>
      <c r="BF5" s="648"/>
      <c r="BG5" s="648"/>
      <c r="BH5" s="648"/>
      <c r="BI5" s="648"/>
      <c r="BJ5" s="648"/>
      <c r="BK5" s="662"/>
      <c r="BL5" s="662"/>
      <c r="BM5" s="662"/>
      <c r="BN5" s="662"/>
      <c r="BO5" s="662"/>
      <c r="BP5" s="662"/>
      <c r="BQ5" s="662"/>
      <c r="BR5" s="662"/>
      <c r="BS5" s="662"/>
      <c r="BT5" s="662"/>
      <c r="BU5" s="662"/>
      <c r="BV5" s="662"/>
      <c r="BW5" s="662"/>
      <c r="BX5" s="662"/>
      <c r="BY5" s="662"/>
      <c r="BZ5" s="662"/>
      <c r="CA5" s="662"/>
      <c r="CB5" s="648"/>
      <c r="CC5" s="660">
        <v>1</v>
      </c>
      <c r="CD5" s="653"/>
      <c r="CE5" s="648"/>
      <c r="CF5" s="654"/>
      <c r="CG5" s="654"/>
      <c r="CH5" s="654"/>
      <c r="CI5" s="654"/>
      <c r="CJ5" s="654"/>
      <c r="CK5" s="654"/>
      <c r="CL5" s="654"/>
      <c r="CM5" s="654"/>
      <c r="CN5" s="654"/>
      <c r="CO5" s="654"/>
      <c r="CP5" s="654"/>
      <c r="CQ5" s="654"/>
      <c r="CR5" s="654"/>
      <c r="CS5" s="654"/>
      <c r="CT5" s="654"/>
      <c r="CU5" s="654"/>
      <c r="CV5" s="654"/>
      <c r="CW5" s="654"/>
      <c r="CX5" s="654"/>
      <c r="CY5" s="654"/>
      <c r="CZ5" s="654"/>
      <c r="DA5" s="654"/>
      <c r="DB5" s="654"/>
      <c r="DC5" s="654"/>
      <c r="DD5" s="654"/>
      <c r="DE5" s="654"/>
      <c r="DF5" s="654"/>
      <c r="DG5" s="654"/>
      <c r="DH5" s="654"/>
      <c r="DI5" s="654"/>
      <c r="DJ5" s="654"/>
      <c r="DK5" s="654"/>
      <c r="DL5" s="654"/>
      <c r="DM5" s="654"/>
      <c r="DN5" s="654"/>
      <c r="DO5" s="654"/>
      <c r="DP5" s="654"/>
      <c r="DQ5" s="654"/>
      <c r="DR5" s="654"/>
      <c r="DS5" s="654"/>
      <c r="DT5" s="654"/>
      <c r="DU5" s="654"/>
      <c r="DV5" s="654"/>
      <c r="DW5" s="654"/>
      <c r="DX5" s="654"/>
      <c r="DY5" s="654"/>
      <c r="DZ5" s="654"/>
      <c r="EA5" s="654"/>
      <c r="EB5" s="654"/>
      <c r="EC5" s="654"/>
      <c r="ED5" s="654"/>
      <c r="EE5" s="654"/>
      <c r="EF5" s="654"/>
      <c r="EG5" s="654"/>
      <c r="EH5" s="654"/>
      <c r="EI5" s="654"/>
      <c r="EJ5" s="654"/>
      <c r="EK5" s="654"/>
      <c r="EL5" s="654"/>
      <c r="EM5" s="654"/>
      <c r="EN5" s="654"/>
      <c r="EO5" s="654"/>
      <c r="EP5" s="654"/>
      <c r="EQ5" s="654"/>
      <c r="ER5" s="654"/>
      <c r="ES5" s="654"/>
      <c r="ET5" s="654"/>
      <c r="EU5" s="654"/>
      <c r="EV5" s="654"/>
      <c r="EW5" s="654"/>
      <c r="EX5" s="654"/>
      <c r="EY5" s="654"/>
      <c r="EZ5" s="654"/>
      <c r="FA5" s="654"/>
      <c r="FB5" s="654"/>
      <c r="FC5" s="654"/>
      <c r="FD5" s="654"/>
      <c r="FE5" s="654"/>
      <c r="FF5" s="654"/>
      <c r="FG5" s="654"/>
      <c r="FH5" s="654"/>
      <c r="FI5" s="654"/>
      <c r="FJ5" s="654"/>
      <c r="FK5" s="654"/>
      <c r="FL5" s="654"/>
      <c r="FM5" s="654"/>
      <c r="FN5" s="654"/>
      <c r="FO5" s="654"/>
      <c r="FP5" s="654"/>
      <c r="FQ5" s="654"/>
      <c r="FR5" s="654"/>
      <c r="FS5" s="654"/>
      <c r="FT5" s="654"/>
      <c r="FU5" s="654"/>
      <c r="FV5" s="654"/>
      <c r="FW5" s="654"/>
      <c r="FX5" s="654"/>
      <c r="FY5" s="654"/>
      <c r="FZ5" s="654"/>
      <c r="GA5" s="654"/>
      <c r="GB5" s="654"/>
      <c r="GC5" s="654"/>
      <c r="GD5" s="654"/>
      <c r="GE5" s="654"/>
      <c r="GF5" s="654"/>
      <c r="GG5" s="654"/>
      <c r="GH5" s="654"/>
      <c r="GI5" s="654"/>
      <c r="GJ5" s="654"/>
      <c r="GK5" s="654"/>
      <c r="GL5" s="654"/>
      <c r="GM5" s="654"/>
      <c r="GN5" s="654"/>
      <c r="GO5" s="654"/>
      <c r="GP5" s="654"/>
      <c r="GQ5" s="654"/>
      <c r="GR5" s="654"/>
      <c r="GS5" s="654"/>
      <c r="GT5" s="654"/>
      <c r="GU5" s="654"/>
      <c r="GV5" s="654"/>
      <c r="GW5" s="654"/>
      <c r="GX5" s="654"/>
      <c r="GY5" s="654"/>
      <c r="GZ5" s="654"/>
      <c r="HA5" s="654"/>
      <c r="HB5" s="654"/>
      <c r="HC5" s="654"/>
      <c r="HD5" s="654"/>
      <c r="HE5" s="654"/>
      <c r="HF5" s="654"/>
      <c r="HG5" s="654"/>
      <c r="HH5" s="654"/>
      <c r="HI5" s="654"/>
      <c r="HJ5" s="654"/>
      <c r="HK5" s="654"/>
      <c r="HL5" s="654"/>
      <c r="HM5" s="654"/>
      <c r="HN5" s="654"/>
      <c r="HO5" s="654"/>
      <c r="HP5" s="654"/>
      <c r="HQ5" s="654"/>
      <c r="HR5" s="654"/>
      <c r="HS5" s="654"/>
      <c r="HT5" s="654"/>
      <c r="HU5" s="654"/>
      <c r="HV5" s="654"/>
      <c r="HW5" s="654"/>
      <c r="HX5" s="654"/>
      <c r="HY5" s="654"/>
      <c r="HZ5" s="654"/>
      <c r="IA5" s="654"/>
      <c r="IB5" s="654"/>
      <c r="IC5" s="654"/>
      <c r="ID5" s="654"/>
      <c r="IE5" s="654"/>
      <c r="IF5" s="654"/>
      <c r="IG5" s="654"/>
      <c r="IH5" s="654"/>
      <c r="II5" s="654"/>
      <c r="IJ5" s="654"/>
      <c r="IK5" s="654"/>
      <c r="IL5" s="654"/>
      <c r="IM5" s="654"/>
      <c r="IN5" s="654"/>
      <c r="IO5" s="654"/>
      <c r="IP5" s="654"/>
      <c r="IQ5" s="654"/>
      <c r="IR5" s="654"/>
      <c r="IS5" s="654"/>
      <c r="IT5" s="654"/>
      <c r="IU5" s="654"/>
      <c r="IV5" s="654"/>
      <c r="IW5" s="654"/>
      <c r="IX5" s="654"/>
      <c r="IY5" s="654"/>
      <c r="IZ5" s="654"/>
      <c r="JA5" s="654"/>
      <c r="JB5" s="654"/>
      <c r="JC5" s="654"/>
      <c r="JD5" s="654"/>
      <c r="JE5" s="654"/>
      <c r="JF5" s="654"/>
      <c r="JG5" s="654"/>
      <c r="JH5" s="654"/>
      <c r="JI5" s="654"/>
      <c r="JJ5" s="654"/>
      <c r="JK5" s="654"/>
      <c r="JL5" s="654"/>
      <c r="JM5" s="654"/>
      <c r="JN5" s="654"/>
      <c r="JO5" s="654"/>
      <c r="JP5" s="654"/>
      <c r="JQ5" s="654"/>
      <c r="JR5" s="654"/>
      <c r="JS5" s="654"/>
      <c r="JT5" s="654"/>
      <c r="JU5" s="654"/>
      <c r="JV5" s="654"/>
      <c r="JW5" s="654"/>
      <c r="JX5" s="654"/>
      <c r="JY5" s="654"/>
      <c r="JZ5" s="654"/>
      <c r="KA5" s="654"/>
      <c r="KB5" s="654"/>
      <c r="KC5" s="654"/>
      <c r="KD5" s="654"/>
      <c r="KE5" s="654"/>
      <c r="KF5" s="654"/>
      <c r="KG5" s="654"/>
      <c r="KH5" s="654"/>
      <c r="KI5" s="654"/>
      <c r="KJ5" s="654"/>
      <c r="KK5" s="654"/>
      <c r="KL5" s="654"/>
      <c r="KM5" s="654"/>
      <c r="KN5" s="654"/>
      <c r="KO5" s="654"/>
      <c r="KP5" s="654"/>
      <c r="KQ5" s="654"/>
      <c r="KR5" s="654"/>
      <c r="KS5" s="654"/>
      <c r="KT5" s="654"/>
      <c r="KU5" s="654"/>
      <c r="KV5" s="654"/>
      <c r="KW5" s="654"/>
      <c r="KX5" s="654"/>
      <c r="KY5" s="654"/>
      <c r="KZ5" s="654"/>
      <c r="LA5" s="654"/>
      <c r="LB5" s="654"/>
      <c r="LC5" s="654"/>
      <c r="LD5" s="654"/>
      <c r="LE5" s="654"/>
      <c r="LF5" s="654"/>
      <c r="LG5" s="654"/>
      <c r="LH5" s="654"/>
      <c r="LI5" s="654"/>
      <c r="LJ5" s="654"/>
      <c r="LK5" s="654"/>
      <c r="LL5" s="654"/>
      <c r="LM5" s="654"/>
      <c r="LN5" s="654"/>
      <c r="LO5" s="654"/>
      <c r="LP5" s="654"/>
      <c r="LQ5" s="654"/>
      <c r="LR5" s="654"/>
      <c r="LS5" s="654"/>
      <c r="LT5" s="654"/>
      <c r="LU5" s="654"/>
      <c r="LV5" s="654"/>
      <c r="LW5" s="654"/>
      <c r="LX5" s="654"/>
      <c r="LY5" s="654"/>
      <c r="LZ5" s="654"/>
      <c r="MA5" s="654"/>
      <c r="MB5" s="654"/>
      <c r="MC5" s="654"/>
      <c r="MD5" s="654"/>
      <c r="ME5" s="654"/>
      <c r="MF5" s="654"/>
      <c r="MG5" s="654"/>
      <c r="MH5" s="654"/>
      <c r="MI5" s="654"/>
      <c r="MJ5" s="654"/>
      <c r="MK5" s="654"/>
      <c r="ML5" s="654"/>
      <c r="MM5" s="654"/>
      <c r="MN5" s="654"/>
      <c r="MO5" s="654"/>
      <c r="MP5" s="654"/>
      <c r="MQ5" s="654"/>
      <c r="MR5" s="654"/>
      <c r="MS5" s="654"/>
      <c r="MT5" s="654"/>
      <c r="MU5" s="654"/>
      <c r="MV5" s="654"/>
      <c r="MW5" s="654"/>
      <c r="MX5" s="654"/>
      <c r="MY5" s="654"/>
      <c r="MZ5" s="654"/>
      <c r="NA5" s="654"/>
      <c r="NB5" s="654"/>
      <c r="NC5" s="654"/>
      <c r="ND5" s="654"/>
      <c r="NE5" s="654"/>
      <c r="NF5" s="654"/>
      <c r="NG5" s="654"/>
      <c r="NH5" s="654"/>
      <c r="NI5" s="654"/>
      <c r="NJ5" s="654"/>
      <c r="NK5" s="654"/>
      <c r="NL5" s="654"/>
      <c r="NM5" s="654"/>
      <c r="NN5" s="654"/>
      <c r="NO5" s="654"/>
      <c r="NP5" s="654"/>
      <c r="NQ5" s="654"/>
      <c r="NR5" s="654"/>
      <c r="NS5" s="654"/>
      <c r="NT5" s="654"/>
      <c r="NU5" s="654"/>
      <c r="NV5" s="654"/>
      <c r="NW5" s="654"/>
      <c r="NX5" s="654"/>
      <c r="NY5" s="654"/>
      <c r="NZ5" s="654"/>
      <c r="OA5" s="654"/>
      <c r="OB5" s="654"/>
      <c r="OC5" s="654"/>
      <c r="OD5" s="654"/>
      <c r="OE5" s="654"/>
      <c r="OF5" s="654"/>
      <c r="OG5" s="654"/>
      <c r="OH5" s="654"/>
      <c r="OI5" s="654"/>
      <c r="OJ5" s="654"/>
      <c r="OK5" s="654"/>
      <c r="OL5" s="654"/>
      <c r="OM5" s="654"/>
      <c r="ON5" s="654"/>
      <c r="OO5" s="654"/>
      <c r="OP5" s="654"/>
      <c r="OQ5" s="654"/>
      <c r="OR5" s="654"/>
      <c r="OS5" s="654"/>
      <c r="OT5" s="654"/>
      <c r="OU5" s="654"/>
      <c r="OV5" s="654"/>
      <c r="OW5" s="654"/>
      <c r="OX5" s="654"/>
      <c r="OY5" s="654"/>
      <c r="OZ5" s="654"/>
      <c r="PA5" s="654"/>
      <c r="PB5" s="654"/>
      <c r="PC5" s="654"/>
      <c r="PD5" s="654"/>
      <c r="PE5" s="654"/>
      <c r="PF5" s="654"/>
      <c r="PG5" s="654"/>
      <c r="PH5" s="654"/>
      <c r="PI5" s="654"/>
      <c r="PJ5" s="654"/>
      <c r="PK5" s="654"/>
      <c r="PL5" s="654"/>
      <c r="PM5" s="654"/>
      <c r="PN5" s="654"/>
      <c r="PO5" s="654"/>
      <c r="PP5" s="654"/>
      <c r="PQ5" s="654"/>
      <c r="PR5" s="654"/>
      <c r="PS5" s="654"/>
      <c r="PT5" s="654"/>
      <c r="PU5" s="654"/>
      <c r="PV5" s="654"/>
      <c r="PW5" s="654"/>
      <c r="PX5" s="654"/>
      <c r="PY5" s="654"/>
      <c r="PZ5" s="654"/>
      <c r="QA5" s="654"/>
      <c r="QB5" s="654"/>
      <c r="QC5" s="654"/>
      <c r="QD5" s="654"/>
      <c r="QE5" s="654"/>
      <c r="QF5" s="654"/>
      <c r="QG5" s="654"/>
      <c r="QH5" s="654"/>
      <c r="QI5" s="654"/>
      <c r="QJ5" s="654"/>
      <c r="QK5" s="654"/>
      <c r="QL5" s="654"/>
      <c r="QM5" s="654"/>
      <c r="QN5" s="654"/>
      <c r="QO5" s="654"/>
      <c r="QP5" s="654"/>
      <c r="QQ5" s="654"/>
      <c r="QR5" s="654"/>
      <c r="QS5" s="654"/>
      <c r="QT5" s="654"/>
      <c r="QU5" s="654"/>
      <c r="QV5" s="654"/>
      <c r="QW5" s="654"/>
      <c r="QX5" s="654"/>
      <c r="QY5" s="654"/>
      <c r="QZ5" s="654"/>
      <c r="RA5" s="654"/>
      <c r="RB5" s="654"/>
      <c r="RC5" s="654"/>
      <c r="RD5" s="654"/>
      <c r="RE5" s="654"/>
      <c r="RF5" s="654"/>
      <c r="RG5" s="654"/>
      <c r="RH5" s="654"/>
      <c r="RI5" s="654"/>
      <c r="RJ5" s="654"/>
      <c r="RK5" s="654"/>
      <c r="RL5" s="654"/>
      <c r="RM5" s="654"/>
      <c r="RN5" s="654"/>
      <c r="RO5" s="654"/>
      <c r="RP5" s="654"/>
      <c r="RQ5" s="654"/>
      <c r="RR5" s="654"/>
      <c r="RS5" s="654"/>
      <c r="RT5" s="654"/>
      <c r="RU5" s="654"/>
      <c r="RV5" s="654"/>
      <c r="RW5" s="654"/>
      <c r="RX5" s="654"/>
      <c r="RY5" s="654"/>
      <c r="RZ5" s="654"/>
      <c r="SA5" s="654"/>
      <c r="SB5" s="654"/>
      <c r="SC5" s="654"/>
      <c r="SD5" s="654"/>
      <c r="SE5" s="654"/>
      <c r="SF5" s="654"/>
      <c r="SG5" s="654"/>
      <c r="SH5" s="654"/>
      <c r="SI5" s="654"/>
      <c r="SJ5" s="654"/>
      <c r="SK5" s="654"/>
      <c r="SL5" s="654"/>
      <c r="SM5" s="654"/>
      <c r="SN5" s="654"/>
      <c r="SO5" s="654"/>
      <c r="SP5" s="654"/>
      <c r="SQ5" s="654"/>
      <c r="SR5" s="654"/>
      <c r="SS5" s="654"/>
      <c r="ST5" s="654"/>
      <c r="SU5" s="654"/>
      <c r="SV5" s="654"/>
      <c r="SW5" s="654"/>
      <c r="SX5" s="654"/>
      <c r="SY5" s="654"/>
      <c r="SZ5" s="654"/>
      <c r="TA5" s="654"/>
      <c r="TB5" s="654"/>
      <c r="TC5" s="654"/>
      <c r="TD5" s="654"/>
      <c r="TE5" s="654"/>
      <c r="TF5" s="654"/>
      <c r="TG5" s="654"/>
      <c r="TH5" s="654"/>
      <c r="TI5" s="654"/>
      <c r="TJ5" s="654"/>
      <c r="TK5" s="654"/>
      <c r="TL5" s="654"/>
      <c r="TM5" s="654"/>
      <c r="TN5" s="654"/>
      <c r="TO5" s="654"/>
      <c r="TP5" s="654"/>
      <c r="TQ5" s="654"/>
      <c r="TR5" s="654"/>
      <c r="TS5" s="654"/>
      <c r="TT5" s="654"/>
      <c r="TU5" s="654"/>
      <c r="TV5" s="654"/>
      <c r="TW5" s="654"/>
      <c r="TX5" s="654"/>
      <c r="TY5" s="654"/>
      <c r="TZ5" s="654"/>
      <c r="UA5" s="654"/>
      <c r="UB5" s="654"/>
      <c r="UC5" s="654"/>
      <c r="UD5" s="654"/>
      <c r="UE5" s="654"/>
      <c r="UF5" s="654"/>
      <c r="UG5" s="654"/>
      <c r="UH5" s="654"/>
      <c r="UI5" s="654"/>
      <c r="UJ5" s="654"/>
      <c r="UK5" s="654"/>
      <c r="UL5" s="654"/>
      <c r="UM5" s="654"/>
      <c r="UN5" s="654"/>
      <c r="UO5" s="654"/>
      <c r="UP5" s="654"/>
      <c r="UQ5" s="654"/>
      <c r="UR5" s="654"/>
      <c r="US5" s="654"/>
      <c r="UT5" s="654"/>
      <c r="UU5" s="654"/>
      <c r="UV5" s="654"/>
      <c r="UW5" s="654"/>
      <c r="UX5" s="654"/>
      <c r="UY5" s="654"/>
      <c r="UZ5" s="654"/>
      <c r="VA5" s="654"/>
      <c r="VB5" s="654"/>
      <c r="VC5" s="654"/>
      <c r="VD5" s="654"/>
      <c r="VE5" s="654"/>
      <c r="VF5" s="654"/>
      <c r="VG5" s="654"/>
      <c r="VH5" s="654"/>
      <c r="VI5" s="654"/>
      <c r="VJ5" s="654"/>
      <c r="VK5" s="654"/>
      <c r="VL5" s="654"/>
      <c r="VM5" s="654"/>
      <c r="VN5" s="654"/>
      <c r="VO5" s="654"/>
      <c r="VP5" s="654"/>
      <c r="VQ5" s="654"/>
      <c r="VR5" s="654"/>
      <c r="VS5" s="654"/>
      <c r="VT5" s="654"/>
      <c r="VU5" s="654"/>
      <c r="VV5" s="654"/>
      <c r="VW5" s="654"/>
      <c r="VX5" s="654"/>
      <c r="VY5" s="654"/>
      <c r="VZ5" s="654"/>
      <c r="WA5" s="654"/>
      <c r="WB5" s="654"/>
      <c r="WC5" s="654"/>
      <c r="WD5" s="654"/>
      <c r="WE5" s="654"/>
      <c r="WF5" s="654"/>
      <c r="WG5" s="654"/>
      <c r="WH5" s="654"/>
      <c r="WI5" s="654"/>
      <c r="WJ5" s="654"/>
      <c r="WK5" s="654"/>
      <c r="WL5" s="654"/>
      <c r="WM5" s="654"/>
      <c r="WN5" s="654"/>
      <c r="WO5" s="654"/>
      <c r="WP5" s="654"/>
      <c r="WQ5" s="654"/>
      <c r="WR5" s="654"/>
      <c r="WS5" s="654"/>
      <c r="WT5" s="654"/>
      <c r="WU5" s="654"/>
      <c r="WV5" s="654"/>
      <c r="WW5" s="654"/>
      <c r="WX5" s="654"/>
      <c r="WY5" s="654"/>
      <c r="WZ5" s="654"/>
      <c r="XA5" s="654"/>
      <c r="XB5" s="654"/>
      <c r="XC5" s="654"/>
      <c r="XD5" s="654"/>
      <c r="XE5" s="654"/>
      <c r="XF5" s="654"/>
      <c r="XG5" s="654"/>
      <c r="XH5" s="654"/>
      <c r="XI5" s="654"/>
      <c r="XJ5" s="654"/>
      <c r="XK5" s="654"/>
      <c r="XL5" s="654"/>
      <c r="XM5" s="654"/>
      <c r="XN5" s="654"/>
      <c r="XO5" s="654"/>
      <c r="XP5" s="654"/>
      <c r="XQ5" s="654"/>
      <c r="XR5" s="654"/>
      <c r="XS5" s="654"/>
      <c r="XT5" s="654"/>
      <c r="XU5" s="654"/>
      <c r="XV5" s="654"/>
      <c r="XW5" s="654"/>
      <c r="XX5" s="654"/>
      <c r="XY5" s="654"/>
      <c r="XZ5" s="654"/>
      <c r="YA5" s="654"/>
      <c r="YB5" s="654"/>
      <c r="YC5" s="654"/>
      <c r="YD5" s="654"/>
      <c r="YE5" s="654"/>
      <c r="YF5" s="654"/>
      <c r="YG5" s="654"/>
      <c r="YH5" s="654"/>
      <c r="YI5" s="654"/>
      <c r="YJ5" s="654"/>
      <c r="YK5" s="654"/>
      <c r="YL5" s="654"/>
      <c r="YM5" s="654"/>
      <c r="YN5" s="654"/>
      <c r="YO5" s="654"/>
      <c r="YP5" s="654"/>
      <c r="YQ5" s="654"/>
      <c r="YR5" s="654"/>
      <c r="YS5" s="654"/>
      <c r="YT5" s="654"/>
      <c r="YU5" s="654"/>
      <c r="YV5" s="654"/>
      <c r="YW5" s="654"/>
      <c r="YX5" s="654"/>
      <c r="YY5" s="654"/>
      <c r="YZ5" s="654"/>
      <c r="ZA5" s="654"/>
      <c r="ZB5" s="654"/>
      <c r="ZC5" s="654"/>
      <c r="ZD5" s="654"/>
      <c r="ZE5" s="654"/>
      <c r="ZF5" s="654"/>
      <c r="ZG5" s="654"/>
      <c r="ZH5" s="654"/>
      <c r="ZI5" s="654"/>
      <c r="ZJ5" s="654"/>
      <c r="ZK5" s="654"/>
      <c r="ZL5" s="654"/>
      <c r="ZM5" s="654"/>
      <c r="ZN5" s="654"/>
      <c r="ZO5" s="654"/>
      <c r="ZP5" s="654"/>
      <c r="ZQ5" s="654"/>
      <c r="ZR5" s="654"/>
      <c r="ZS5" s="654"/>
      <c r="ZT5" s="654"/>
      <c r="ZU5" s="654"/>
      <c r="ZV5" s="654"/>
      <c r="ZW5" s="654"/>
      <c r="ZX5" s="654"/>
      <c r="ZY5" s="654"/>
      <c r="ZZ5" s="654"/>
      <c r="AAA5" s="654"/>
      <c r="AAB5" s="654"/>
      <c r="AAC5" s="654"/>
      <c r="AAD5" s="654"/>
      <c r="AAE5" s="654"/>
      <c r="AAF5" s="654"/>
      <c r="AAG5" s="654"/>
      <c r="AAH5" s="654"/>
      <c r="AAI5" s="654"/>
      <c r="AAJ5" s="654"/>
      <c r="AAK5" s="654"/>
      <c r="AAL5" s="654"/>
      <c r="AAM5" s="654"/>
      <c r="AAN5" s="654"/>
      <c r="AAO5" s="654"/>
      <c r="AAP5" s="654"/>
      <c r="AAQ5" s="654"/>
      <c r="AAR5" s="654"/>
      <c r="AAS5" s="654"/>
      <c r="AAT5" s="654"/>
      <c r="AAU5" s="654"/>
      <c r="AAV5" s="654"/>
      <c r="AAW5" s="654"/>
      <c r="AAX5" s="654"/>
      <c r="AAY5" s="654"/>
      <c r="AAZ5" s="654"/>
      <c r="ABA5" s="654"/>
      <c r="ABB5" s="654"/>
      <c r="ABC5" s="654"/>
      <c r="ABD5" s="654"/>
      <c r="ABE5" s="654"/>
      <c r="ABF5" s="654"/>
      <c r="ABG5" s="654"/>
      <c r="ABH5" s="654"/>
      <c r="ABI5" s="654"/>
      <c r="ABJ5" s="654"/>
      <c r="ABK5" s="654"/>
      <c r="ABL5" s="654"/>
      <c r="ABM5" s="654"/>
      <c r="ABN5" s="654"/>
      <c r="ABO5" s="654"/>
      <c r="ABP5" s="654"/>
      <c r="ABQ5" s="654"/>
      <c r="ABR5" s="654"/>
      <c r="ABS5" s="654"/>
      <c r="ABT5" s="654"/>
      <c r="ABU5" s="654"/>
      <c r="ABV5" s="654"/>
      <c r="ABW5" s="654"/>
      <c r="ABX5" s="654"/>
      <c r="ABY5" s="654"/>
      <c r="ABZ5" s="654"/>
      <c r="ACA5" s="654"/>
      <c r="ACB5" s="654"/>
      <c r="ACC5" s="654"/>
      <c r="ACD5" s="654"/>
      <c r="ACE5" s="654"/>
      <c r="ACF5" s="654"/>
      <c r="ACG5" s="654"/>
      <c r="ACH5" s="654"/>
      <c r="ACI5" s="654"/>
      <c r="ACJ5" s="654"/>
      <c r="ACK5" s="654"/>
      <c r="ACL5" s="654"/>
      <c r="ACM5" s="654"/>
      <c r="ACN5" s="654"/>
      <c r="ACO5" s="654"/>
      <c r="ACP5" s="654"/>
      <c r="ACQ5" s="661"/>
    </row>
    <row r="6" spans="1:771" ht="30" customHeight="1">
      <c r="A6" s="2513" t="s">
        <v>120</v>
      </c>
      <c r="B6" s="2514"/>
      <c r="C6" s="663" t="s">
        <v>6</v>
      </c>
      <c r="D6" s="663" t="s">
        <v>121</v>
      </c>
      <c r="E6" s="2515" t="s">
        <v>507</v>
      </c>
      <c r="F6" s="2516"/>
      <c r="G6" s="2516"/>
      <c r="H6" s="2516"/>
      <c r="I6" s="2516"/>
      <c r="J6" s="2516"/>
      <c r="K6" s="2516"/>
      <c r="L6" s="2516"/>
      <c r="M6" s="2516"/>
      <c r="N6" s="2516"/>
      <c r="O6" s="2516"/>
      <c r="P6" s="2516"/>
      <c r="Q6" s="2516"/>
      <c r="R6" s="2516"/>
      <c r="S6" s="2516"/>
      <c r="T6" s="2516"/>
      <c r="U6" s="2516"/>
      <c r="V6" s="2516"/>
      <c r="W6" s="2517"/>
      <c r="X6" s="2518" t="s">
        <v>22</v>
      </c>
      <c r="Y6" s="2519"/>
      <c r="Z6" s="2519"/>
      <c r="AA6" s="2520"/>
      <c r="AB6" s="664"/>
      <c r="AC6" s="664"/>
      <c r="AD6" s="664"/>
      <c r="AE6" s="664"/>
      <c r="AF6" s="664"/>
      <c r="AG6" s="664"/>
      <c r="AH6" s="664"/>
      <c r="AI6" s="664"/>
      <c r="AJ6" s="664"/>
      <c r="AK6" s="664"/>
      <c r="AL6" s="664"/>
      <c r="AM6" s="664"/>
      <c r="AN6" s="664"/>
      <c r="AO6" s="664"/>
      <c r="AP6" s="664"/>
      <c r="AQ6" s="664"/>
      <c r="AR6" s="664"/>
      <c r="AS6" s="664"/>
      <c r="AT6" s="664"/>
      <c r="AU6" s="651">
        <v>1</v>
      </c>
      <c r="AV6" s="654"/>
      <c r="AW6" s="648"/>
      <c r="AX6" s="648"/>
      <c r="AY6" s="648"/>
      <c r="AZ6" s="648"/>
      <c r="BA6" s="648"/>
      <c r="BB6" s="648"/>
      <c r="BC6" s="648"/>
      <c r="BD6" s="648"/>
      <c r="BE6" s="648"/>
      <c r="BF6" s="648"/>
      <c r="BG6" s="648"/>
      <c r="BH6" s="648"/>
      <c r="BI6" s="648"/>
      <c r="BJ6" s="648"/>
      <c r="BK6" s="662"/>
      <c r="BL6" s="662"/>
      <c r="BM6" s="662"/>
      <c r="BN6" s="662"/>
      <c r="BO6" s="662"/>
      <c r="BP6" s="662"/>
      <c r="BQ6" s="662"/>
      <c r="BR6" s="662"/>
      <c r="BS6" s="662"/>
      <c r="BT6" s="662"/>
      <c r="BU6" s="662"/>
      <c r="BV6" s="662"/>
      <c r="BW6" s="662"/>
      <c r="BX6" s="662"/>
      <c r="BY6" s="662"/>
      <c r="BZ6" s="662"/>
      <c r="CA6" s="662"/>
      <c r="CB6" s="648"/>
      <c r="CC6" s="660">
        <v>1</v>
      </c>
      <c r="CD6" s="653"/>
      <c r="CE6" s="648"/>
      <c r="CF6" s="654"/>
      <c r="CG6" s="648"/>
      <c r="CH6" s="654"/>
      <c r="CI6" s="648"/>
      <c r="CJ6" s="654"/>
      <c r="CK6" s="648"/>
      <c r="CL6" s="654"/>
      <c r="CM6" s="648"/>
      <c r="CN6" s="654"/>
      <c r="CO6" s="648"/>
      <c r="CP6" s="654"/>
      <c r="CQ6" s="648"/>
      <c r="CR6" s="654"/>
      <c r="CS6" s="648"/>
      <c r="CT6" s="654"/>
      <c r="CU6" s="654"/>
      <c r="CV6" s="654"/>
      <c r="CW6" s="654"/>
      <c r="CX6" s="654"/>
      <c r="CY6" s="654"/>
      <c r="CZ6" s="654"/>
      <c r="DA6" s="654"/>
      <c r="DB6" s="654"/>
      <c r="DC6" s="654"/>
      <c r="DD6" s="654"/>
      <c r="DE6" s="654"/>
      <c r="DF6" s="654"/>
      <c r="DG6" s="654"/>
      <c r="DH6" s="654"/>
      <c r="DI6" s="654"/>
      <c r="DJ6" s="654"/>
      <c r="DK6" s="654"/>
      <c r="DL6" s="654"/>
      <c r="DM6" s="654"/>
      <c r="DN6" s="654"/>
      <c r="DO6" s="654"/>
      <c r="DP6" s="654"/>
      <c r="DQ6" s="654"/>
      <c r="DR6" s="654"/>
      <c r="DS6" s="654"/>
      <c r="DT6" s="654"/>
      <c r="DU6" s="654"/>
      <c r="DV6" s="654"/>
      <c r="DW6" s="654"/>
      <c r="DX6" s="654"/>
      <c r="DY6" s="654"/>
      <c r="DZ6" s="654"/>
      <c r="EA6" s="654"/>
      <c r="EB6" s="654"/>
      <c r="EC6" s="654"/>
      <c r="ED6" s="654"/>
      <c r="EE6" s="654"/>
      <c r="EF6" s="654"/>
      <c r="EG6" s="654"/>
      <c r="EH6" s="654"/>
      <c r="EI6" s="654"/>
      <c r="EJ6" s="654"/>
      <c r="EK6" s="654"/>
      <c r="EL6" s="654"/>
      <c r="EM6" s="654"/>
      <c r="EN6" s="654"/>
      <c r="EO6" s="654"/>
      <c r="EP6" s="654"/>
      <c r="EQ6" s="654"/>
      <c r="ER6" s="654"/>
      <c r="ES6" s="654"/>
      <c r="ET6" s="654"/>
      <c r="EU6" s="654"/>
      <c r="EV6" s="654"/>
      <c r="EW6" s="654"/>
      <c r="EX6" s="654"/>
      <c r="EY6" s="654"/>
      <c r="EZ6" s="654"/>
      <c r="FA6" s="654"/>
      <c r="FB6" s="654"/>
      <c r="FC6" s="654"/>
      <c r="FD6" s="654"/>
      <c r="FE6" s="654"/>
      <c r="FF6" s="654"/>
      <c r="FG6" s="654"/>
      <c r="FH6" s="654"/>
      <c r="FI6" s="654"/>
      <c r="FJ6" s="654"/>
      <c r="FK6" s="654"/>
      <c r="FL6" s="654"/>
      <c r="FM6" s="654"/>
      <c r="FN6" s="654"/>
      <c r="FO6" s="654"/>
      <c r="FP6" s="654"/>
      <c r="FQ6" s="654"/>
      <c r="FR6" s="654"/>
      <c r="FS6" s="654"/>
      <c r="FT6" s="654"/>
      <c r="FU6" s="654"/>
      <c r="FV6" s="654"/>
      <c r="FW6" s="654"/>
      <c r="FX6" s="654"/>
      <c r="FY6" s="654"/>
      <c r="FZ6" s="654"/>
      <c r="GA6" s="654"/>
      <c r="GB6" s="654"/>
      <c r="GC6" s="654"/>
      <c r="GD6" s="654"/>
      <c r="GE6" s="654"/>
      <c r="GF6" s="654"/>
      <c r="GG6" s="654"/>
      <c r="GH6" s="654"/>
      <c r="GI6" s="654"/>
      <c r="GJ6" s="654"/>
      <c r="GK6" s="654"/>
      <c r="GL6" s="654"/>
      <c r="GM6" s="654"/>
      <c r="GN6" s="654"/>
      <c r="GO6" s="654"/>
      <c r="GP6" s="654"/>
      <c r="GQ6" s="654"/>
      <c r="GR6" s="654"/>
      <c r="GS6" s="654"/>
      <c r="GT6" s="654"/>
      <c r="GU6" s="654"/>
      <c r="GV6" s="654"/>
      <c r="GW6" s="654"/>
      <c r="GX6" s="654"/>
      <c r="GY6" s="654"/>
      <c r="GZ6" s="654"/>
      <c r="HA6" s="654"/>
      <c r="HB6" s="654"/>
      <c r="HC6" s="654"/>
      <c r="HD6" s="654"/>
      <c r="HE6" s="654"/>
      <c r="HF6" s="654"/>
      <c r="HG6" s="654"/>
      <c r="HH6" s="654"/>
      <c r="HI6" s="654"/>
      <c r="HJ6" s="654"/>
      <c r="HK6" s="654"/>
      <c r="HL6" s="654"/>
      <c r="HM6" s="654"/>
      <c r="HN6" s="654"/>
      <c r="HO6" s="654"/>
      <c r="HP6" s="654"/>
      <c r="HQ6" s="654"/>
      <c r="HR6" s="654"/>
      <c r="HS6" s="654"/>
      <c r="HT6" s="654"/>
      <c r="HU6" s="654"/>
      <c r="HV6" s="654"/>
      <c r="HW6" s="654"/>
      <c r="HX6" s="654"/>
      <c r="HY6" s="654"/>
      <c r="HZ6" s="654"/>
      <c r="IA6" s="654"/>
      <c r="IB6" s="654"/>
      <c r="IC6" s="654"/>
      <c r="ID6" s="654"/>
      <c r="IE6" s="654"/>
      <c r="IF6" s="654"/>
      <c r="IG6" s="654"/>
      <c r="IH6" s="654"/>
      <c r="II6" s="654"/>
      <c r="IJ6" s="654"/>
      <c r="IK6" s="654"/>
      <c r="IL6" s="654"/>
      <c r="IM6" s="654"/>
      <c r="IN6" s="654"/>
      <c r="IO6" s="654"/>
      <c r="IP6" s="654"/>
      <c r="IQ6" s="654"/>
      <c r="IR6" s="654"/>
      <c r="IS6" s="654"/>
      <c r="IT6" s="654"/>
      <c r="IU6" s="654"/>
      <c r="IV6" s="654"/>
      <c r="IW6" s="654"/>
      <c r="IX6" s="654"/>
      <c r="IY6" s="654"/>
      <c r="IZ6" s="654"/>
      <c r="JA6" s="654"/>
      <c r="JB6" s="654"/>
      <c r="JC6" s="654"/>
      <c r="JD6" s="654"/>
      <c r="JE6" s="654"/>
      <c r="JF6" s="654"/>
      <c r="JG6" s="654"/>
      <c r="JH6" s="654"/>
      <c r="JI6" s="654"/>
      <c r="JJ6" s="654"/>
      <c r="JK6" s="654"/>
      <c r="JL6" s="654"/>
      <c r="JM6" s="654"/>
      <c r="JN6" s="654"/>
      <c r="JO6" s="654"/>
      <c r="JP6" s="654"/>
      <c r="JQ6" s="654"/>
      <c r="JR6" s="654"/>
      <c r="JS6" s="654"/>
      <c r="JT6" s="654"/>
      <c r="JU6" s="654"/>
      <c r="JV6" s="654"/>
      <c r="JW6" s="654"/>
      <c r="JX6" s="654"/>
      <c r="JY6" s="654"/>
      <c r="JZ6" s="654"/>
      <c r="KA6" s="654"/>
      <c r="KB6" s="654"/>
      <c r="KC6" s="654"/>
      <c r="KD6" s="654"/>
      <c r="KE6" s="654"/>
      <c r="KF6" s="654"/>
      <c r="KG6" s="654"/>
      <c r="KH6" s="654"/>
      <c r="KI6" s="654"/>
      <c r="KJ6" s="654"/>
      <c r="KK6" s="654"/>
      <c r="KL6" s="654"/>
      <c r="KM6" s="654"/>
      <c r="KN6" s="654"/>
      <c r="KO6" s="654"/>
      <c r="KP6" s="654"/>
      <c r="KQ6" s="654"/>
      <c r="KR6" s="654"/>
      <c r="KS6" s="654"/>
      <c r="KT6" s="654"/>
      <c r="KU6" s="654"/>
      <c r="KV6" s="654"/>
      <c r="KW6" s="654"/>
      <c r="KX6" s="654"/>
      <c r="KY6" s="654"/>
      <c r="KZ6" s="654"/>
      <c r="LA6" s="654"/>
      <c r="LB6" s="654"/>
      <c r="LC6" s="654"/>
      <c r="LD6" s="654"/>
      <c r="LE6" s="654"/>
      <c r="LF6" s="654"/>
      <c r="LG6" s="654"/>
      <c r="LH6" s="654"/>
      <c r="LI6" s="654"/>
      <c r="LJ6" s="654"/>
      <c r="LK6" s="654"/>
      <c r="LL6" s="654"/>
      <c r="LM6" s="654"/>
      <c r="LN6" s="654"/>
      <c r="LO6" s="654"/>
      <c r="LP6" s="654"/>
      <c r="LQ6" s="654"/>
      <c r="LR6" s="654"/>
      <c r="LS6" s="654"/>
      <c r="LT6" s="654"/>
      <c r="LU6" s="654"/>
      <c r="LV6" s="654"/>
      <c r="LW6" s="654"/>
      <c r="LX6" s="654"/>
      <c r="LY6" s="654"/>
      <c r="LZ6" s="654"/>
      <c r="MA6" s="654"/>
      <c r="MB6" s="654"/>
      <c r="MC6" s="654"/>
      <c r="MD6" s="654"/>
      <c r="ME6" s="654"/>
      <c r="MF6" s="654"/>
      <c r="MG6" s="654"/>
      <c r="MH6" s="654"/>
      <c r="MI6" s="654"/>
      <c r="MJ6" s="654"/>
      <c r="MK6" s="654"/>
      <c r="ML6" s="654"/>
      <c r="MM6" s="654"/>
      <c r="MN6" s="654"/>
      <c r="MO6" s="654"/>
      <c r="MP6" s="654"/>
      <c r="MQ6" s="654"/>
      <c r="MR6" s="654"/>
      <c r="MS6" s="654"/>
      <c r="MT6" s="654"/>
      <c r="MU6" s="654"/>
      <c r="MV6" s="654"/>
      <c r="MW6" s="654"/>
      <c r="MX6" s="654"/>
      <c r="MY6" s="654"/>
      <c r="MZ6" s="654"/>
      <c r="NA6" s="654"/>
      <c r="NB6" s="654"/>
      <c r="NC6" s="654"/>
      <c r="ND6" s="654"/>
      <c r="NE6" s="654"/>
      <c r="NF6" s="654"/>
      <c r="NG6" s="654"/>
      <c r="NH6" s="654"/>
      <c r="NI6" s="654"/>
      <c r="NJ6" s="654"/>
      <c r="NK6" s="654"/>
      <c r="NL6" s="654"/>
      <c r="NM6" s="654"/>
      <c r="NN6" s="654"/>
      <c r="NO6" s="654"/>
      <c r="NP6" s="654"/>
      <c r="NQ6" s="654"/>
      <c r="NR6" s="654"/>
      <c r="NS6" s="654"/>
      <c r="NT6" s="654"/>
      <c r="NU6" s="654"/>
      <c r="NV6" s="654"/>
      <c r="NW6" s="654"/>
      <c r="NX6" s="654"/>
      <c r="NY6" s="654"/>
      <c r="NZ6" s="654"/>
      <c r="OA6" s="654"/>
      <c r="OB6" s="654"/>
      <c r="OC6" s="654"/>
      <c r="OD6" s="654"/>
      <c r="OE6" s="654"/>
      <c r="OF6" s="654"/>
      <c r="OG6" s="654"/>
      <c r="OH6" s="654"/>
      <c r="OI6" s="654"/>
      <c r="OJ6" s="654"/>
      <c r="OK6" s="654"/>
      <c r="OL6" s="654"/>
      <c r="OM6" s="654"/>
      <c r="ON6" s="654"/>
      <c r="OO6" s="654"/>
      <c r="OP6" s="654"/>
      <c r="OQ6" s="654"/>
      <c r="OR6" s="654"/>
      <c r="OS6" s="654"/>
      <c r="OT6" s="654"/>
      <c r="OU6" s="654"/>
      <c r="OV6" s="654"/>
      <c r="OW6" s="654"/>
      <c r="OX6" s="654"/>
      <c r="OY6" s="654"/>
      <c r="OZ6" s="654"/>
      <c r="PA6" s="654"/>
      <c r="PB6" s="654"/>
      <c r="PC6" s="654"/>
      <c r="PD6" s="654"/>
      <c r="PE6" s="654"/>
      <c r="PF6" s="654"/>
      <c r="PG6" s="654"/>
      <c r="PH6" s="654"/>
      <c r="PI6" s="654"/>
      <c r="PJ6" s="654"/>
      <c r="PK6" s="654"/>
      <c r="PL6" s="654"/>
      <c r="PM6" s="654"/>
      <c r="PN6" s="654"/>
      <c r="PO6" s="654"/>
      <c r="PP6" s="654"/>
      <c r="PQ6" s="654"/>
      <c r="PR6" s="654"/>
      <c r="PS6" s="654"/>
      <c r="PT6" s="654"/>
      <c r="PU6" s="654"/>
      <c r="PV6" s="654"/>
      <c r="PW6" s="654"/>
      <c r="PX6" s="654"/>
      <c r="PY6" s="654"/>
      <c r="PZ6" s="654"/>
      <c r="QA6" s="654"/>
      <c r="QB6" s="654"/>
      <c r="QC6" s="654"/>
      <c r="QD6" s="654"/>
      <c r="QE6" s="654"/>
      <c r="QF6" s="654"/>
      <c r="QG6" s="654"/>
      <c r="QH6" s="654"/>
      <c r="QI6" s="654"/>
      <c r="QJ6" s="654"/>
      <c r="QK6" s="654"/>
      <c r="QL6" s="654"/>
      <c r="QM6" s="654"/>
      <c r="QN6" s="654"/>
      <c r="QO6" s="654"/>
      <c r="QP6" s="654"/>
      <c r="QQ6" s="654"/>
      <c r="QR6" s="654"/>
      <c r="QS6" s="654"/>
      <c r="QT6" s="654"/>
      <c r="QU6" s="654"/>
      <c r="QV6" s="654"/>
      <c r="QW6" s="654"/>
      <c r="QX6" s="654"/>
      <c r="QY6" s="654"/>
      <c r="QZ6" s="654"/>
      <c r="RA6" s="654"/>
      <c r="RB6" s="654"/>
      <c r="RC6" s="654"/>
      <c r="RD6" s="654"/>
      <c r="RE6" s="654"/>
      <c r="RF6" s="654"/>
      <c r="RG6" s="654"/>
      <c r="RH6" s="654"/>
      <c r="RI6" s="654"/>
      <c r="RJ6" s="654"/>
      <c r="RK6" s="654"/>
      <c r="RL6" s="654"/>
      <c r="RM6" s="654"/>
      <c r="RN6" s="654"/>
      <c r="RO6" s="654"/>
      <c r="RP6" s="654"/>
      <c r="RQ6" s="654"/>
      <c r="RR6" s="654"/>
      <c r="RS6" s="654"/>
      <c r="RT6" s="654"/>
      <c r="RU6" s="654"/>
      <c r="RV6" s="654"/>
      <c r="RW6" s="654"/>
      <c r="RX6" s="654"/>
      <c r="RY6" s="654"/>
      <c r="RZ6" s="654"/>
      <c r="SA6" s="654"/>
      <c r="SB6" s="654"/>
      <c r="SC6" s="654"/>
      <c r="SD6" s="654"/>
      <c r="SE6" s="654"/>
      <c r="SF6" s="654"/>
      <c r="SG6" s="654"/>
      <c r="SH6" s="654"/>
      <c r="SI6" s="654"/>
      <c r="SJ6" s="654"/>
      <c r="SK6" s="654"/>
      <c r="SL6" s="654"/>
      <c r="SM6" s="654"/>
      <c r="SN6" s="654"/>
      <c r="SO6" s="654"/>
      <c r="SP6" s="654"/>
      <c r="SQ6" s="654"/>
      <c r="SR6" s="654"/>
      <c r="SS6" s="654"/>
      <c r="ST6" s="654"/>
      <c r="SU6" s="654"/>
      <c r="SV6" s="654"/>
      <c r="SW6" s="654"/>
      <c r="SX6" s="654"/>
      <c r="SY6" s="654"/>
      <c r="SZ6" s="654"/>
      <c r="TA6" s="654"/>
      <c r="TB6" s="654"/>
      <c r="TC6" s="654"/>
      <c r="TD6" s="654"/>
      <c r="TE6" s="654"/>
      <c r="TF6" s="654"/>
      <c r="TG6" s="654"/>
      <c r="TH6" s="654"/>
      <c r="TI6" s="654"/>
      <c r="TJ6" s="654"/>
      <c r="TK6" s="654"/>
      <c r="TL6" s="654"/>
      <c r="TM6" s="654"/>
      <c r="TN6" s="654"/>
      <c r="TO6" s="654"/>
      <c r="TP6" s="654"/>
      <c r="TQ6" s="654"/>
      <c r="TR6" s="654"/>
      <c r="TS6" s="654"/>
      <c r="TT6" s="654"/>
      <c r="TU6" s="654"/>
      <c r="TV6" s="654"/>
      <c r="TW6" s="654"/>
      <c r="TX6" s="654"/>
      <c r="TY6" s="654"/>
      <c r="TZ6" s="654"/>
      <c r="UA6" s="654"/>
      <c r="UB6" s="654"/>
      <c r="UC6" s="654"/>
      <c r="UD6" s="654"/>
      <c r="UE6" s="654"/>
      <c r="UF6" s="654"/>
      <c r="UG6" s="654"/>
      <c r="UH6" s="654"/>
      <c r="UI6" s="654"/>
      <c r="UJ6" s="654"/>
      <c r="UK6" s="654"/>
      <c r="UL6" s="654"/>
      <c r="UM6" s="654"/>
      <c r="UN6" s="654"/>
      <c r="UO6" s="654"/>
      <c r="UP6" s="654"/>
      <c r="UQ6" s="654"/>
      <c r="UR6" s="654"/>
      <c r="US6" s="654"/>
      <c r="UT6" s="654"/>
      <c r="UU6" s="654"/>
      <c r="UV6" s="654"/>
      <c r="UW6" s="654"/>
      <c r="UX6" s="654"/>
      <c r="UY6" s="654"/>
      <c r="UZ6" s="654"/>
      <c r="VA6" s="654"/>
      <c r="VB6" s="654"/>
      <c r="VC6" s="654"/>
      <c r="VD6" s="654"/>
      <c r="VE6" s="654"/>
      <c r="VF6" s="654"/>
      <c r="VG6" s="654"/>
      <c r="VH6" s="654"/>
      <c r="VI6" s="654"/>
      <c r="VJ6" s="654"/>
      <c r="VK6" s="654"/>
      <c r="VL6" s="654"/>
      <c r="VM6" s="654"/>
      <c r="VN6" s="654"/>
      <c r="VO6" s="654"/>
      <c r="VP6" s="654"/>
      <c r="VQ6" s="654"/>
      <c r="VR6" s="654"/>
      <c r="VS6" s="654"/>
      <c r="VT6" s="654"/>
      <c r="VU6" s="654"/>
      <c r="VV6" s="654"/>
      <c r="VW6" s="654"/>
      <c r="VX6" s="654"/>
      <c r="VY6" s="654"/>
      <c r="VZ6" s="654"/>
      <c r="WA6" s="654"/>
      <c r="WB6" s="654"/>
      <c r="WC6" s="654"/>
      <c r="WD6" s="654"/>
      <c r="WE6" s="654"/>
      <c r="WF6" s="654"/>
      <c r="WG6" s="654"/>
      <c r="WH6" s="654"/>
      <c r="WI6" s="654"/>
      <c r="WJ6" s="654"/>
      <c r="WK6" s="654"/>
      <c r="WL6" s="654"/>
      <c r="WM6" s="654"/>
      <c r="WN6" s="654"/>
      <c r="WO6" s="654"/>
      <c r="WP6" s="654"/>
      <c r="WQ6" s="654"/>
      <c r="WR6" s="654"/>
      <c r="WS6" s="654"/>
      <c r="WT6" s="654"/>
      <c r="WU6" s="654"/>
      <c r="WV6" s="654"/>
      <c r="WW6" s="654"/>
      <c r="WX6" s="654"/>
      <c r="WY6" s="654"/>
      <c r="WZ6" s="654"/>
      <c r="XA6" s="654"/>
      <c r="XB6" s="654"/>
      <c r="XC6" s="654"/>
      <c r="XD6" s="654"/>
      <c r="XE6" s="654"/>
      <c r="XF6" s="654"/>
      <c r="XG6" s="654"/>
      <c r="XH6" s="654"/>
      <c r="XI6" s="654"/>
      <c r="XJ6" s="654"/>
      <c r="XK6" s="654"/>
      <c r="XL6" s="654"/>
      <c r="XM6" s="654"/>
      <c r="XN6" s="654"/>
      <c r="XO6" s="654"/>
      <c r="XP6" s="654"/>
      <c r="XQ6" s="654"/>
      <c r="XR6" s="654"/>
      <c r="XS6" s="654"/>
      <c r="XT6" s="654"/>
      <c r="XU6" s="654"/>
      <c r="XV6" s="654"/>
      <c r="XW6" s="654"/>
      <c r="XX6" s="654"/>
      <c r="XY6" s="654"/>
      <c r="XZ6" s="654"/>
      <c r="YA6" s="654"/>
      <c r="YB6" s="654"/>
      <c r="YC6" s="654"/>
      <c r="YD6" s="654"/>
      <c r="YE6" s="654"/>
      <c r="YF6" s="654"/>
      <c r="YG6" s="654"/>
      <c r="YH6" s="654"/>
      <c r="YI6" s="654"/>
      <c r="YJ6" s="654"/>
      <c r="YK6" s="654"/>
      <c r="YL6" s="654"/>
      <c r="YM6" s="654"/>
      <c r="YN6" s="654"/>
      <c r="YO6" s="654"/>
      <c r="YP6" s="654"/>
      <c r="YQ6" s="654"/>
      <c r="YR6" s="654"/>
      <c r="YS6" s="654"/>
      <c r="YT6" s="654"/>
      <c r="YU6" s="654"/>
      <c r="YV6" s="654"/>
      <c r="YW6" s="654"/>
      <c r="YX6" s="654"/>
      <c r="YY6" s="654"/>
      <c r="YZ6" s="654"/>
      <c r="ZA6" s="654"/>
      <c r="ZB6" s="654"/>
      <c r="ZC6" s="654"/>
      <c r="ZD6" s="654"/>
      <c r="ZE6" s="654"/>
      <c r="ZF6" s="654"/>
      <c r="ZG6" s="654"/>
      <c r="ZH6" s="654"/>
      <c r="ZI6" s="654"/>
      <c r="ZJ6" s="654"/>
      <c r="ZK6" s="654"/>
      <c r="ZL6" s="654"/>
      <c r="ZM6" s="654"/>
      <c r="ZN6" s="654"/>
      <c r="ZO6" s="654"/>
      <c r="ZP6" s="654"/>
      <c r="ZQ6" s="654"/>
      <c r="ZR6" s="654"/>
      <c r="ZS6" s="654"/>
      <c r="ZT6" s="654"/>
      <c r="ZU6" s="654"/>
      <c r="ZV6" s="654"/>
      <c r="ZW6" s="654"/>
      <c r="ZX6" s="654"/>
      <c r="ZY6" s="654"/>
      <c r="ZZ6" s="654"/>
      <c r="AAA6" s="654"/>
      <c r="AAB6" s="654"/>
      <c r="AAC6" s="654"/>
      <c r="AAD6" s="654"/>
      <c r="AAE6" s="654"/>
      <c r="AAF6" s="654"/>
      <c r="AAG6" s="654"/>
      <c r="AAH6" s="654"/>
      <c r="AAI6" s="654"/>
      <c r="AAJ6" s="654"/>
      <c r="AAK6" s="654"/>
      <c r="AAL6" s="654"/>
      <c r="AAM6" s="654"/>
      <c r="AAN6" s="654"/>
      <c r="AAO6" s="654"/>
      <c r="AAP6" s="654"/>
      <c r="AAQ6" s="654"/>
      <c r="AAR6" s="654"/>
      <c r="AAS6" s="654"/>
      <c r="AAT6" s="654"/>
      <c r="AAU6" s="654"/>
      <c r="AAV6" s="654"/>
      <c r="AAW6" s="654"/>
      <c r="AAX6" s="654"/>
      <c r="AAY6" s="654"/>
      <c r="AAZ6" s="654"/>
      <c r="ABA6" s="654"/>
      <c r="ABB6" s="654"/>
      <c r="ABC6" s="654"/>
      <c r="ABD6" s="654"/>
      <c r="ABE6" s="654"/>
      <c r="ABF6" s="654"/>
      <c r="ABG6" s="654"/>
      <c r="ABH6" s="654"/>
      <c r="ABI6" s="654"/>
      <c r="ABJ6" s="654"/>
      <c r="ABK6" s="654"/>
      <c r="ABL6" s="654"/>
      <c r="ABM6" s="654"/>
      <c r="ABN6" s="654"/>
      <c r="ABO6" s="654"/>
      <c r="ABP6" s="654"/>
      <c r="ABQ6" s="654"/>
      <c r="ABR6" s="654"/>
      <c r="ABS6" s="654"/>
      <c r="ABT6" s="654"/>
      <c r="ABU6" s="654"/>
      <c r="ABV6" s="654"/>
      <c r="ABW6" s="654"/>
      <c r="ABX6" s="654"/>
      <c r="ABY6" s="654"/>
      <c r="ABZ6" s="654"/>
      <c r="ACA6" s="654"/>
      <c r="ACB6" s="654"/>
      <c r="ACC6" s="654"/>
      <c r="ACD6" s="654"/>
      <c r="ACE6" s="654"/>
      <c r="ACF6" s="654"/>
      <c r="ACG6" s="654"/>
      <c r="ACH6" s="654"/>
      <c r="ACI6" s="654"/>
      <c r="ACJ6" s="654"/>
      <c r="ACK6" s="654"/>
      <c r="ACL6" s="654"/>
      <c r="ACM6" s="654"/>
      <c r="ACN6" s="654"/>
      <c r="ACO6" s="654"/>
      <c r="ACP6" s="654"/>
      <c r="ACQ6" s="661"/>
    </row>
    <row r="7" spans="1:771" ht="48.75" customHeight="1" thickBot="1">
      <c r="A7" s="2521" t="s">
        <v>831</v>
      </c>
      <c r="B7" s="2521"/>
      <c r="C7" s="665" t="s">
        <v>832</v>
      </c>
      <c r="D7" s="666" t="s">
        <v>122</v>
      </c>
      <c r="E7" s="2522" t="s">
        <v>833</v>
      </c>
      <c r="F7" s="2522"/>
      <c r="G7" s="2522"/>
      <c r="H7" s="2522"/>
      <c r="I7" s="2522"/>
      <c r="J7" s="2522"/>
      <c r="K7" s="2522"/>
      <c r="L7" s="2522"/>
      <c r="M7" s="2522"/>
      <c r="N7" s="2522"/>
      <c r="O7" s="2522"/>
      <c r="P7" s="2522"/>
      <c r="Q7" s="2522"/>
      <c r="R7" s="2522"/>
      <c r="S7" s="2522"/>
      <c r="T7" s="2522"/>
      <c r="U7" s="2522"/>
      <c r="V7" s="2522"/>
      <c r="W7" s="2522"/>
      <c r="X7" s="2523" t="s">
        <v>834</v>
      </c>
      <c r="Y7" s="2523"/>
      <c r="Z7" s="2523"/>
      <c r="AA7" s="2523"/>
      <c r="AB7" s="667"/>
      <c r="AC7" s="667"/>
      <c r="AD7" s="668"/>
      <c r="AE7" s="667"/>
      <c r="AF7" s="667"/>
      <c r="AG7" s="667"/>
      <c r="AH7" s="667"/>
      <c r="AI7" s="667"/>
      <c r="AJ7" s="667"/>
      <c r="AK7" s="667"/>
      <c r="AL7" s="667"/>
      <c r="AM7" s="667"/>
      <c r="AN7" s="667"/>
      <c r="AO7" s="667"/>
      <c r="AP7" s="667"/>
      <c r="AQ7" s="667"/>
      <c r="AR7" s="667"/>
      <c r="AS7" s="667"/>
      <c r="AT7" s="667"/>
      <c r="AU7" s="651">
        <v>1</v>
      </c>
      <c r="AV7" s="654"/>
      <c r="AW7" s="669"/>
      <c r="AX7" s="669"/>
      <c r="AY7" s="669"/>
      <c r="AZ7" s="669"/>
      <c r="BA7" s="669"/>
      <c r="BB7" s="669"/>
      <c r="BC7" s="669"/>
      <c r="BD7" s="669"/>
      <c r="BE7" s="669"/>
      <c r="BF7" s="669"/>
      <c r="BG7" s="669"/>
      <c r="BH7" s="669"/>
      <c r="BI7" s="669"/>
      <c r="BJ7" s="669"/>
      <c r="BK7" s="670"/>
      <c r="BL7" s="670"/>
      <c r="BM7" s="670"/>
      <c r="BN7" s="670"/>
      <c r="BO7" s="670"/>
      <c r="BP7" s="670"/>
      <c r="BQ7" s="670"/>
      <c r="BR7" s="670"/>
      <c r="BS7" s="670"/>
      <c r="BT7" s="670"/>
      <c r="BU7" s="670"/>
      <c r="BV7" s="670"/>
      <c r="BW7" s="670"/>
      <c r="BX7" s="670"/>
      <c r="BY7" s="670"/>
      <c r="BZ7" s="670"/>
      <c r="CA7" s="670"/>
      <c r="CB7" s="669"/>
      <c r="CC7" s="660">
        <v>1</v>
      </c>
      <c r="CD7" s="669"/>
      <c r="CE7" s="648"/>
      <c r="CF7" s="654"/>
      <c r="CG7" s="648"/>
      <c r="CH7" s="654"/>
      <c r="CI7" s="648"/>
      <c r="CJ7" s="654"/>
      <c r="CK7" s="648"/>
      <c r="CL7" s="654"/>
      <c r="CM7" s="648"/>
      <c r="CN7" s="654"/>
      <c r="CO7" s="648"/>
      <c r="CP7" s="654"/>
      <c r="CQ7" s="648"/>
      <c r="CR7" s="654"/>
      <c r="CS7" s="648"/>
      <c r="CT7" s="654"/>
      <c r="CU7" s="671"/>
      <c r="CV7" s="671"/>
      <c r="CW7" s="671"/>
      <c r="CX7" s="671"/>
      <c r="CY7" s="671"/>
      <c r="CZ7" s="671"/>
      <c r="DA7" s="671"/>
      <c r="DB7" s="671"/>
      <c r="DC7" s="671"/>
      <c r="DD7" s="671"/>
      <c r="DE7" s="654"/>
      <c r="DF7" s="654"/>
      <c r="DG7" s="654"/>
      <c r="DH7" s="654"/>
      <c r="DI7" s="654"/>
      <c r="DJ7" s="654"/>
      <c r="DK7" s="654"/>
      <c r="DL7" s="654"/>
      <c r="DM7" s="654"/>
      <c r="DN7" s="654"/>
      <c r="DO7" s="654"/>
      <c r="DP7" s="654"/>
      <c r="DQ7" s="671"/>
      <c r="DR7" s="671"/>
      <c r="DS7" s="671"/>
      <c r="DT7" s="671"/>
      <c r="DU7" s="671"/>
      <c r="DV7" s="654"/>
      <c r="DW7" s="654"/>
      <c r="DX7" s="654"/>
      <c r="DY7" s="654"/>
      <c r="DZ7" s="654"/>
      <c r="EA7" s="654"/>
      <c r="EB7" s="654"/>
      <c r="EC7" s="654"/>
      <c r="ED7" s="654"/>
      <c r="EE7" s="654"/>
      <c r="EF7" s="654"/>
      <c r="EG7" s="654"/>
      <c r="EH7" s="654"/>
      <c r="EI7" s="654"/>
      <c r="EJ7" s="654"/>
      <c r="EK7" s="654"/>
      <c r="EL7" s="654"/>
      <c r="EM7" s="654"/>
      <c r="EN7" s="654"/>
      <c r="EO7" s="654"/>
      <c r="EP7" s="654"/>
      <c r="EQ7" s="654"/>
      <c r="ER7" s="654"/>
      <c r="ES7" s="654"/>
      <c r="ET7" s="654"/>
      <c r="EU7" s="654"/>
      <c r="EV7" s="654"/>
      <c r="EW7" s="654"/>
      <c r="EX7" s="654"/>
      <c r="EY7" s="654"/>
      <c r="EZ7" s="654"/>
      <c r="FA7" s="654"/>
      <c r="FB7" s="654"/>
      <c r="FC7" s="654"/>
      <c r="FD7" s="654"/>
      <c r="FE7" s="654"/>
      <c r="FF7" s="654"/>
      <c r="FG7" s="654"/>
      <c r="FH7" s="654"/>
      <c r="FI7" s="654"/>
      <c r="FJ7" s="654"/>
      <c r="FK7" s="654"/>
      <c r="FL7" s="654"/>
      <c r="FM7" s="654"/>
      <c r="FN7" s="654"/>
      <c r="FO7" s="654"/>
      <c r="FP7" s="654"/>
      <c r="FQ7" s="654"/>
      <c r="FR7" s="654"/>
      <c r="FS7" s="654"/>
      <c r="FT7" s="654"/>
      <c r="FU7" s="654"/>
      <c r="FV7" s="654"/>
      <c r="FW7" s="654"/>
      <c r="FX7" s="654"/>
      <c r="FY7" s="654"/>
      <c r="FZ7" s="654"/>
      <c r="GA7" s="654"/>
      <c r="GB7" s="654"/>
      <c r="GC7" s="654"/>
      <c r="GD7" s="654"/>
      <c r="GE7" s="654"/>
      <c r="GF7" s="654"/>
      <c r="GG7" s="654"/>
      <c r="GH7" s="654"/>
      <c r="GI7" s="654"/>
      <c r="GJ7" s="654"/>
      <c r="GK7" s="654"/>
      <c r="GL7" s="654"/>
      <c r="GM7" s="654"/>
      <c r="GN7" s="654"/>
      <c r="GO7" s="654"/>
      <c r="GP7" s="654"/>
      <c r="GQ7" s="654"/>
      <c r="GR7" s="654"/>
      <c r="GS7" s="654"/>
      <c r="GT7" s="654"/>
      <c r="GU7" s="654"/>
      <c r="GV7" s="654"/>
      <c r="GW7" s="654"/>
      <c r="GX7" s="654"/>
      <c r="GY7" s="654"/>
      <c r="GZ7" s="654"/>
      <c r="HA7" s="654"/>
      <c r="HB7" s="654"/>
      <c r="HC7" s="654"/>
      <c r="HD7" s="654"/>
      <c r="HE7" s="654"/>
      <c r="HF7" s="654"/>
      <c r="HG7" s="654"/>
      <c r="HH7" s="654"/>
      <c r="HI7" s="654"/>
      <c r="HJ7" s="654"/>
      <c r="HK7" s="654"/>
      <c r="HL7" s="654"/>
      <c r="HM7" s="654"/>
      <c r="HN7" s="654"/>
      <c r="HO7" s="654"/>
      <c r="HP7" s="654"/>
      <c r="HQ7" s="654"/>
      <c r="HR7" s="654"/>
      <c r="HS7" s="654"/>
      <c r="HT7" s="654"/>
      <c r="HU7" s="654"/>
      <c r="HV7" s="654"/>
      <c r="HW7" s="654"/>
      <c r="HX7" s="654"/>
      <c r="HY7" s="654"/>
      <c r="HZ7" s="654"/>
      <c r="IA7" s="654"/>
      <c r="IB7" s="654"/>
      <c r="IC7" s="654"/>
      <c r="ID7" s="654"/>
      <c r="IE7" s="654"/>
      <c r="IF7" s="654"/>
      <c r="IG7" s="654"/>
      <c r="IH7" s="654"/>
      <c r="II7" s="654"/>
      <c r="IJ7" s="654"/>
      <c r="IK7" s="654"/>
      <c r="IL7" s="654"/>
      <c r="IM7" s="654"/>
      <c r="IN7" s="654"/>
      <c r="IO7" s="654"/>
      <c r="IP7" s="654"/>
      <c r="IQ7" s="654"/>
      <c r="IR7" s="654"/>
      <c r="IS7" s="654"/>
      <c r="IT7" s="654"/>
      <c r="IU7" s="654"/>
      <c r="IV7" s="654"/>
      <c r="IW7" s="654"/>
      <c r="IX7" s="654"/>
      <c r="IY7" s="654"/>
      <c r="IZ7" s="654"/>
      <c r="JA7" s="654"/>
      <c r="JB7" s="654"/>
      <c r="JC7" s="654"/>
      <c r="JD7" s="654"/>
      <c r="JE7" s="654"/>
      <c r="JF7" s="654"/>
      <c r="JG7" s="654"/>
      <c r="JH7" s="654"/>
      <c r="JI7" s="654"/>
      <c r="JJ7" s="654"/>
      <c r="JK7" s="654"/>
      <c r="JL7" s="654"/>
      <c r="JM7" s="654"/>
      <c r="JN7" s="654"/>
      <c r="JO7" s="654"/>
      <c r="JP7" s="654"/>
      <c r="JQ7" s="654"/>
      <c r="JR7" s="654"/>
      <c r="JS7" s="654"/>
      <c r="JT7" s="654"/>
      <c r="JU7" s="654"/>
      <c r="JV7" s="654"/>
      <c r="JW7" s="654"/>
      <c r="JX7" s="654"/>
      <c r="JY7" s="654"/>
      <c r="JZ7" s="654"/>
      <c r="KA7" s="654"/>
      <c r="KB7" s="654"/>
      <c r="KC7" s="654"/>
      <c r="KD7" s="654"/>
      <c r="KE7" s="654"/>
      <c r="KF7" s="654"/>
      <c r="KG7" s="654"/>
      <c r="KH7" s="654"/>
      <c r="KI7" s="654"/>
      <c r="KJ7" s="654"/>
      <c r="KK7" s="654"/>
      <c r="KL7" s="654"/>
      <c r="KM7" s="654"/>
      <c r="KN7" s="654"/>
      <c r="KO7" s="654"/>
      <c r="KP7" s="654"/>
      <c r="KQ7" s="654"/>
      <c r="KR7" s="654"/>
      <c r="KS7" s="654"/>
      <c r="KT7" s="654"/>
      <c r="KU7" s="654"/>
      <c r="KV7" s="654"/>
      <c r="KW7" s="654"/>
      <c r="KX7" s="654"/>
      <c r="KY7" s="654"/>
      <c r="KZ7" s="654"/>
      <c r="LA7" s="654"/>
      <c r="LB7" s="654"/>
      <c r="LC7" s="654"/>
      <c r="LD7" s="654"/>
      <c r="LE7" s="654"/>
      <c r="LF7" s="654"/>
      <c r="LG7" s="654"/>
      <c r="LH7" s="654"/>
      <c r="LI7" s="654"/>
      <c r="LJ7" s="654"/>
      <c r="LK7" s="654"/>
      <c r="LL7" s="654"/>
      <c r="LM7" s="654"/>
      <c r="LN7" s="654"/>
      <c r="LO7" s="654"/>
      <c r="LP7" s="654"/>
      <c r="LQ7" s="654"/>
      <c r="LR7" s="654"/>
      <c r="LS7" s="654"/>
      <c r="LT7" s="654"/>
      <c r="LU7" s="654"/>
      <c r="LV7" s="654"/>
      <c r="LW7" s="654"/>
      <c r="LX7" s="654"/>
      <c r="LY7" s="654"/>
      <c r="LZ7" s="654"/>
      <c r="MA7" s="654"/>
      <c r="MB7" s="654"/>
      <c r="MC7" s="654"/>
      <c r="MD7" s="654"/>
      <c r="ME7" s="654"/>
      <c r="MF7" s="654"/>
      <c r="MG7" s="654"/>
      <c r="MH7" s="654"/>
      <c r="MI7" s="654"/>
      <c r="MJ7" s="654"/>
      <c r="MK7" s="654"/>
      <c r="ML7" s="654"/>
      <c r="MM7" s="654"/>
      <c r="MN7" s="654"/>
      <c r="MO7" s="654"/>
      <c r="MP7" s="654"/>
      <c r="MQ7" s="654"/>
      <c r="MR7" s="654"/>
      <c r="MS7" s="654"/>
      <c r="MT7" s="654"/>
      <c r="MU7" s="654"/>
      <c r="MV7" s="654"/>
      <c r="MW7" s="654"/>
      <c r="MX7" s="654"/>
      <c r="MY7" s="654"/>
      <c r="MZ7" s="654"/>
      <c r="NA7" s="654"/>
      <c r="NB7" s="654"/>
      <c r="NC7" s="654"/>
      <c r="ND7" s="654"/>
      <c r="NE7" s="654"/>
      <c r="NF7" s="654"/>
      <c r="NG7" s="654"/>
      <c r="NH7" s="654"/>
      <c r="NI7" s="654"/>
      <c r="NJ7" s="654"/>
      <c r="NK7" s="654"/>
      <c r="NL7" s="654"/>
      <c r="NM7" s="654"/>
      <c r="NN7" s="654"/>
      <c r="NO7" s="654"/>
      <c r="NP7" s="654"/>
      <c r="NQ7" s="654"/>
      <c r="NR7" s="654"/>
      <c r="NS7" s="654"/>
      <c r="NT7" s="654"/>
      <c r="NU7" s="654"/>
      <c r="NV7" s="654"/>
      <c r="NW7" s="654"/>
      <c r="NX7" s="654"/>
      <c r="NY7" s="654"/>
      <c r="NZ7" s="654"/>
      <c r="OA7" s="654"/>
      <c r="OB7" s="654"/>
      <c r="OC7" s="654"/>
      <c r="OD7" s="654"/>
      <c r="OE7" s="654"/>
      <c r="OF7" s="654"/>
      <c r="OG7" s="654"/>
      <c r="OH7" s="654"/>
      <c r="OI7" s="654"/>
      <c r="OJ7" s="654"/>
      <c r="OK7" s="654"/>
      <c r="OL7" s="654"/>
      <c r="OM7" s="654"/>
      <c r="ON7" s="654"/>
      <c r="OO7" s="654"/>
      <c r="OP7" s="654"/>
      <c r="OQ7" s="654"/>
      <c r="OR7" s="654"/>
      <c r="OS7" s="654"/>
      <c r="OT7" s="654"/>
      <c r="OU7" s="654"/>
      <c r="OV7" s="654"/>
      <c r="OW7" s="654"/>
      <c r="OX7" s="654"/>
      <c r="OY7" s="654"/>
      <c r="OZ7" s="654"/>
      <c r="PA7" s="654"/>
      <c r="PB7" s="654"/>
      <c r="PC7" s="654"/>
      <c r="PD7" s="654"/>
      <c r="PE7" s="654"/>
      <c r="PF7" s="654"/>
      <c r="PG7" s="654"/>
      <c r="PH7" s="654"/>
      <c r="PI7" s="654"/>
      <c r="PJ7" s="654"/>
      <c r="PK7" s="654"/>
      <c r="PL7" s="654"/>
      <c r="PM7" s="654"/>
      <c r="PN7" s="654"/>
      <c r="PO7" s="654"/>
      <c r="PP7" s="654"/>
      <c r="PQ7" s="654"/>
      <c r="PR7" s="654"/>
      <c r="PS7" s="654"/>
      <c r="PT7" s="654"/>
      <c r="PU7" s="654"/>
      <c r="PV7" s="654"/>
      <c r="PW7" s="654"/>
      <c r="PX7" s="654"/>
      <c r="PY7" s="654"/>
      <c r="PZ7" s="654"/>
      <c r="QA7" s="654"/>
      <c r="QB7" s="654"/>
      <c r="QC7" s="654"/>
      <c r="QD7" s="654"/>
      <c r="QE7" s="654"/>
      <c r="QF7" s="654"/>
      <c r="QG7" s="654"/>
      <c r="QH7" s="654"/>
      <c r="QI7" s="654"/>
      <c r="QJ7" s="654"/>
      <c r="QK7" s="654"/>
      <c r="QL7" s="654"/>
      <c r="QM7" s="654"/>
      <c r="QN7" s="654"/>
      <c r="QO7" s="654"/>
      <c r="QP7" s="654"/>
      <c r="QQ7" s="654"/>
      <c r="QR7" s="654"/>
      <c r="QS7" s="654"/>
      <c r="QT7" s="654"/>
      <c r="QU7" s="654"/>
      <c r="QV7" s="654"/>
      <c r="QW7" s="654"/>
      <c r="QX7" s="654"/>
      <c r="QY7" s="654"/>
      <c r="QZ7" s="654"/>
      <c r="RA7" s="654"/>
      <c r="RB7" s="654"/>
      <c r="RC7" s="654"/>
      <c r="RD7" s="654"/>
      <c r="RE7" s="654"/>
      <c r="RF7" s="654"/>
      <c r="RG7" s="654"/>
      <c r="RH7" s="654"/>
      <c r="RI7" s="654"/>
      <c r="RJ7" s="654"/>
      <c r="RK7" s="654"/>
      <c r="RL7" s="654"/>
      <c r="RM7" s="654"/>
      <c r="RN7" s="654"/>
      <c r="RO7" s="654"/>
      <c r="RP7" s="654"/>
      <c r="RQ7" s="654"/>
      <c r="RR7" s="654"/>
      <c r="RS7" s="654"/>
      <c r="RT7" s="654"/>
      <c r="RU7" s="654"/>
      <c r="RV7" s="654"/>
      <c r="RW7" s="654"/>
      <c r="RX7" s="654"/>
      <c r="RY7" s="654"/>
      <c r="RZ7" s="654"/>
      <c r="SA7" s="654"/>
      <c r="SB7" s="654"/>
      <c r="SC7" s="654"/>
      <c r="SD7" s="654"/>
      <c r="SE7" s="654"/>
      <c r="SF7" s="654"/>
      <c r="SG7" s="654"/>
      <c r="SH7" s="654"/>
      <c r="SI7" s="654"/>
      <c r="SJ7" s="654"/>
      <c r="SK7" s="654"/>
      <c r="SL7" s="654"/>
      <c r="SM7" s="654"/>
      <c r="SN7" s="654"/>
      <c r="SO7" s="654"/>
      <c r="SP7" s="654"/>
      <c r="SQ7" s="654"/>
      <c r="SR7" s="654"/>
      <c r="SS7" s="654"/>
      <c r="ST7" s="654"/>
      <c r="SU7" s="654"/>
      <c r="SV7" s="654"/>
      <c r="SW7" s="654"/>
      <c r="SX7" s="654"/>
      <c r="SY7" s="654"/>
      <c r="SZ7" s="654"/>
      <c r="TA7" s="654"/>
      <c r="TB7" s="654"/>
      <c r="TC7" s="654"/>
      <c r="TD7" s="654"/>
      <c r="TE7" s="654"/>
      <c r="TF7" s="654"/>
      <c r="TG7" s="654"/>
      <c r="TH7" s="654"/>
      <c r="TI7" s="654"/>
      <c r="TJ7" s="654"/>
      <c r="TK7" s="654"/>
      <c r="TL7" s="654"/>
      <c r="TM7" s="654"/>
      <c r="TN7" s="654"/>
      <c r="TO7" s="654"/>
      <c r="TP7" s="654"/>
      <c r="TQ7" s="654"/>
      <c r="TR7" s="654"/>
      <c r="TS7" s="654"/>
      <c r="TT7" s="654"/>
      <c r="TU7" s="654"/>
      <c r="TV7" s="654"/>
      <c r="TW7" s="654"/>
      <c r="TX7" s="654"/>
      <c r="TY7" s="654"/>
      <c r="TZ7" s="654"/>
      <c r="UA7" s="654"/>
      <c r="UB7" s="654"/>
      <c r="UC7" s="654"/>
      <c r="UD7" s="654"/>
      <c r="UE7" s="654"/>
      <c r="UF7" s="654"/>
      <c r="UG7" s="654"/>
      <c r="UH7" s="654"/>
      <c r="UI7" s="654"/>
      <c r="UJ7" s="654"/>
      <c r="UK7" s="654"/>
      <c r="UL7" s="654"/>
      <c r="UM7" s="654"/>
      <c r="UN7" s="654"/>
      <c r="UO7" s="654"/>
      <c r="UP7" s="654"/>
      <c r="UQ7" s="654"/>
      <c r="UR7" s="654"/>
      <c r="US7" s="654"/>
      <c r="UT7" s="654"/>
      <c r="UU7" s="654"/>
      <c r="UV7" s="654"/>
      <c r="UW7" s="654"/>
      <c r="UX7" s="654"/>
      <c r="UY7" s="654"/>
      <c r="UZ7" s="654"/>
      <c r="VA7" s="654"/>
      <c r="VB7" s="654"/>
      <c r="VC7" s="654"/>
      <c r="VD7" s="654"/>
      <c r="VE7" s="654"/>
      <c r="VF7" s="654"/>
      <c r="VG7" s="654"/>
      <c r="VH7" s="654"/>
      <c r="VI7" s="654"/>
      <c r="VJ7" s="654"/>
      <c r="VK7" s="654"/>
      <c r="VL7" s="654"/>
      <c r="VM7" s="654"/>
      <c r="VN7" s="654"/>
      <c r="VO7" s="654"/>
      <c r="VP7" s="654"/>
      <c r="VQ7" s="654"/>
      <c r="VR7" s="654"/>
      <c r="VS7" s="654"/>
      <c r="VT7" s="654"/>
      <c r="VU7" s="654"/>
      <c r="VV7" s="654"/>
      <c r="VW7" s="654"/>
      <c r="VX7" s="654"/>
      <c r="VY7" s="654"/>
      <c r="VZ7" s="654"/>
      <c r="WA7" s="654"/>
      <c r="WB7" s="654"/>
      <c r="WC7" s="654"/>
      <c r="WD7" s="654"/>
      <c r="WE7" s="654"/>
      <c r="WF7" s="654"/>
      <c r="WG7" s="654"/>
      <c r="WH7" s="654"/>
      <c r="WI7" s="654"/>
      <c r="WJ7" s="654"/>
      <c r="WK7" s="654"/>
      <c r="WL7" s="654"/>
      <c r="WM7" s="654"/>
      <c r="WN7" s="654"/>
      <c r="WO7" s="654"/>
      <c r="WP7" s="654"/>
      <c r="WQ7" s="654"/>
      <c r="WR7" s="654"/>
      <c r="WS7" s="654"/>
      <c r="WT7" s="654"/>
      <c r="WU7" s="654"/>
      <c r="WV7" s="654"/>
      <c r="WW7" s="654"/>
      <c r="WX7" s="654"/>
      <c r="WY7" s="654"/>
      <c r="WZ7" s="654"/>
      <c r="XA7" s="654"/>
      <c r="XB7" s="654"/>
      <c r="XC7" s="654"/>
      <c r="XD7" s="654"/>
      <c r="XE7" s="654"/>
      <c r="XF7" s="654"/>
      <c r="XG7" s="654"/>
      <c r="XH7" s="654"/>
      <c r="XI7" s="654"/>
      <c r="XJ7" s="654"/>
      <c r="XK7" s="654"/>
      <c r="XL7" s="654"/>
      <c r="XM7" s="654"/>
      <c r="XN7" s="654"/>
      <c r="XO7" s="654"/>
      <c r="XP7" s="654"/>
      <c r="XQ7" s="654"/>
      <c r="XR7" s="654"/>
      <c r="XS7" s="654"/>
      <c r="XT7" s="654"/>
      <c r="XU7" s="654"/>
      <c r="XV7" s="654"/>
      <c r="XW7" s="654"/>
      <c r="XX7" s="654"/>
      <c r="XY7" s="654"/>
      <c r="XZ7" s="654"/>
      <c r="YA7" s="654"/>
      <c r="YB7" s="654"/>
      <c r="YC7" s="654"/>
      <c r="YD7" s="654"/>
      <c r="YE7" s="654"/>
      <c r="YF7" s="654"/>
      <c r="YG7" s="654"/>
      <c r="YH7" s="654"/>
      <c r="YI7" s="654"/>
      <c r="YJ7" s="654"/>
      <c r="YK7" s="654"/>
      <c r="YL7" s="654"/>
      <c r="YM7" s="654"/>
      <c r="YN7" s="654"/>
      <c r="YO7" s="654"/>
      <c r="YP7" s="654"/>
      <c r="YQ7" s="654"/>
      <c r="YR7" s="654"/>
      <c r="YS7" s="654"/>
      <c r="YT7" s="654"/>
      <c r="YU7" s="654"/>
      <c r="YV7" s="654"/>
      <c r="YW7" s="654"/>
      <c r="YX7" s="654"/>
      <c r="YY7" s="654"/>
      <c r="YZ7" s="654"/>
      <c r="ZA7" s="654"/>
      <c r="ZB7" s="654"/>
      <c r="ZC7" s="654"/>
      <c r="ZD7" s="654"/>
      <c r="ZE7" s="654"/>
      <c r="ZF7" s="654"/>
      <c r="ZG7" s="654"/>
      <c r="ZH7" s="654"/>
      <c r="ZI7" s="654"/>
      <c r="ZJ7" s="654"/>
      <c r="ZK7" s="654"/>
      <c r="ZL7" s="654"/>
      <c r="ZM7" s="654"/>
      <c r="ZN7" s="654"/>
      <c r="ZO7" s="654"/>
      <c r="ZP7" s="654"/>
      <c r="ZQ7" s="654"/>
      <c r="ZR7" s="654"/>
      <c r="ZS7" s="654"/>
      <c r="ZT7" s="654"/>
      <c r="ZU7" s="654"/>
      <c r="ZV7" s="654"/>
      <c r="ZW7" s="654"/>
      <c r="ZX7" s="654"/>
      <c r="ZY7" s="654"/>
      <c r="ZZ7" s="654"/>
      <c r="AAA7" s="654"/>
      <c r="AAB7" s="654"/>
      <c r="AAC7" s="654"/>
      <c r="AAD7" s="654"/>
      <c r="AAE7" s="654"/>
      <c r="AAF7" s="654"/>
      <c r="AAG7" s="654"/>
      <c r="AAH7" s="654"/>
      <c r="AAI7" s="654"/>
      <c r="AAJ7" s="654"/>
      <c r="AAK7" s="654"/>
      <c r="AAL7" s="654"/>
      <c r="AAM7" s="654"/>
      <c r="AAN7" s="654"/>
      <c r="AAO7" s="654"/>
      <c r="AAP7" s="654"/>
      <c r="AAQ7" s="654"/>
      <c r="AAR7" s="654"/>
      <c r="AAS7" s="654"/>
      <c r="AAT7" s="654"/>
      <c r="AAU7" s="654"/>
      <c r="AAV7" s="654"/>
      <c r="AAW7" s="654"/>
      <c r="AAX7" s="654"/>
      <c r="AAY7" s="654"/>
      <c r="AAZ7" s="654"/>
      <c r="ABA7" s="654"/>
      <c r="ABB7" s="654"/>
      <c r="ABC7" s="654"/>
      <c r="ABD7" s="654"/>
      <c r="ABE7" s="654"/>
      <c r="ABF7" s="654"/>
      <c r="ABG7" s="654"/>
      <c r="ABH7" s="654"/>
      <c r="ABI7" s="654"/>
      <c r="ABJ7" s="654"/>
      <c r="ABK7" s="654"/>
      <c r="ABL7" s="654"/>
      <c r="ABM7" s="654"/>
      <c r="ABN7" s="654"/>
      <c r="ABO7" s="654"/>
      <c r="ABP7" s="654"/>
      <c r="ABQ7" s="654"/>
      <c r="ABR7" s="654"/>
      <c r="ABS7" s="654"/>
      <c r="ABT7" s="654"/>
      <c r="ABU7" s="654"/>
      <c r="ABV7" s="654"/>
      <c r="ABW7" s="654"/>
      <c r="ABX7" s="654"/>
      <c r="ABY7" s="654"/>
      <c r="ABZ7" s="654"/>
      <c r="ACA7" s="654"/>
      <c r="ACB7" s="654"/>
      <c r="ACC7" s="654"/>
      <c r="ACD7" s="654"/>
      <c r="ACE7" s="654"/>
      <c r="ACF7" s="654"/>
      <c r="ACG7" s="654"/>
      <c r="ACH7" s="654"/>
      <c r="ACI7" s="654"/>
      <c r="ACJ7" s="654"/>
      <c r="ACK7" s="654"/>
      <c r="ACL7" s="654"/>
      <c r="ACM7" s="654"/>
      <c r="ACN7" s="654"/>
      <c r="ACO7" s="654"/>
      <c r="ACP7" s="654"/>
      <c r="ACQ7" s="661"/>
    </row>
    <row r="8" spans="1:771" ht="62.25" customHeight="1">
      <c r="A8" s="2504"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2370"/>
      <c r="C8" s="2370"/>
      <c r="D8" s="2370"/>
      <c r="E8" s="2370"/>
      <c r="F8" s="2370"/>
      <c r="G8" s="2370"/>
      <c r="H8" s="2370"/>
      <c r="I8" s="2370"/>
      <c r="J8" s="2370"/>
      <c r="K8" s="2370"/>
      <c r="L8" s="2370"/>
      <c r="M8" s="2370"/>
      <c r="N8" s="2370"/>
      <c r="O8" s="2370"/>
      <c r="P8" s="2370"/>
      <c r="Q8" s="2370"/>
      <c r="R8" s="2370"/>
      <c r="S8" s="2370"/>
      <c r="T8" s="2370"/>
      <c r="U8" s="2370"/>
      <c r="V8" s="2370"/>
      <c r="W8" s="2370"/>
      <c r="X8" s="2370"/>
      <c r="Y8" s="2370"/>
      <c r="Z8" s="2370"/>
      <c r="AA8" s="2370"/>
      <c r="AB8" s="654"/>
      <c r="AC8" s="654"/>
      <c r="AD8" s="654"/>
      <c r="AE8" s="654"/>
      <c r="AF8" s="654"/>
      <c r="AG8" s="654"/>
      <c r="AH8" s="654"/>
      <c r="AI8" s="654"/>
      <c r="AJ8" s="654"/>
      <c r="AK8" s="654"/>
      <c r="AL8" s="654"/>
      <c r="AM8" s="654"/>
      <c r="AN8" s="654"/>
      <c r="AO8" s="654"/>
      <c r="AP8" s="654"/>
      <c r="AQ8" s="654"/>
      <c r="AR8" s="654"/>
      <c r="AS8" s="654"/>
      <c r="AT8" s="654"/>
      <c r="AU8" s="651">
        <v>1</v>
      </c>
      <c r="AV8" s="648"/>
      <c r="AW8" s="648"/>
      <c r="AX8" s="648"/>
      <c r="AY8" s="648"/>
      <c r="AZ8" s="648"/>
      <c r="BA8" s="648"/>
      <c r="BB8" s="648"/>
      <c r="BC8" s="648"/>
      <c r="BD8" s="648"/>
      <c r="BE8" s="648"/>
      <c r="BF8" s="648"/>
      <c r="BG8" s="648"/>
      <c r="BH8" s="648"/>
      <c r="BI8" s="648"/>
      <c r="BJ8" s="648"/>
      <c r="BK8" s="662"/>
      <c r="BL8" s="662"/>
      <c r="BM8" s="662"/>
      <c r="BN8" s="662"/>
      <c r="BO8" s="662"/>
      <c r="BP8" s="662"/>
      <c r="BQ8" s="662"/>
      <c r="BR8" s="662"/>
      <c r="BS8" s="662"/>
      <c r="BT8" s="662"/>
      <c r="BU8" s="662"/>
      <c r="BV8" s="662"/>
      <c r="BW8" s="662"/>
      <c r="BX8" s="662"/>
      <c r="BY8" s="662"/>
      <c r="BZ8" s="662"/>
      <c r="CA8" s="662"/>
      <c r="CB8" s="648"/>
      <c r="CC8" s="660">
        <v>1</v>
      </c>
      <c r="CD8" s="653"/>
      <c r="CE8" s="654"/>
      <c r="CF8" s="654"/>
      <c r="CG8" s="654"/>
      <c r="CH8" s="654"/>
      <c r="CI8" s="654"/>
      <c r="CJ8" s="654"/>
      <c r="CK8" s="654"/>
      <c r="CL8" s="654"/>
      <c r="CM8" s="654"/>
      <c r="CN8" s="654"/>
      <c r="CO8" s="654"/>
      <c r="CP8" s="654"/>
      <c r="CQ8" s="654"/>
      <c r="CR8" s="654"/>
      <c r="CS8" s="654"/>
      <c r="CT8" s="654"/>
      <c r="CU8" s="654"/>
      <c r="CV8" s="654"/>
      <c r="CW8" s="654"/>
      <c r="CX8" s="654"/>
      <c r="CY8" s="654"/>
      <c r="CZ8" s="654"/>
      <c r="DA8" s="654"/>
      <c r="DB8" s="654"/>
      <c r="DC8" s="654"/>
      <c r="DD8" s="654"/>
      <c r="DE8" s="654"/>
      <c r="DF8" s="654"/>
      <c r="DG8" s="654"/>
      <c r="DH8" s="654"/>
      <c r="DI8" s="654"/>
      <c r="DJ8" s="654"/>
      <c r="DK8" s="654"/>
      <c r="DL8" s="654"/>
      <c r="DM8" s="654"/>
      <c r="DN8" s="654"/>
      <c r="DO8" s="654"/>
      <c r="DP8" s="654"/>
      <c r="DQ8" s="654"/>
      <c r="DR8" s="654"/>
      <c r="DS8" s="654"/>
      <c r="DT8" s="654"/>
      <c r="DU8" s="654"/>
      <c r="DV8" s="654"/>
      <c r="DW8" s="654"/>
      <c r="DX8" s="654"/>
      <c r="DY8" s="654"/>
      <c r="DZ8" s="654"/>
      <c r="EA8" s="654"/>
      <c r="EB8" s="654"/>
      <c r="EC8" s="654"/>
      <c r="ED8" s="654"/>
      <c r="EE8" s="654"/>
      <c r="EF8" s="654"/>
      <c r="EG8" s="654"/>
      <c r="EH8" s="654"/>
      <c r="EI8" s="654"/>
      <c r="EJ8" s="654"/>
      <c r="EK8" s="654"/>
      <c r="EL8" s="654"/>
      <c r="EM8" s="654"/>
      <c r="EN8" s="654"/>
      <c r="EO8" s="654"/>
      <c r="EP8" s="654"/>
      <c r="EQ8" s="654"/>
      <c r="ER8" s="654"/>
      <c r="ES8" s="654"/>
      <c r="ET8" s="654"/>
      <c r="EU8" s="654"/>
      <c r="EV8" s="654"/>
      <c r="EW8" s="654"/>
      <c r="EX8" s="654"/>
      <c r="EY8" s="654"/>
      <c r="EZ8" s="654"/>
      <c r="FA8" s="654"/>
      <c r="FB8" s="654"/>
      <c r="FC8" s="654"/>
      <c r="FD8" s="654"/>
      <c r="FE8" s="654"/>
      <c r="FF8" s="654"/>
      <c r="FG8" s="654"/>
      <c r="FH8" s="654"/>
      <c r="FI8" s="654"/>
      <c r="FJ8" s="654"/>
      <c r="FK8" s="654"/>
      <c r="FL8" s="654"/>
      <c r="FM8" s="654"/>
      <c r="FN8" s="654"/>
      <c r="FO8" s="654"/>
      <c r="FP8" s="654"/>
      <c r="FQ8" s="654"/>
      <c r="FR8" s="654"/>
      <c r="FS8" s="654"/>
      <c r="FT8" s="654"/>
      <c r="FU8" s="654"/>
      <c r="FV8" s="654"/>
      <c r="FW8" s="654"/>
      <c r="FX8" s="654"/>
      <c r="FY8" s="654"/>
      <c r="FZ8" s="654"/>
      <c r="GA8" s="654"/>
      <c r="GB8" s="654"/>
      <c r="GC8" s="654"/>
      <c r="GD8" s="654"/>
      <c r="GE8" s="654"/>
      <c r="GF8" s="654"/>
      <c r="GG8" s="654"/>
      <c r="GH8" s="654"/>
      <c r="GI8" s="654"/>
      <c r="GJ8" s="654"/>
      <c r="GK8" s="654"/>
      <c r="GL8" s="654"/>
      <c r="GM8" s="654"/>
      <c r="GN8" s="654"/>
      <c r="GO8" s="654"/>
      <c r="GP8" s="654"/>
      <c r="GQ8" s="654"/>
      <c r="GR8" s="654"/>
      <c r="GS8" s="654"/>
      <c r="GT8" s="654"/>
      <c r="GU8" s="654"/>
      <c r="GV8" s="654"/>
      <c r="GW8" s="654"/>
      <c r="GX8" s="654"/>
      <c r="GY8" s="654"/>
      <c r="GZ8" s="654"/>
      <c r="HA8" s="654"/>
      <c r="HB8" s="654"/>
      <c r="HC8" s="654"/>
      <c r="HD8" s="654"/>
      <c r="HE8" s="654"/>
      <c r="HF8" s="654"/>
      <c r="HG8" s="654"/>
      <c r="HH8" s="654"/>
      <c r="HI8" s="654"/>
      <c r="HJ8" s="654"/>
      <c r="HK8" s="654"/>
      <c r="HL8" s="654"/>
      <c r="HM8" s="654"/>
      <c r="HN8" s="654"/>
      <c r="HO8" s="654"/>
      <c r="HP8" s="654"/>
      <c r="HQ8" s="654"/>
      <c r="HR8" s="654"/>
      <c r="HS8" s="654"/>
      <c r="HT8" s="654"/>
      <c r="HU8" s="654"/>
      <c r="HV8" s="654"/>
      <c r="HW8" s="654"/>
      <c r="HX8" s="654"/>
      <c r="HY8" s="654"/>
      <c r="HZ8" s="654"/>
      <c r="IA8" s="654"/>
      <c r="IB8" s="654"/>
      <c r="IC8" s="654"/>
      <c r="ID8" s="654"/>
      <c r="IE8" s="654"/>
      <c r="IF8" s="654"/>
      <c r="IG8" s="654"/>
      <c r="IH8" s="654"/>
      <c r="II8" s="654"/>
      <c r="IJ8" s="654"/>
      <c r="IK8" s="654"/>
      <c r="IL8" s="654"/>
      <c r="IM8" s="654"/>
      <c r="IN8" s="654"/>
      <c r="IO8" s="654"/>
      <c r="IP8" s="654"/>
      <c r="IQ8" s="654"/>
      <c r="IR8" s="654"/>
      <c r="IS8" s="654"/>
      <c r="IT8" s="654"/>
      <c r="IU8" s="654"/>
      <c r="IV8" s="654"/>
      <c r="IW8" s="654"/>
      <c r="IX8" s="654"/>
      <c r="IY8" s="654"/>
      <c r="IZ8" s="654"/>
      <c r="JA8" s="654"/>
      <c r="JB8" s="654"/>
      <c r="JC8" s="654"/>
      <c r="JD8" s="654"/>
      <c r="JE8" s="654"/>
      <c r="JF8" s="654"/>
      <c r="JG8" s="654"/>
      <c r="JH8" s="654"/>
      <c r="JI8" s="654"/>
      <c r="JJ8" s="654"/>
      <c r="JK8" s="654"/>
      <c r="JL8" s="654"/>
      <c r="JM8" s="654"/>
      <c r="JN8" s="654"/>
      <c r="JO8" s="654"/>
      <c r="JP8" s="654"/>
      <c r="JQ8" s="654"/>
      <c r="JR8" s="654"/>
      <c r="JS8" s="654"/>
      <c r="JT8" s="654"/>
      <c r="JU8" s="654"/>
      <c r="JV8" s="654"/>
      <c r="JW8" s="654"/>
      <c r="JX8" s="654"/>
      <c r="JY8" s="654"/>
      <c r="JZ8" s="654"/>
      <c r="KA8" s="654"/>
      <c r="KB8" s="654"/>
      <c r="KC8" s="654"/>
      <c r="KD8" s="654"/>
      <c r="KE8" s="654"/>
      <c r="KF8" s="654"/>
      <c r="KG8" s="654"/>
      <c r="KH8" s="654"/>
      <c r="KI8" s="654"/>
      <c r="KJ8" s="654"/>
      <c r="KK8" s="654"/>
      <c r="KL8" s="654"/>
      <c r="KM8" s="654"/>
      <c r="KN8" s="654"/>
      <c r="KO8" s="654"/>
      <c r="KP8" s="654"/>
      <c r="KQ8" s="654"/>
      <c r="KR8" s="654"/>
      <c r="KS8" s="654"/>
      <c r="KT8" s="654"/>
      <c r="KU8" s="654"/>
      <c r="KV8" s="654"/>
      <c r="KW8" s="654"/>
      <c r="KX8" s="654"/>
      <c r="KY8" s="654"/>
      <c r="KZ8" s="654"/>
      <c r="LA8" s="654"/>
      <c r="LB8" s="654"/>
      <c r="LC8" s="654"/>
      <c r="LD8" s="654"/>
      <c r="LE8" s="654"/>
      <c r="LF8" s="654"/>
      <c r="LG8" s="654"/>
      <c r="LH8" s="654"/>
      <c r="LI8" s="654"/>
      <c r="LJ8" s="654"/>
      <c r="LK8" s="654"/>
      <c r="LL8" s="654"/>
      <c r="LM8" s="654"/>
      <c r="LN8" s="654"/>
      <c r="LO8" s="654"/>
      <c r="LP8" s="654"/>
      <c r="LQ8" s="654"/>
      <c r="LR8" s="654"/>
      <c r="LS8" s="654"/>
      <c r="LT8" s="654"/>
      <c r="LU8" s="654"/>
      <c r="LV8" s="654"/>
      <c r="LW8" s="654"/>
      <c r="LX8" s="654"/>
      <c r="LY8" s="654"/>
      <c r="LZ8" s="654"/>
      <c r="MA8" s="654"/>
      <c r="MB8" s="654"/>
      <c r="MC8" s="654"/>
      <c r="MD8" s="654"/>
      <c r="ME8" s="654"/>
      <c r="MF8" s="654"/>
      <c r="MG8" s="654"/>
      <c r="MH8" s="654"/>
      <c r="MI8" s="654"/>
      <c r="MJ8" s="654"/>
      <c r="MK8" s="654"/>
      <c r="ML8" s="654"/>
      <c r="MM8" s="654"/>
      <c r="MN8" s="654"/>
      <c r="MO8" s="654"/>
      <c r="MP8" s="654"/>
      <c r="MQ8" s="654"/>
      <c r="MR8" s="654"/>
      <c r="MS8" s="654"/>
      <c r="MT8" s="654"/>
      <c r="MU8" s="654"/>
      <c r="MV8" s="654"/>
      <c r="MW8" s="654"/>
      <c r="MX8" s="654"/>
      <c r="MY8" s="654"/>
      <c r="MZ8" s="654"/>
      <c r="NA8" s="654"/>
      <c r="NB8" s="654"/>
      <c r="NC8" s="654"/>
      <c r="ND8" s="654"/>
      <c r="NE8" s="654"/>
      <c r="NF8" s="654"/>
      <c r="NG8" s="654"/>
      <c r="NH8" s="654"/>
      <c r="NI8" s="654"/>
      <c r="NJ8" s="654"/>
      <c r="NK8" s="654"/>
      <c r="NL8" s="654"/>
      <c r="NM8" s="654"/>
      <c r="NN8" s="654"/>
      <c r="NO8" s="654"/>
      <c r="NP8" s="654"/>
      <c r="NQ8" s="654"/>
      <c r="NR8" s="654"/>
      <c r="NS8" s="654"/>
      <c r="NT8" s="654"/>
      <c r="NU8" s="654"/>
      <c r="NV8" s="654"/>
      <c r="NW8" s="654"/>
      <c r="NX8" s="654"/>
      <c r="NY8" s="654"/>
      <c r="NZ8" s="654"/>
      <c r="OA8" s="654"/>
      <c r="OB8" s="654"/>
      <c r="OC8" s="654"/>
      <c r="OD8" s="654"/>
      <c r="OE8" s="654"/>
      <c r="OF8" s="654"/>
      <c r="OG8" s="654"/>
      <c r="OH8" s="654"/>
      <c r="OI8" s="654"/>
      <c r="OJ8" s="654"/>
      <c r="OK8" s="654"/>
      <c r="OL8" s="654"/>
      <c r="OM8" s="654"/>
      <c r="ON8" s="654"/>
      <c r="OO8" s="654"/>
      <c r="OP8" s="654"/>
      <c r="OQ8" s="654"/>
      <c r="OR8" s="654"/>
      <c r="OS8" s="654"/>
      <c r="OT8" s="654"/>
      <c r="OU8" s="654"/>
      <c r="OV8" s="654"/>
      <c r="OW8" s="654"/>
      <c r="OX8" s="654"/>
      <c r="OY8" s="654"/>
      <c r="OZ8" s="654"/>
      <c r="PA8" s="654"/>
      <c r="PB8" s="654"/>
      <c r="PC8" s="654"/>
      <c r="PD8" s="654"/>
      <c r="PE8" s="654"/>
      <c r="PF8" s="654"/>
      <c r="PG8" s="654"/>
      <c r="PH8" s="654"/>
      <c r="PI8" s="654"/>
      <c r="PJ8" s="654"/>
      <c r="PK8" s="654"/>
      <c r="PL8" s="654"/>
      <c r="PM8" s="654"/>
      <c r="PN8" s="654"/>
      <c r="PO8" s="654"/>
      <c r="PP8" s="654"/>
      <c r="PQ8" s="654"/>
      <c r="PR8" s="654"/>
      <c r="PS8" s="654"/>
      <c r="PT8" s="654"/>
      <c r="PU8" s="654"/>
      <c r="PV8" s="654"/>
      <c r="PW8" s="654"/>
      <c r="PX8" s="654"/>
      <c r="PY8" s="654"/>
      <c r="PZ8" s="654"/>
      <c r="QA8" s="654"/>
      <c r="QB8" s="654"/>
      <c r="QC8" s="654"/>
      <c r="QD8" s="654"/>
      <c r="QE8" s="654"/>
      <c r="QF8" s="654"/>
      <c r="QG8" s="654"/>
      <c r="QH8" s="654"/>
      <c r="QI8" s="654"/>
      <c r="QJ8" s="654"/>
      <c r="QK8" s="654"/>
      <c r="QL8" s="654"/>
      <c r="QM8" s="654"/>
      <c r="QN8" s="654"/>
      <c r="QO8" s="654"/>
      <c r="QP8" s="654"/>
      <c r="QQ8" s="654"/>
      <c r="QR8" s="654"/>
      <c r="QS8" s="654"/>
      <c r="QT8" s="654"/>
      <c r="QU8" s="654"/>
      <c r="QV8" s="654"/>
      <c r="QW8" s="654"/>
      <c r="QX8" s="654"/>
      <c r="QY8" s="654"/>
      <c r="QZ8" s="654"/>
      <c r="RA8" s="654"/>
      <c r="RB8" s="654"/>
      <c r="RC8" s="654"/>
      <c r="RD8" s="654"/>
      <c r="RE8" s="654"/>
      <c r="RF8" s="654"/>
      <c r="RG8" s="654"/>
      <c r="RH8" s="654"/>
      <c r="RI8" s="654"/>
      <c r="RJ8" s="654"/>
      <c r="RK8" s="654"/>
      <c r="RL8" s="654"/>
      <c r="RM8" s="654"/>
      <c r="RN8" s="654"/>
      <c r="RO8" s="654"/>
      <c r="RP8" s="654"/>
      <c r="RQ8" s="654"/>
      <c r="RR8" s="654"/>
      <c r="RS8" s="654"/>
      <c r="RT8" s="654"/>
      <c r="RU8" s="654"/>
      <c r="RV8" s="654"/>
      <c r="RW8" s="654"/>
      <c r="RX8" s="654"/>
      <c r="RY8" s="654"/>
      <c r="RZ8" s="654"/>
      <c r="SA8" s="654"/>
      <c r="SB8" s="654"/>
      <c r="SC8" s="654"/>
      <c r="SD8" s="654"/>
      <c r="SE8" s="654"/>
      <c r="SF8" s="654"/>
      <c r="SG8" s="654"/>
      <c r="SH8" s="654"/>
      <c r="SI8" s="654"/>
      <c r="SJ8" s="654"/>
      <c r="SK8" s="654"/>
      <c r="SL8" s="654"/>
      <c r="SM8" s="654"/>
      <c r="SN8" s="654"/>
      <c r="SO8" s="654"/>
      <c r="SP8" s="654"/>
      <c r="SQ8" s="654"/>
      <c r="SR8" s="654"/>
      <c r="SS8" s="654"/>
      <c r="ST8" s="654"/>
      <c r="SU8" s="654"/>
      <c r="SV8" s="654"/>
      <c r="SW8" s="654"/>
      <c r="SX8" s="654"/>
      <c r="SY8" s="654"/>
      <c r="SZ8" s="654"/>
      <c r="TA8" s="654"/>
      <c r="TB8" s="654"/>
      <c r="TC8" s="654"/>
      <c r="TD8" s="654"/>
      <c r="TE8" s="654"/>
      <c r="TF8" s="654"/>
      <c r="TG8" s="654"/>
      <c r="TH8" s="654"/>
      <c r="TI8" s="654"/>
      <c r="TJ8" s="654"/>
      <c r="TK8" s="654"/>
      <c r="TL8" s="654"/>
      <c r="TM8" s="654"/>
      <c r="TN8" s="654"/>
      <c r="TO8" s="654"/>
      <c r="TP8" s="654"/>
      <c r="TQ8" s="654"/>
      <c r="TR8" s="654"/>
      <c r="TS8" s="654"/>
      <c r="TT8" s="654"/>
      <c r="TU8" s="654"/>
      <c r="TV8" s="654"/>
      <c r="TW8" s="654"/>
      <c r="TX8" s="654"/>
      <c r="TY8" s="654"/>
      <c r="TZ8" s="654"/>
      <c r="UA8" s="654"/>
      <c r="UB8" s="654"/>
      <c r="UC8" s="654"/>
      <c r="UD8" s="654"/>
      <c r="UE8" s="654"/>
      <c r="UF8" s="654"/>
      <c r="UG8" s="654"/>
      <c r="UH8" s="654"/>
      <c r="UI8" s="654"/>
      <c r="UJ8" s="654"/>
      <c r="UK8" s="654"/>
      <c r="UL8" s="654"/>
      <c r="UM8" s="654"/>
      <c r="UN8" s="654"/>
      <c r="UO8" s="654"/>
      <c r="UP8" s="654"/>
      <c r="UQ8" s="654"/>
      <c r="UR8" s="654"/>
      <c r="US8" s="654"/>
      <c r="UT8" s="654"/>
      <c r="UU8" s="654"/>
      <c r="UV8" s="654"/>
      <c r="UW8" s="654"/>
      <c r="UX8" s="654"/>
      <c r="UY8" s="654"/>
      <c r="UZ8" s="654"/>
      <c r="VA8" s="654"/>
      <c r="VB8" s="654"/>
      <c r="VC8" s="654"/>
      <c r="VD8" s="654"/>
      <c r="VE8" s="654"/>
      <c r="VF8" s="654"/>
      <c r="VG8" s="654"/>
      <c r="VH8" s="654"/>
      <c r="VI8" s="654"/>
      <c r="VJ8" s="654"/>
      <c r="VK8" s="654"/>
      <c r="VL8" s="654"/>
      <c r="VM8" s="654"/>
      <c r="VN8" s="654"/>
      <c r="VO8" s="654"/>
      <c r="VP8" s="654"/>
      <c r="VQ8" s="654"/>
      <c r="VR8" s="654"/>
      <c r="VS8" s="654"/>
      <c r="VT8" s="654"/>
      <c r="VU8" s="654"/>
      <c r="VV8" s="654"/>
      <c r="VW8" s="654"/>
      <c r="VX8" s="654"/>
      <c r="VY8" s="654"/>
      <c r="VZ8" s="654"/>
      <c r="WA8" s="654"/>
      <c r="WB8" s="654"/>
      <c r="WC8" s="654"/>
      <c r="WD8" s="654"/>
      <c r="WE8" s="654"/>
      <c r="WF8" s="654"/>
      <c r="WG8" s="654"/>
      <c r="WH8" s="654"/>
      <c r="WI8" s="654"/>
      <c r="WJ8" s="654"/>
      <c r="WK8" s="654"/>
      <c r="WL8" s="654"/>
      <c r="WM8" s="654"/>
      <c r="WN8" s="654"/>
      <c r="WO8" s="654"/>
      <c r="WP8" s="654"/>
      <c r="WQ8" s="654"/>
      <c r="WR8" s="654"/>
      <c r="WS8" s="654"/>
      <c r="WT8" s="654"/>
      <c r="WU8" s="654"/>
      <c r="WV8" s="654"/>
      <c r="WW8" s="654"/>
      <c r="WX8" s="654"/>
      <c r="WY8" s="654"/>
      <c r="WZ8" s="654"/>
      <c r="XA8" s="654"/>
      <c r="XB8" s="654"/>
      <c r="XC8" s="654"/>
      <c r="XD8" s="654"/>
      <c r="XE8" s="654"/>
      <c r="XF8" s="654"/>
      <c r="XG8" s="654"/>
      <c r="XH8" s="654"/>
      <c r="XI8" s="654"/>
      <c r="XJ8" s="654"/>
      <c r="XK8" s="654"/>
      <c r="XL8" s="654"/>
      <c r="XM8" s="654"/>
      <c r="XN8" s="654"/>
      <c r="XO8" s="654"/>
      <c r="XP8" s="654"/>
      <c r="XQ8" s="654"/>
      <c r="XR8" s="654"/>
      <c r="XS8" s="654"/>
      <c r="XT8" s="654"/>
      <c r="XU8" s="654"/>
      <c r="XV8" s="654"/>
      <c r="XW8" s="654"/>
      <c r="XX8" s="654"/>
      <c r="XY8" s="654"/>
      <c r="XZ8" s="654"/>
      <c r="YA8" s="654"/>
      <c r="YB8" s="654"/>
      <c r="YC8" s="654"/>
      <c r="YD8" s="654"/>
      <c r="YE8" s="654"/>
      <c r="YF8" s="654"/>
      <c r="YG8" s="654"/>
      <c r="YH8" s="654"/>
      <c r="YI8" s="654"/>
      <c r="YJ8" s="654"/>
      <c r="YK8" s="654"/>
      <c r="YL8" s="654"/>
      <c r="YM8" s="654"/>
      <c r="YN8" s="654"/>
      <c r="YO8" s="654"/>
      <c r="YP8" s="654"/>
      <c r="YQ8" s="654"/>
      <c r="YR8" s="654"/>
      <c r="YS8" s="654"/>
      <c r="YT8" s="654"/>
      <c r="YU8" s="654"/>
      <c r="YV8" s="654"/>
      <c r="YW8" s="654"/>
      <c r="YX8" s="654"/>
      <c r="YY8" s="654"/>
      <c r="YZ8" s="654"/>
      <c r="ZA8" s="654"/>
      <c r="ZB8" s="654"/>
      <c r="ZC8" s="654"/>
      <c r="ZD8" s="654"/>
      <c r="ZE8" s="654"/>
      <c r="ZF8" s="654"/>
      <c r="ZG8" s="654"/>
      <c r="ZH8" s="654"/>
      <c r="ZI8" s="654"/>
      <c r="ZJ8" s="654"/>
      <c r="ZK8" s="654"/>
      <c r="ZL8" s="654"/>
      <c r="ZM8" s="654"/>
      <c r="ZN8" s="654"/>
      <c r="ZO8" s="654"/>
      <c r="ZP8" s="654"/>
      <c r="ZQ8" s="654"/>
      <c r="ZR8" s="654"/>
      <c r="ZS8" s="654"/>
      <c r="ZT8" s="654"/>
      <c r="ZU8" s="654"/>
      <c r="ZV8" s="654"/>
      <c r="ZW8" s="654"/>
      <c r="ZX8" s="654"/>
      <c r="ZY8" s="654"/>
      <c r="ZZ8" s="654"/>
      <c r="AAA8" s="654"/>
      <c r="AAB8" s="654"/>
      <c r="AAC8" s="654"/>
      <c r="AAD8" s="654"/>
      <c r="AAE8" s="654"/>
      <c r="AAF8" s="654"/>
      <c r="AAG8" s="654"/>
      <c r="AAH8" s="654"/>
      <c r="AAI8" s="654"/>
      <c r="AAJ8" s="654"/>
      <c r="AAK8" s="654"/>
      <c r="AAL8" s="654"/>
      <c r="AAM8" s="654"/>
      <c r="AAN8" s="654"/>
      <c r="AAO8" s="654"/>
      <c r="AAP8" s="654"/>
      <c r="AAQ8" s="654"/>
      <c r="AAR8" s="654"/>
      <c r="AAS8" s="654"/>
      <c r="AAT8" s="654"/>
      <c r="AAU8" s="654"/>
      <c r="AAV8" s="654"/>
      <c r="AAW8" s="654"/>
      <c r="AAX8" s="654"/>
      <c r="AAY8" s="654"/>
      <c r="AAZ8" s="654"/>
      <c r="ABA8" s="654"/>
      <c r="ABB8" s="654"/>
      <c r="ABC8" s="654"/>
      <c r="ABD8" s="654"/>
      <c r="ABE8" s="654"/>
      <c r="ABF8" s="654"/>
      <c r="ABG8" s="654"/>
      <c r="ABH8" s="654"/>
      <c r="ABI8" s="654"/>
      <c r="ABJ8" s="654"/>
      <c r="ABK8" s="654"/>
      <c r="ABL8" s="654"/>
      <c r="ABM8" s="654"/>
      <c r="ABN8" s="654"/>
      <c r="ABO8" s="654"/>
      <c r="ABP8" s="654"/>
      <c r="ABQ8" s="654"/>
      <c r="ABR8" s="654"/>
      <c r="ABS8" s="654"/>
      <c r="ABT8" s="654"/>
      <c r="ABU8" s="654"/>
      <c r="ABV8" s="654"/>
      <c r="ABW8" s="654"/>
      <c r="ABX8" s="654"/>
      <c r="ABY8" s="654"/>
      <c r="ABZ8" s="654"/>
      <c r="ACA8" s="654"/>
      <c r="ACB8" s="654"/>
      <c r="ACC8" s="654"/>
      <c r="ACD8" s="654"/>
      <c r="ACE8" s="654"/>
      <c r="ACF8" s="654"/>
      <c r="ACG8" s="654"/>
      <c r="ACH8" s="654"/>
      <c r="ACI8" s="654"/>
      <c r="ACJ8" s="654"/>
      <c r="ACK8" s="654"/>
      <c r="ACL8" s="654"/>
      <c r="ACM8" s="654"/>
      <c r="ACN8" s="654"/>
      <c r="ACO8" s="654"/>
      <c r="ACP8" s="654"/>
      <c r="ACQ8" s="661"/>
    </row>
    <row r="9" spans="1:771" ht="6" customHeight="1">
      <c r="A9" s="672"/>
      <c r="B9" s="673"/>
      <c r="C9" s="673"/>
      <c r="D9" s="673"/>
      <c r="E9" s="673"/>
      <c r="F9" s="673"/>
      <c r="G9" s="673"/>
      <c r="H9" s="673"/>
      <c r="I9" s="673"/>
      <c r="J9" s="673"/>
      <c r="K9" s="673"/>
      <c r="L9" s="673"/>
      <c r="M9" s="673"/>
      <c r="N9" s="673"/>
      <c r="O9" s="673"/>
      <c r="P9" s="673"/>
      <c r="Q9" s="673"/>
      <c r="R9" s="673"/>
      <c r="S9" s="673"/>
      <c r="T9" s="673"/>
      <c r="U9" s="673"/>
      <c r="V9" s="673"/>
      <c r="W9" s="673"/>
      <c r="X9" s="673"/>
      <c r="Y9" s="673"/>
      <c r="Z9" s="673"/>
      <c r="AA9" s="673"/>
      <c r="AB9" s="654"/>
      <c r="AC9" s="654"/>
      <c r="AD9" s="654"/>
      <c r="AE9" s="654"/>
      <c r="AF9" s="654"/>
      <c r="AG9" s="654"/>
      <c r="AH9" s="654"/>
      <c r="AI9" s="654"/>
      <c r="AJ9" s="654"/>
      <c r="AK9" s="654"/>
      <c r="AL9" s="654"/>
      <c r="AM9" s="654"/>
      <c r="AN9" s="654"/>
      <c r="AO9" s="654"/>
      <c r="AP9" s="654"/>
      <c r="AQ9" s="654"/>
      <c r="AR9" s="654"/>
      <c r="AS9" s="654"/>
      <c r="AT9" s="654"/>
      <c r="AU9" s="651">
        <v>1</v>
      </c>
      <c r="AV9" s="648"/>
      <c r="AW9" s="648"/>
      <c r="AX9" s="648"/>
      <c r="AY9" s="648"/>
      <c r="AZ9" s="648"/>
      <c r="BA9" s="648"/>
      <c r="BB9" s="648"/>
      <c r="BC9" s="648"/>
      <c r="BD9" s="648"/>
      <c r="BE9" s="648"/>
      <c r="BF9" s="648"/>
      <c r="BG9" s="648"/>
      <c r="BH9" s="648"/>
      <c r="BI9" s="648"/>
      <c r="BJ9" s="648"/>
      <c r="BK9" s="662"/>
      <c r="BL9" s="662"/>
      <c r="BM9" s="662"/>
      <c r="BN9" s="662"/>
      <c r="BO9" s="662"/>
      <c r="BP9" s="662"/>
      <c r="BQ9" s="662"/>
      <c r="BR9" s="662"/>
      <c r="BS9" s="662"/>
      <c r="BT9" s="662"/>
      <c r="BU9" s="662"/>
      <c r="BV9" s="662"/>
      <c r="BW9" s="662"/>
      <c r="BX9" s="662"/>
      <c r="BY9" s="662"/>
      <c r="BZ9" s="662"/>
      <c r="CA9" s="662"/>
      <c r="CB9" s="648"/>
      <c r="CC9" s="660">
        <v>1</v>
      </c>
      <c r="CD9" s="653"/>
      <c r="CE9" s="654"/>
      <c r="CF9" s="654"/>
      <c r="CG9" s="654"/>
      <c r="CH9" s="654"/>
      <c r="CI9" s="654"/>
      <c r="CJ9" s="654"/>
      <c r="CK9" s="654"/>
      <c r="CL9" s="654"/>
      <c r="CM9" s="654"/>
      <c r="CN9" s="654"/>
      <c r="CO9" s="654"/>
      <c r="CP9" s="654"/>
      <c r="CQ9" s="654"/>
      <c r="CR9" s="654"/>
      <c r="CS9" s="654"/>
      <c r="CT9" s="654"/>
      <c r="CU9" s="654"/>
      <c r="CV9" s="654"/>
      <c r="CW9" s="654"/>
      <c r="CX9" s="654"/>
      <c r="CY9" s="654"/>
      <c r="CZ9" s="654"/>
      <c r="DA9" s="654"/>
      <c r="DB9" s="654"/>
      <c r="DC9" s="654"/>
      <c r="DD9" s="654"/>
      <c r="DE9" s="654"/>
      <c r="DF9" s="654"/>
      <c r="DG9" s="654"/>
      <c r="DH9" s="654"/>
      <c r="DI9" s="654"/>
      <c r="DJ9" s="654"/>
      <c r="DK9" s="654"/>
      <c r="DL9" s="654"/>
      <c r="DM9" s="654"/>
      <c r="DN9" s="654"/>
      <c r="DO9" s="654"/>
      <c r="DP9" s="654"/>
      <c r="DQ9" s="654"/>
      <c r="DR9" s="654"/>
      <c r="DS9" s="654"/>
      <c r="DT9" s="654"/>
      <c r="DU9" s="654"/>
      <c r="DV9" s="654"/>
      <c r="DW9" s="654"/>
      <c r="DX9" s="654"/>
      <c r="DY9" s="654"/>
      <c r="DZ9" s="654"/>
      <c r="EA9" s="654"/>
      <c r="EB9" s="654"/>
      <c r="EC9" s="654"/>
      <c r="ED9" s="654"/>
      <c r="EE9" s="654"/>
      <c r="EF9" s="654"/>
      <c r="EG9" s="654"/>
      <c r="EH9" s="654"/>
      <c r="EI9" s="654"/>
      <c r="EJ9" s="654"/>
      <c r="EK9" s="654"/>
      <c r="EL9" s="654"/>
      <c r="EM9" s="654"/>
      <c r="EN9" s="654"/>
      <c r="EO9" s="654"/>
      <c r="EP9" s="654"/>
      <c r="EQ9" s="654"/>
      <c r="ER9" s="654"/>
      <c r="ES9" s="654"/>
      <c r="ET9" s="654"/>
      <c r="EU9" s="654"/>
      <c r="EV9" s="654"/>
      <c r="EW9" s="654"/>
      <c r="EX9" s="654"/>
      <c r="EY9" s="654"/>
      <c r="EZ9" s="654"/>
      <c r="FA9" s="654"/>
      <c r="FB9" s="654"/>
      <c r="FC9" s="654"/>
      <c r="FD9" s="654"/>
      <c r="FE9" s="654"/>
      <c r="FF9" s="654"/>
      <c r="FG9" s="654"/>
      <c r="FH9" s="654"/>
      <c r="FI9" s="654"/>
      <c r="FJ9" s="654"/>
      <c r="FK9" s="654"/>
      <c r="FL9" s="654"/>
      <c r="FM9" s="654"/>
      <c r="FN9" s="654"/>
      <c r="FO9" s="654"/>
      <c r="FP9" s="654"/>
      <c r="FQ9" s="654"/>
      <c r="FR9" s="654"/>
      <c r="FS9" s="654"/>
      <c r="FT9" s="654"/>
      <c r="FU9" s="654"/>
      <c r="FV9" s="654"/>
      <c r="FW9" s="654"/>
      <c r="FX9" s="654"/>
      <c r="FY9" s="654"/>
      <c r="FZ9" s="654"/>
      <c r="GA9" s="654"/>
      <c r="GB9" s="654"/>
      <c r="GC9" s="654"/>
      <c r="GD9" s="654"/>
      <c r="GE9" s="654"/>
      <c r="GF9" s="654"/>
      <c r="GG9" s="654"/>
      <c r="GH9" s="654"/>
      <c r="GI9" s="654"/>
      <c r="GJ9" s="654"/>
      <c r="GK9" s="654"/>
      <c r="GL9" s="654"/>
      <c r="GM9" s="654"/>
      <c r="GN9" s="654"/>
      <c r="GO9" s="654"/>
      <c r="GP9" s="654"/>
      <c r="GQ9" s="654"/>
      <c r="GR9" s="654"/>
      <c r="GS9" s="654"/>
      <c r="GT9" s="654"/>
      <c r="GU9" s="654"/>
      <c r="GV9" s="654"/>
      <c r="GW9" s="654"/>
      <c r="GX9" s="654"/>
      <c r="GY9" s="654"/>
      <c r="GZ9" s="654"/>
      <c r="HA9" s="654"/>
      <c r="HB9" s="654"/>
      <c r="HC9" s="654"/>
      <c r="HD9" s="654"/>
      <c r="HE9" s="654"/>
      <c r="HF9" s="654"/>
      <c r="HG9" s="654"/>
      <c r="HH9" s="654"/>
      <c r="HI9" s="654"/>
      <c r="HJ9" s="654"/>
      <c r="HK9" s="654"/>
      <c r="HL9" s="654"/>
      <c r="HM9" s="654"/>
      <c r="HN9" s="654"/>
      <c r="HO9" s="654"/>
      <c r="HP9" s="654"/>
      <c r="HQ9" s="654"/>
      <c r="HR9" s="654"/>
      <c r="HS9" s="654"/>
      <c r="HT9" s="654"/>
      <c r="HU9" s="654"/>
      <c r="HV9" s="654"/>
      <c r="HW9" s="654"/>
      <c r="HX9" s="654"/>
      <c r="HY9" s="654"/>
      <c r="HZ9" s="654"/>
      <c r="IA9" s="654"/>
      <c r="IB9" s="654"/>
      <c r="IC9" s="654"/>
      <c r="ID9" s="654"/>
      <c r="IE9" s="654"/>
      <c r="IF9" s="654"/>
      <c r="IG9" s="654"/>
      <c r="IH9" s="654"/>
      <c r="II9" s="654"/>
      <c r="IJ9" s="654"/>
      <c r="IK9" s="654"/>
      <c r="IL9" s="654"/>
      <c r="IM9" s="654"/>
      <c r="IN9" s="654"/>
      <c r="IO9" s="654"/>
      <c r="IP9" s="654"/>
      <c r="IQ9" s="654"/>
      <c r="IR9" s="654"/>
      <c r="IS9" s="654"/>
      <c r="IT9" s="654"/>
      <c r="IU9" s="654"/>
      <c r="IV9" s="654"/>
      <c r="IW9" s="654"/>
      <c r="IX9" s="654"/>
      <c r="IY9" s="654"/>
      <c r="IZ9" s="654"/>
      <c r="JA9" s="654"/>
      <c r="JB9" s="654"/>
      <c r="JC9" s="654"/>
      <c r="JD9" s="654"/>
      <c r="JE9" s="654"/>
      <c r="JF9" s="654"/>
      <c r="JG9" s="654"/>
      <c r="JH9" s="654"/>
      <c r="JI9" s="654"/>
      <c r="JJ9" s="654"/>
      <c r="JK9" s="654"/>
      <c r="JL9" s="654"/>
      <c r="JM9" s="654"/>
      <c r="JN9" s="654"/>
      <c r="JO9" s="654"/>
      <c r="JP9" s="654"/>
      <c r="JQ9" s="654"/>
      <c r="JR9" s="654"/>
      <c r="JS9" s="654"/>
      <c r="JT9" s="654"/>
      <c r="JU9" s="654"/>
      <c r="JV9" s="654"/>
      <c r="JW9" s="654"/>
      <c r="JX9" s="654"/>
      <c r="JY9" s="654"/>
      <c r="JZ9" s="654"/>
      <c r="KA9" s="654"/>
      <c r="KB9" s="654"/>
      <c r="KC9" s="654"/>
      <c r="KD9" s="654"/>
      <c r="KE9" s="654"/>
      <c r="KF9" s="654"/>
      <c r="KG9" s="654"/>
      <c r="KH9" s="654"/>
      <c r="KI9" s="654"/>
      <c r="KJ9" s="654"/>
      <c r="KK9" s="654"/>
      <c r="KL9" s="654"/>
      <c r="KM9" s="654"/>
      <c r="KN9" s="654"/>
      <c r="KO9" s="654"/>
      <c r="KP9" s="654"/>
      <c r="KQ9" s="654"/>
      <c r="KR9" s="654"/>
      <c r="KS9" s="654"/>
      <c r="KT9" s="654"/>
      <c r="KU9" s="654"/>
      <c r="KV9" s="654"/>
      <c r="KW9" s="654"/>
      <c r="KX9" s="654"/>
      <c r="KY9" s="654"/>
      <c r="KZ9" s="654"/>
      <c r="LA9" s="654"/>
      <c r="LB9" s="654"/>
      <c r="LC9" s="654"/>
      <c r="LD9" s="654"/>
      <c r="LE9" s="654"/>
      <c r="LF9" s="654"/>
      <c r="LG9" s="654"/>
      <c r="LH9" s="654"/>
      <c r="LI9" s="654"/>
      <c r="LJ9" s="654"/>
      <c r="LK9" s="654"/>
      <c r="LL9" s="654"/>
      <c r="LM9" s="654"/>
      <c r="LN9" s="654"/>
      <c r="LO9" s="654"/>
      <c r="LP9" s="654"/>
      <c r="LQ9" s="654"/>
      <c r="LR9" s="654"/>
      <c r="LS9" s="654"/>
      <c r="LT9" s="654"/>
      <c r="LU9" s="654"/>
      <c r="LV9" s="654"/>
      <c r="LW9" s="654"/>
      <c r="LX9" s="654"/>
      <c r="LY9" s="654"/>
      <c r="LZ9" s="654"/>
      <c r="MA9" s="654"/>
      <c r="MB9" s="654"/>
      <c r="MC9" s="654"/>
      <c r="MD9" s="654"/>
      <c r="ME9" s="654"/>
      <c r="MF9" s="654"/>
      <c r="MG9" s="654"/>
      <c r="MH9" s="654"/>
      <c r="MI9" s="654"/>
      <c r="MJ9" s="654"/>
      <c r="MK9" s="654"/>
      <c r="ML9" s="654"/>
      <c r="MM9" s="654"/>
      <c r="MN9" s="654"/>
      <c r="MO9" s="654"/>
      <c r="MP9" s="654"/>
      <c r="MQ9" s="654"/>
      <c r="MR9" s="654"/>
      <c r="MS9" s="654"/>
      <c r="MT9" s="654"/>
      <c r="MU9" s="654"/>
      <c r="MV9" s="654"/>
      <c r="MW9" s="654"/>
      <c r="MX9" s="654"/>
      <c r="MY9" s="654"/>
      <c r="MZ9" s="654"/>
      <c r="NA9" s="654"/>
      <c r="NB9" s="654"/>
      <c r="NC9" s="654"/>
      <c r="ND9" s="654"/>
      <c r="NE9" s="654"/>
      <c r="NF9" s="654"/>
      <c r="NG9" s="654"/>
      <c r="NH9" s="654"/>
      <c r="NI9" s="654"/>
      <c r="NJ9" s="654"/>
      <c r="NK9" s="654"/>
      <c r="NL9" s="654"/>
      <c r="NM9" s="654"/>
      <c r="NN9" s="654"/>
      <c r="NO9" s="654"/>
      <c r="NP9" s="654"/>
      <c r="NQ9" s="654"/>
      <c r="NR9" s="654"/>
      <c r="NS9" s="654"/>
      <c r="NT9" s="654"/>
      <c r="NU9" s="654"/>
      <c r="NV9" s="654"/>
      <c r="NW9" s="654"/>
      <c r="NX9" s="654"/>
      <c r="NY9" s="654"/>
      <c r="NZ9" s="654"/>
      <c r="OA9" s="654"/>
      <c r="OB9" s="654"/>
      <c r="OC9" s="654"/>
      <c r="OD9" s="654"/>
      <c r="OE9" s="654"/>
      <c r="OF9" s="654"/>
      <c r="OG9" s="654"/>
      <c r="OH9" s="654"/>
      <c r="OI9" s="654"/>
      <c r="OJ9" s="654"/>
      <c r="OK9" s="654"/>
      <c r="OL9" s="654"/>
      <c r="OM9" s="654"/>
      <c r="ON9" s="654"/>
      <c r="OO9" s="654"/>
      <c r="OP9" s="654"/>
      <c r="OQ9" s="654"/>
      <c r="OR9" s="654"/>
      <c r="OS9" s="654"/>
      <c r="OT9" s="654"/>
      <c r="OU9" s="654"/>
      <c r="OV9" s="654"/>
      <c r="OW9" s="654"/>
      <c r="OX9" s="654"/>
      <c r="OY9" s="654"/>
      <c r="OZ9" s="654"/>
      <c r="PA9" s="654"/>
      <c r="PB9" s="654"/>
      <c r="PC9" s="654"/>
      <c r="PD9" s="654"/>
      <c r="PE9" s="654"/>
      <c r="PF9" s="654"/>
      <c r="PG9" s="654"/>
      <c r="PH9" s="654"/>
      <c r="PI9" s="654"/>
      <c r="PJ9" s="654"/>
      <c r="PK9" s="654"/>
      <c r="PL9" s="654"/>
      <c r="PM9" s="654"/>
      <c r="PN9" s="654"/>
      <c r="PO9" s="654"/>
      <c r="PP9" s="654"/>
      <c r="PQ9" s="654"/>
      <c r="PR9" s="654"/>
      <c r="PS9" s="654"/>
      <c r="PT9" s="654"/>
      <c r="PU9" s="654"/>
      <c r="PV9" s="654"/>
      <c r="PW9" s="654"/>
      <c r="PX9" s="654"/>
      <c r="PY9" s="654"/>
      <c r="PZ9" s="654"/>
      <c r="QA9" s="654"/>
      <c r="QB9" s="654"/>
      <c r="QC9" s="654"/>
      <c r="QD9" s="654"/>
      <c r="QE9" s="654"/>
      <c r="QF9" s="654"/>
      <c r="QG9" s="654"/>
      <c r="QH9" s="654"/>
      <c r="QI9" s="654"/>
      <c r="QJ9" s="654"/>
      <c r="QK9" s="654"/>
      <c r="QL9" s="654"/>
      <c r="QM9" s="654"/>
      <c r="QN9" s="654"/>
      <c r="QO9" s="654"/>
      <c r="QP9" s="654"/>
      <c r="QQ9" s="654"/>
      <c r="QR9" s="654"/>
      <c r="QS9" s="654"/>
      <c r="QT9" s="654"/>
      <c r="QU9" s="654"/>
      <c r="QV9" s="654"/>
      <c r="QW9" s="654"/>
      <c r="QX9" s="654"/>
      <c r="QY9" s="654"/>
      <c r="QZ9" s="654"/>
      <c r="RA9" s="654"/>
      <c r="RB9" s="654"/>
      <c r="RC9" s="654"/>
      <c r="RD9" s="654"/>
      <c r="RE9" s="654"/>
      <c r="RF9" s="654"/>
      <c r="RG9" s="654"/>
      <c r="RH9" s="654"/>
      <c r="RI9" s="654"/>
      <c r="RJ9" s="654"/>
      <c r="RK9" s="654"/>
      <c r="RL9" s="654"/>
      <c r="RM9" s="654"/>
      <c r="RN9" s="654"/>
      <c r="RO9" s="654"/>
      <c r="RP9" s="654"/>
      <c r="RQ9" s="654"/>
      <c r="RR9" s="654"/>
      <c r="RS9" s="654"/>
      <c r="RT9" s="654"/>
      <c r="RU9" s="654"/>
      <c r="RV9" s="654"/>
      <c r="RW9" s="654"/>
      <c r="RX9" s="654"/>
      <c r="RY9" s="654"/>
      <c r="RZ9" s="654"/>
      <c r="SA9" s="654"/>
      <c r="SB9" s="654"/>
      <c r="SC9" s="654"/>
      <c r="SD9" s="654"/>
      <c r="SE9" s="654"/>
      <c r="SF9" s="654"/>
      <c r="SG9" s="654"/>
      <c r="SH9" s="654"/>
      <c r="SI9" s="654"/>
      <c r="SJ9" s="654"/>
      <c r="SK9" s="654"/>
      <c r="SL9" s="654"/>
      <c r="SM9" s="654"/>
      <c r="SN9" s="654"/>
      <c r="SO9" s="654"/>
      <c r="SP9" s="654"/>
      <c r="SQ9" s="654"/>
      <c r="SR9" s="654"/>
      <c r="SS9" s="654"/>
      <c r="ST9" s="654"/>
      <c r="SU9" s="654"/>
      <c r="SV9" s="654"/>
      <c r="SW9" s="654"/>
      <c r="SX9" s="654"/>
      <c r="SY9" s="654"/>
      <c r="SZ9" s="654"/>
      <c r="TA9" s="654"/>
      <c r="TB9" s="654"/>
      <c r="TC9" s="654"/>
      <c r="TD9" s="654"/>
      <c r="TE9" s="654"/>
      <c r="TF9" s="654"/>
      <c r="TG9" s="654"/>
      <c r="TH9" s="654"/>
      <c r="TI9" s="654"/>
      <c r="TJ9" s="654"/>
      <c r="TK9" s="654"/>
      <c r="TL9" s="654"/>
      <c r="TM9" s="654"/>
      <c r="TN9" s="654"/>
      <c r="TO9" s="654"/>
      <c r="TP9" s="654"/>
      <c r="TQ9" s="654"/>
      <c r="TR9" s="654"/>
      <c r="TS9" s="654"/>
      <c r="TT9" s="654"/>
      <c r="TU9" s="654"/>
      <c r="TV9" s="654"/>
      <c r="TW9" s="654"/>
      <c r="TX9" s="654"/>
      <c r="TY9" s="654"/>
      <c r="TZ9" s="654"/>
      <c r="UA9" s="654"/>
      <c r="UB9" s="654"/>
      <c r="UC9" s="654"/>
      <c r="UD9" s="654"/>
      <c r="UE9" s="654"/>
      <c r="UF9" s="654"/>
      <c r="UG9" s="654"/>
      <c r="UH9" s="654"/>
      <c r="UI9" s="654"/>
      <c r="UJ9" s="654"/>
      <c r="UK9" s="654"/>
      <c r="UL9" s="654"/>
      <c r="UM9" s="654"/>
      <c r="UN9" s="654"/>
      <c r="UO9" s="654"/>
      <c r="UP9" s="654"/>
      <c r="UQ9" s="654"/>
      <c r="UR9" s="654"/>
      <c r="US9" s="654"/>
      <c r="UT9" s="654"/>
      <c r="UU9" s="654"/>
      <c r="UV9" s="654"/>
      <c r="UW9" s="654"/>
      <c r="UX9" s="654"/>
      <c r="UY9" s="654"/>
      <c r="UZ9" s="654"/>
      <c r="VA9" s="654"/>
      <c r="VB9" s="654"/>
      <c r="VC9" s="654"/>
      <c r="VD9" s="654"/>
      <c r="VE9" s="654"/>
      <c r="VF9" s="654"/>
      <c r="VG9" s="654"/>
      <c r="VH9" s="654"/>
      <c r="VI9" s="654"/>
      <c r="VJ9" s="654"/>
      <c r="VK9" s="654"/>
      <c r="VL9" s="654"/>
      <c r="VM9" s="654"/>
      <c r="VN9" s="654"/>
      <c r="VO9" s="654"/>
      <c r="VP9" s="654"/>
      <c r="VQ9" s="654"/>
      <c r="VR9" s="654"/>
      <c r="VS9" s="654"/>
      <c r="VT9" s="654"/>
      <c r="VU9" s="654"/>
      <c r="VV9" s="654"/>
      <c r="VW9" s="654"/>
      <c r="VX9" s="654"/>
      <c r="VY9" s="654"/>
      <c r="VZ9" s="654"/>
      <c r="WA9" s="654"/>
      <c r="WB9" s="654"/>
      <c r="WC9" s="654"/>
      <c r="WD9" s="654"/>
      <c r="WE9" s="654"/>
      <c r="WF9" s="654"/>
      <c r="WG9" s="654"/>
      <c r="WH9" s="654"/>
      <c r="WI9" s="654"/>
      <c r="WJ9" s="654"/>
      <c r="WK9" s="654"/>
      <c r="WL9" s="654"/>
      <c r="WM9" s="654"/>
      <c r="WN9" s="654"/>
      <c r="WO9" s="654"/>
      <c r="WP9" s="654"/>
      <c r="WQ9" s="654"/>
      <c r="WR9" s="654"/>
      <c r="WS9" s="654"/>
      <c r="WT9" s="654"/>
      <c r="WU9" s="654"/>
      <c r="WV9" s="654"/>
      <c r="WW9" s="654"/>
      <c r="WX9" s="654"/>
      <c r="WY9" s="654"/>
      <c r="WZ9" s="654"/>
      <c r="XA9" s="654"/>
      <c r="XB9" s="654"/>
      <c r="XC9" s="654"/>
      <c r="XD9" s="654"/>
      <c r="XE9" s="654"/>
      <c r="XF9" s="654"/>
      <c r="XG9" s="654"/>
      <c r="XH9" s="654"/>
      <c r="XI9" s="654"/>
      <c r="XJ9" s="654"/>
      <c r="XK9" s="654"/>
      <c r="XL9" s="654"/>
      <c r="XM9" s="654"/>
      <c r="XN9" s="654"/>
      <c r="XO9" s="654"/>
      <c r="XP9" s="654"/>
      <c r="XQ9" s="654"/>
      <c r="XR9" s="654"/>
      <c r="XS9" s="654"/>
      <c r="XT9" s="654"/>
      <c r="XU9" s="654"/>
      <c r="XV9" s="654"/>
      <c r="XW9" s="654"/>
      <c r="XX9" s="654"/>
      <c r="XY9" s="654"/>
      <c r="XZ9" s="654"/>
      <c r="YA9" s="654"/>
      <c r="YB9" s="654"/>
      <c r="YC9" s="654"/>
      <c r="YD9" s="654"/>
      <c r="YE9" s="654"/>
      <c r="YF9" s="654"/>
      <c r="YG9" s="654"/>
      <c r="YH9" s="654"/>
      <c r="YI9" s="654"/>
      <c r="YJ9" s="654"/>
      <c r="YK9" s="654"/>
      <c r="YL9" s="654"/>
      <c r="YM9" s="654"/>
      <c r="YN9" s="654"/>
      <c r="YO9" s="654"/>
      <c r="YP9" s="654"/>
      <c r="YQ9" s="654"/>
      <c r="YR9" s="654"/>
      <c r="YS9" s="654"/>
      <c r="YT9" s="654"/>
      <c r="YU9" s="654"/>
      <c r="YV9" s="654"/>
      <c r="YW9" s="654"/>
      <c r="YX9" s="654"/>
      <c r="YY9" s="654"/>
      <c r="YZ9" s="654"/>
      <c r="ZA9" s="654"/>
      <c r="ZB9" s="654"/>
      <c r="ZC9" s="654"/>
      <c r="ZD9" s="654"/>
      <c r="ZE9" s="654"/>
      <c r="ZF9" s="654"/>
      <c r="ZG9" s="654"/>
      <c r="ZH9" s="654"/>
      <c r="ZI9" s="654"/>
      <c r="ZJ9" s="654"/>
      <c r="ZK9" s="654"/>
      <c r="ZL9" s="654"/>
      <c r="ZM9" s="654"/>
      <c r="ZN9" s="654"/>
      <c r="ZO9" s="654"/>
      <c r="ZP9" s="654"/>
      <c r="ZQ9" s="654"/>
      <c r="ZR9" s="654"/>
      <c r="ZS9" s="654"/>
      <c r="ZT9" s="654"/>
      <c r="ZU9" s="654"/>
      <c r="ZV9" s="654"/>
      <c r="ZW9" s="654"/>
      <c r="ZX9" s="654"/>
      <c r="ZY9" s="654"/>
      <c r="ZZ9" s="654"/>
      <c r="AAA9" s="654"/>
      <c r="AAB9" s="654"/>
      <c r="AAC9" s="654"/>
      <c r="AAD9" s="654"/>
      <c r="AAE9" s="654"/>
      <c r="AAF9" s="654"/>
      <c r="AAG9" s="654"/>
      <c r="AAH9" s="654"/>
      <c r="AAI9" s="654"/>
      <c r="AAJ9" s="654"/>
      <c r="AAK9" s="654"/>
      <c r="AAL9" s="654"/>
      <c r="AAM9" s="654"/>
      <c r="AAN9" s="654"/>
      <c r="AAO9" s="654"/>
      <c r="AAP9" s="654"/>
      <c r="AAQ9" s="654"/>
      <c r="AAR9" s="654"/>
      <c r="AAS9" s="654"/>
      <c r="AAT9" s="654"/>
      <c r="AAU9" s="654"/>
      <c r="AAV9" s="654"/>
      <c r="AAW9" s="654"/>
      <c r="AAX9" s="654"/>
      <c r="AAY9" s="654"/>
      <c r="AAZ9" s="654"/>
      <c r="ABA9" s="654"/>
      <c r="ABB9" s="654"/>
      <c r="ABC9" s="654"/>
      <c r="ABD9" s="654"/>
      <c r="ABE9" s="654"/>
      <c r="ABF9" s="654"/>
      <c r="ABG9" s="654"/>
      <c r="ABH9" s="654"/>
      <c r="ABI9" s="654"/>
      <c r="ABJ9" s="654"/>
      <c r="ABK9" s="654"/>
      <c r="ABL9" s="654"/>
      <c r="ABM9" s="654"/>
      <c r="ABN9" s="654"/>
      <c r="ABO9" s="654"/>
      <c r="ABP9" s="654"/>
      <c r="ABQ9" s="654"/>
      <c r="ABR9" s="654"/>
      <c r="ABS9" s="654"/>
      <c r="ABT9" s="654"/>
      <c r="ABU9" s="654"/>
      <c r="ABV9" s="654"/>
      <c r="ABW9" s="654"/>
      <c r="ABX9" s="654"/>
      <c r="ABY9" s="654"/>
      <c r="ABZ9" s="654"/>
      <c r="ACA9" s="654"/>
      <c r="ACB9" s="654"/>
      <c r="ACC9" s="654"/>
      <c r="ACD9" s="654"/>
      <c r="ACE9" s="654"/>
      <c r="ACF9" s="654"/>
      <c r="ACG9" s="654"/>
      <c r="ACH9" s="654"/>
      <c r="ACI9" s="654"/>
      <c r="ACJ9" s="654"/>
      <c r="ACK9" s="654"/>
      <c r="ACL9" s="654"/>
      <c r="ACM9" s="654"/>
      <c r="ACN9" s="654"/>
      <c r="ACO9" s="654"/>
      <c r="ACP9" s="654"/>
      <c r="ACQ9" s="661"/>
    </row>
    <row r="10" spans="1:771" ht="30" customHeight="1">
      <c r="A10" s="2505" t="s">
        <v>302</v>
      </c>
      <c r="B10" s="2505"/>
      <c r="C10" s="2505"/>
      <c r="D10" s="2505"/>
      <c r="E10" s="2505"/>
      <c r="F10" s="2505"/>
      <c r="G10" s="2505"/>
      <c r="H10" s="2505"/>
      <c r="I10" s="2505"/>
      <c r="J10" s="2505"/>
      <c r="K10" s="2505"/>
      <c r="L10" s="2505"/>
      <c r="M10" s="2505"/>
      <c r="N10" s="2505"/>
      <c r="O10" s="2505"/>
      <c r="P10" s="2505"/>
      <c r="Q10" s="2505"/>
      <c r="R10" s="2505"/>
      <c r="S10" s="2505"/>
      <c r="T10" s="2505"/>
      <c r="U10" s="2505"/>
      <c r="V10" s="2505"/>
      <c r="W10" s="2505"/>
      <c r="X10" s="2505"/>
      <c r="Y10" s="2505"/>
      <c r="Z10" s="2505"/>
      <c r="AA10" s="2505"/>
      <c r="AB10" s="654"/>
      <c r="AC10" s="654"/>
      <c r="AD10" s="654"/>
      <c r="AE10" s="654"/>
      <c r="AF10" s="654"/>
      <c r="AG10" s="654"/>
      <c r="AH10" s="654"/>
      <c r="AI10" s="654"/>
      <c r="AJ10" s="654"/>
      <c r="AK10" s="654"/>
      <c r="AL10" s="654"/>
      <c r="AM10" s="654"/>
      <c r="AN10" s="654"/>
      <c r="AO10" s="654"/>
      <c r="AP10" s="654"/>
      <c r="AQ10" s="654"/>
      <c r="AR10" s="654"/>
      <c r="AS10" s="654"/>
      <c r="AT10" s="654"/>
      <c r="AU10" s="651">
        <v>1</v>
      </c>
      <c r="AV10" s="648"/>
      <c r="AW10" s="648"/>
      <c r="AX10" s="648"/>
      <c r="AY10" s="648"/>
      <c r="AZ10" s="648"/>
      <c r="BA10" s="648"/>
      <c r="BB10" s="648"/>
      <c r="BC10" s="648"/>
      <c r="BD10" s="648"/>
      <c r="BE10" s="648"/>
      <c r="BF10" s="648"/>
      <c r="BG10" s="648"/>
      <c r="BH10" s="648"/>
      <c r="BI10" s="648"/>
      <c r="BJ10" s="648"/>
      <c r="BK10" s="662"/>
      <c r="BL10" s="662"/>
      <c r="BM10" s="662"/>
      <c r="BN10" s="662"/>
      <c r="BO10" s="662"/>
      <c r="BP10" s="662"/>
      <c r="BQ10" s="662"/>
      <c r="BR10" s="662"/>
      <c r="BS10" s="662"/>
      <c r="BT10" s="662"/>
      <c r="BU10" s="662"/>
      <c r="BV10" s="662"/>
      <c r="BW10" s="662"/>
      <c r="BX10" s="662"/>
      <c r="BY10" s="662"/>
      <c r="BZ10" s="662"/>
      <c r="CA10" s="662"/>
      <c r="CB10" s="648"/>
      <c r="CC10" s="660">
        <v>1</v>
      </c>
      <c r="CD10" s="653"/>
      <c r="CE10" s="654"/>
      <c r="CF10" s="654"/>
      <c r="CG10" s="654"/>
      <c r="CH10" s="654"/>
      <c r="CI10" s="654"/>
      <c r="CJ10" s="654"/>
      <c r="CK10" s="654"/>
      <c r="CL10" s="654"/>
      <c r="CM10" s="654"/>
      <c r="CN10" s="654"/>
      <c r="CO10" s="654"/>
      <c r="CP10" s="654"/>
      <c r="CQ10" s="654"/>
      <c r="CR10" s="654"/>
      <c r="CS10" s="654"/>
      <c r="CT10" s="654"/>
      <c r="CU10" s="654"/>
      <c r="CV10" s="654"/>
      <c r="CW10" s="654"/>
      <c r="CX10" s="654"/>
      <c r="CY10" s="654"/>
      <c r="CZ10" s="654"/>
      <c r="DA10" s="654"/>
      <c r="DB10" s="654"/>
      <c r="DC10" s="654"/>
      <c r="DD10" s="654"/>
      <c r="DE10" s="654"/>
      <c r="DF10" s="654"/>
      <c r="DG10" s="654"/>
      <c r="DH10" s="654"/>
      <c r="DI10" s="654"/>
      <c r="DJ10" s="654"/>
      <c r="DK10" s="654"/>
      <c r="DL10" s="654"/>
      <c r="DM10" s="654"/>
      <c r="DN10" s="654"/>
      <c r="DO10" s="654"/>
      <c r="DP10" s="654"/>
      <c r="DQ10" s="654"/>
      <c r="DR10" s="654"/>
      <c r="DS10" s="654"/>
      <c r="DT10" s="654"/>
      <c r="DU10" s="654"/>
      <c r="DV10" s="654"/>
      <c r="DW10" s="654"/>
      <c r="DX10" s="654"/>
      <c r="DY10" s="654"/>
      <c r="DZ10" s="654"/>
      <c r="EA10" s="654"/>
      <c r="EB10" s="654"/>
      <c r="EC10" s="654"/>
      <c r="ED10" s="654"/>
      <c r="EE10" s="654"/>
      <c r="EF10" s="654"/>
      <c r="EG10" s="654"/>
      <c r="EH10" s="654"/>
      <c r="EI10" s="654"/>
      <c r="EJ10" s="654"/>
      <c r="EK10" s="654"/>
      <c r="EL10" s="654"/>
      <c r="EM10" s="654"/>
      <c r="EN10" s="654"/>
      <c r="EO10" s="654"/>
      <c r="EP10" s="654"/>
      <c r="EQ10" s="654"/>
      <c r="ER10" s="654"/>
      <c r="ES10" s="654"/>
      <c r="ET10" s="654"/>
      <c r="EU10" s="654"/>
      <c r="EV10" s="654"/>
      <c r="EW10" s="654"/>
      <c r="EX10" s="654"/>
      <c r="EY10" s="654"/>
      <c r="EZ10" s="654"/>
      <c r="FA10" s="654"/>
      <c r="FB10" s="654"/>
      <c r="FC10" s="654"/>
      <c r="FD10" s="654"/>
      <c r="FE10" s="654"/>
      <c r="FF10" s="654"/>
      <c r="FG10" s="654"/>
      <c r="FH10" s="654"/>
      <c r="FI10" s="654"/>
      <c r="FJ10" s="654"/>
      <c r="FK10" s="654"/>
      <c r="FL10" s="654"/>
      <c r="FM10" s="654"/>
      <c r="FN10" s="654"/>
      <c r="FO10" s="654"/>
      <c r="FP10" s="654"/>
      <c r="FQ10" s="654"/>
      <c r="FR10" s="654"/>
      <c r="FS10" s="654"/>
      <c r="FT10" s="654"/>
      <c r="FU10" s="654"/>
      <c r="FV10" s="654"/>
      <c r="FW10" s="654"/>
      <c r="FX10" s="654"/>
      <c r="FY10" s="654"/>
      <c r="FZ10" s="654"/>
      <c r="GA10" s="654"/>
      <c r="GB10" s="654"/>
      <c r="GC10" s="654"/>
      <c r="GD10" s="654"/>
      <c r="GE10" s="654"/>
      <c r="GF10" s="654"/>
      <c r="GG10" s="654"/>
      <c r="GH10" s="654"/>
      <c r="GI10" s="654"/>
      <c r="GJ10" s="654"/>
      <c r="GK10" s="654"/>
      <c r="GL10" s="654"/>
      <c r="GM10" s="654"/>
      <c r="GN10" s="654"/>
      <c r="GO10" s="654"/>
      <c r="GP10" s="654"/>
      <c r="GQ10" s="654"/>
      <c r="GR10" s="654"/>
      <c r="GS10" s="654"/>
      <c r="GT10" s="654"/>
      <c r="GU10" s="654"/>
      <c r="GV10" s="654"/>
      <c r="GW10" s="654"/>
      <c r="GX10" s="654"/>
      <c r="GY10" s="654"/>
      <c r="GZ10" s="654"/>
      <c r="HA10" s="654"/>
      <c r="HB10" s="654"/>
      <c r="HC10" s="654"/>
      <c r="HD10" s="654"/>
      <c r="HE10" s="654"/>
      <c r="HF10" s="654"/>
      <c r="HG10" s="654"/>
      <c r="HH10" s="654"/>
      <c r="HI10" s="654"/>
      <c r="HJ10" s="654"/>
      <c r="HK10" s="654"/>
      <c r="HL10" s="654"/>
      <c r="HM10" s="654"/>
      <c r="HN10" s="654"/>
      <c r="HO10" s="654"/>
      <c r="HP10" s="654"/>
      <c r="HQ10" s="654"/>
      <c r="HR10" s="654"/>
      <c r="HS10" s="654"/>
      <c r="HT10" s="654"/>
      <c r="HU10" s="654"/>
      <c r="HV10" s="654"/>
      <c r="HW10" s="654"/>
      <c r="HX10" s="654"/>
      <c r="HY10" s="654"/>
      <c r="HZ10" s="654"/>
      <c r="IA10" s="654"/>
      <c r="IB10" s="654"/>
      <c r="IC10" s="654"/>
      <c r="ID10" s="654"/>
      <c r="IE10" s="654"/>
      <c r="IF10" s="654"/>
      <c r="IG10" s="654"/>
      <c r="IH10" s="654"/>
      <c r="II10" s="654"/>
      <c r="IJ10" s="654"/>
      <c r="IK10" s="654"/>
      <c r="IL10" s="654"/>
      <c r="IM10" s="654"/>
      <c r="IN10" s="654"/>
      <c r="IO10" s="654"/>
      <c r="IP10" s="654"/>
      <c r="IQ10" s="654"/>
      <c r="IR10" s="654"/>
      <c r="IS10" s="654"/>
      <c r="IT10" s="654"/>
      <c r="IU10" s="654"/>
      <c r="IV10" s="654"/>
      <c r="IW10" s="654"/>
      <c r="IX10" s="654"/>
      <c r="IY10" s="654"/>
      <c r="IZ10" s="654"/>
      <c r="JA10" s="654"/>
      <c r="JB10" s="654"/>
      <c r="JC10" s="654"/>
      <c r="JD10" s="654"/>
      <c r="JE10" s="654"/>
      <c r="JF10" s="654"/>
      <c r="JG10" s="654"/>
      <c r="JH10" s="654"/>
      <c r="JI10" s="654"/>
      <c r="JJ10" s="654"/>
      <c r="JK10" s="654"/>
      <c r="JL10" s="654"/>
      <c r="JM10" s="654"/>
      <c r="JN10" s="654"/>
      <c r="JO10" s="654"/>
      <c r="JP10" s="654"/>
      <c r="JQ10" s="654"/>
      <c r="JR10" s="654"/>
      <c r="JS10" s="654"/>
      <c r="JT10" s="654"/>
      <c r="JU10" s="654"/>
      <c r="JV10" s="654"/>
      <c r="JW10" s="654"/>
      <c r="JX10" s="654"/>
      <c r="JY10" s="654"/>
      <c r="JZ10" s="654"/>
      <c r="KA10" s="654"/>
      <c r="KB10" s="654"/>
      <c r="KC10" s="654"/>
      <c r="KD10" s="654"/>
      <c r="KE10" s="654"/>
      <c r="KF10" s="654"/>
      <c r="KG10" s="654"/>
      <c r="KH10" s="654"/>
      <c r="KI10" s="654"/>
      <c r="KJ10" s="654"/>
      <c r="KK10" s="654"/>
      <c r="KL10" s="654"/>
      <c r="KM10" s="654"/>
      <c r="KN10" s="654"/>
      <c r="KO10" s="654"/>
      <c r="KP10" s="654"/>
      <c r="KQ10" s="654"/>
      <c r="KR10" s="654"/>
      <c r="KS10" s="654"/>
      <c r="KT10" s="654"/>
      <c r="KU10" s="654"/>
      <c r="KV10" s="654"/>
      <c r="KW10" s="654"/>
      <c r="KX10" s="654"/>
      <c r="KY10" s="654"/>
      <c r="KZ10" s="654"/>
      <c r="LA10" s="654"/>
      <c r="LB10" s="654"/>
      <c r="LC10" s="654"/>
      <c r="LD10" s="654"/>
      <c r="LE10" s="654"/>
      <c r="LF10" s="654"/>
      <c r="LG10" s="654"/>
      <c r="LH10" s="654"/>
      <c r="LI10" s="654"/>
      <c r="LJ10" s="654"/>
      <c r="LK10" s="654"/>
      <c r="LL10" s="654"/>
      <c r="LM10" s="654"/>
      <c r="LN10" s="654"/>
      <c r="LO10" s="654"/>
      <c r="LP10" s="654"/>
      <c r="LQ10" s="654"/>
      <c r="LR10" s="654"/>
      <c r="LS10" s="654"/>
      <c r="LT10" s="654"/>
      <c r="LU10" s="654"/>
      <c r="LV10" s="654"/>
      <c r="LW10" s="654"/>
      <c r="LX10" s="654"/>
      <c r="LY10" s="654"/>
      <c r="LZ10" s="654"/>
      <c r="MA10" s="654"/>
      <c r="MB10" s="654"/>
      <c r="MC10" s="654"/>
      <c r="MD10" s="654"/>
      <c r="ME10" s="654"/>
      <c r="MF10" s="654"/>
      <c r="MG10" s="654"/>
      <c r="MH10" s="654"/>
      <c r="MI10" s="654"/>
      <c r="MJ10" s="654"/>
      <c r="MK10" s="654"/>
      <c r="ML10" s="654"/>
      <c r="MM10" s="654"/>
      <c r="MN10" s="654"/>
      <c r="MO10" s="654"/>
      <c r="MP10" s="654"/>
      <c r="MQ10" s="654"/>
      <c r="MR10" s="654"/>
      <c r="MS10" s="654"/>
      <c r="MT10" s="654"/>
      <c r="MU10" s="654"/>
      <c r="MV10" s="654"/>
      <c r="MW10" s="654"/>
      <c r="MX10" s="654"/>
      <c r="MY10" s="654"/>
      <c r="MZ10" s="654"/>
      <c r="NA10" s="654"/>
      <c r="NB10" s="654"/>
      <c r="NC10" s="654"/>
      <c r="ND10" s="654"/>
      <c r="NE10" s="654"/>
      <c r="NF10" s="654"/>
      <c r="NG10" s="654"/>
      <c r="NH10" s="654"/>
      <c r="NI10" s="654"/>
      <c r="NJ10" s="654"/>
      <c r="NK10" s="654"/>
      <c r="NL10" s="654"/>
      <c r="NM10" s="654"/>
      <c r="NN10" s="654"/>
      <c r="NO10" s="654"/>
      <c r="NP10" s="654"/>
      <c r="NQ10" s="654"/>
      <c r="NR10" s="654"/>
      <c r="NS10" s="654"/>
      <c r="NT10" s="654"/>
      <c r="NU10" s="654"/>
      <c r="NV10" s="654"/>
      <c r="NW10" s="654"/>
      <c r="NX10" s="654"/>
      <c r="NY10" s="654"/>
      <c r="NZ10" s="654"/>
      <c r="OA10" s="654"/>
      <c r="OB10" s="654"/>
      <c r="OC10" s="654"/>
      <c r="OD10" s="654"/>
      <c r="OE10" s="654"/>
      <c r="OF10" s="654"/>
      <c r="OG10" s="654"/>
      <c r="OH10" s="654"/>
      <c r="OI10" s="654"/>
      <c r="OJ10" s="654"/>
      <c r="OK10" s="654"/>
      <c r="OL10" s="654"/>
      <c r="OM10" s="654"/>
      <c r="ON10" s="654"/>
      <c r="OO10" s="654"/>
      <c r="OP10" s="654"/>
      <c r="OQ10" s="654"/>
      <c r="OR10" s="654"/>
      <c r="OS10" s="654"/>
      <c r="OT10" s="654"/>
      <c r="OU10" s="654"/>
      <c r="OV10" s="654"/>
      <c r="OW10" s="654"/>
      <c r="OX10" s="654"/>
      <c r="OY10" s="654"/>
      <c r="OZ10" s="654"/>
      <c r="PA10" s="654"/>
      <c r="PB10" s="654"/>
      <c r="PC10" s="654"/>
      <c r="PD10" s="654"/>
      <c r="PE10" s="654"/>
      <c r="PF10" s="654"/>
      <c r="PG10" s="654"/>
      <c r="PH10" s="654"/>
      <c r="PI10" s="654"/>
      <c r="PJ10" s="654"/>
      <c r="PK10" s="654"/>
      <c r="PL10" s="654"/>
      <c r="PM10" s="654"/>
      <c r="PN10" s="654"/>
      <c r="PO10" s="654"/>
      <c r="PP10" s="654"/>
      <c r="PQ10" s="654"/>
      <c r="PR10" s="654"/>
      <c r="PS10" s="654"/>
      <c r="PT10" s="654"/>
      <c r="PU10" s="654"/>
      <c r="PV10" s="654"/>
      <c r="PW10" s="654"/>
      <c r="PX10" s="654"/>
      <c r="PY10" s="654"/>
      <c r="PZ10" s="654"/>
      <c r="QA10" s="654"/>
      <c r="QB10" s="654"/>
      <c r="QC10" s="654"/>
      <c r="QD10" s="654"/>
      <c r="QE10" s="654"/>
      <c r="QF10" s="654"/>
      <c r="QG10" s="654"/>
      <c r="QH10" s="654"/>
      <c r="QI10" s="654"/>
      <c r="QJ10" s="654"/>
      <c r="QK10" s="654"/>
      <c r="QL10" s="654"/>
      <c r="QM10" s="654"/>
      <c r="QN10" s="654"/>
      <c r="QO10" s="654"/>
      <c r="QP10" s="654"/>
      <c r="QQ10" s="654"/>
      <c r="QR10" s="654"/>
      <c r="QS10" s="654"/>
      <c r="QT10" s="654"/>
      <c r="QU10" s="654"/>
      <c r="QV10" s="654"/>
      <c r="QW10" s="654"/>
      <c r="QX10" s="654"/>
      <c r="QY10" s="654"/>
      <c r="QZ10" s="654"/>
      <c r="RA10" s="654"/>
      <c r="RB10" s="654"/>
      <c r="RC10" s="654"/>
      <c r="RD10" s="654"/>
      <c r="RE10" s="654"/>
      <c r="RF10" s="654"/>
      <c r="RG10" s="654"/>
      <c r="RH10" s="654"/>
      <c r="RI10" s="654"/>
      <c r="RJ10" s="654"/>
      <c r="RK10" s="654"/>
      <c r="RL10" s="654"/>
      <c r="RM10" s="654"/>
      <c r="RN10" s="654"/>
      <c r="RO10" s="654"/>
      <c r="RP10" s="654"/>
      <c r="RQ10" s="654"/>
      <c r="RR10" s="654"/>
      <c r="RS10" s="654"/>
      <c r="RT10" s="654"/>
      <c r="RU10" s="654"/>
      <c r="RV10" s="654"/>
      <c r="RW10" s="654"/>
      <c r="RX10" s="654"/>
      <c r="RY10" s="654"/>
      <c r="RZ10" s="654"/>
      <c r="SA10" s="654"/>
      <c r="SB10" s="654"/>
      <c r="SC10" s="654"/>
      <c r="SD10" s="654"/>
      <c r="SE10" s="654"/>
      <c r="SF10" s="654"/>
      <c r="SG10" s="654"/>
      <c r="SH10" s="654"/>
      <c r="SI10" s="654"/>
      <c r="SJ10" s="654"/>
      <c r="SK10" s="654"/>
      <c r="SL10" s="654"/>
      <c r="SM10" s="654"/>
      <c r="SN10" s="654"/>
      <c r="SO10" s="654"/>
      <c r="SP10" s="654"/>
      <c r="SQ10" s="654"/>
      <c r="SR10" s="654"/>
      <c r="SS10" s="654"/>
      <c r="ST10" s="654"/>
      <c r="SU10" s="654"/>
      <c r="SV10" s="654"/>
      <c r="SW10" s="654"/>
      <c r="SX10" s="654"/>
      <c r="SY10" s="654"/>
      <c r="SZ10" s="654"/>
      <c r="TA10" s="654"/>
      <c r="TB10" s="654"/>
      <c r="TC10" s="654"/>
      <c r="TD10" s="654"/>
      <c r="TE10" s="654"/>
      <c r="TF10" s="654"/>
      <c r="TG10" s="654"/>
      <c r="TH10" s="654"/>
      <c r="TI10" s="654"/>
      <c r="TJ10" s="654"/>
      <c r="TK10" s="654"/>
      <c r="TL10" s="654"/>
      <c r="TM10" s="654"/>
      <c r="TN10" s="654"/>
      <c r="TO10" s="654"/>
      <c r="TP10" s="654"/>
      <c r="TQ10" s="654"/>
      <c r="TR10" s="654"/>
      <c r="TS10" s="654"/>
      <c r="TT10" s="654"/>
      <c r="TU10" s="654"/>
      <c r="TV10" s="654"/>
      <c r="TW10" s="654"/>
      <c r="TX10" s="654"/>
      <c r="TY10" s="654"/>
      <c r="TZ10" s="654"/>
      <c r="UA10" s="654"/>
      <c r="UB10" s="654"/>
      <c r="UC10" s="654"/>
      <c r="UD10" s="654"/>
      <c r="UE10" s="654"/>
      <c r="UF10" s="654"/>
      <c r="UG10" s="654"/>
      <c r="UH10" s="654"/>
      <c r="UI10" s="654"/>
      <c r="UJ10" s="654"/>
      <c r="UK10" s="654"/>
      <c r="UL10" s="654"/>
      <c r="UM10" s="654"/>
      <c r="UN10" s="654"/>
      <c r="UO10" s="654"/>
      <c r="UP10" s="654"/>
      <c r="UQ10" s="654"/>
      <c r="UR10" s="654"/>
      <c r="US10" s="654"/>
      <c r="UT10" s="654"/>
      <c r="UU10" s="654"/>
      <c r="UV10" s="654"/>
      <c r="UW10" s="654"/>
      <c r="UX10" s="654"/>
      <c r="UY10" s="654"/>
      <c r="UZ10" s="654"/>
      <c r="VA10" s="654"/>
      <c r="VB10" s="654"/>
      <c r="VC10" s="654"/>
      <c r="VD10" s="654"/>
      <c r="VE10" s="654"/>
      <c r="VF10" s="654"/>
      <c r="VG10" s="654"/>
      <c r="VH10" s="654"/>
      <c r="VI10" s="654"/>
      <c r="VJ10" s="654"/>
      <c r="VK10" s="654"/>
      <c r="VL10" s="654"/>
      <c r="VM10" s="654"/>
      <c r="VN10" s="654"/>
      <c r="VO10" s="654"/>
      <c r="VP10" s="654"/>
      <c r="VQ10" s="654"/>
      <c r="VR10" s="654"/>
      <c r="VS10" s="654"/>
      <c r="VT10" s="654"/>
      <c r="VU10" s="654"/>
      <c r="VV10" s="654"/>
      <c r="VW10" s="654"/>
      <c r="VX10" s="654"/>
      <c r="VY10" s="654"/>
      <c r="VZ10" s="654"/>
      <c r="WA10" s="654"/>
      <c r="WB10" s="654"/>
      <c r="WC10" s="654"/>
      <c r="WD10" s="654"/>
      <c r="WE10" s="654"/>
      <c r="WF10" s="654"/>
      <c r="WG10" s="654"/>
      <c r="WH10" s="654"/>
      <c r="WI10" s="654"/>
      <c r="WJ10" s="654"/>
      <c r="WK10" s="654"/>
      <c r="WL10" s="654"/>
      <c r="WM10" s="654"/>
      <c r="WN10" s="654"/>
      <c r="WO10" s="654"/>
      <c r="WP10" s="654"/>
      <c r="WQ10" s="654"/>
      <c r="WR10" s="654"/>
      <c r="WS10" s="654"/>
      <c r="WT10" s="654"/>
      <c r="WU10" s="654"/>
      <c r="WV10" s="654"/>
      <c r="WW10" s="654"/>
      <c r="WX10" s="654"/>
      <c r="WY10" s="654"/>
      <c r="WZ10" s="654"/>
      <c r="XA10" s="654"/>
      <c r="XB10" s="654"/>
      <c r="XC10" s="654"/>
      <c r="XD10" s="654"/>
      <c r="XE10" s="654"/>
      <c r="XF10" s="654"/>
      <c r="XG10" s="654"/>
      <c r="XH10" s="654"/>
      <c r="XI10" s="654"/>
      <c r="XJ10" s="654"/>
      <c r="XK10" s="654"/>
      <c r="XL10" s="654"/>
      <c r="XM10" s="654"/>
      <c r="XN10" s="654"/>
      <c r="XO10" s="654"/>
      <c r="XP10" s="654"/>
      <c r="XQ10" s="654"/>
      <c r="XR10" s="654"/>
      <c r="XS10" s="654"/>
      <c r="XT10" s="654"/>
      <c r="XU10" s="654"/>
      <c r="XV10" s="654"/>
      <c r="XW10" s="654"/>
      <c r="XX10" s="654"/>
      <c r="XY10" s="654"/>
      <c r="XZ10" s="654"/>
      <c r="YA10" s="654"/>
      <c r="YB10" s="654"/>
      <c r="YC10" s="654"/>
      <c r="YD10" s="654"/>
      <c r="YE10" s="654"/>
      <c r="YF10" s="654"/>
      <c r="YG10" s="654"/>
      <c r="YH10" s="654"/>
      <c r="YI10" s="654"/>
      <c r="YJ10" s="654"/>
      <c r="YK10" s="654"/>
      <c r="YL10" s="654"/>
      <c r="YM10" s="654"/>
      <c r="YN10" s="654"/>
      <c r="YO10" s="654"/>
      <c r="YP10" s="654"/>
      <c r="YQ10" s="654"/>
      <c r="YR10" s="654"/>
      <c r="YS10" s="654"/>
      <c r="YT10" s="654"/>
      <c r="YU10" s="654"/>
      <c r="YV10" s="654"/>
      <c r="YW10" s="654"/>
      <c r="YX10" s="654"/>
      <c r="YY10" s="654"/>
      <c r="YZ10" s="654"/>
      <c r="ZA10" s="654"/>
      <c r="ZB10" s="654"/>
      <c r="ZC10" s="654"/>
      <c r="ZD10" s="654"/>
      <c r="ZE10" s="654"/>
      <c r="ZF10" s="654"/>
      <c r="ZG10" s="654"/>
      <c r="ZH10" s="654"/>
      <c r="ZI10" s="654"/>
      <c r="ZJ10" s="654"/>
      <c r="ZK10" s="654"/>
      <c r="ZL10" s="654"/>
      <c r="ZM10" s="654"/>
      <c r="ZN10" s="654"/>
      <c r="ZO10" s="654"/>
      <c r="ZP10" s="654"/>
      <c r="ZQ10" s="654"/>
      <c r="ZR10" s="654"/>
      <c r="ZS10" s="654"/>
      <c r="ZT10" s="654"/>
      <c r="ZU10" s="654"/>
      <c r="ZV10" s="654"/>
      <c r="ZW10" s="654"/>
      <c r="ZX10" s="654"/>
      <c r="ZY10" s="654"/>
      <c r="ZZ10" s="654"/>
      <c r="AAA10" s="654"/>
      <c r="AAB10" s="654"/>
      <c r="AAC10" s="654"/>
      <c r="AAD10" s="654"/>
      <c r="AAE10" s="654"/>
      <c r="AAF10" s="654"/>
      <c r="AAG10" s="654"/>
      <c r="AAH10" s="654"/>
      <c r="AAI10" s="654"/>
      <c r="AAJ10" s="654"/>
      <c r="AAK10" s="654"/>
      <c r="AAL10" s="654"/>
      <c r="AAM10" s="654"/>
      <c r="AAN10" s="654"/>
      <c r="AAO10" s="654"/>
      <c r="AAP10" s="654"/>
      <c r="AAQ10" s="654"/>
      <c r="AAR10" s="654"/>
      <c r="AAS10" s="654"/>
      <c r="AAT10" s="654"/>
      <c r="AAU10" s="654"/>
      <c r="AAV10" s="654"/>
      <c r="AAW10" s="654"/>
      <c r="AAX10" s="654"/>
      <c r="AAY10" s="654"/>
      <c r="AAZ10" s="654"/>
      <c r="ABA10" s="654"/>
      <c r="ABB10" s="654"/>
      <c r="ABC10" s="654"/>
      <c r="ABD10" s="654"/>
      <c r="ABE10" s="654"/>
      <c r="ABF10" s="654"/>
      <c r="ABG10" s="654"/>
      <c r="ABH10" s="654"/>
      <c r="ABI10" s="654"/>
      <c r="ABJ10" s="654"/>
      <c r="ABK10" s="654"/>
      <c r="ABL10" s="654"/>
      <c r="ABM10" s="654"/>
      <c r="ABN10" s="654"/>
      <c r="ABO10" s="654"/>
      <c r="ABP10" s="654"/>
      <c r="ABQ10" s="654"/>
      <c r="ABR10" s="654"/>
      <c r="ABS10" s="654"/>
      <c r="ABT10" s="654"/>
      <c r="ABU10" s="654"/>
      <c r="ABV10" s="654"/>
      <c r="ABW10" s="654"/>
      <c r="ABX10" s="654"/>
      <c r="ABY10" s="654"/>
      <c r="ABZ10" s="654"/>
      <c r="ACA10" s="654"/>
      <c r="ACB10" s="654"/>
      <c r="ACC10" s="654"/>
      <c r="ACD10" s="654"/>
      <c r="ACE10" s="654"/>
      <c r="ACF10" s="654"/>
      <c r="ACG10" s="654"/>
      <c r="ACH10" s="654"/>
      <c r="ACI10" s="654"/>
      <c r="ACJ10" s="654"/>
      <c r="ACK10" s="654"/>
      <c r="ACL10" s="654"/>
      <c r="ACM10" s="654"/>
      <c r="ACN10" s="654"/>
      <c r="ACO10" s="654"/>
      <c r="ACP10" s="654"/>
      <c r="ACQ10" s="661"/>
    </row>
    <row r="11" spans="1:771" ht="27.75" customHeight="1">
      <c r="A11" s="674" t="s">
        <v>123</v>
      </c>
      <c r="B11" s="675" t="s">
        <v>17</v>
      </c>
      <c r="C11" s="2506" t="s">
        <v>510</v>
      </c>
      <c r="D11" s="2507"/>
      <c r="E11" s="2507"/>
      <c r="F11" s="2507"/>
      <c r="G11" s="2507"/>
      <c r="H11" s="2508"/>
      <c r="I11" s="2509" t="s">
        <v>19</v>
      </c>
      <c r="J11" s="2292"/>
      <c r="K11" s="2292"/>
      <c r="L11" s="2292"/>
      <c r="M11" s="2292"/>
      <c r="N11" s="2292"/>
      <c r="O11" s="2292"/>
      <c r="P11" s="2292"/>
      <c r="Q11" s="2292"/>
      <c r="R11" s="2292"/>
      <c r="S11" s="2292"/>
      <c r="T11" s="2292"/>
      <c r="U11" s="2292"/>
      <c r="V11" s="2292"/>
      <c r="W11" s="2326"/>
      <c r="X11" s="2509" t="s">
        <v>124</v>
      </c>
      <c r="Y11" s="2292"/>
      <c r="Z11" s="2292"/>
      <c r="AA11" s="2326"/>
      <c r="AB11" s="2510" t="s">
        <v>126</v>
      </c>
      <c r="AC11" s="2511"/>
      <c r="AD11" s="2511"/>
      <c r="AE11" s="676"/>
      <c r="AF11" s="676"/>
      <c r="AG11" s="676"/>
      <c r="AH11" s="676"/>
      <c r="AI11" s="676"/>
      <c r="AJ11" s="676"/>
      <c r="AK11" s="676"/>
      <c r="AL11" s="676"/>
      <c r="AM11" s="676"/>
      <c r="AN11" s="676"/>
      <c r="AO11" s="676"/>
      <c r="AP11" s="676"/>
      <c r="AQ11" s="676"/>
      <c r="AR11" s="676"/>
      <c r="AS11" s="676"/>
      <c r="AT11" s="676"/>
      <c r="AU11" s="651">
        <v>1</v>
      </c>
      <c r="AV11" s="677" t="s">
        <v>125</v>
      </c>
      <c r="AW11" s="677"/>
      <c r="AX11" s="648"/>
      <c r="AY11" s="648"/>
      <c r="AZ11" s="648"/>
      <c r="BA11" s="648"/>
      <c r="BB11" s="648"/>
      <c r="BC11" s="648"/>
      <c r="BD11" s="648"/>
      <c r="BE11" s="648"/>
      <c r="BF11" s="648"/>
      <c r="BG11" s="648"/>
      <c r="BH11" s="648"/>
      <c r="BI11" s="648"/>
      <c r="BJ11" s="648"/>
      <c r="BK11" s="662"/>
      <c r="BL11" s="662"/>
      <c r="BM11" s="662"/>
      <c r="BN11" s="662"/>
      <c r="BO11" s="662"/>
      <c r="BP11" s="662"/>
      <c r="BQ11" s="662"/>
      <c r="BR11" s="662"/>
      <c r="BS11" s="662"/>
      <c r="BT11" s="662"/>
      <c r="BU11" s="662"/>
      <c r="BV11" s="662"/>
      <c r="BW11" s="662"/>
      <c r="BX11" s="662"/>
      <c r="BY11" s="662"/>
      <c r="BZ11" s="662"/>
      <c r="CA11" s="662"/>
      <c r="CB11" s="648"/>
      <c r="CC11" s="660">
        <v>1</v>
      </c>
      <c r="CF11" s="654"/>
      <c r="CG11" s="654"/>
      <c r="CH11" s="654"/>
      <c r="CI11" s="654"/>
      <c r="CJ11" s="654"/>
      <c r="CK11" s="654"/>
      <c r="CL11" s="654"/>
      <c r="CM11" s="654"/>
      <c r="CN11" s="654"/>
      <c r="CO11" s="654"/>
      <c r="CP11" s="654"/>
      <c r="CQ11" s="654"/>
      <c r="CR11" s="654"/>
      <c r="CS11" s="654"/>
      <c r="CT11" s="654"/>
      <c r="CU11" s="654"/>
      <c r="CV11" s="654"/>
      <c r="CW11" s="654"/>
      <c r="CX11" s="654"/>
      <c r="CY11" s="654"/>
      <c r="CZ11" s="654"/>
      <c r="DA11" s="654"/>
      <c r="DB11" s="654"/>
      <c r="DC11" s="654"/>
      <c r="DD11" s="654"/>
      <c r="DE11" s="654"/>
      <c r="DF11" s="654"/>
      <c r="DG11" s="654"/>
      <c r="DH11" s="654"/>
      <c r="DI11" s="654"/>
      <c r="DJ11" s="654"/>
      <c r="DK11" s="654"/>
      <c r="DL11" s="654"/>
      <c r="DM11" s="654"/>
      <c r="DN11" s="654"/>
      <c r="DO11" s="654"/>
      <c r="DP11" s="654"/>
      <c r="DQ11" s="654"/>
      <c r="DR11" s="654"/>
      <c r="DS11" s="654"/>
      <c r="DT11" s="654"/>
      <c r="DU11" s="654"/>
      <c r="DV11" s="654"/>
      <c r="DW11" s="654"/>
      <c r="DX11" s="654"/>
      <c r="DY11" s="654"/>
      <c r="DZ11" s="654"/>
      <c r="EA11" s="654"/>
      <c r="EB11" s="654"/>
      <c r="EC11" s="654"/>
      <c r="ED11" s="654"/>
      <c r="EE11" s="654"/>
      <c r="EF11" s="654"/>
      <c r="EG11" s="654"/>
      <c r="EH11" s="654"/>
      <c r="EI11" s="654"/>
      <c r="EJ11" s="654"/>
      <c r="EK11" s="654"/>
      <c r="EL11" s="654"/>
      <c r="EM11" s="654"/>
      <c r="EN11" s="654"/>
      <c r="EO11" s="654"/>
      <c r="EP11" s="654"/>
      <c r="EQ11" s="654"/>
      <c r="ER11" s="654"/>
      <c r="ES11" s="654"/>
      <c r="ET11" s="654"/>
      <c r="EU11" s="654"/>
      <c r="EV11" s="654"/>
      <c r="EW11" s="654"/>
      <c r="EX11" s="654"/>
      <c r="EY11" s="654"/>
      <c r="EZ11" s="654"/>
      <c r="FA11" s="654"/>
      <c r="FB11" s="654"/>
      <c r="FC11" s="654"/>
      <c r="FD11" s="654"/>
      <c r="FE11" s="654"/>
      <c r="FF11" s="654"/>
      <c r="FG11" s="654"/>
      <c r="FH11" s="654"/>
      <c r="FI11" s="654"/>
      <c r="FJ11" s="654"/>
      <c r="FK11" s="654"/>
      <c r="FL11" s="654"/>
      <c r="FM11" s="654"/>
      <c r="FN11" s="654"/>
      <c r="FO11" s="654"/>
      <c r="FP11" s="654"/>
      <c r="FQ11" s="654"/>
      <c r="FR11" s="654"/>
      <c r="FS11" s="654"/>
      <c r="FT11" s="654"/>
      <c r="FU11" s="654"/>
      <c r="FV11" s="654"/>
      <c r="FW11" s="654"/>
      <c r="FX11" s="654"/>
      <c r="FY11" s="654"/>
      <c r="FZ11" s="654"/>
      <c r="GA11" s="654"/>
      <c r="GB11" s="654"/>
      <c r="GC11" s="654"/>
      <c r="GD11" s="654"/>
      <c r="GE11" s="654"/>
      <c r="GF11" s="654"/>
      <c r="GG11" s="654"/>
      <c r="GH11" s="654"/>
      <c r="GI11" s="654"/>
      <c r="GJ11" s="654"/>
      <c r="GK11" s="654"/>
      <c r="GL11" s="654"/>
      <c r="GM11" s="654"/>
      <c r="GN11" s="654"/>
      <c r="GO11" s="654"/>
      <c r="GP11" s="654"/>
      <c r="GQ11" s="654"/>
      <c r="GR11" s="654"/>
      <c r="GS11" s="654"/>
      <c r="GT11" s="654"/>
      <c r="GU11" s="654"/>
      <c r="GV11" s="654"/>
      <c r="GW11" s="654"/>
      <c r="GX11" s="654"/>
      <c r="GY11" s="654"/>
      <c r="GZ11" s="654"/>
      <c r="HA11" s="654"/>
      <c r="HB11" s="654"/>
      <c r="HC11" s="654"/>
      <c r="HD11" s="654"/>
      <c r="HE11" s="654"/>
      <c r="HF11" s="654"/>
      <c r="HG11" s="654"/>
      <c r="HH11" s="654"/>
      <c r="HI11" s="654"/>
      <c r="HJ11" s="654"/>
      <c r="HK11" s="654"/>
      <c r="HL11" s="654"/>
      <c r="HM11" s="654"/>
      <c r="HN11" s="654"/>
      <c r="HO11" s="654"/>
      <c r="HP11" s="654"/>
      <c r="HQ11" s="654"/>
      <c r="HR11" s="654"/>
      <c r="HS11" s="654"/>
      <c r="HT11" s="654"/>
      <c r="HU11" s="654"/>
      <c r="HV11" s="654"/>
      <c r="HW11" s="654"/>
      <c r="HX11" s="654"/>
      <c r="HY11" s="654"/>
      <c r="HZ11" s="654"/>
      <c r="IA11" s="654"/>
      <c r="IB11" s="654"/>
      <c r="IC11" s="654"/>
      <c r="ID11" s="654"/>
      <c r="IE11" s="654"/>
      <c r="IF11" s="654"/>
      <c r="IG11" s="654"/>
      <c r="IH11" s="654"/>
      <c r="II11" s="654"/>
      <c r="IJ11" s="654"/>
      <c r="IK11" s="654"/>
      <c r="IL11" s="654"/>
      <c r="IM11" s="654"/>
      <c r="IN11" s="654"/>
      <c r="IO11" s="654"/>
      <c r="IP11" s="654"/>
      <c r="IQ11" s="654"/>
      <c r="IR11" s="654"/>
      <c r="IS11" s="654"/>
      <c r="IT11" s="654"/>
      <c r="IU11" s="654"/>
      <c r="IV11" s="654"/>
      <c r="IW11" s="654"/>
      <c r="IX11" s="654"/>
      <c r="IY11" s="654"/>
      <c r="IZ11" s="654"/>
      <c r="JA11" s="654"/>
      <c r="JB11" s="654"/>
      <c r="JC11" s="654"/>
      <c r="JD11" s="654"/>
      <c r="JE11" s="654"/>
      <c r="JF11" s="654"/>
      <c r="JG11" s="654"/>
      <c r="JH11" s="654"/>
      <c r="JI11" s="654"/>
      <c r="JJ11" s="654"/>
      <c r="JK11" s="654"/>
      <c r="JL11" s="654"/>
      <c r="JM11" s="654"/>
      <c r="JN11" s="654"/>
      <c r="JO11" s="654"/>
      <c r="JP11" s="654"/>
      <c r="JQ11" s="654"/>
      <c r="JR11" s="654"/>
      <c r="JS11" s="654"/>
      <c r="JT11" s="654"/>
      <c r="JU11" s="654"/>
      <c r="JV11" s="654"/>
      <c r="JW11" s="654"/>
      <c r="JX11" s="654"/>
      <c r="JY11" s="654"/>
      <c r="JZ11" s="654"/>
      <c r="KA11" s="654"/>
      <c r="KB11" s="654"/>
      <c r="KC11" s="654"/>
      <c r="KD11" s="654"/>
      <c r="KE11" s="654"/>
      <c r="KF11" s="654"/>
      <c r="KG11" s="654"/>
      <c r="KH11" s="654"/>
      <c r="KI11" s="654"/>
      <c r="KJ11" s="654"/>
      <c r="KK11" s="654"/>
      <c r="KL11" s="654"/>
      <c r="KM11" s="654"/>
      <c r="KN11" s="654"/>
      <c r="KO11" s="654"/>
      <c r="KP11" s="654"/>
      <c r="KQ11" s="654"/>
      <c r="KR11" s="654"/>
      <c r="KS11" s="654"/>
      <c r="KT11" s="654"/>
      <c r="KU11" s="654"/>
      <c r="KV11" s="654"/>
      <c r="KW11" s="654"/>
      <c r="KX11" s="654"/>
      <c r="KY11" s="654"/>
      <c r="KZ11" s="654"/>
      <c r="LA11" s="654"/>
      <c r="LB11" s="654"/>
      <c r="LC11" s="654"/>
      <c r="LD11" s="654"/>
      <c r="LE11" s="654"/>
      <c r="LF11" s="654"/>
      <c r="LG11" s="654"/>
      <c r="LH11" s="654"/>
      <c r="LI11" s="654"/>
      <c r="LJ11" s="654"/>
      <c r="LK11" s="654"/>
      <c r="LL11" s="654"/>
      <c r="LM11" s="654"/>
      <c r="LN11" s="654"/>
      <c r="LO11" s="654"/>
      <c r="LP11" s="654"/>
      <c r="LQ11" s="654"/>
      <c r="LR11" s="654"/>
      <c r="LS11" s="654"/>
      <c r="LT11" s="654"/>
      <c r="LU11" s="654"/>
      <c r="LV11" s="654"/>
      <c r="LW11" s="654"/>
      <c r="LX11" s="654"/>
      <c r="LY11" s="654"/>
      <c r="LZ11" s="654"/>
      <c r="MA11" s="654"/>
      <c r="MB11" s="654"/>
      <c r="MC11" s="654"/>
      <c r="MD11" s="654"/>
      <c r="ME11" s="654"/>
      <c r="MF11" s="654"/>
      <c r="MG11" s="654"/>
      <c r="MH11" s="654"/>
      <c r="MI11" s="654"/>
      <c r="MJ11" s="654"/>
      <c r="MK11" s="654"/>
      <c r="ML11" s="654"/>
      <c r="MM11" s="654"/>
      <c r="MN11" s="654"/>
      <c r="MO11" s="654"/>
      <c r="MP11" s="654"/>
      <c r="MQ11" s="654"/>
      <c r="MR11" s="654"/>
      <c r="MS11" s="654"/>
      <c r="MT11" s="654"/>
      <c r="MU11" s="654"/>
      <c r="MV11" s="654"/>
      <c r="MW11" s="654"/>
      <c r="MX11" s="654"/>
      <c r="MY11" s="654"/>
      <c r="MZ11" s="654"/>
      <c r="NA11" s="654"/>
      <c r="NB11" s="654"/>
      <c r="NC11" s="654"/>
      <c r="ND11" s="654"/>
      <c r="NE11" s="654"/>
      <c r="NF11" s="654"/>
      <c r="NG11" s="654"/>
      <c r="NH11" s="654"/>
      <c r="NI11" s="654"/>
      <c r="NJ11" s="654"/>
      <c r="NK11" s="654"/>
      <c r="NL11" s="654"/>
      <c r="NM11" s="654"/>
      <c r="NN11" s="654"/>
      <c r="NO11" s="654"/>
      <c r="NP11" s="654"/>
      <c r="NQ11" s="654"/>
      <c r="NR11" s="654"/>
      <c r="NS11" s="654"/>
      <c r="NT11" s="654"/>
      <c r="NU11" s="654"/>
      <c r="NV11" s="654"/>
      <c r="NW11" s="654"/>
      <c r="NX11" s="654"/>
      <c r="NY11" s="654"/>
      <c r="NZ11" s="654"/>
      <c r="OA11" s="654"/>
      <c r="OB11" s="654"/>
      <c r="OC11" s="654"/>
      <c r="OD11" s="654"/>
      <c r="OE11" s="654"/>
      <c r="OF11" s="654"/>
      <c r="OG11" s="654"/>
      <c r="OH11" s="654"/>
      <c r="OI11" s="654"/>
      <c r="OJ11" s="654"/>
      <c r="OK11" s="654"/>
      <c r="OL11" s="654"/>
      <c r="OM11" s="654"/>
      <c r="ON11" s="654"/>
      <c r="OO11" s="654"/>
      <c r="OP11" s="654"/>
      <c r="OQ11" s="654"/>
      <c r="OR11" s="654"/>
      <c r="OS11" s="654"/>
      <c r="OT11" s="654"/>
      <c r="OU11" s="654"/>
      <c r="OV11" s="654"/>
      <c r="OW11" s="654"/>
      <c r="OX11" s="654"/>
      <c r="OY11" s="654"/>
      <c r="OZ11" s="654"/>
      <c r="PA11" s="654"/>
      <c r="PB11" s="654"/>
      <c r="PC11" s="654"/>
      <c r="PD11" s="654"/>
      <c r="PE11" s="654"/>
      <c r="PF11" s="654"/>
      <c r="PG11" s="654"/>
      <c r="PH11" s="654"/>
      <c r="PI11" s="654"/>
      <c r="PJ11" s="654"/>
      <c r="PK11" s="654"/>
      <c r="PL11" s="654"/>
      <c r="PM11" s="654"/>
      <c r="PN11" s="654"/>
      <c r="PO11" s="654"/>
      <c r="PP11" s="654"/>
      <c r="PQ11" s="654"/>
      <c r="PR11" s="654"/>
      <c r="PS11" s="654"/>
      <c r="PT11" s="654"/>
      <c r="PU11" s="654"/>
      <c r="PV11" s="654"/>
      <c r="PW11" s="654"/>
      <c r="PX11" s="654"/>
      <c r="PY11" s="654"/>
      <c r="PZ11" s="654"/>
      <c r="QA11" s="654"/>
      <c r="QB11" s="654"/>
      <c r="QC11" s="654"/>
      <c r="QD11" s="654"/>
      <c r="QE11" s="654"/>
      <c r="QF11" s="654"/>
      <c r="QG11" s="654"/>
      <c r="QH11" s="654"/>
      <c r="QI11" s="654"/>
      <c r="QJ11" s="654"/>
      <c r="QK11" s="654"/>
      <c r="QL11" s="654"/>
      <c r="QM11" s="654"/>
      <c r="QN11" s="654"/>
      <c r="QO11" s="654"/>
      <c r="QP11" s="654"/>
      <c r="QQ11" s="654"/>
      <c r="QR11" s="654"/>
      <c r="QS11" s="654"/>
      <c r="QT11" s="654"/>
      <c r="QU11" s="654"/>
      <c r="QV11" s="654"/>
      <c r="QW11" s="654"/>
      <c r="QX11" s="654"/>
      <c r="QY11" s="654"/>
      <c r="QZ11" s="654"/>
      <c r="RA11" s="654"/>
      <c r="RB11" s="654"/>
      <c r="RC11" s="654"/>
      <c r="RD11" s="654"/>
      <c r="RE11" s="654"/>
      <c r="RF11" s="654"/>
      <c r="RG11" s="654"/>
      <c r="RH11" s="654"/>
      <c r="RI11" s="654"/>
      <c r="RJ11" s="654"/>
      <c r="RK11" s="654"/>
      <c r="RL11" s="654"/>
      <c r="RM11" s="654"/>
      <c r="RN11" s="654"/>
      <c r="RO11" s="654"/>
      <c r="RP11" s="654"/>
      <c r="RQ11" s="654"/>
      <c r="RR11" s="654"/>
      <c r="RS11" s="654"/>
      <c r="RT11" s="654"/>
      <c r="RU11" s="654"/>
      <c r="RV11" s="654"/>
      <c r="RW11" s="654"/>
      <c r="RX11" s="654"/>
      <c r="RY11" s="654"/>
      <c r="RZ11" s="654"/>
      <c r="SA11" s="654"/>
      <c r="SB11" s="654"/>
      <c r="SC11" s="654"/>
      <c r="SD11" s="654"/>
      <c r="SE11" s="654"/>
      <c r="SF11" s="654"/>
      <c r="SG11" s="654"/>
      <c r="SH11" s="654"/>
      <c r="SI11" s="654"/>
      <c r="SJ11" s="654"/>
      <c r="SK11" s="654"/>
      <c r="SL11" s="654"/>
      <c r="SM11" s="654"/>
      <c r="SN11" s="654"/>
      <c r="SO11" s="654"/>
      <c r="SP11" s="654"/>
      <c r="SQ11" s="654"/>
      <c r="SR11" s="654"/>
      <c r="SS11" s="654"/>
      <c r="ST11" s="654"/>
      <c r="SU11" s="654"/>
      <c r="SV11" s="654"/>
      <c r="SW11" s="654"/>
      <c r="SX11" s="654"/>
      <c r="SY11" s="654"/>
      <c r="SZ11" s="654"/>
      <c r="TA11" s="654"/>
      <c r="TB11" s="654"/>
      <c r="TC11" s="654"/>
      <c r="TD11" s="654"/>
      <c r="TE11" s="654"/>
      <c r="TF11" s="654"/>
      <c r="TG11" s="654"/>
      <c r="TH11" s="654"/>
      <c r="TI11" s="654"/>
      <c r="TJ11" s="654"/>
      <c r="TK11" s="654"/>
      <c r="TL11" s="654"/>
      <c r="TM11" s="654"/>
      <c r="TN11" s="654"/>
      <c r="TO11" s="654"/>
      <c r="TP11" s="654"/>
      <c r="TQ11" s="654"/>
      <c r="TR11" s="654"/>
      <c r="TS11" s="654"/>
      <c r="TT11" s="654"/>
      <c r="TU11" s="654"/>
      <c r="TV11" s="654"/>
      <c r="TW11" s="654"/>
      <c r="TX11" s="654"/>
      <c r="TY11" s="654"/>
      <c r="TZ11" s="654"/>
      <c r="UA11" s="654"/>
      <c r="UB11" s="654"/>
      <c r="UC11" s="654"/>
      <c r="UD11" s="654"/>
      <c r="UE11" s="654"/>
      <c r="UF11" s="654"/>
      <c r="UG11" s="654"/>
      <c r="UH11" s="654"/>
      <c r="UI11" s="654"/>
      <c r="UJ11" s="654"/>
      <c r="UK11" s="654"/>
      <c r="UL11" s="654"/>
      <c r="UM11" s="654"/>
      <c r="UN11" s="654"/>
      <c r="UO11" s="654"/>
      <c r="UP11" s="654"/>
      <c r="UQ11" s="654"/>
      <c r="UR11" s="654"/>
      <c r="US11" s="654"/>
      <c r="UT11" s="654"/>
      <c r="UU11" s="654"/>
      <c r="UV11" s="654"/>
      <c r="UW11" s="654"/>
      <c r="UX11" s="654"/>
      <c r="UY11" s="654"/>
      <c r="UZ11" s="654"/>
      <c r="VA11" s="654"/>
      <c r="VB11" s="654"/>
      <c r="VC11" s="654"/>
      <c r="VD11" s="654"/>
      <c r="VE11" s="654"/>
      <c r="VF11" s="654"/>
      <c r="VG11" s="654"/>
      <c r="VH11" s="654"/>
      <c r="VI11" s="654"/>
      <c r="VJ11" s="654"/>
      <c r="VK11" s="654"/>
      <c r="VL11" s="654"/>
      <c r="VM11" s="654"/>
      <c r="VN11" s="654"/>
      <c r="VO11" s="654"/>
      <c r="VP11" s="654"/>
      <c r="VQ11" s="654"/>
      <c r="VR11" s="654"/>
      <c r="VS11" s="654"/>
      <c r="VT11" s="654"/>
      <c r="VU11" s="654"/>
      <c r="VV11" s="654"/>
      <c r="VW11" s="654"/>
      <c r="VX11" s="654"/>
      <c r="VY11" s="654"/>
      <c r="VZ11" s="654"/>
      <c r="WA11" s="654"/>
      <c r="WB11" s="654"/>
      <c r="WC11" s="654"/>
      <c r="WD11" s="654"/>
      <c r="WE11" s="654"/>
      <c r="WF11" s="654"/>
      <c r="WG11" s="654"/>
      <c r="WH11" s="654"/>
      <c r="WI11" s="654"/>
      <c r="WJ11" s="654"/>
      <c r="WK11" s="654"/>
      <c r="WL11" s="654"/>
      <c r="WM11" s="654"/>
      <c r="WN11" s="654"/>
      <c r="WO11" s="654"/>
      <c r="WP11" s="654"/>
      <c r="WQ11" s="654"/>
      <c r="WR11" s="654"/>
      <c r="WS11" s="654"/>
      <c r="WT11" s="654"/>
      <c r="WU11" s="654"/>
      <c r="WV11" s="654"/>
      <c r="WW11" s="654"/>
      <c r="WX11" s="654"/>
      <c r="WY11" s="654"/>
      <c r="WZ11" s="654"/>
      <c r="XA11" s="654"/>
      <c r="XB11" s="654"/>
      <c r="XC11" s="654"/>
      <c r="XD11" s="654"/>
      <c r="XE11" s="654"/>
      <c r="XF11" s="654"/>
      <c r="XG11" s="654"/>
      <c r="XH11" s="654"/>
      <c r="XI11" s="654"/>
      <c r="XJ11" s="654"/>
      <c r="XK11" s="654"/>
      <c r="XL11" s="654"/>
      <c r="XM11" s="654"/>
      <c r="XN11" s="654"/>
      <c r="XO11" s="654"/>
      <c r="XP11" s="654"/>
      <c r="XQ11" s="654"/>
      <c r="XR11" s="654"/>
      <c r="XS11" s="654"/>
      <c r="XT11" s="654"/>
      <c r="XU11" s="654"/>
      <c r="XV11" s="654"/>
      <c r="XW11" s="654"/>
      <c r="XX11" s="654"/>
      <c r="XY11" s="654"/>
      <c r="XZ11" s="654"/>
      <c r="YA11" s="654"/>
      <c r="YB11" s="654"/>
      <c r="YC11" s="654"/>
      <c r="YD11" s="654"/>
      <c r="YE11" s="654"/>
      <c r="YF11" s="654"/>
      <c r="YG11" s="654"/>
      <c r="YH11" s="654"/>
      <c r="YI11" s="654"/>
      <c r="YJ11" s="654"/>
      <c r="YK11" s="654"/>
      <c r="YL11" s="654"/>
      <c r="YM11" s="654"/>
      <c r="YN11" s="654"/>
      <c r="YO11" s="654"/>
      <c r="YP11" s="654"/>
      <c r="YQ11" s="654"/>
      <c r="YR11" s="654"/>
      <c r="YS11" s="654"/>
      <c r="YT11" s="654"/>
      <c r="YU11" s="654"/>
      <c r="YV11" s="654"/>
      <c r="YW11" s="654"/>
      <c r="YX11" s="654"/>
      <c r="YY11" s="654"/>
      <c r="YZ11" s="654"/>
      <c r="ZA11" s="654"/>
      <c r="ZB11" s="654"/>
      <c r="ZC11" s="654"/>
      <c r="ZD11" s="654"/>
      <c r="ZE11" s="654"/>
      <c r="ZF11" s="654"/>
      <c r="ZG11" s="654"/>
      <c r="ZH11" s="654"/>
      <c r="ZI11" s="654"/>
      <c r="ZJ11" s="654"/>
      <c r="ZK11" s="654"/>
      <c r="ZL11" s="654"/>
      <c r="ZM11" s="654"/>
      <c r="ZN11" s="654"/>
      <c r="ZO11" s="654"/>
      <c r="ZP11" s="654"/>
      <c r="ZQ11" s="654"/>
      <c r="ZR11" s="654"/>
      <c r="ZS11" s="654"/>
      <c r="ZT11" s="654"/>
      <c r="ZU11" s="654"/>
      <c r="ZV11" s="654"/>
      <c r="ZW11" s="654"/>
      <c r="ZX11" s="654"/>
      <c r="ZY11" s="654"/>
      <c r="ZZ11" s="654"/>
      <c r="AAA11" s="654"/>
      <c r="AAB11" s="654"/>
      <c r="AAC11" s="654"/>
      <c r="AAD11" s="654"/>
      <c r="AAE11" s="654"/>
      <c r="AAF11" s="654"/>
      <c r="AAG11" s="654"/>
      <c r="AAH11" s="654"/>
      <c r="AAI11" s="654"/>
      <c r="AAJ11" s="654"/>
      <c r="AAK11" s="654"/>
      <c r="AAL11" s="654"/>
      <c r="AAM11" s="654"/>
      <c r="AAN11" s="654"/>
      <c r="AAO11" s="654"/>
      <c r="AAP11" s="654"/>
      <c r="AAQ11" s="654"/>
      <c r="AAR11" s="654"/>
      <c r="AAS11" s="654"/>
      <c r="AAT11" s="654"/>
      <c r="AAU11" s="654"/>
      <c r="AAV11" s="654"/>
      <c r="AAW11" s="654"/>
      <c r="AAX11" s="654"/>
      <c r="AAY11" s="654"/>
      <c r="AAZ11" s="654"/>
      <c r="ABA11" s="654"/>
      <c r="ABB11" s="654"/>
      <c r="ABC11" s="654"/>
      <c r="ABD11" s="654"/>
      <c r="ABE11" s="654"/>
      <c r="ABF11" s="654"/>
      <c r="ABG11" s="654"/>
      <c r="ABH11" s="654"/>
      <c r="ABI11" s="654"/>
      <c r="ABJ11" s="654"/>
      <c r="ABK11" s="654"/>
      <c r="ABL11" s="654"/>
      <c r="ABM11" s="654"/>
      <c r="ABN11" s="654"/>
      <c r="ABO11" s="654"/>
      <c r="ABP11" s="654"/>
      <c r="ABQ11" s="654"/>
      <c r="ABR11" s="654"/>
      <c r="ABS11" s="654"/>
      <c r="ABT11" s="654"/>
      <c r="ABU11" s="654"/>
      <c r="ABV11" s="654"/>
      <c r="ABW11" s="654"/>
      <c r="ABX11" s="654"/>
      <c r="ABY11" s="654"/>
      <c r="ABZ11" s="654"/>
      <c r="ACA11" s="654"/>
      <c r="ACB11" s="654"/>
      <c r="ACC11" s="654"/>
      <c r="ACD11" s="654"/>
      <c r="ACE11" s="654"/>
      <c r="ACF11" s="654"/>
      <c r="ACG11" s="654"/>
      <c r="ACH11" s="654"/>
      <c r="ACI11" s="654"/>
      <c r="ACJ11" s="654"/>
      <c r="ACK11" s="654"/>
      <c r="ACL11" s="654"/>
      <c r="ACM11" s="654"/>
      <c r="ACN11" s="654"/>
      <c r="ACO11" s="654"/>
      <c r="ACP11" s="654"/>
      <c r="ACQ11" s="661"/>
    </row>
    <row r="12" spans="1:771" ht="31.5" customHeight="1">
      <c r="A12" s="678" t="s">
        <v>590</v>
      </c>
      <c r="B12" s="679" t="s">
        <v>476</v>
      </c>
      <c r="C12" s="2502" t="s">
        <v>835</v>
      </c>
      <c r="D12" s="2502"/>
      <c r="E12" s="2502"/>
      <c r="F12" s="2502"/>
      <c r="G12" s="2502"/>
      <c r="H12" s="2502"/>
      <c r="I12" s="2502" t="s">
        <v>836</v>
      </c>
      <c r="J12" s="2502"/>
      <c r="K12" s="2502"/>
      <c r="L12" s="2502"/>
      <c r="M12" s="2502"/>
      <c r="N12" s="2502"/>
      <c r="O12" s="2502"/>
      <c r="P12" s="2502"/>
      <c r="Q12" s="2502"/>
      <c r="R12" s="2502"/>
      <c r="S12" s="2502"/>
      <c r="T12" s="2502"/>
      <c r="U12" s="2502"/>
      <c r="V12" s="2502"/>
      <c r="W12" s="2502"/>
      <c r="X12" s="2503" t="s">
        <v>837</v>
      </c>
      <c r="Y12" s="2503"/>
      <c r="Z12" s="2503"/>
      <c r="AA12" s="2503"/>
      <c r="AB12" s="2499" t="str">
        <f>A133</f>
        <v>Control 1</v>
      </c>
      <c r="AC12" s="2500"/>
      <c r="AD12" s="2501" t="str">
        <f t="shared" ref="AD12:AD31" si="0">IF(B133="","",B133)</f>
        <v>Revisión de antedentes fiscales, disciplinarios y RNMC (registro nacional de medidas correctivas).</v>
      </c>
      <c r="AE12" s="2501"/>
      <c r="AF12" s="2501"/>
      <c r="AG12" s="2501"/>
      <c r="AH12" s="2501"/>
      <c r="AI12" s="2501"/>
      <c r="AJ12" s="2501"/>
      <c r="AK12" s="2501"/>
      <c r="AL12" s="2501"/>
      <c r="AM12" s="2501"/>
      <c r="AN12" s="2501"/>
      <c r="AO12" s="2501"/>
      <c r="AP12" s="2501"/>
      <c r="AQ12" s="2501"/>
      <c r="AR12" s="2501"/>
      <c r="AS12" s="2501"/>
      <c r="AT12" s="2501"/>
      <c r="AU12" s="651">
        <v>1</v>
      </c>
      <c r="AV12" s="680" t="str">
        <f>CONCATENATE(A12,". ",C12," 
",A13,". ",C13," 
",A14,". ",C14," 
",A15,". ",C15," 
",A16,". ",C16," 
",A17,". ",C17," 
",A18,". ",C18," 
",A19,". ",C19," 
",A20,". ",C20," 
",A21,". ",C21," 
",A22,". ",C22," 
",A23,". ",C23," 
",A24,". ",C24," 
",A25,". ",C25," 
",A26,". ",C26," 
",A27,". ",C27," 
",A28,". ",C28," 
",A29,". ",C29," 
",A30,". ",C30," 
",A31,". ",C31,)</f>
        <v xml:space="preserve">Causa 1. Fallas en las consultas del proponente y/o beneficiario final 
Causa 2. Fallas en la identificación de antecedentes 
Causa 3. No Identificar al beneficiario final por falencias en el reporte de información 
.  
.  
.  
.  
.  
.  
.  
.  
.  
.  
.  
.  
.  
.  
.  
.  
. </v>
      </c>
      <c r="AW12" s="680" t="str">
        <f>CONCATENATE(A12,". ",I12," 
",A13,". ",I13," 
",A14,". ",I14," 
",A15,". ",I15," 
",A16,". ",I16," 
",A17,". ",I17," 
",A18,". ",I18," 
",A19,". ",I19," 
",A20,". ",I20," 
",A21,". ",I21," 
",A22,". ",I22," 
",A23,". ",I23," 
",A24,". ",I24," 
",A25,". ",I25," 
",A26,". ",I26," 
",A27,". ",I27," 
",A28,". ",I28," 
",A29,". ",I29," 
",A30,". ",I30," 
",A31,". ",I31,)</f>
        <v xml:space="preserve">Causa 1. No diligenciar adecuadamente los registros de consulta y conocimiento del proponente cuando aplique. 
Causa 2. No consultar las base de datos de las entidades relacionadas como Procuraduria, Personería, RNMC entre otras.  
Causa 3. Fallas en la Debida Diligencia 
.  
.  
.  
.  
.  
.  
.  
.  
.  
.  
.  
.  
.  
.  
.  
.  
. </v>
      </c>
      <c r="AX12" s="680" t="str">
        <f>CONCATENATE(A12,". ",B12," 
",A13,". ",B13," 
",A14,". ",B14," 
",A15,". ",B15," 
",A16,". ",B16," 
",A17,". ",B17," 
",A18,". ",B18," 
",A19,". ",B19," 
",A20,". ",B20," 
",A21,". ",B21," 
",A22,". ",B22," 
",A23,". ",B23," 
",A24,". ",B24," 
",A25,". ",B25," 
",A26,". ",B26," 
",A27,". ",B27," 
",A28,". ",B28," 
",A29,". ",B29," 
",A30,". ",B30," 
",A31,". ",B31,)</f>
        <v xml:space="preserve">Causa 1. Parte Relacionada 
Causa 2. Operativo 
Causa 3. Parte Relacionada 
.  
.  
.  
.  
.  
.  
.  
.  
.  
.  
.  
.  
.  
.  
.  
.  
. </v>
      </c>
      <c r="AY12" s="648"/>
      <c r="AZ12" s="648"/>
      <c r="BA12" s="648"/>
      <c r="BB12" s="648"/>
      <c r="BC12" s="648"/>
      <c r="BD12" s="648"/>
      <c r="BE12" s="648"/>
      <c r="BF12" s="648"/>
      <c r="BG12" s="648"/>
      <c r="BH12" s="648"/>
      <c r="BI12" s="648"/>
      <c r="BJ12" s="648"/>
      <c r="BK12" s="662"/>
      <c r="BL12" s="662"/>
      <c r="BM12" s="662"/>
      <c r="BN12" s="662"/>
      <c r="BO12" s="662"/>
      <c r="BP12" s="662"/>
      <c r="BQ12" s="662"/>
      <c r="BR12" s="662"/>
      <c r="BS12" s="662"/>
      <c r="BT12" s="662"/>
      <c r="BU12" s="662"/>
      <c r="BV12" s="662"/>
      <c r="BW12" s="662"/>
      <c r="BX12" s="662"/>
      <c r="BY12" s="662"/>
      <c r="BZ12" s="662"/>
      <c r="CA12" s="662"/>
      <c r="CB12" s="648"/>
      <c r="CC12" s="660">
        <v>1</v>
      </c>
      <c r="CF12" s="654"/>
      <c r="CG12" s="654"/>
      <c r="CH12" s="654"/>
      <c r="CI12" s="654"/>
      <c r="CJ12" s="654"/>
      <c r="CK12" s="654"/>
      <c r="CL12" s="654"/>
      <c r="CM12" s="654"/>
      <c r="CN12" s="654"/>
      <c r="CO12" s="654"/>
      <c r="CP12" s="654"/>
      <c r="CQ12" s="654"/>
      <c r="CR12" s="654"/>
      <c r="CS12" s="654"/>
      <c r="CT12" s="654"/>
      <c r="CU12" s="654"/>
      <c r="CV12" s="654"/>
      <c r="CW12" s="654"/>
      <c r="CX12" s="654"/>
      <c r="CY12" s="654"/>
      <c r="CZ12" s="654"/>
      <c r="DA12" s="654"/>
      <c r="DB12" s="654"/>
      <c r="DC12" s="654"/>
      <c r="DD12" s="654"/>
      <c r="DE12" s="654"/>
      <c r="DF12" s="654"/>
      <c r="DG12" s="654"/>
      <c r="DH12" s="654"/>
      <c r="DI12" s="654"/>
      <c r="DJ12" s="654"/>
      <c r="DK12" s="654"/>
      <c r="DL12" s="654"/>
      <c r="DM12" s="654"/>
      <c r="DN12" s="654"/>
      <c r="DO12" s="654"/>
      <c r="DP12" s="654"/>
      <c r="DQ12" s="654"/>
      <c r="DR12" s="654"/>
      <c r="DS12" s="654"/>
      <c r="DT12" s="654"/>
      <c r="DU12" s="654"/>
      <c r="DV12" s="654"/>
      <c r="DW12" s="654"/>
      <c r="DX12" s="654"/>
      <c r="DY12" s="654"/>
      <c r="DZ12" s="654"/>
      <c r="EA12" s="654"/>
      <c r="EB12" s="654"/>
      <c r="EC12" s="654"/>
      <c r="ED12" s="654"/>
      <c r="EE12" s="654"/>
      <c r="EF12" s="654"/>
      <c r="EG12" s="654"/>
      <c r="EH12" s="654"/>
      <c r="EI12" s="654"/>
      <c r="EJ12" s="654"/>
      <c r="EK12" s="654"/>
      <c r="EL12" s="654"/>
      <c r="EM12" s="654"/>
      <c r="EN12" s="654"/>
      <c r="EO12" s="654"/>
      <c r="EP12" s="654"/>
      <c r="EQ12" s="654"/>
      <c r="ER12" s="654"/>
      <c r="ES12" s="654"/>
      <c r="ET12" s="654"/>
      <c r="EU12" s="654"/>
      <c r="EV12" s="654"/>
      <c r="EW12" s="654"/>
      <c r="EX12" s="654"/>
      <c r="EY12" s="654"/>
      <c r="EZ12" s="654"/>
      <c r="FA12" s="654"/>
      <c r="FB12" s="654"/>
      <c r="FC12" s="654"/>
      <c r="FD12" s="654"/>
      <c r="FE12" s="654"/>
      <c r="FF12" s="654"/>
      <c r="FG12" s="654"/>
      <c r="FH12" s="654"/>
      <c r="FI12" s="654"/>
      <c r="FJ12" s="654"/>
      <c r="FK12" s="654"/>
      <c r="FL12" s="654"/>
      <c r="FM12" s="654"/>
      <c r="FN12" s="654"/>
      <c r="FO12" s="654"/>
      <c r="FP12" s="654"/>
      <c r="FQ12" s="654"/>
      <c r="FR12" s="654"/>
      <c r="FS12" s="654"/>
      <c r="FT12" s="654"/>
      <c r="FU12" s="654"/>
      <c r="FV12" s="654"/>
      <c r="FW12" s="654"/>
      <c r="FX12" s="654"/>
      <c r="FY12" s="654"/>
      <c r="FZ12" s="654"/>
      <c r="GA12" s="654"/>
      <c r="GB12" s="654"/>
      <c r="GC12" s="654"/>
      <c r="GD12" s="654"/>
      <c r="GE12" s="654"/>
      <c r="GF12" s="654"/>
      <c r="GG12" s="654"/>
      <c r="GH12" s="654"/>
      <c r="GI12" s="654"/>
      <c r="GJ12" s="654"/>
      <c r="GK12" s="654"/>
      <c r="GL12" s="654"/>
      <c r="GM12" s="654"/>
      <c r="GN12" s="654"/>
      <c r="GO12" s="654"/>
      <c r="GP12" s="654"/>
      <c r="GQ12" s="654"/>
      <c r="GR12" s="654"/>
      <c r="GS12" s="654"/>
      <c r="GT12" s="654"/>
      <c r="GU12" s="654"/>
      <c r="GV12" s="654"/>
      <c r="GW12" s="654"/>
      <c r="GX12" s="654"/>
      <c r="GY12" s="654"/>
      <c r="GZ12" s="654"/>
      <c r="HA12" s="654"/>
      <c r="HB12" s="654"/>
      <c r="HC12" s="654"/>
      <c r="HD12" s="654"/>
      <c r="HE12" s="654"/>
      <c r="HF12" s="654"/>
      <c r="HG12" s="654"/>
      <c r="HH12" s="654"/>
      <c r="HI12" s="654"/>
      <c r="HJ12" s="654"/>
      <c r="HK12" s="654"/>
      <c r="HL12" s="654"/>
      <c r="HM12" s="654"/>
      <c r="HN12" s="654"/>
      <c r="HO12" s="654"/>
      <c r="HP12" s="654"/>
      <c r="HQ12" s="654"/>
      <c r="HR12" s="654"/>
      <c r="HS12" s="654"/>
      <c r="HT12" s="654"/>
      <c r="HU12" s="654"/>
      <c r="HV12" s="654"/>
      <c r="HW12" s="654"/>
      <c r="HX12" s="654"/>
      <c r="HY12" s="654"/>
      <c r="HZ12" s="654"/>
      <c r="IA12" s="654"/>
      <c r="IB12" s="654"/>
      <c r="IC12" s="654"/>
      <c r="ID12" s="654"/>
      <c r="IE12" s="654"/>
      <c r="IF12" s="654"/>
      <c r="IG12" s="654"/>
      <c r="IH12" s="654"/>
      <c r="II12" s="654"/>
      <c r="IJ12" s="654"/>
      <c r="IK12" s="654"/>
      <c r="IL12" s="654"/>
      <c r="IM12" s="654"/>
      <c r="IN12" s="654"/>
      <c r="IO12" s="654"/>
      <c r="IP12" s="654"/>
      <c r="IQ12" s="654"/>
      <c r="IR12" s="654"/>
      <c r="IS12" s="654"/>
      <c r="IT12" s="654"/>
      <c r="IU12" s="654"/>
      <c r="IV12" s="654"/>
      <c r="IW12" s="654"/>
      <c r="IX12" s="654"/>
      <c r="IY12" s="654"/>
      <c r="IZ12" s="654"/>
      <c r="JA12" s="654"/>
      <c r="JB12" s="654"/>
      <c r="JC12" s="654"/>
      <c r="JD12" s="654"/>
      <c r="JE12" s="654"/>
      <c r="JF12" s="654"/>
      <c r="JG12" s="654"/>
      <c r="JH12" s="654"/>
      <c r="JI12" s="654"/>
      <c r="JJ12" s="654"/>
      <c r="JK12" s="654"/>
      <c r="JL12" s="654"/>
      <c r="JM12" s="654"/>
      <c r="JN12" s="654"/>
      <c r="JO12" s="654"/>
      <c r="JP12" s="654"/>
      <c r="JQ12" s="654"/>
      <c r="JR12" s="654"/>
      <c r="JS12" s="654"/>
      <c r="JT12" s="654"/>
      <c r="JU12" s="654"/>
      <c r="JV12" s="654"/>
      <c r="JW12" s="654"/>
      <c r="JX12" s="654"/>
      <c r="JY12" s="654"/>
      <c r="JZ12" s="654"/>
      <c r="KA12" s="654"/>
      <c r="KB12" s="654"/>
      <c r="KC12" s="654"/>
      <c r="KD12" s="654"/>
      <c r="KE12" s="654"/>
      <c r="KF12" s="654"/>
      <c r="KG12" s="654"/>
      <c r="KH12" s="654"/>
      <c r="KI12" s="654"/>
      <c r="KJ12" s="654"/>
      <c r="KK12" s="654"/>
      <c r="KL12" s="654"/>
      <c r="KM12" s="654"/>
      <c r="KN12" s="654"/>
      <c r="KO12" s="654"/>
      <c r="KP12" s="654"/>
      <c r="KQ12" s="654"/>
      <c r="KR12" s="654"/>
      <c r="KS12" s="654"/>
      <c r="KT12" s="654"/>
      <c r="KU12" s="654"/>
      <c r="KV12" s="654"/>
      <c r="KW12" s="654"/>
      <c r="KX12" s="654"/>
      <c r="KY12" s="654"/>
      <c r="KZ12" s="654"/>
      <c r="LA12" s="654"/>
      <c r="LB12" s="654"/>
      <c r="LC12" s="654"/>
      <c r="LD12" s="654"/>
      <c r="LE12" s="654"/>
      <c r="LF12" s="654"/>
      <c r="LG12" s="654"/>
      <c r="LH12" s="654"/>
      <c r="LI12" s="654"/>
      <c r="LJ12" s="654"/>
      <c r="LK12" s="654"/>
      <c r="LL12" s="654"/>
      <c r="LM12" s="654"/>
      <c r="LN12" s="654"/>
      <c r="LO12" s="654"/>
      <c r="LP12" s="654"/>
      <c r="LQ12" s="654"/>
      <c r="LR12" s="654"/>
      <c r="LS12" s="654"/>
      <c r="LT12" s="654"/>
      <c r="LU12" s="654"/>
      <c r="LV12" s="654"/>
      <c r="LW12" s="654"/>
      <c r="LX12" s="654"/>
      <c r="LY12" s="654"/>
      <c r="LZ12" s="654"/>
      <c r="MA12" s="654"/>
      <c r="MB12" s="654"/>
      <c r="MC12" s="654"/>
      <c r="MD12" s="654"/>
      <c r="ME12" s="654"/>
      <c r="MF12" s="654"/>
      <c r="MG12" s="654"/>
      <c r="MH12" s="654"/>
      <c r="MI12" s="654"/>
      <c r="MJ12" s="654"/>
      <c r="MK12" s="654"/>
      <c r="ML12" s="654"/>
      <c r="MM12" s="654"/>
      <c r="MN12" s="654"/>
      <c r="MO12" s="654"/>
      <c r="MP12" s="654"/>
      <c r="MQ12" s="654"/>
      <c r="MR12" s="654"/>
      <c r="MS12" s="654"/>
      <c r="MT12" s="654"/>
      <c r="MU12" s="654"/>
      <c r="MV12" s="654"/>
      <c r="MW12" s="654"/>
      <c r="MX12" s="654"/>
      <c r="MY12" s="654"/>
      <c r="MZ12" s="654"/>
      <c r="NA12" s="654"/>
      <c r="NB12" s="654"/>
      <c r="NC12" s="654"/>
      <c r="ND12" s="654"/>
      <c r="NE12" s="654"/>
      <c r="NF12" s="654"/>
      <c r="NG12" s="654"/>
      <c r="NH12" s="654"/>
      <c r="NI12" s="654"/>
      <c r="NJ12" s="654"/>
      <c r="NK12" s="654"/>
      <c r="NL12" s="654"/>
      <c r="NM12" s="654"/>
      <c r="NN12" s="654"/>
      <c r="NO12" s="654"/>
      <c r="NP12" s="654"/>
      <c r="NQ12" s="654"/>
      <c r="NR12" s="654"/>
      <c r="NS12" s="654"/>
      <c r="NT12" s="654"/>
      <c r="NU12" s="654"/>
      <c r="NV12" s="654"/>
      <c r="NW12" s="654"/>
      <c r="NX12" s="654"/>
      <c r="NY12" s="654"/>
      <c r="NZ12" s="654"/>
      <c r="OA12" s="654"/>
      <c r="OB12" s="654"/>
      <c r="OC12" s="654"/>
      <c r="OD12" s="654"/>
      <c r="OE12" s="654"/>
      <c r="OF12" s="654"/>
      <c r="OG12" s="654"/>
      <c r="OH12" s="654"/>
      <c r="OI12" s="654"/>
      <c r="OJ12" s="654"/>
      <c r="OK12" s="654"/>
      <c r="OL12" s="654"/>
      <c r="OM12" s="654"/>
      <c r="ON12" s="654"/>
      <c r="OO12" s="654"/>
      <c r="OP12" s="654"/>
      <c r="OQ12" s="654"/>
      <c r="OR12" s="654"/>
      <c r="OS12" s="654"/>
      <c r="OT12" s="654"/>
      <c r="OU12" s="654"/>
      <c r="OV12" s="654"/>
      <c r="OW12" s="654"/>
      <c r="OX12" s="654"/>
      <c r="OY12" s="654"/>
      <c r="OZ12" s="654"/>
      <c r="PA12" s="654"/>
      <c r="PB12" s="654"/>
      <c r="PC12" s="654"/>
      <c r="PD12" s="654"/>
      <c r="PE12" s="654"/>
      <c r="PF12" s="654"/>
      <c r="PG12" s="654"/>
      <c r="PH12" s="654"/>
      <c r="PI12" s="654"/>
      <c r="PJ12" s="654"/>
      <c r="PK12" s="654"/>
      <c r="PL12" s="654"/>
      <c r="PM12" s="654"/>
      <c r="PN12" s="654"/>
      <c r="PO12" s="654"/>
      <c r="PP12" s="654"/>
      <c r="PQ12" s="654"/>
      <c r="PR12" s="654"/>
      <c r="PS12" s="654"/>
      <c r="PT12" s="654"/>
      <c r="PU12" s="654"/>
      <c r="PV12" s="654"/>
      <c r="PW12" s="654"/>
      <c r="PX12" s="654"/>
      <c r="PY12" s="654"/>
      <c r="PZ12" s="654"/>
      <c r="QA12" s="654"/>
      <c r="QB12" s="654"/>
      <c r="QC12" s="654"/>
      <c r="QD12" s="654"/>
      <c r="QE12" s="654"/>
      <c r="QF12" s="654"/>
      <c r="QG12" s="654"/>
      <c r="QH12" s="654"/>
      <c r="QI12" s="654"/>
      <c r="QJ12" s="654"/>
      <c r="QK12" s="654"/>
      <c r="QL12" s="654"/>
      <c r="QM12" s="654"/>
      <c r="QN12" s="654"/>
      <c r="QO12" s="654"/>
      <c r="QP12" s="654"/>
      <c r="QQ12" s="654"/>
      <c r="QR12" s="654"/>
      <c r="QS12" s="654"/>
      <c r="QT12" s="654"/>
      <c r="QU12" s="654"/>
      <c r="QV12" s="654"/>
      <c r="QW12" s="654"/>
      <c r="QX12" s="654"/>
      <c r="QY12" s="654"/>
      <c r="QZ12" s="654"/>
      <c r="RA12" s="654"/>
      <c r="RB12" s="654"/>
      <c r="RC12" s="654"/>
      <c r="RD12" s="654"/>
      <c r="RE12" s="654"/>
      <c r="RF12" s="654"/>
      <c r="RG12" s="654"/>
      <c r="RH12" s="654"/>
      <c r="RI12" s="654"/>
      <c r="RJ12" s="654"/>
      <c r="RK12" s="654"/>
      <c r="RL12" s="654"/>
      <c r="RM12" s="654"/>
      <c r="RN12" s="654"/>
      <c r="RO12" s="654"/>
      <c r="RP12" s="654"/>
      <c r="RQ12" s="654"/>
      <c r="RR12" s="654"/>
      <c r="RS12" s="654"/>
      <c r="RT12" s="654"/>
      <c r="RU12" s="654"/>
      <c r="RV12" s="654"/>
      <c r="RW12" s="654"/>
      <c r="RX12" s="654"/>
      <c r="RY12" s="654"/>
      <c r="RZ12" s="654"/>
      <c r="SA12" s="654"/>
      <c r="SB12" s="654"/>
      <c r="SC12" s="654"/>
      <c r="SD12" s="654"/>
      <c r="SE12" s="654"/>
      <c r="SF12" s="654"/>
      <c r="SG12" s="654"/>
      <c r="SH12" s="654"/>
      <c r="SI12" s="654"/>
      <c r="SJ12" s="654"/>
      <c r="SK12" s="654"/>
      <c r="SL12" s="654"/>
      <c r="SM12" s="654"/>
      <c r="SN12" s="654"/>
      <c r="SO12" s="654"/>
      <c r="SP12" s="654"/>
      <c r="SQ12" s="654"/>
      <c r="SR12" s="654"/>
      <c r="SS12" s="654"/>
      <c r="ST12" s="654"/>
      <c r="SU12" s="654"/>
      <c r="SV12" s="654"/>
      <c r="SW12" s="654"/>
      <c r="SX12" s="654"/>
      <c r="SY12" s="654"/>
      <c r="SZ12" s="654"/>
      <c r="TA12" s="654"/>
      <c r="TB12" s="654"/>
      <c r="TC12" s="654"/>
      <c r="TD12" s="654"/>
      <c r="TE12" s="654"/>
      <c r="TF12" s="654"/>
      <c r="TG12" s="654"/>
      <c r="TH12" s="654"/>
      <c r="TI12" s="654"/>
      <c r="TJ12" s="654"/>
      <c r="TK12" s="654"/>
      <c r="TL12" s="654"/>
      <c r="TM12" s="654"/>
      <c r="TN12" s="654"/>
      <c r="TO12" s="654"/>
      <c r="TP12" s="654"/>
      <c r="TQ12" s="654"/>
      <c r="TR12" s="654"/>
      <c r="TS12" s="654"/>
      <c r="TT12" s="654"/>
      <c r="TU12" s="654"/>
      <c r="TV12" s="654"/>
      <c r="TW12" s="654"/>
      <c r="TX12" s="654"/>
      <c r="TY12" s="654"/>
      <c r="TZ12" s="654"/>
      <c r="UA12" s="654"/>
      <c r="UB12" s="654"/>
      <c r="UC12" s="654"/>
      <c r="UD12" s="654"/>
      <c r="UE12" s="654"/>
      <c r="UF12" s="654"/>
      <c r="UG12" s="654"/>
      <c r="UH12" s="654"/>
      <c r="UI12" s="654"/>
      <c r="UJ12" s="654"/>
      <c r="UK12" s="654"/>
      <c r="UL12" s="654"/>
      <c r="UM12" s="654"/>
      <c r="UN12" s="654"/>
      <c r="UO12" s="654"/>
      <c r="UP12" s="654"/>
      <c r="UQ12" s="654"/>
      <c r="UR12" s="654"/>
      <c r="US12" s="654"/>
      <c r="UT12" s="654"/>
      <c r="UU12" s="654"/>
      <c r="UV12" s="654"/>
      <c r="UW12" s="654"/>
      <c r="UX12" s="654"/>
      <c r="UY12" s="654"/>
      <c r="UZ12" s="654"/>
      <c r="VA12" s="654"/>
      <c r="VB12" s="654"/>
      <c r="VC12" s="654"/>
      <c r="VD12" s="654"/>
      <c r="VE12" s="654"/>
      <c r="VF12" s="654"/>
      <c r="VG12" s="654"/>
      <c r="VH12" s="654"/>
      <c r="VI12" s="654"/>
      <c r="VJ12" s="654"/>
      <c r="VK12" s="654"/>
      <c r="VL12" s="654"/>
      <c r="VM12" s="654"/>
      <c r="VN12" s="654"/>
      <c r="VO12" s="654"/>
      <c r="VP12" s="654"/>
      <c r="VQ12" s="654"/>
      <c r="VR12" s="654"/>
      <c r="VS12" s="654"/>
      <c r="VT12" s="654"/>
      <c r="VU12" s="654"/>
      <c r="VV12" s="654"/>
      <c r="VW12" s="654"/>
      <c r="VX12" s="654"/>
      <c r="VY12" s="654"/>
      <c r="VZ12" s="654"/>
      <c r="WA12" s="654"/>
      <c r="WB12" s="654"/>
      <c r="WC12" s="654"/>
      <c r="WD12" s="654"/>
      <c r="WE12" s="654"/>
      <c r="WF12" s="654"/>
      <c r="WG12" s="654"/>
      <c r="WH12" s="654"/>
      <c r="WI12" s="654"/>
      <c r="WJ12" s="654"/>
      <c r="WK12" s="654"/>
      <c r="WL12" s="654"/>
      <c r="WM12" s="654"/>
      <c r="WN12" s="654"/>
      <c r="WO12" s="654"/>
      <c r="WP12" s="654"/>
      <c r="WQ12" s="654"/>
      <c r="WR12" s="654"/>
      <c r="WS12" s="654"/>
      <c r="WT12" s="654"/>
      <c r="WU12" s="654"/>
      <c r="WV12" s="654"/>
      <c r="WW12" s="654"/>
      <c r="WX12" s="654"/>
      <c r="WY12" s="654"/>
      <c r="WZ12" s="654"/>
      <c r="XA12" s="654"/>
      <c r="XB12" s="654"/>
      <c r="XC12" s="654"/>
      <c r="XD12" s="654"/>
      <c r="XE12" s="654"/>
      <c r="XF12" s="654"/>
      <c r="XG12" s="654"/>
      <c r="XH12" s="654"/>
      <c r="XI12" s="654"/>
      <c r="XJ12" s="654"/>
      <c r="XK12" s="654"/>
      <c r="XL12" s="654"/>
      <c r="XM12" s="654"/>
      <c r="XN12" s="654"/>
      <c r="XO12" s="654"/>
      <c r="XP12" s="654"/>
      <c r="XQ12" s="654"/>
      <c r="XR12" s="654"/>
      <c r="XS12" s="654"/>
      <c r="XT12" s="654"/>
      <c r="XU12" s="654"/>
      <c r="XV12" s="654"/>
      <c r="XW12" s="654"/>
      <c r="XX12" s="654"/>
      <c r="XY12" s="654"/>
      <c r="XZ12" s="654"/>
      <c r="YA12" s="654"/>
      <c r="YB12" s="654"/>
      <c r="YC12" s="654"/>
      <c r="YD12" s="654"/>
      <c r="YE12" s="654"/>
      <c r="YF12" s="654"/>
      <c r="YG12" s="654"/>
      <c r="YH12" s="654"/>
      <c r="YI12" s="654"/>
      <c r="YJ12" s="654"/>
      <c r="YK12" s="654"/>
      <c r="YL12" s="654"/>
      <c r="YM12" s="654"/>
      <c r="YN12" s="654"/>
      <c r="YO12" s="654"/>
      <c r="YP12" s="654"/>
      <c r="YQ12" s="654"/>
      <c r="YR12" s="654"/>
      <c r="YS12" s="654"/>
      <c r="YT12" s="654"/>
      <c r="YU12" s="654"/>
      <c r="YV12" s="654"/>
      <c r="YW12" s="654"/>
      <c r="YX12" s="654"/>
      <c r="YY12" s="654"/>
      <c r="YZ12" s="654"/>
      <c r="ZA12" s="654"/>
      <c r="ZB12" s="654"/>
      <c r="ZC12" s="654"/>
      <c r="ZD12" s="654"/>
      <c r="ZE12" s="654"/>
      <c r="ZF12" s="654"/>
      <c r="ZG12" s="654"/>
      <c r="ZH12" s="654"/>
      <c r="ZI12" s="654"/>
      <c r="ZJ12" s="654"/>
      <c r="ZK12" s="654"/>
      <c r="ZL12" s="654"/>
      <c r="ZM12" s="654"/>
      <c r="ZN12" s="654"/>
      <c r="ZO12" s="654"/>
      <c r="ZP12" s="654"/>
      <c r="ZQ12" s="654"/>
      <c r="ZR12" s="654"/>
      <c r="ZS12" s="654"/>
      <c r="ZT12" s="654"/>
      <c r="ZU12" s="654"/>
      <c r="ZV12" s="654"/>
      <c r="ZW12" s="654"/>
      <c r="ZX12" s="654"/>
      <c r="ZY12" s="654"/>
      <c r="ZZ12" s="654"/>
      <c r="AAA12" s="654"/>
      <c r="AAB12" s="654"/>
      <c r="AAC12" s="654"/>
      <c r="AAD12" s="654"/>
      <c r="AAE12" s="654"/>
      <c r="AAF12" s="654"/>
      <c r="AAG12" s="654"/>
      <c r="AAH12" s="654"/>
      <c r="AAI12" s="654"/>
      <c r="AAJ12" s="654"/>
      <c r="AAK12" s="654"/>
      <c r="AAL12" s="654"/>
      <c r="AAM12" s="654"/>
      <c r="AAN12" s="654"/>
      <c r="AAO12" s="654"/>
      <c r="AAP12" s="654"/>
      <c r="AAQ12" s="654"/>
      <c r="AAR12" s="654"/>
      <c r="AAS12" s="654"/>
      <c r="AAT12" s="654"/>
      <c r="AAU12" s="654"/>
      <c r="AAV12" s="654"/>
      <c r="AAW12" s="654"/>
      <c r="AAX12" s="654"/>
      <c r="AAY12" s="654"/>
      <c r="AAZ12" s="654"/>
      <c r="ABA12" s="654"/>
      <c r="ABB12" s="654"/>
      <c r="ABC12" s="654"/>
      <c r="ABD12" s="654"/>
      <c r="ABE12" s="654"/>
      <c r="ABF12" s="654"/>
      <c r="ABG12" s="654"/>
      <c r="ABH12" s="654"/>
      <c r="ABI12" s="654"/>
      <c r="ABJ12" s="654"/>
      <c r="ABK12" s="654"/>
      <c r="ABL12" s="654"/>
      <c r="ABM12" s="654"/>
      <c r="ABN12" s="654"/>
      <c r="ABO12" s="654"/>
      <c r="ABP12" s="654"/>
      <c r="ABQ12" s="654"/>
      <c r="ABR12" s="654"/>
      <c r="ABS12" s="654"/>
      <c r="ABT12" s="654"/>
      <c r="ABU12" s="654"/>
      <c r="ABV12" s="654"/>
      <c r="ABW12" s="654"/>
      <c r="ABX12" s="654"/>
      <c r="ABY12" s="654"/>
      <c r="ABZ12" s="654"/>
      <c r="ACA12" s="654"/>
      <c r="ACB12" s="654"/>
      <c r="ACC12" s="654"/>
      <c r="ACD12" s="654"/>
      <c r="ACE12" s="654"/>
      <c r="ACF12" s="654"/>
      <c r="ACG12" s="654"/>
      <c r="ACH12" s="654"/>
      <c r="ACI12" s="654"/>
      <c r="ACJ12" s="654"/>
      <c r="ACK12" s="654"/>
      <c r="ACL12" s="654"/>
      <c r="ACM12" s="654"/>
      <c r="ACN12" s="654"/>
      <c r="ACO12" s="654"/>
      <c r="ACP12" s="654"/>
      <c r="ACQ12" s="661"/>
    </row>
    <row r="13" spans="1:771" ht="31.5" customHeight="1">
      <c r="A13" s="678" t="str">
        <f>IF(C13="","","Causa 2")</f>
        <v>Causa 2</v>
      </c>
      <c r="B13" s="679" t="s">
        <v>319</v>
      </c>
      <c r="C13" s="2502" t="s">
        <v>838</v>
      </c>
      <c r="D13" s="2502"/>
      <c r="E13" s="2502"/>
      <c r="F13" s="2502"/>
      <c r="G13" s="2502"/>
      <c r="H13" s="2502"/>
      <c r="I13" s="2502" t="s">
        <v>839</v>
      </c>
      <c r="J13" s="2502"/>
      <c r="K13" s="2502"/>
      <c r="L13" s="2502"/>
      <c r="M13" s="2502"/>
      <c r="N13" s="2502"/>
      <c r="O13" s="2502"/>
      <c r="P13" s="2502"/>
      <c r="Q13" s="2502"/>
      <c r="R13" s="2502"/>
      <c r="S13" s="2502"/>
      <c r="T13" s="2502"/>
      <c r="U13" s="2502"/>
      <c r="V13" s="2502"/>
      <c r="W13" s="2502"/>
      <c r="X13" s="2503">
        <v>1</v>
      </c>
      <c r="Y13" s="2503"/>
      <c r="Z13" s="2503"/>
      <c r="AA13" s="2503"/>
      <c r="AB13" s="2499" t="str">
        <f t="shared" ref="AB13:AB31" si="1">A134</f>
        <v>Control 2</v>
      </c>
      <c r="AC13" s="2500"/>
      <c r="AD13" s="2501" t="str">
        <f t="shared" si="0"/>
        <v xml:space="preserve">En la carta de presentación, el proponente declara que los recursos destinados al proyecto son de origen lícito. </v>
      </c>
      <c r="AE13" s="2501"/>
      <c r="AF13" s="2501"/>
      <c r="AG13" s="2501"/>
      <c r="AH13" s="2501"/>
      <c r="AI13" s="2501"/>
      <c r="AJ13" s="2501"/>
      <c r="AK13" s="2501"/>
      <c r="AL13" s="2501"/>
      <c r="AM13" s="2501"/>
      <c r="AN13" s="2501"/>
      <c r="AO13" s="2501"/>
      <c r="AP13" s="2501"/>
      <c r="AQ13" s="2501"/>
      <c r="AR13" s="2501"/>
      <c r="AS13" s="2501"/>
      <c r="AT13" s="2501"/>
      <c r="AU13" s="651">
        <v>1</v>
      </c>
      <c r="AV13" s="681"/>
      <c r="AW13" s="681"/>
      <c r="AX13" s="648"/>
      <c r="AY13" s="648"/>
      <c r="AZ13" s="648"/>
      <c r="BA13" s="648"/>
      <c r="BB13" s="648"/>
      <c r="BC13" s="648"/>
      <c r="BD13" s="648"/>
      <c r="BE13" s="648"/>
      <c r="BF13" s="648"/>
      <c r="BG13" s="648"/>
      <c r="BH13" s="648"/>
      <c r="BI13" s="648"/>
      <c r="BJ13" s="648"/>
      <c r="BK13" s="662"/>
      <c r="BL13" s="662"/>
      <c r="BM13" s="662"/>
      <c r="BN13" s="662"/>
      <c r="BO13" s="662"/>
      <c r="BP13" s="662"/>
      <c r="BQ13" s="662"/>
      <c r="BR13" s="662"/>
      <c r="BS13" s="662"/>
      <c r="BT13" s="662"/>
      <c r="BU13" s="662"/>
      <c r="BV13" s="662"/>
      <c r="BW13" s="662"/>
      <c r="BX13" s="662"/>
      <c r="BY13" s="662"/>
      <c r="BZ13" s="662"/>
      <c r="CA13" s="662"/>
      <c r="CB13" s="648"/>
      <c r="CC13" s="660">
        <v>1</v>
      </c>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54"/>
      <c r="DE13" s="654"/>
      <c r="DF13" s="654"/>
      <c r="DG13" s="654"/>
      <c r="DH13" s="654"/>
      <c r="DI13" s="654"/>
      <c r="DJ13" s="654"/>
      <c r="DK13" s="654"/>
      <c r="DL13" s="654"/>
      <c r="DM13" s="654"/>
      <c r="DN13" s="654"/>
      <c r="DO13" s="654"/>
      <c r="DP13" s="654"/>
      <c r="DQ13" s="654"/>
      <c r="DR13" s="654"/>
      <c r="DS13" s="654"/>
      <c r="DT13" s="654"/>
      <c r="DU13" s="654"/>
      <c r="DV13" s="654"/>
      <c r="DW13" s="654"/>
      <c r="DX13" s="654"/>
      <c r="DY13" s="654"/>
      <c r="DZ13" s="654"/>
      <c r="EA13" s="654"/>
      <c r="EB13" s="654"/>
      <c r="EC13" s="654"/>
      <c r="ED13" s="654"/>
      <c r="EE13" s="654"/>
      <c r="EF13" s="654"/>
      <c r="EG13" s="654"/>
      <c r="EH13" s="654"/>
      <c r="EI13" s="654"/>
      <c r="EJ13" s="654"/>
      <c r="EK13" s="654"/>
      <c r="EL13" s="654"/>
      <c r="EM13" s="654"/>
      <c r="EN13" s="654"/>
      <c r="EO13" s="654"/>
      <c r="EP13" s="654"/>
      <c r="EQ13" s="654"/>
      <c r="ER13" s="654"/>
      <c r="ES13" s="654"/>
      <c r="ET13" s="654"/>
      <c r="EU13" s="654"/>
      <c r="EV13" s="654"/>
      <c r="EW13" s="654"/>
      <c r="EX13" s="654"/>
      <c r="EY13" s="654"/>
      <c r="EZ13" s="654"/>
      <c r="FA13" s="654"/>
      <c r="FB13" s="654"/>
      <c r="FC13" s="654"/>
      <c r="FD13" s="654"/>
      <c r="FE13" s="654"/>
      <c r="FF13" s="654"/>
      <c r="FG13" s="654"/>
      <c r="FH13" s="654"/>
      <c r="FI13" s="654"/>
      <c r="FJ13" s="654"/>
      <c r="FK13" s="654"/>
      <c r="FL13" s="654"/>
      <c r="FM13" s="654"/>
      <c r="FN13" s="654"/>
      <c r="FO13" s="654"/>
      <c r="FP13" s="654"/>
      <c r="FQ13" s="654"/>
      <c r="FR13" s="654"/>
      <c r="FS13" s="654"/>
      <c r="FT13" s="654"/>
      <c r="FU13" s="654"/>
      <c r="FV13" s="654"/>
      <c r="FW13" s="654"/>
      <c r="FX13" s="654"/>
      <c r="FY13" s="654"/>
      <c r="FZ13" s="654"/>
      <c r="GA13" s="654"/>
      <c r="GB13" s="654"/>
      <c r="GC13" s="654"/>
      <c r="GD13" s="654"/>
      <c r="GE13" s="654"/>
      <c r="GF13" s="654"/>
      <c r="GG13" s="654"/>
      <c r="GH13" s="654"/>
      <c r="GI13" s="654"/>
      <c r="GJ13" s="654"/>
      <c r="GK13" s="654"/>
      <c r="GL13" s="654"/>
      <c r="GM13" s="654"/>
      <c r="GN13" s="654"/>
      <c r="GO13" s="654"/>
      <c r="GP13" s="654"/>
      <c r="GQ13" s="654"/>
      <c r="GR13" s="654"/>
      <c r="GS13" s="654"/>
      <c r="GT13" s="654"/>
      <c r="GU13" s="654"/>
      <c r="GV13" s="654"/>
      <c r="GW13" s="654"/>
      <c r="GX13" s="654"/>
      <c r="GY13" s="654"/>
      <c r="GZ13" s="654"/>
      <c r="HA13" s="654"/>
      <c r="HB13" s="654"/>
      <c r="HC13" s="654"/>
      <c r="HD13" s="654"/>
      <c r="HE13" s="654"/>
      <c r="HF13" s="654"/>
      <c r="HG13" s="654"/>
      <c r="HH13" s="654"/>
      <c r="HI13" s="654"/>
      <c r="HJ13" s="654"/>
      <c r="HK13" s="654"/>
      <c r="HL13" s="654"/>
      <c r="HM13" s="654"/>
      <c r="HN13" s="654"/>
      <c r="HO13" s="654"/>
      <c r="HP13" s="654"/>
      <c r="HQ13" s="654"/>
      <c r="HR13" s="654"/>
      <c r="HS13" s="654"/>
      <c r="HT13" s="654"/>
      <c r="HU13" s="654"/>
      <c r="HV13" s="654"/>
      <c r="HW13" s="654"/>
      <c r="HX13" s="654"/>
      <c r="HY13" s="654"/>
      <c r="HZ13" s="654"/>
      <c r="IA13" s="654"/>
      <c r="IB13" s="654"/>
      <c r="IC13" s="654"/>
      <c r="ID13" s="654"/>
      <c r="IE13" s="654"/>
      <c r="IF13" s="654"/>
      <c r="IG13" s="654"/>
      <c r="IH13" s="654"/>
      <c r="II13" s="654"/>
      <c r="IJ13" s="654"/>
      <c r="IK13" s="654"/>
      <c r="IL13" s="654"/>
      <c r="IM13" s="654"/>
      <c r="IN13" s="654"/>
      <c r="IO13" s="654"/>
      <c r="IP13" s="654"/>
      <c r="IQ13" s="654"/>
      <c r="IR13" s="654"/>
      <c r="IS13" s="654"/>
      <c r="IT13" s="654"/>
      <c r="IU13" s="654"/>
      <c r="IV13" s="654"/>
      <c r="IW13" s="654"/>
      <c r="IX13" s="654"/>
      <c r="IY13" s="654"/>
      <c r="IZ13" s="654"/>
      <c r="JA13" s="654"/>
      <c r="JB13" s="654"/>
      <c r="JC13" s="654"/>
      <c r="JD13" s="654"/>
      <c r="JE13" s="654"/>
      <c r="JF13" s="654"/>
      <c r="JG13" s="654"/>
      <c r="JH13" s="654"/>
      <c r="JI13" s="654"/>
      <c r="JJ13" s="654"/>
      <c r="JK13" s="654"/>
      <c r="JL13" s="654"/>
      <c r="JM13" s="654"/>
      <c r="JN13" s="654"/>
      <c r="JO13" s="654"/>
      <c r="JP13" s="654"/>
      <c r="JQ13" s="654"/>
      <c r="JR13" s="654"/>
      <c r="JS13" s="654"/>
      <c r="JT13" s="654"/>
      <c r="JU13" s="654"/>
      <c r="JV13" s="654"/>
      <c r="JW13" s="654"/>
      <c r="JX13" s="654"/>
      <c r="JY13" s="654"/>
      <c r="JZ13" s="654"/>
      <c r="KA13" s="654"/>
      <c r="KB13" s="654"/>
      <c r="KC13" s="654"/>
      <c r="KD13" s="654"/>
      <c r="KE13" s="654"/>
      <c r="KF13" s="654"/>
      <c r="KG13" s="654"/>
      <c r="KH13" s="654"/>
      <c r="KI13" s="654"/>
      <c r="KJ13" s="654"/>
      <c r="KK13" s="654"/>
      <c r="KL13" s="654"/>
      <c r="KM13" s="654"/>
      <c r="KN13" s="654"/>
      <c r="KO13" s="654"/>
      <c r="KP13" s="654"/>
      <c r="KQ13" s="654"/>
      <c r="KR13" s="654"/>
      <c r="KS13" s="654"/>
      <c r="KT13" s="654"/>
      <c r="KU13" s="654"/>
      <c r="KV13" s="654"/>
      <c r="KW13" s="654"/>
      <c r="KX13" s="654"/>
      <c r="KY13" s="654"/>
      <c r="KZ13" s="654"/>
      <c r="LA13" s="654"/>
      <c r="LB13" s="654"/>
      <c r="LC13" s="654"/>
      <c r="LD13" s="654"/>
      <c r="LE13" s="654"/>
      <c r="LF13" s="654"/>
      <c r="LG13" s="654"/>
      <c r="LH13" s="654"/>
      <c r="LI13" s="654"/>
      <c r="LJ13" s="654"/>
      <c r="LK13" s="654"/>
      <c r="LL13" s="654"/>
      <c r="LM13" s="654"/>
      <c r="LN13" s="654"/>
      <c r="LO13" s="654"/>
      <c r="LP13" s="654"/>
      <c r="LQ13" s="654"/>
      <c r="LR13" s="654"/>
      <c r="LS13" s="654"/>
      <c r="LT13" s="654"/>
      <c r="LU13" s="654"/>
      <c r="LV13" s="654"/>
      <c r="LW13" s="654"/>
      <c r="LX13" s="654"/>
      <c r="LY13" s="654"/>
      <c r="LZ13" s="654"/>
      <c r="MA13" s="654"/>
      <c r="MB13" s="654"/>
      <c r="MC13" s="654"/>
      <c r="MD13" s="654"/>
      <c r="ME13" s="654"/>
      <c r="MF13" s="654"/>
      <c r="MG13" s="654"/>
      <c r="MH13" s="654"/>
      <c r="MI13" s="654"/>
      <c r="MJ13" s="654"/>
      <c r="MK13" s="654"/>
      <c r="ML13" s="654"/>
      <c r="MM13" s="654"/>
      <c r="MN13" s="654"/>
      <c r="MO13" s="654"/>
      <c r="MP13" s="654"/>
      <c r="MQ13" s="654"/>
      <c r="MR13" s="654"/>
      <c r="MS13" s="654"/>
      <c r="MT13" s="654"/>
      <c r="MU13" s="654"/>
      <c r="MV13" s="654"/>
      <c r="MW13" s="654"/>
      <c r="MX13" s="654"/>
      <c r="MY13" s="654"/>
      <c r="MZ13" s="654"/>
      <c r="NA13" s="654"/>
      <c r="NB13" s="654"/>
      <c r="NC13" s="654"/>
      <c r="ND13" s="654"/>
      <c r="NE13" s="654"/>
      <c r="NF13" s="654"/>
      <c r="NG13" s="654"/>
      <c r="NH13" s="654"/>
      <c r="NI13" s="654"/>
      <c r="NJ13" s="654"/>
      <c r="NK13" s="654"/>
      <c r="NL13" s="654"/>
      <c r="NM13" s="654"/>
      <c r="NN13" s="654"/>
      <c r="NO13" s="654"/>
      <c r="NP13" s="654"/>
      <c r="NQ13" s="654"/>
      <c r="NR13" s="654"/>
      <c r="NS13" s="654"/>
      <c r="NT13" s="654"/>
      <c r="NU13" s="654"/>
      <c r="NV13" s="654"/>
      <c r="NW13" s="654"/>
      <c r="NX13" s="654"/>
      <c r="NY13" s="654"/>
      <c r="NZ13" s="654"/>
      <c r="OA13" s="654"/>
      <c r="OB13" s="654"/>
      <c r="OC13" s="654"/>
      <c r="OD13" s="654"/>
      <c r="OE13" s="654"/>
      <c r="OF13" s="654"/>
      <c r="OG13" s="654"/>
      <c r="OH13" s="654"/>
      <c r="OI13" s="654"/>
      <c r="OJ13" s="654"/>
      <c r="OK13" s="654"/>
      <c r="OL13" s="654"/>
      <c r="OM13" s="654"/>
      <c r="ON13" s="654"/>
      <c r="OO13" s="654"/>
      <c r="OP13" s="654"/>
      <c r="OQ13" s="654"/>
      <c r="OR13" s="654"/>
      <c r="OS13" s="654"/>
      <c r="OT13" s="654"/>
      <c r="OU13" s="654"/>
      <c r="OV13" s="654"/>
      <c r="OW13" s="654"/>
      <c r="OX13" s="654"/>
      <c r="OY13" s="654"/>
      <c r="OZ13" s="654"/>
      <c r="PA13" s="654"/>
      <c r="PB13" s="654"/>
      <c r="PC13" s="654"/>
      <c r="PD13" s="654"/>
      <c r="PE13" s="654"/>
      <c r="PF13" s="654"/>
      <c r="PG13" s="654"/>
      <c r="PH13" s="654"/>
      <c r="PI13" s="654"/>
      <c r="PJ13" s="654"/>
      <c r="PK13" s="654"/>
      <c r="PL13" s="654"/>
      <c r="PM13" s="654"/>
      <c r="PN13" s="654"/>
      <c r="PO13" s="654"/>
      <c r="PP13" s="654"/>
      <c r="PQ13" s="654"/>
      <c r="PR13" s="654"/>
      <c r="PS13" s="654"/>
      <c r="PT13" s="654"/>
      <c r="PU13" s="654"/>
      <c r="PV13" s="654"/>
      <c r="PW13" s="654"/>
      <c r="PX13" s="654"/>
      <c r="PY13" s="654"/>
      <c r="PZ13" s="654"/>
      <c r="QA13" s="654"/>
      <c r="QB13" s="654"/>
      <c r="QC13" s="654"/>
      <c r="QD13" s="654"/>
      <c r="QE13" s="654"/>
      <c r="QF13" s="654"/>
      <c r="QG13" s="654"/>
      <c r="QH13" s="654"/>
      <c r="QI13" s="654"/>
      <c r="QJ13" s="654"/>
      <c r="QK13" s="654"/>
      <c r="QL13" s="654"/>
      <c r="QM13" s="654"/>
      <c r="QN13" s="654"/>
      <c r="QO13" s="654"/>
      <c r="QP13" s="654"/>
      <c r="QQ13" s="654"/>
      <c r="QR13" s="654"/>
      <c r="QS13" s="654"/>
      <c r="QT13" s="654"/>
      <c r="QU13" s="654"/>
      <c r="QV13" s="654"/>
      <c r="QW13" s="654"/>
      <c r="QX13" s="654"/>
      <c r="QY13" s="654"/>
      <c r="QZ13" s="654"/>
      <c r="RA13" s="654"/>
      <c r="RB13" s="654"/>
      <c r="RC13" s="654"/>
      <c r="RD13" s="654"/>
      <c r="RE13" s="654"/>
      <c r="RF13" s="654"/>
      <c r="RG13" s="654"/>
      <c r="RH13" s="654"/>
      <c r="RI13" s="654"/>
      <c r="RJ13" s="654"/>
      <c r="RK13" s="654"/>
      <c r="RL13" s="654"/>
      <c r="RM13" s="654"/>
      <c r="RN13" s="654"/>
      <c r="RO13" s="654"/>
      <c r="RP13" s="654"/>
      <c r="RQ13" s="654"/>
      <c r="RR13" s="654"/>
      <c r="RS13" s="654"/>
      <c r="RT13" s="654"/>
      <c r="RU13" s="654"/>
      <c r="RV13" s="654"/>
      <c r="RW13" s="654"/>
      <c r="RX13" s="654"/>
      <c r="RY13" s="654"/>
      <c r="RZ13" s="654"/>
      <c r="SA13" s="654"/>
      <c r="SB13" s="654"/>
      <c r="SC13" s="654"/>
      <c r="SD13" s="654"/>
      <c r="SE13" s="654"/>
      <c r="SF13" s="654"/>
      <c r="SG13" s="654"/>
      <c r="SH13" s="654"/>
      <c r="SI13" s="654"/>
      <c r="SJ13" s="654"/>
      <c r="SK13" s="654"/>
      <c r="SL13" s="654"/>
      <c r="SM13" s="654"/>
      <c r="SN13" s="654"/>
      <c r="SO13" s="654"/>
      <c r="SP13" s="654"/>
      <c r="SQ13" s="654"/>
      <c r="SR13" s="654"/>
      <c r="SS13" s="654"/>
      <c r="ST13" s="654"/>
      <c r="SU13" s="654"/>
      <c r="SV13" s="654"/>
      <c r="SW13" s="654"/>
      <c r="SX13" s="654"/>
      <c r="SY13" s="654"/>
      <c r="SZ13" s="654"/>
      <c r="TA13" s="654"/>
      <c r="TB13" s="654"/>
      <c r="TC13" s="654"/>
      <c r="TD13" s="654"/>
      <c r="TE13" s="654"/>
      <c r="TF13" s="654"/>
      <c r="TG13" s="654"/>
      <c r="TH13" s="654"/>
      <c r="TI13" s="654"/>
      <c r="TJ13" s="654"/>
      <c r="TK13" s="654"/>
      <c r="TL13" s="654"/>
      <c r="TM13" s="654"/>
      <c r="TN13" s="654"/>
      <c r="TO13" s="654"/>
      <c r="TP13" s="654"/>
      <c r="TQ13" s="654"/>
      <c r="TR13" s="654"/>
      <c r="TS13" s="654"/>
      <c r="TT13" s="654"/>
      <c r="TU13" s="654"/>
      <c r="TV13" s="654"/>
      <c r="TW13" s="654"/>
      <c r="TX13" s="654"/>
      <c r="TY13" s="654"/>
      <c r="TZ13" s="654"/>
      <c r="UA13" s="654"/>
      <c r="UB13" s="654"/>
      <c r="UC13" s="654"/>
      <c r="UD13" s="654"/>
      <c r="UE13" s="654"/>
      <c r="UF13" s="654"/>
      <c r="UG13" s="654"/>
      <c r="UH13" s="654"/>
      <c r="UI13" s="654"/>
      <c r="UJ13" s="654"/>
      <c r="UK13" s="654"/>
      <c r="UL13" s="654"/>
      <c r="UM13" s="654"/>
      <c r="UN13" s="654"/>
      <c r="UO13" s="654"/>
      <c r="UP13" s="654"/>
      <c r="UQ13" s="654"/>
      <c r="UR13" s="654"/>
      <c r="US13" s="654"/>
      <c r="UT13" s="654"/>
      <c r="UU13" s="654"/>
      <c r="UV13" s="654"/>
      <c r="UW13" s="654"/>
      <c r="UX13" s="654"/>
      <c r="UY13" s="654"/>
      <c r="UZ13" s="654"/>
      <c r="VA13" s="654"/>
      <c r="VB13" s="654"/>
      <c r="VC13" s="654"/>
      <c r="VD13" s="654"/>
      <c r="VE13" s="654"/>
      <c r="VF13" s="654"/>
      <c r="VG13" s="654"/>
      <c r="VH13" s="654"/>
      <c r="VI13" s="654"/>
      <c r="VJ13" s="654"/>
      <c r="VK13" s="654"/>
      <c r="VL13" s="654"/>
      <c r="VM13" s="654"/>
      <c r="VN13" s="654"/>
      <c r="VO13" s="654"/>
      <c r="VP13" s="654"/>
      <c r="VQ13" s="654"/>
      <c r="VR13" s="654"/>
      <c r="VS13" s="654"/>
      <c r="VT13" s="654"/>
      <c r="VU13" s="654"/>
      <c r="VV13" s="654"/>
      <c r="VW13" s="654"/>
      <c r="VX13" s="654"/>
      <c r="VY13" s="654"/>
      <c r="VZ13" s="654"/>
      <c r="WA13" s="654"/>
      <c r="WB13" s="654"/>
      <c r="WC13" s="654"/>
      <c r="WD13" s="654"/>
      <c r="WE13" s="654"/>
      <c r="WF13" s="654"/>
      <c r="WG13" s="654"/>
      <c r="WH13" s="654"/>
      <c r="WI13" s="654"/>
      <c r="WJ13" s="654"/>
      <c r="WK13" s="654"/>
      <c r="WL13" s="654"/>
      <c r="WM13" s="654"/>
      <c r="WN13" s="654"/>
      <c r="WO13" s="654"/>
      <c r="WP13" s="654"/>
      <c r="WQ13" s="654"/>
      <c r="WR13" s="654"/>
      <c r="WS13" s="654"/>
      <c r="WT13" s="654"/>
      <c r="WU13" s="654"/>
      <c r="WV13" s="654"/>
      <c r="WW13" s="654"/>
      <c r="WX13" s="654"/>
      <c r="WY13" s="654"/>
      <c r="WZ13" s="654"/>
      <c r="XA13" s="654"/>
      <c r="XB13" s="654"/>
      <c r="XC13" s="654"/>
      <c r="XD13" s="654"/>
      <c r="XE13" s="654"/>
      <c r="XF13" s="654"/>
      <c r="XG13" s="654"/>
      <c r="XH13" s="654"/>
      <c r="XI13" s="654"/>
      <c r="XJ13" s="654"/>
      <c r="XK13" s="654"/>
      <c r="XL13" s="654"/>
      <c r="XM13" s="654"/>
      <c r="XN13" s="654"/>
      <c r="XO13" s="654"/>
      <c r="XP13" s="654"/>
      <c r="XQ13" s="654"/>
      <c r="XR13" s="654"/>
      <c r="XS13" s="654"/>
      <c r="XT13" s="654"/>
      <c r="XU13" s="654"/>
      <c r="XV13" s="654"/>
      <c r="XW13" s="654"/>
      <c r="XX13" s="654"/>
      <c r="XY13" s="654"/>
      <c r="XZ13" s="654"/>
      <c r="YA13" s="654"/>
      <c r="YB13" s="654"/>
      <c r="YC13" s="654"/>
      <c r="YD13" s="654"/>
      <c r="YE13" s="654"/>
      <c r="YF13" s="654"/>
      <c r="YG13" s="654"/>
      <c r="YH13" s="654"/>
      <c r="YI13" s="654"/>
      <c r="YJ13" s="654"/>
      <c r="YK13" s="654"/>
      <c r="YL13" s="654"/>
      <c r="YM13" s="654"/>
      <c r="YN13" s="654"/>
      <c r="YO13" s="654"/>
      <c r="YP13" s="654"/>
      <c r="YQ13" s="654"/>
      <c r="YR13" s="654"/>
      <c r="YS13" s="654"/>
      <c r="YT13" s="654"/>
      <c r="YU13" s="654"/>
      <c r="YV13" s="654"/>
      <c r="YW13" s="654"/>
      <c r="YX13" s="654"/>
      <c r="YY13" s="654"/>
      <c r="YZ13" s="654"/>
      <c r="ZA13" s="654"/>
      <c r="ZB13" s="654"/>
      <c r="ZC13" s="654"/>
      <c r="ZD13" s="654"/>
      <c r="ZE13" s="654"/>
      <c r="ZF13" s="654"/>
      <c r="ZG13" s="654"/>
      <c r="ZH13" s="654"/>
      <c r="ZI13" s="654"/>
      <c r="ZJ13" s="654"/>
      <c r="ZK13" s="654"/>
      <c r="ZL13" s="654"/>
      <c r="ZM13" s="654"/>
      <c r="ZN13" s="654"/>
      <c r="ZO13" s="654"/>
      <c r="ZP13" s="654"/>
      <c r="ZQ13" s="654"/>
      <c r="ZR13" s="654"/>
      <c r="ZS13" s="654"/>
      <c r="ZT13" s="654"/>
      <c r="ZU13" s="654"/>
      <c r="ZV13" s="654"/>
      <c r="ZW13" s="654"/>
      <c r="ZX13" s="654"/>
      <c r="ZY13" s="654"/>
      <c r="ZZ13" s="654"/>
      <c r="AAA13" s="654"/>
      <c r="AAB13" s="654"/>
      <c r="AAC13" s="654"/>
      <c r="AAD13" s="654"/>
      <c r="AAE13" s="654"/>
      <c r="AAF13" s="654"/>
      <c r="AAG13" s="654"/>
      <c r="AAH13" s="654"/>
      <c r="AAI13" s="654"/>
      <c r="AAJ13" s="654"/>
      <c r="AAK13" s="654"/>
      <c r="AAL13" s="654"/>
      <c r="AAM13" s="654"/>
      <c r="AAN13" s="654"/>
      <c r="AAO13" s="654"/>
      <c r="AAP13" s="654"/>
      <c r="AAQ13" s="654"/>
      <c r="AAR13" s="654"/>
      <c r="AAS13" s="654"/>
      <c r="AAT13" s="654"/>
      <c r="AAU13" s="654"/>
      <c r="AAV13" s="654"/>
      <c r="AAW13" s="654"/>
      <c r="AAX13" s="654"/>
      <c r="AAY13" s="654"/>
      <c r="AAZ13" s="654"/>
      <c r="ABA13" s="654"/>
      <c r="ABB13" s="654"/>
      <c r="ABC13" s="654"/>
      <c r="ABD13" s="654"/>
      <c r="ABE13" s="654"/>
      <c r="ABF13" s="654"/>
      <c r="ABG13" s="654"/>
      <c r="ABH13" s="654"/>
      <c r="ABI13" s="654"/>
      <c r="ABJ13" s="654"/>
      <c r="ABK13" s="654"/>
      <c r="ABL13" s="654"/>
      <c r="ABM13" s="654"/>
      <c r="ABN13" s="654"/>
      <c r="ABO13" s="654"/>
      <c r="ABP13" s="654"/>
      <c r="ABQ13" s="654"/>
      <c r="ABR13" s="654"/>
      <c r="ABS13" s="654"/>
      <c r="ABT13" s="654"/>
      <c r="ABU13" s="654"/>
      <c r="ABV13" s="654"/>
      <c r="ABW13" s="654"/>
      <c r="ABX13" s="654"/>
      <c r="ABY13" s="654"/>
      <c r="ABZ13" s="654"/>
      <c r="ACA13" s="654"/>
      <c r="ACB13" s="654"/>
      <c r="ACC13" s="654"/>
      <c r="ACD13" s="654"/>
      <c r="ACE13" s="654"/>
      <c r="ACF13" s="654"/>
      <c r="ACG13" s="654"/>
      <c r="ACH13" s="654"/>
      <c r="ACI13" s="654"/>
      <c r="ACJ13" s="654"/>
      <c r="ACK13" s="654"/>
      <c r="ACL13" s="654"/>
      <c r="ACM13" s="654"/>
      <c r="ACN13" s="654"/>
      <c r="ACO13" s="654"/>
      <c r="ACP13" s="654"/>
      <c r="ACQ13" s="661"/>
    </row>
    <row r="14" spans="1:771" ht="31.5" customHeight="1">
      <c r="A14" s="678" t="str">
        <f>IF(C14="","","Causa 3")</f>
        <v>Causa 3</v>
      </c>
      <c r="B14" s="679" t="s">
        <v>476</v>
      </c>
      <c r="C14" s="2502" t="s">
        <v>840</v>
      </c>
      <c r="D14" s="2502"/>
      <c r="E14" s="2502"/>
      <c r="F14" s="2502"/>
      <c r="G14" s="2502"/>
      <c r="H14" s="2502"/>
      <c r="I14" s="2502" t="s">
        <v>841</v>
      </c>
      <c r="J14" s="2502"/>
      <c r="K14" s="2502"/>
      <c r="L14" s="2502"/>
      <c r="M14" s="2502"/>
      <c r="N14" s="2502"/>
      <c r="O14" s="2502"/>
      <c r="P14" s="2502"/>
      <c r="Q14" s="2502"/>
      <c r="R14" s="2502"/>
      <c r="S14" s="2502"/>
      <c r="T14" s="2502"/>
      <c r="U14" s="2502"/>
      <c r="V14" s="2502"/>
      <c r="W14" s="2502"/>
      <c r="X14" s="2503" t="s">
        <v>837</v>
      </c>
      <c r="Y14" s="2503"/>
      <c r="Z14" s="2503"/>
      <c r="AA14" s="2503"/>
      <c r="AB14" s="2499" t="str">
        <f t="shared" si="1"/>
        <v>Control 3</v>
      </c>
      <c r="AC14" s="2500"/>
      <c r="AD14" s="2501" t="str">
        <f t="shared" si="0"/>
        <v>Carta de presentación de la propuesta en la cual el proponente debe incluir la conformación accionaria de acuerdo con la normatividad.</v>
      </c>
      <c r="AE14" s="2501"/>
      <c r="AF14" s="2501"/>
      <c r="AG14" s="2501"/>
      <c r="AH14" s="2501"/>
      <c r="AI14" s="2501"/>
      <c r="AJ14" s="2501"/>
      <c r="AK14" s="2501"/>
      <c r="AL14" s="2501"/>
      <c r="AM14" s="2501"/>
      <c r="AN14" s="2501"/>
      <c r="AO14" s="2501"/>
      <c r="AP14" s="2501"/>
      <c r="AQ14" s="2501"/>
      <c r="AR14" s="2501"/>
      <c r="AS14" s="2501"/>
      <c r="AT14" s="2501"/>
      <c r="AU14" s="651">
        <v>1</v>
      </c>
      <c r="AV14" s="681"/>
      <c r="AW14" s="681"/>
      <c r="AX14" s="648"/>
      <c r="AY14" s="648"/>
      <c r="AZ14" s="648"/>
      <c r="BA14" s="648"/>
      <c r="BB14" s="648"/>
      <c r="BC14" s="648"/>
      <c r="BD14" s="648"/>
      <c r="BE14" s="648"/>
      <c r="BF14" s="648"/>
      <c r="BG14" s="648"/>
      <c r="BH14" s="648"/>
      <c r="BI14" s="648"/>
      <c r="BJ14" s="648"/>
      <c r="BK14" s="662"/>
      <c r="BL14" s="662"/>
      <c r="BM14" s="662"/>
      <c r="BN14" s="662"/>
      <c r="BO14" s="662"/>
      <c r="BP14" s="662"/>
      <c r="BQ14" s="662"/>
      <c r="BR14" s="662"/>
      <c r="BS14" s="662"/>
      <c r="BT14" s="662"/>
      <c r="BU14" s="662"/>
      <c r="BV14" s="662"/>
      <c r="BW14" s="662"/>
      <c r="BX14" s="662"/>
      <c r="BY14" s="662"/>
      <c r="BZ14" s="662"/>
      <c r="CA14" s="662"/>
      <c r="CB14" s="648"/>
      <c r="CC14" s="660">
        <v>1</v>
      </c>
      <c r="CF14" s="654"/>
      <c r="CG14" s="654"/>
      <c r="CH14" s="654"/>
      <c r="CI14" s="654"/>
      <c r="CJ14" s="654"/>
      <c r="CK14" s="654"/>
      <c r="CL14" s="654"/>
      <c r="CM14" s="654"/>
      <c r="CN14" s="654"/>
      <c r="CO14" s="654"/>
      <c r="CP14" s="654"/>
      <c r="CQ14" s="654"/>
      <c r="CR14" s="654"/>
      <c r="CS14" s="654"/>
      <c r="CT14" s="654"/>
      <c r="CU14" s="654"/>
      <c r="CV14" s="654"/>
      <c r="CW14" s="654"/>
      <c r="CX14" s="654"/>
      <c r="CY14" s="654"/>
      <c r="CZ14" s="654"/>
      <c r="DA14" s="654"/>
      <c r="DB14" s="654"/>
      <c r="DC14" s="654"/>
      <c r="DD14" s="654"/>
      <c r="DE14" s="654"/>
      <c r="DF14" s="654"/>
      <c r="DG14" s="654"/>
      <c r="DH14" s="654"/>
      <c r="DI14" s="654"/>
      <c r="DJ14" s="654"/>
      <c r="DK14" s="654"/>
      <c r="DL14" s="654"/>
      <c r="DM14" s="654"/>
      <c r="DN14" s="654"/>
      <c r="DO14" s="654"/>
      <c r="DP14" s="654"/>
      <c r="DQ14" s="654"/>
      <c r="DR14" s="654"/>
      <c r="DS14" s="654"/>
      <c r="DT14" s="654"/>
      <c r="DU14" s="654"/>
      <c r="DV14" s="654"/>
      <c r="DW14" s="654"/>
      <c r="DX14" s="654"/>
      <c r="DY14" s="654"/>
      <c r="DZ14" s="654"/>
      <c r="EA14" s="654"/>
      <c r="EB14" s="654"/>
      <c r="EC14" s="654"/>
      <c r="ED14" s="654"/>
      <c r="EE14" s="654"/>
      <c r="EF14" s="654"/>
      <c r="EG14" s="654"/>
      <c r="EH14" s="654"/>
      <c r="EI14" s="654"/>
      <c r="EJ14" s="654"/>
      <c r="EK14" s="654"/>
      <c r="EL14" s="654"/>
      <c r="EM14" s="654"/>
      <c r="EN14" s="654"/>
      <c r="EO14" s="654"/>
      <c r="EP14" s="654"/>
      <c r="EQ14" s="654"/>
      <c r="ER14" s="654"/>
      <c r="ES14" s="654"/>
      <c r="ET14" s="654"/>
      <c r="EU14" s="654"/>
      <c r="EV14" s="654"/>
      <c r="EW14" s="654"/>
      <c r="EX14" s="654"/>
      <c r="EY14" s="654"/>
      <c r="EZ14" s="654"/>
      <c r="FA14" s="654"/>
      <c r="FB14" s="654"/>
      <c r="FC14" s="654"/>
      <c r="FD14" s="654"/>
      <c r="FE14" s="654"/>
      <c r="FF14" s="654"/>
      <c r="FG14" s="654"/>
      <c r="FH14" s="654"/>
      <c r="FI14" s="654"/>
      <c r="FJ14" s="654"/>
      <c r="FK14" s="654"/>
      <c r="FL14" s="654"/>
      <c r="FM14" s="654"/>
      <c r="FN14" s="654"/>
      <c r="FO14" s="654"/>
      <c r="FP14" s="654"/>
      <c r="FQ14" s="654"/>
      <c r="FR14" s="654"/>
      <c r="FS14" s="654"/>
      <c r="FT14" s="654"/>
      <c r="FU14" s="654"/>
      <c r="FV14" s="654"/>
      <c r="FW14" s="654"/>
      <c r="FX14" s="654"/>
      <c r="FY14" s="654"/>
      <c r="FZ14" s="654"/>
      <c r="GA14" s="654"/>
      <c r="GB14" s="654"/>
      <c r="GC14" s="654"/>
      <c r="GD14" s="654"/>
      <c r="GE14" s="654"/>
      <c r="GF14" s="654"/>
      <c r="GG14" s="654"/>
      <c r="GH14" s="654"/>
      <c r="GI14" s="654"/>
      <c r="GJ14" s="654"/>
      <c r="GK14" s="654"/>
      <c r="GL14" s="654"/>
      <c r="GM14" s="654"/>
      <c r="GN14" s="654"/>
      <c r="GO14" s="654"/>
      <c r="GP14" s="654"/>
      <c r="GQ14" s="654"/>
      <c r="GR14" s="654"/>
      <c r="GS14" s="654"/>
      <c r="GT14" s="654"/>
      <c r="GU14" s="654"/>
      <c r="GV14" s="654"/>
      <c r="GW14" s="654"/>
      <c r="GX14" s="654"/>
      <c r="GY14" s="654"/>
      <c r="GZ14" s="654"/>
      <c r="HA14" s="654"/>
      <c r="HB14" s="654"/>
      <c r="HC14" s="654"/>
      <c r="HD14" s="654"/>
      <c r="HE14" s="654"/>
      <c r="HF14" s="654"/>
      <c r="HG14" s="654"/>
      <c r="HH14" s="654"/>
      <c r="HI14" s="654"/>
      <c r="HJ14" s="654"/>
      <c r="HK14" s="654"/>
      <c r="HL14" s="654"/>
      <c r="HM14" s="654"/>
      <c r="HN14" s="654"/>
      <c r="HO14" s="654"/>
      <c r="HP14" s="654"/>
      <c r="HQ14" s="654"/>
      <c r="HR14" s="654"/>
      <c r="HS14" s="654"/>
      <c r="HT14" s="654"/>
      <c r="HU14" s="654"/>
      <c r="HV14" s="654"/>
      <c r="HW14" s="654"/>
      <c r="HX14" s="654"/>
      <c r="HY14" s="654"/>
      <c r="HZ14" s="654"/>
      <c r="IA14" s="654"/>
      <c r="IB14" s="654"/>
      <c r="IC14" s="654"/>
      <c r="ID14" s="654"/>
      <c r="IE14" s="654"/>
      <c r="IF14" s="654"/>
      <c r="IG14" s="654"/>
      <c r="IH14" s="654"/>
      <c r="II14" s="654"/>
      <c r="IJ14" s="654"/>
      <c r="IK14" s="654"/>
      <c r="IL14" s="654"/>
      <c r="IM14" s="654"/>
      <c r="IN14" s="654"/>
      <c r="IO14" s="654"/>
      <c r="IP14" s="654"/>
      <c r="IQ14" s="654"/>
      <c r="IR14" s="654"/>
      <c r="IS14" s="654"/>
      <c r="IT14" s="654"/>
      <c r="IU14" s="654"/>
      <c r="IV14" s="654"/>
      <c r="IW14" s="654"/>
      <c r="IX14" s="654"/>
      <c r="IY14" s="654"/>
      <c r="IZ14" s="654"/>
      <c r="JA14" s="654"/>
      <c r="JB14" s="654"/>
      <c r="JC14" s="654"/>
      <c r="JD14" s="654"/>
      <c r="JE14" s="654"/>
      <c r="JF14" s="654"/>
      <c r="JG14" s="654"/>
      <c r="JH14" s="654"/>
      <c r="JI14" s="654"/>
      <c r="JJ14" s="654"/>
      <c r="JK14" s="654"/>
      <c r="JL14" s="654"/>
      <c r="JM14" s="654"/>
      <c r="JN14" s="654"/>
      <c r="JO14" s="654"/>
      <c r="JP14" s="654"/>
      <c r="JQ14" s="654"/>
      <c r="JR14" s="654"/>
      <c r="JS14" s="654"/>
      <c r="JT14" s="654"/>
      <c r="JU14" s="654"/>
      <c r="JV14" s="654"/>
      <c r="JW14" s="654"/>
      <c r="JX14" s="654"/>
      <c r="JY14" s="654"/>
      <c r="JZ14" s="654"/>
      <c r="KA14" s="654"/>
      <c r="KB14" s="654"/>
      <c r="KC14" s="654"/>
      <c r="KD14" s="654"/>
      <c r="KE14" s="654"/>
      <c r="KF14" s="654"/>
      <c r="KG14" s="654"/>
      <c r="KH14" s="654"/>
      <c r="KI14" s="654"/>
      <c r="KJ14" s="654"/>
      <c r="KK14" s="654"/>
      <c r="KL14" s="654"/>
      <c r="KM14" s="654"/>
      <c r="KN14" s="654"/>
      <c r="KO14" s="654"/>
      <c r="KP14" s="654"/>
      <c r="KQ14" s="654"/>
      <c r="KR14" s="654"/>
      <c r="KS14" s="654"/>
      <c r="KT14" s="654"/>
      <c r="KU14" s="654"/>
      <c r="KV14" s="654"/>
      <c r="KW14" s="654"/>
      <c r="KX14" s="654"/>
      <c r="KY14" s="654"/>
      <c r="KZ14" s="654"/>
      <c r="LA14" s="654"/>
      <c r="LB14" s="654"/>
      <c r="LC14" s="654"/>
      <c r="LD14" s="654"/>
      <c r="LE14" s="654"/>
      <c r="LF14" s="654"/>
      <c r="LG14" s="654"/>
      <c r="LH14" s="654"/>
      <c r="LI14" s="654"/>
      <c r="LJ14" s="654"/>
      <c r="LK14" s="654"/>
      <c r="LL14" s="654"/>
      <c r="LM14" s="654"/>
      <c r="LN14" s="654"/>
      <c r="LO14" s="654"/>
      <c r="LP14" s="654"/>
      <c r="LQ14" s="654"/>
      <c r="LR14" s="654"/>
      <c r="LS14" s="654"/>
      <c r="LT14" s="654"/>
      <c r="LU14" s="654"/>
      <c r="LV14" s="654"/>
      <c r="LW14" s="654"/>
      <c r="LX14" s="654"/>
      <c r="LY14" s="654"/>
      <c r="LZ14" s="654"/>
      <c r="MA14" s="654"/>
      <c r="MB14" s="654"/>
      <c r="MC14" s="654"/>
      <c r="MD14" s="654"/>
      <c r="ME14" s="654"/>
      <c r="MF14" s="654"/>
      <c r="MG14" s="654"/>
      <c r="MH14" s="654"/>
      <c r="MI14" s="654"/>
      <c r="MJ14" s="654"/>
      <c r="MK14" s="654"/>
      <c r="ML14" s="654"/>
      <c r="MM14" s="654"/>
      <c r="MN14" s="654"/>
      <c r="MO14" s="654"/>
      <c r="MP14" s="654"/>
      <c r="MQ14" s="654"/>
      <c r="MR14" s="654"/>
      <c r="MS14" s="654"/>
      <c r="MT14" s="654"/>
      <c r="MU14" s="654"/>
      <c r="MV14" s="654"/>
      <c r="MW14" s="654"/>
      <c r="MX14" s="654"/>
      <c r="MY14" s="654"/>
      <c r="MZ14" s="654"/>
      <c r="NA14" s="654"/>
      <c r="NB14" s="654"/>
      <c r="NC14" s="654"/>
      <c r="ND14" s="654"/>
      <c r="NE14" s="654"/>
      <c r="NF14" s="654"/>
      <c r="NG14" s="654"/>
      <c r="NH14" s="654"/>
      <c r="NI14" s="654"/>
      <c r="NJ14" s="654"/>
      <c r="NK14" s="654"/>
      <c r="NL14" s="654"/>
      <c r="NM14" s="654"/>
      <c r="NN14" s="654"/>
      <c r="NO14" s="654"/>
      <c r="NP14" s="654"/>
      <c r="NQ14" s="654"/>
      <c r="NR14" s="654"/>
      <c r="NS14" s="654"/>
      <c r="NT14" s="654"/>
      <c r="NU14" s="654"/>
      <c r="NV14" s="654"/>
      <c r="NW14" s="654"/>
      <c r="NX14" s="654"/>
      <c r="NY14" s="654"/>
      <c r="NZ14" s="654"/>
      <c r="OA14" s="654"/>
      <c r="OB14" s="654"/>
      <c r="OC14" s="654"/>
      <c r="OD14" s="654"/>
      <c r="OE14" s="654"/>
      <c r="OF14" s="654"/>
      <c r="OG14" s="654"/>
      <c r="OH14" s="654"/>
      <c r="OI14" s="654"/>
      <c r="OJ14" s="654"/>
      <c r="OK14" s="654"/>
      <c r="OL14" s="654"/>
      <c r="OM14" s="654"/>
      <c r="ON14" s="654"/>
      <c r="OO14" s="654"/>
      <c r="OP14" s="654"/>
      <c r="OQ14" s="654"/>
      <c r="OR14" s="654"/>
      <c r="OS14" s="654"/>
      <c r="OT14" s="654"/>
      <c r="OU14" s="654"/>
      <c r="OV14" s="654"/>
      <c r="OW14" s="654"/>
      <c r="OX14" s="654"/>
      <c r="OY14" s="654"/>
      <c r="OZ14" s="654"/>
      <c r="PA14" s="654"/>
      <c r="PB14" s="654"/>
      <c r="PC14" s="654"/>
      <c r="PD14" s="654"/>
      <c r="PE14" s="654"/>
      <c r="PF14" s="654"/>
      <c r="PG14" s="654"/>
      <c r="PH14" s="654"/>
      <c r="PI14" s="654"/>
      <c r="PJ14" s="654"/>
      <c r="PK14" s="654"/>
      <c r="PL14" s="654"/>
      <c r="PM14" s="654"/>
      <c r="PN14" s="654"/>
      <c r="PO14" s="654"/>
      <c r="PP14" s="654"/>
      <c r="PQ14" s="654"/>
      <c r="PR14" s="654"/>
      <c r="PS14" s="654"/>
      <c r="PT14" s="654"/>
      <c r="PU14" s="654"/>
      <c r="PV14" s="654"/>
      <c r="PW14" s="654"/>
      <c r="PX14" s="654"/>
      <c r="PY14" s="654"/>
      <c r="PZ14" s="654"/>
      <c r="QA14" s="654"/>
      <c r="QB14" s="654"/>
      <c r="QC14" s="654"/>
      <c r="QD14" s="654"/>
      <c r="QE14" s="654"/>
      <c r="QF14" s="654"/>
      <c r="QG14" s="654"/>
      <c r="QH14" s="654"/>
      <c r="QI14" s="654"/>
      <c r="QJ14" s="654"/>
      <c r="QK14" s="654"/>
      <c r="QL14" s="654"/>
      <c r="QM14" s="654"/>
      <c r="QN14" s="654"/>
      <c r="QO14" s="654"/>
      <c r="QP14" s="654"/>
      <c r="QQ14" s="654"/>
      <c r="QR14" s="654"/>
      <c r="QS14" s="654"/>
      <c r="QT14" s="654"/>
      <c r="QU14" s="654"/>
      <c r="QV14" s="654"/>
      <c r="QW14" s="654"/>
      <c r="QX14" s="654"/>
      <c r="QY14" s="654"/>
      <c r="QZ14" s="654"/>
      <c r="RA14" s="654"/>
      <c r="RB14" s="654"/>
      <c r="RC14" s="654"/>
      <c r="RD14" s="654"/>
      <c r="RE14" s="654"/>
      <c r="RF14" s="654"/>
      <c r="RG14" s="654"/>
      <c r="RH14" s="654"/>
      <c r="RI14" s="654"/>
      <c r="RJ14" s="654"/>
      <c r="RK14" s="654"/>
      <c r="RL14" s="654"/>
      <c r="RM14" s="654"/>
      <c r="RN14" s="654"/>
      <c r="RO14" s="654"/>
      <c r="RP14" s="654"/>
      <c r="RQ14" s="654"/>
      <c r="RR14" s="654"/>
      <c r="RS14" s="654"/>
      <c r="RT14" s="654"/>
      <c r="RU14" s="654"/>
      <c r="RV14" s="654"/>
      <c r="RW14" s="654"/>
      <c r="RX14" s="654"/>
      <c r="RY14" s="654"/>
      <c r="RZ14" s="654"/>
      <c r="SA14" s="654"/>
      <c r="SB14" s="654"/>
      <c r="SC14" s="654"/>
      <c r="SD14" s="654"/>
      <c r="SE14" s="654"/>
      <c r="SF14" s="654"/>
      <c r="SG14" s="654"/>
      <c r="SH14" s="654"/>
      <c r="SI14" s="654"/>
      <c r="SJ14" s="654"/>
      <c r="SK14" s="654"/>
      <c r="SL14" s="654"/>
      <c r="SM14" s="654"/>
      <c r="SN14" s="654"/>
      <c r="SO14" s="654"/>
      <c r="SP14" s="654"/>
      <c r="SQ14" s="654"/>
      <c r="SR14" s="654"/>
      <c r="SS14" s="654"/>
      <c r="ST14" s="654"/>
      <c r="SU14" s="654"/>
      <c r="SV14" s="654"/>
      <c r="SW14" s="654"/>
      <c r="SX14" s="654"/>
      <c r="SY14" s="654"/>
      <c r="SZ14" s="654"/>
      <c r="TA14" s="654"/>
      <c r="TB14" s="654"/>
      <c r="TC14" s="654"/>
      <c r="TD14" s="654"/>
      <c r="TE14" s="654"/>
      <c r="TF14" s="654"/>
      <c r="TG14" s="654"/>
      <c r="TH14" s="654"/>
      <c r="TI14" s="654"/>
      <c r="TJ14" s="654"/>
      <c r="TK14" s="654"/>
      <c r="TL14" s="654"/>
      <c r="TM14" s="654"/>
      <c r="TN14" s="654"/>
      <c r="TO14" s="654"/>
      <c r="TP14" s="654"/>
      <c r="TQ14" s="654"/>
      <c r="TR14" s="654"/>
      <c r="TS14" s="654"/>
      <c r="TT14" s="654"/>
      <c r="TU14" s="654"/>
      <c r="TV14" s="654"/>
      <c r="TW14" s="654"/>
      <c r="TX14" s="654"/>
      <c r="TY14" s="654"/>
      <c r="TZ14" s="654"/>
      <c r="UA14" s="654"/>
      <c r="UB14" s="654"/>
      <c r="UC14" s="654"/>
      <c r="UD14" s="654"/>
      <c r="UE14" s="654"/>
      <c r="UF14" s="654"/>
      <c r="UG14" s="654"/>
      <c r="UH14" s="654"/>
      <c r="UI14" s="654"/>
      <c r="UJ14" s="654"/>
      <c r="UK14" s="654"/>
      <c r="UL14" s="654"/>
      <c r="UM14" s="654"/>
      <c r="UN14" s="654"/>
      <c r="UO14" s="654"/>
      <c r="UP14" s="654"/>
      <c r="UQ14" s="654"/>
      <c r="UR14" s="654"/>
      <c r="US14" s="654"/>
      <c r="UT14" s="654"/>
      <c r="UU14" s="654"/>
      <c r="UV14" s="654"/>
      <c r="UW14" s="654"/>
      <c r="UX14" s="654"/>
      <c r="UY14" s="654"/>
      <c r="UZ14" s="654"/>
      <c r="VA14" s="654"/>
      <c r="VB14" s="654"/>
      <c r="VC14" s="654"/>
      <c r="VD14" s="654"/>
      <c r="VE14" s="654"/>
      <c r="VF14" s="654"/>
      <c r="VG14" s="654"/>
      <c r="VH14" s="654"/>
      <c r="VI14" s="654"/>
      <c r="VJ14" s="654"/>
      <c r="VK14" s="654"/>
      <c r="VL14" s="654"/>
      <c r="VM14" s="654"/>
      <c r="VN14" s="654"/>
      <c r="VO14" s="654"/>
      <c r="VP14" s="654"/>
      <c r="VQ14" s="654"/>
      <c r="VR14" s="654"/>
      <c r="VS14" s="654"/>
      <c r="VT14" s="654"/>
      <c r="VU14" s="654"/>
      <c r="VV14" s="654"/>
      <c r="VW14" s="654"/>
      <c r="VX14" s="654"/>
      <c r="VY14" s="654"/>
      <c r="VZ14" s="654"/>
      <c r="WA14" s="654"/>
      <c r="WB14" s="654"/>
      <c r="WC14" s="654"/>
      <c r="WD14" s="654"/>
      <c r="WE14" s="654"/>
      <c r="WF14" s="654"/>
      <c r="WG14" s="654"/>
      <c r="WH14" s="654"/>
      <c r="WI14" s="654"/>
      <c r="WJ14" s="654"/>
      <c r="WK14" s="654"/>
      <c r="WL14" s="654"/>
      <c r="WM14" s="654"/>
      <c r="WN14" s="654"/>
      <c r="WO14" s="654"/>
      <c r="WP14" s="654"/>
      <c r="WQ14" s="654"/>
      <c r="WR14" s="654"/>
      <c r="WS14" s="654"/>
      <c r="WT14" s="654"/>
      <c r="WU14" s="654"/>
      <c r="WV14" s="654"/>
      <c r="WW14" s="654"/>
      <c r="WX14" s="654"/>
      <c r="WY14" s="654"/>
      <c r="WZ14" s="654"/>
      <c r="XA14" s="654"/>
      <c r="XB14" s="654"/>
      <c r="XC14" s="654"/>
      <c r="XD14" s="654"/>
      <c r="XE14" s="654"/>
      <c r="XF14" s="654"/>
      <c r="XG14" s="654"/>
      <c r="XH14" s="654"/>
      <c r="XI14" s="654"/>
      <c r="XJ14" s="654"/>
      <c r="XK14" s="654"/>
      <c r="XL14" s="654"/>
      <c r="XM14" s="654"/>
      <c r="XN14" s="654"/>
      <c r="XO14" s="654"/>
      <c r="XP14" s="654"/>
      <c r="XQ14" s="654"/>
      <c r="XR14" s="654"/>
      <c r="XS14" s="654"/>
      <c r="XT14" s="654"/>
      <c r="XU14" s="654"/>
      <c r="XV14" s="654"/>
      <c r="XW14" s="654"/>
      <c r="XX14" s="654"/>
      <c r="XY14" s="654"/>
      <c r="XZ14" s="654"/>
      <c r="YA14" s="654"/>
      <c r="YB14" s="654"/>
      <c r="YC14" s="654"/>
      <c r="YD14" s="654"/>
      <c r="YE14" s="654"/>
      <c r="YF14" s="654"/>
      <c r="YG14" s="654"/>
      <c r="YH14" s="654"/>
      <c r="YI14" s="654"/>
      <c r="YJ14" s="654"/>
      <c r="YK14" s="654"/>
      <c r="YL14" s="654"/>
      <c r="YM14" s="654"/>
      <c r="YN14" s="654"/>
      <c r="YO14" s="654"/>
      <c r="YP14" s="654"/>
      <c r="YQ14" s="654"/>
      <c r="YR14" s="654"/>
      <c r="YS14" s="654"/>
      <c r="YT14" s="654"/>
      <c r="YU14" s="654"/>
      <c r="YV14" s="654"/>
      <c r="YW14" s="654"/>
      <c r="YX14" s="654"/>
      <c r="YY14" s="654"/>
      <c r="YZ14" s="654"/>
      <c r="ZA14" s="654"/>
      <c r="ZB14" s="654"/>
      <c r="ZC14" s="654"/>
      <c r="ZD14" s="654"/>
      <c r="ZE14" s="654"/>
      <c r="ZF14" s="654"/>
      <c r="ZG14" s="654"/>
      <c r="ZH14" s="654"/>
      <c r="ZI14" s="654"/>
      <c r="ZJ14" s="654"/>
      <c r="ZK14" s="654"/>
      <c r="ZL14" s="654"/>
      <c r="ZM14" s="654"/>
      <c r="ZN14" s="654"/>
      <c r="ZO14" s="654"/>
      <c r="ZP14" s="654"/>
      <c r="ZQ14" s="654"/>
      <c r="ZR14" s="654"/>
      <c r="ZS14" s="654"/>
      <c r="ZT14" s="654"/>
      <c r="ZU14" s="654"/>
      <c r="ZV14" s="654"/>
      <c r="ZW14" s="654"/>
      <c r="ZX14" s="654"/>
      <c r="ZY14" s="654"/>
      <c r="ZZ14" s="654"/>
      <c r="AAA14" s="654"/>
      <c r="AAB14" s="654"/>
      <c r="AAC14" s="654"/>
      <c r="AAD14" s="654"/>
      <c r="AAE14" s="654"/>
      <c r="AAF14" s="654"/>
      <c r="AAG14" s="654"/>
      <c r="AAH14" s="654"/>
      <c r="AAI14" s="654"/>
      <c r="AAJ14" s="654"/>
      <c r="AAK14" s="654"/>
      <c r="AAL14" s="654"/>
      <c r="AAM14" s="654"/>
      <c r="AAN14" s="654"/>
      <c r="AAO14" s="654"/>
      <c r="AAP14" s="654"/>
      <c r="AAQ14" s="654"/>
      <c r="AAR14" s="654"/>
      <c r="AAS14" s="654"/>
      <c r="AAT14" s="654"/>
      <c r="AAU14" s="654"/>
      <c r="AAV14" s="654"/>
      <c r="AAW14" s="654"/>
      <c r="AAX14" s="654"/>
      <c r="AAY14" s="654"/>
      <c r="AAZ14" s="654"/>
      <c r="ABA14" s="654"/>
      <c r="ABB14" s="654"/>
      <c r="ABC14" s="654"/>
      <c r="ABD14" s="654"/>
      <c r="ABE14" s="654"/>
      <c r="ABF14" s="654"/>
      <c r="ABG14" s="654"/>
      <c r="ABH14" s="654"/>
      <c r="ABI14" s="654"/>
      <c r="ABJ14" s="654"/>
      <c r="ABK14" s="654"/>
      <c r="ABL14" s="654"/>
      <c r="ABM14" s="654"/>
      <c r="ABN14" s="654"/>
      <c r="ABO14" s="654"/>
      <c r="ABP14" s="654"/>
      <c r="ABQ14" s="654"/>
      <c r="ABR14" s="654"/>
      <c r="ABS14" s="654"/>
      <c r="ABT14" s="654"/>
      <c r="ABU14" s="654"/>
      <c r="ABV14" s="654"/>
      <c r="ABW14" s="654"/>
      <c r="ABX14" s="654"/>
      <c r="ABY14" s="654"/>
      <c r="ABZ14" s="654"/>
      <c r="ACA14" s="654"/>
      <c r="ACB14" s="654"/>
      <c r="ACC14" s="654"/>
      <c r="ACD14" s="654"/>
      <c r="ACE14" s="654"/>
      <c r="ACF14" s="654"/>
      <c r="ACG14" s="654"/>
      <c r="ACH14" s="654"/>
      <c r="ACI14" s="654"/>
      <c r="ACJ14" s="654"/>
      <c r="ACK14" s="654"/>
      <c r="ACL14" s="654"/>
      <c r="ACM14" s="654"/>
      <c r="ACN14" s="654"/>
      <c r="ACO14" s="654"/>
      <c r="ACP14" s="654"/>
      <c r="ACQ14" s="661"/>
    </row>
    <row r="15" spans="1:771" ht="11.25" customHeight="1">
      <c r="A15" s="678" t="str">
        <f>IF(C15="","","Causa 4")</f>
        <v/>
      </c>
      <c r="B15" s="679"/>
      <c r="C15" s="2137"/>
      <c r="D15" s="2497"/>
      <c r="E15" s="2497"/>
      <c r="F15" s="2497"/>
      <c r="G15" s="2497"/>
      <c r="H15" s="2498"/>
      <c r="I15" s="2137"/>
      <c r="J15" s="2497"/>
      <c r="K15" s="2497"/>
      <c r="L15" s="2497"/>
      <c r="M15" s="2497"/>
      <c r="N15" s="2497"/>
      <c r="O15" s="2497"/>
      <c r="P15" s="2497"/>
      <c r="Q15" s="2497"/>
      <c r="R15" s="2497"/>
      <c r="S15" s="2497"/>
      <c r="T15" s="2497"/>
      <c r="U15" s="2497"/>
      <c r="V15" s="2497"/>
      <c r="W15" s="2498"/>
      <c r="X15" s="2137"/>
      <c r="Y15" s="2497"/>
      <c r="Z15" s="2497"/>
      <c r="AA15" s="2498"/>
      <c r="AB15" s="2499" t="str">
        <f t="shared" si="1"/>
        <v>Control 4</v>
      </c>
      <c r="AC15" s="2500"/>
      <c r="AD15" s="2501" t="str">
        <f t="shared" si="0"/>
        <v>Realizar procesos de análisis sobre señales de alerta de LAFT con las partes relacionadas. (Jurisdicciones de alto riesgo, si es persona expuesta políticamente, revelación de contratos fuera del país, si cuentan con sistemas de prevención LAFT) (Consulta en listas restrictivas)</v>
      </c>
      <c r="AE15" s="2501"/>
      <c r="AF15" s="2501"/>
      <c r="AG15" s="2501"/>
      <c r="AH15" s="2501"/>
      <c r="AI15" s="2501"/>
      <c r="AJ15" s="2501"/>
      <c r="AK15" s="2501"/>
      <c r="AL15" s="2501"/>
      <c r="AM15" s="2501"/>
      <c r="AN15" s="2501"/>
      <c r="AO15" s="2501"/>
      <c r="AP15" s="2501"/>
      <c r="AQ15" s="2501"/>
      <c r="AR15" s="2501"/>
      <c r="AS15" s="2501"/>
      <c r="AT15" s="2501"/>
      <c r="AU15" s="651">
        <v>1</v>
      </c>
      <c r="AV15" s="681"/>
      <c r="AW15" s="681"/>
      <c r="AX15" s="648"/>
      <c r="AY15" s="648"/>
      <c r="AZ15" s="648"/>
      <c r="BA15" s="648"/>
      <c r="BB15" s="648"/>
      <c r="BC15" s="648"/>
      <c r="BD15" s="648"/>
      <c r="BE15" s="648"/>
      <c r="BF15" s="648"/>
      <c r="BG15" s="648"/>
      <c r="BH15" s="648"/>
      <c r="BI15" s="648"/>
      <c r="BJ15" s="648"/>
      <c r="BK15" s="662"/>
      <c r="BL15" s="662"/>
      <c r="BM15" s="662"/>
      <c r="BN15" s="662"/>
      <c r="BO15" s="662"/>
      <c r="BP15" s="662"/>
      <c r="BQ15" s="662"/>
      <c r="BR15" s="662"/>
      <c r="BS15" s="662"/>
      <c r="BT15" s="662"/>
      <c r="BU15" s="662"/>
      <c r="BV15" s="662"/>
      <c r="BW15" s="662"/>
      <c r="BX15" s="662"/>
      <c r="BY15" s="662"/>
      <c r="BZ15" s="662"/>
      <c r="CA15" s="662"/>
      <c r="CB15" s="648"/>
      <c r="CC15" s="660">
        <v>1</v>
      </c>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54"/>
      <c r="DD15" s="654"/>
      <c r="DE15" s="654"/>
      <c r="DF15" s="654"/>
      <c r="DG15" s="654"/>
      <c r="DH15" s="654"/>
      <c r="DI15" s="654"/>
      <c r="DJ15" s="654"/>
      <c r="DK15" s="654"/>
      <c r="DL15" s="654"/>
      <c r="DM15" s="654"/>
      <c r="DN15" s="654"/>
      <c r="DO15" s="654"/>
      <c r="DP15" s="654"/>
      <c r="DQ15" s="654"/>
      <c r="DR15" s="654"/>
      <c r="DS15" s="654"/>
      <c r="DT15" s="654"/>
      <c r="DU15" s="654"/>
      <c r="DV15" s="654"/>
      <c r="DW15" s="654"/>
      <c r="DX15" s="654"/>
      <c r="DY15" s="654"/>
      <c r="DZ15" s="654"/>
      <c r="EA15" s="654"/>
      <c r="EB15" s="654"/>
      <c r="EC15" s="654"/>
      <c r="ED15" s="654"/>
      <c r="EE15" s="654"/>
      <c r="EF15" s="654"/>
      <c r="EG15" s="654"/>
      <c r="EH15" s="654"/>
      <c r="EI15" s="654"/>
      <c r="EJ15" s="654"/>
      <c r="EK15" s="654"/>
      <c r="EL15" s="654"/>
      <c r="EM15" s="654"/>
      <c r="EN15" s="654"/>
      <c r="EO15" s="654"/>
      <c r="EP15" s="654"/>
      <c r="EQ15" s="654"/>
      <c r="ER15" s="654"/>
      <c r="ES15" s="654"/>
      <c r="ET15" s="654"/>
      <c r="EU15" s="654"/>
      <c r="EV15" s="654"/>
      <c r="EW15" s="654"/>
      <c r="EX15" s="654"/>
      <c r="EY15" s="654"/>
      <c r="EZ15" s="654"/>
      <c r="FA15" s="654"/>
      <c r="FB15" s="654"/>
      <c r="FC15" s="654"/>
      <c r="FD15" s="654"/>
      <c r="FE15" s="654"/>
      <c r="FF15" s="654"/>
      <c r="FG15" s="654"/>
      <c r="FH15" s="654"/>
      <c r="FI15" s="654"/>
      <c r="FJ15" s="654"/>
      <c r="FK15" s="654"/>
      <c r="FL15" s="654"/>
      <c r="FM15" s="654"/>
      <c r="FN15" s="654"/>
      <c r="FO15" s="654"/>
      <c r="FP15" s="654"/>
      <c r="FQ15" s="654"/>
      <c r="FR15" s="654"/>
      <c r="FS15" s="654"/>
      <c r="FT15" s="654"/>
      <c r="FU15" s="654"/>
      <c r="FV15" s="654"/>
      <c r="FW15" s="654"/>
      <c r="FX15" s="654"/>
      <c r="FY15" s="654"/>
      <c r="FZ15" s="654"/>
      <c r="GA15" s="654"/>
      <c r="GB15" s="654"/>
      <c r="GC15" s="654"/>
      <c r="GD15" s="654"/>
      <c r="GE15" s="654"/>
      <c r="GF15" s="654"/>
      <c r="GG15" s="654"/>
      <c r="GH15" s="654"/>
      <c r="GI15" s="654"/>
      <c r="GJ15" s="654"/>
      <c r="GK15" s="654"/>
      <c r="GL15" s="654"/>
      <c r="GM15" s="654"/>
      <c r="GN15" s="654"/>
      <c r="GO15" s="654"/>
      <c r="GP15" s="654"/>
      <c r="GQ15" s="654"/>
      <c r="GR15" s="654"/>
      <c r="GS15" s="654"/>
      <c r="GT15" s="654"/>
      <c r="GU15" s="654"/>
      <c r="GV15" s="654"/>
      <c r="GW15" s="654"/>
      <c r="GX15" s="654"/>
      <c r="GY15" s="654"/>
      <c r="GZ15" s="654"/>
      <c r="HA15" s="654"/>
      <c r="HB15" s="654"/>
      <c r="HC15" s="654"/>
      <c r="HD15" s="654"/>
      <c r="HE15" s="654"/>
      <c r="HF15" s="654"/>
      <c r="HG15" s="654"/>
      <c r="HH15" s="654"/>
      <c r="HI15" s="654"/>
      <c r="HJ15" s="654"/>
      <c r="HK15" s="654"/>
      <c r="HL15" s="654"/>
      <c r="HM15" s="654"/>
      <c r="HN15" s="654"/>
      <c r="HO15" s="654"/>
      <c r="HP15" s="654"/>
      <c r="HQ15" s="654"/>
      <c r="HR15" s="654"/>
      <c r="HS15" s="654"/>
      <c r="HT15" s="654"/>
      <c r="HU15" s="654"/>
      <c r="HV15" s="654"/>
      <c r="HW15" s="654"/>
      <c r="HX15" s="654"/>
      <c r="HY15" s="654"/>
      <c r="HZ15" s="654"/>
      <c r="IA15" s="654"/>
      <c r="IB15" s="654"/>
      <c r="IC15" s="654"/>
      <c r="ID15" s="654"/>
      <c r="IE15" s="654"/>
      <c r="IF15" s="654"/>
      <c r="IG15" s="654"/>
      <c r="IH15" s="654"/>
      <c r="II15" s="654"/>
      <c r="IJ15" s="654"/>
      <c r="IK15" s="654"/>
      <c r="IL15" s="654"/>
      <c r="IM15" s="654"/>
      <c r="IN15" s="654"/>
      <c r="IO15" s="654"/>
      <c r="IP15" s="654"/>
      <c r="IQ15" s="654"/>
      <c r="IR15" s="654"/>
      <c r="IS15" s="654"/>
      <c r="IT15" s="654"/>
      <c r="IU15" s="654"/>
      <c r="IV15" s="654"/>
      <c r="IW15" s="654"/>
      <c r="IX15" s="654"/>
      <c r="IY15" s="654"/>
      <c r="IZ15" s="654"/>
      <c r="JA15" s="654"/>
      <c r="JB15" s="654"/>
      <c r="JC15" s="654"/>
      <c r="JD15" s="654"/>
      <c r="JE15" s="654"/>
      <c r="JF15" s="654"/>
      <c r="JG15" s="654"/>
      <c r="JH15" s="654"/>
      <c r="JI15" s="654"/>
      <c r="JJ15" s="654"/>
      <c r="JK15" s="654"/>
      <c r="JL15" s="654"/>
      <c r="JM15" s="654"/>
      <c r="JN15" s="654"/>
      <c r="JO15" s="654"/>
      <c r="JP15" s="654"/>
      <c r="JQ15" s="654"/>
      <c r="JR15" s="654"/>
      <c r="JS15" s="654"/>
      <c r="JT15" s="654"/>
      <c r="JU15" s="654"/>
      <c r="JV15" s="654"/>
      <c r="JW15" s="654"/>
      <c r="JX15" s="654"/>
      <c r="JY15" s="654"/>
      <c r="JZ15" s="654"/>
      <c r="KA15" s="654"/>
      <c r="KB15" s="654"/>
      <c r="KC15" s="654"/>
      <c r="KD15" s="654"/>
      <c r="KE15" s="654"/>
      <c r="KF15" s="654"/>
      <c r="KG15" s="654"/>
      <c r="KH15" s="654"/>
      <c r="KI15" s="654"/>
      <c r="KJ15" s="654"/>
      <c r="KK15" s="654"/>
      <c r="KL15" s="654"/>
      <c r="KM15" s="654"/>
      <c r="KN15" s="654"/>
      <c r="KO15" s="654"/>
      <c r="KP15" s="654"/>
      <c r="KQ15" s="654"/>
      <c r="KR15" s="654"/>
      <c r="KS15" s="654"/>
      <c r="KT15" s="654"/>
      <c r="KU15" s="654"/>
      <c r="KV15" s="654"/>
      <c r="KW15" s="654"/>
      <c r="KX15" s="654"/>
      <c r="KY15" s="654"/>
      <c r="KZ15" s="654"/>
      <c r="LA15" s="654"/>
      <c r="LB15" s="654"/>
      <c r="LC15" s="654"/>
      <c r="LD15" s="654"/>
      <c r="LE15" s="654"/>
      <c r="LF15" s="654"/>
      <c r="LG15" s="654"/>
      <c r="LH15" s="654"/>
      <c r="LI15" s="654"/>
      <c r="LJ15" s="654"/>
      <c r="LK15" s="654"/>
      <c r="LL15" s="654"/>
      <c r="LM15" s="654"/>
      <c r="LN15" s="654"/>
      <c r="LO15" s="654"/>
      <c r="LP15" s="654"/>
      <c r="LQ15" s="654"/>
      <c r="LR15" s="654"/>
      <c r="LS15" s="654"/>
      <c r="LT15" s="654"/>
      <c r="LU15" s="654"/>
      <c r="LV15" s="654"/>
      <c r="LW15" s="654"/>
      <c r="LX15" s="654"/>
      <c r="LY15" s="654"/>
      <c r="LZ15" s="654"/>
      <c r="MA15" s="654"/>
      <c r="MB15" s="654"/>
      <c r="MC15" s="654"/>
      <c r="MD15" s="654"/>
      <c r="ME15" s="654"/>
      <c r="MF15" s="654"/>
      <c r="MG15" s="654"/>
      <c r="MH15" s="654"/>
      <c r="MI15" s="654"/>
      <c r="MJ15" s="654"/>
      <c r="MK15" s="654"/>
      <c r="ML15" s="654"/>
      <c r="MM15" s="654"/>
      <c r="MN15" s="654"/>
      <c r="MO15" s="654"/>
      <c r="MP15" s="654"/>
      <c r="MQ15" s="654"/>
      <c r="MR15" s="654"/>
      <c r="MS15" s="654"/>
      <c r="MT15" s="654"/>
      <c r="MU15" s="654"/>
      <c r="MV15" s="654"/>
      <c r="MW15" s="654"/>
      <c r="MX15" s="654"/>
      <c r="MY15" s="654"/>
      <c r="MZ15" s="654"/>
      <c r="NA15" s="654"/>
      <c r="NB15" s="654"/>
      <c r="NC15" s="654"/>
      <c r="ND15" s="654"/>
      <c r="NE15" s="654"/>
      <c r="NF15" s="654"/>
      <c r="NG15" s="654"/>
      <c r="NH15" s="654"/>
      <c r="NI15" s="654"/>
      <c r="NJ15" s="654"/>
      <c r="NK15" s="654"/>
      <c r="NL15" s="654"/>
      <c r="NM15" s="654"/>
      <c r="NN15" s="654"/>
      <c r="NO15" s="654"/>
      <c r="NP15" s="654"/>
      <c r="NQ15" s="654"/>
      <c r="NR15" s="654"/>
      <c r="NS15" s="654"/>
      <c r="NT15" s="654"/>
      <c r="NU15" s="654"/>
      <c r="NV15" s="654"/>
      <c r="NW15" s="654"/>
      <c r="NX15" s="654"/>
      <c r="NY15" s="654"/>
      <c r="NZ15" s="654"/>
      <c r="OA15" s="654"/>
      <c r="OB15" s="654"/>
      <c r="OC15" s="654"/>
      <c r="OD15" s="654"/>
      <c r="OE15" s="654"/>
      <c r="OF15" s="654"/>
      <c r="OG15" s="654"/>
      <c r="OH15" s="654"/>
      <c r="OI15" s="654"/>
      <c r="OJ15" s="654"/>
      <c r="OK15" s="654"/>
      <c r="OL15" s="654"/>
      <c r="OM15" s="654"/>
      <c r="ON15" s="654"/>
      <c r="OO15" s="654"/>
      <c r="OP15" s="654"/>
      <c r="OQ15" s="654"/>
      <c r="OR15" s="654"/>
      <c r="OS15" s="654"/>
      <c r="OT15" s="654"/>
      <c r="OU15" s="654"/>
      <c r="OV15" s="654"/>
      <c r="OW15" s="654"/>
      <c r="OX15" s="654"/>
      <c r="OY15" s="654"/>
      <c r="OZ15" s="654"/>
      <c r="PA15" s="654"/>
      <c r="PB15" s="654"/>
      <c r="PC15" s="654"/>
      <c r="PD15" s="654"/>
      <c r="PE15" s="654"/>
      <c r="PF15" s="654"/>
      <c r="PG15" s="654"/>
      <c r="PH15" s="654"/>
      <c r="PI15" s="654"/>
      <c r="PJ15" s="654"/>
      <c r="PK15" s="654"/>
      <c r="PL15" s="654"/>
      <c r="PM15" s="654"/>
      <c r="PN15" s="654"/>
      <c r="PO15" s="654"/>
      <c r="PP15" s="654"/>
      <c r="PQ15" s="654"/>
      <c r="PR15" s="654"/>
      <c r="PS15" s="654"/>
      <c r="PT15" s="654"/>
      <c r="PU15" s="654"/>
      <c r="PV15" s="654"/>
      <c r="PW15" s="654"/>
      <c r="PX15" s="654"/>
      <c r="PY15" s="654"/>
      <c r="PZ15" s="654"/>
      <c r="QA15" s="654"/>
      <c r="QB15" s="654"/>
      <c r="QC15" s="654"/>
      <c r="QD15" s="654"/>
      <c r="QE15" s="654"/>
      <c r="QF15" s="654"/>
      <c r="QG15" s="654"/>
      <c r="QH15" s="654"/>
      <c r="QI15" s="654"/>
      <c r="QJ15" s="654"/>
      <c r="QK15" s="654"/>
      <c r="QL15" s="654"/>
      <c r="QM15" s="654"/>
      <c r="QN15" s="654"/>
      <c r="QO15" s="654"/>
      <c r="QP15" s="654"/>
      <c r="QQ15" s="654"/>
      <c r="QR15" s="654"/>
      <c r="QS15" s="654"/>
      <c r="QT15" s="654"/>
      <c r="QU15" s="654"/>
      <c r="QV15" s="654"/>
      <c r="QW15" s="654"/>
      <c r="QX15" s="654"/>
      <c r="QY15" s="654"/>
      <c r="QZ15" s="654"/>
      <c r="RA15" s="654"/>
      <c r="RB15" s="654"/>
      <c r="RC15" s="654"/>
      <c r="RD15" s="654"/>
      <c r="RE15" s="654"/>
      <c r="RF15" s="654"/>
      <c r="RG15" s="654"/>
      <c r="RH15" s="654"/>
      <c r="RI15" s="654"/>
      <c r="RJ15" s="654"/>
      <c r="RK15" s="654"/>
      <c r="RL15" s="654"/>
      <c r="RM15" s="654"/>
      <c r="RN15" s="654"/>
      <c r="RO15" s="654"/>
      <c r="RP15" s="654"/>
      <c r="RQ15" s="654"/>
      <c r="RR15" s="654"/>
      <c r="RS15" s="654"/>
      <c r="RT15" s="654"/>
      <c r="RU15" s="654"/>
      <c r="RV15" s="654"/>
      <c r="RW15" s="654"/>
      <c r="RX15" s="654"/>
      <c r="RY15" s="654"/>
      <c r="RZ15" s="654"/>
      <c r="SA15" s="654"/>
      <c r="SB15" s="654"/>
      <c r="SC15" s="654"/>
      <c r="SD15" s="654"/>
      <c r="SE15" s="654"/>
      <c r="SF15" s="654"/>
      <c r="SG15" s="654"/>
      <c r="SH15" s="654"/>
      <c r="SI15" s="654"/>
      <c r="SJ15" s="654"/>
      <c r="SK15" s="654"/>
      <c r="SL15" s="654"/>
      <c r="SM15" s="654"/>
      <c r="SN15" s="654"/>
      <c r="SO15" s="654"/>
      <c r="SP15" s="654"/>
      <c r="SQ15" s="654"/>
      <c r="SR15" s="654"/>
      <c r="SS15" s="654"/>
      <c r="ST15" s="654"/>
      <c r="SU15" s="654"/>
      <c r="SV15" s="654"/>
      <c r="SW15" s="654"/>
      <c r="SX15" s="654"/>
      <c r="SY15" s="654"/>
      <c r="SZ15" s="654"/>
      <c r="TA15" s="654"/>
      <c r="TB15" s="654"/>
      <c r="TC15" s="654"/>
      <c r="TD15" s="654"/>
      <c r="TE15" s="654"/>
      <c r="TF15" s="654"/>
      <c r="TG15" s="654"/>
      <c r="TH15" s="654"/>
      <c r="TI15" s="654"/>
      <c r="TJ15" s="654"/>
      <c r="TK15" s="654"/>
      <c r="TL15" s="654"/>
      <c r="TM15" s="654"/>
      <c r="TN15" s="654"/>
      <c r="TO15" s="654"/>
      <c r="TP15" s="654"/>
      <c r="TQ15" s="654"/>
      <c r="TR15" s="654"/>
      <c r="TS15" s="654"/>
      <c r="TT15" s="654"/>
      <c r="TU15" s="654"/>
      <c r="TV15" s="654"/>
      <c r="TW15" s="654"/>
      <c r="TX15" s="654"/>
      <c r="TY15" s="654"/>
      <c r="TZ15" s="654"/>
      <c r="UA15" s="654"/>
      <c r="UB15" s="654"/>
      <c r="UC15" s="654"/>
      <c r="UD15" s="654"/>
      <c r="UE15" s="654"/>
      <c r="UF15" s="654"/>
      <c r="UG15" s="654"/>
      <c r="UH15" s="654"/>
      <c r="UI15" s="654"/>
      <c r="UJ15" s="654"/>
      <c r="UK15" s="654"/>
      <c r="UL15" s="654"/>
      <c r="UM15" s="654"/>
      <c r="UN15" s="654"/>
      <c r="UO15" s="654"/>
      <c r="UP15" s="654"/>
      <c r="UQ15" s="654"/>
      <c r="UR15" s="654"/>
      <c r="US15" s="654"/>
      <c r="UT15" s="654"/>
      <c r="UU15" s="654"/>
      <c r="UV15" s="654"/>
      <c r="UW15" s="654"/>
      <c r="UX15" s="654"/>
      <c r="UY15" s="654"/>
      <c r="UZ15" s="654"/>
      <c r="VA15" s="654"/>
      <c r="VB15" s="654"/>
      <c r="VC15" s="654"/>
      <c r="VD15" s="654"/>
      <c r="VE15" s="654"/>
      <c r="VF15" s="654"/>
      <c r="VG15" s="654"/>
      <c r="VH15" s="654"/>
      <c r="VI15" s="654"/>
      <c r="VJ15" s="654"/>
      <c r="VK15" s="654"/>
      <c r="VL15" s="654"/>
      <c r="VM15" s="654"/>
      <c r="VN15" s="654"/>
      <c r="VO15" s="654"/>
      <c r="VP15" s="654"/>
      <c r="VQ15" s="654"/>
      <c r="VR15" s="654"/>
      <c r="VS15" s="654"/>
      <c r="VT15" s="654"/>
      <c r="VU15" s="654"/>
      <c r="VV15" s="654"/>
      <c r="VW15" s="654"/>
      <c r="VX15" s="654"/>
      <c r="VY15" s="654"/>
      <c r="VZ15" s="654"/>
      <c r="WA15" s="654"/>
      <c r="WB15" s="654"/>
      <c r="WC15" s="654"/>
      <c r="WD15" s="654"/>
      <c r="WE15" s="654"/>
      <c r="WF15" s="654"/>
      <c r="WG15" s="654"/>
      <c r="WH15" s="654"/>
      <c r="WI15" s="654"/>
      <c r="WJ15" s="654"/>
      <c r="WK15" s="654"/>
      <c r="WL15" s="654"/>
      <c r="WM15" s="654"/>
      <c r="WN15" s="654"/>
      <c r="WO15" s="654"/>
      <c r="WP15" s="654"/>
      <c r="WQ15" s="654"/>
      <c r="WR15" s="654"/>
      <c r="WS15" s="654"/>
      <c r="WT15" s="654"/>
      <c r="WU15" s="654"/>
      <c r="WV15" s="654"/>
      <c r="WW15" s="654"/>
      <c r="WX15" s="654"/>
      <c r="WY15" s="654"/>
      <c r="WZ15" s="654"/>
      <c r="XA15" s="654"/>
      <c r="XB15" s="654"/>
      <c r="XC15" s="654"/>
      <c r="XD15" s="654"/>
      <c r="XE15" s="654"/>
      <c r="XF15" s="654"/>
      <c r="XG15" s="654"/>
      <c r="XH15" s="654"/>
      <c r="XI15" s="654"/>
      <c r="XJ15" s="654"/>
      <c r="XK15" s="654"/>
      <c r="XL15" s="654"/>
      <c r="XM15" s="654"/>
      <c r="XN15" s="654"/>
      <c r="XO15" s="654"/>
      <c r="XP15" s="654"/>
      <c r="XQ15" s="654"/>
      <c r="XR15" s="654"/>
      <c r="XS15" s="654"/>
      <c r="XT15" s="654"/>
      <c r="XU15" s="654"/>
      <c r="XV15" s="654"/>
      <c r="XW15" s="654"/>
      <c r="XX15" s="654"/>
      <c r="XY15" s="654"/>
      <c r="XZ15" s="654"/>
      <c r="YA15" s="654"/>
      <c r="YB15" s="654"/>
      <c r="YC15" s="654"/>
      <c r="YD15" s="654"/>
      <c r="YE15" s="654"/>
      <c r="YF15" s="654"/>
      <c r="YG15" s="654"/>
      <c r="YH15" s="654"/>
      <c r="YI15" s="654"/>
      <c r="YJ15" s="654"/>
      <c r="YK15" s="654"/>
      <c r="YL15" s="654"/>
      <c r="YM15" s="654"/>
      <c r="YN15" s="654"/>
      <c r="YO15" s="654"/>
      <c r="YP15" s="654"/>
      <c r="YQ15" s="654"/>
      <c r="YR15" s="654"/>
      <c r="YS15" s="654"/>
      <c r="YT15" s="654"/>
      <c r="YU15" s="654"/>
      <c r="YV15" s="654"/>
      <c r="YW15" s="654"/>
      <c r="YX15" s="654"/>
      <c r="YY15" s="654"/>
      <c r="YZ15" s="654"/>
      <c r="ZA15" s="654"/>
      <c r="ZB15" s="654"/>
      <c r="ZC15" s="654"/>
      <c r="ZD15" s="654"/>
      <c r="ZE15" s="654"/>
      <c r="ZF15" s="654"/>
      <c r="ZG15" s="654"/>
      <c r="ZH15" s="654"/>
      <c r="ZI15" s="654"/>
      <c r="ZJ15" s="654"/>
      <c r="ZK15" s="654"/>
      <c r="ZL15" s="654"/>
      <c r="ZM15" s="654"/>
      <c r="ZN15" s="654"/>
      <c r="ZO15" s="654"/>
      <c r="ZP15" s="654"/>
      <c r="ZQ15" s="654"/>
      <c r="ZR15" s="654"/>
      <c r="ZS15" s="654"/>
      <c r="ZT15" s="654"/>
      <c r="ZU15" s="654"/>
      <c r="ZV15" s="654"/>
      <c r="ZW15" s="654"/>
      <c r="ZX15" s="654"/>
      <c r="ZY15" s="654"/>
      <c r="ZZ15" s="654"/>
      <c r="AAA15" s="654"/>
      <c r="AAB15" s="654"/>
      <c r="AAC15" s="654"/>
      <c r="AAD15" s="654"/>
      <c r="AAE15" s="654"/>
      <c r="AAF15" s="654"/>
      <c r="AAG15" s="654"/>
      <c r="AAH15" s="654"/>
      <c r="AAI15" s="654"/>
      <c r="AAJ15" s="654"/>
      <c r="AAK15" s="654"/>
      <c r="AAL15" s="654"/>
      <c r="AAM15" s="654"/>
      <c r="AAN15" s="654"/>
      <c r="AAO15" s="654"/>
      <c r="AAP15" s="654"/>
      <c r="AAQ15" s="654"/>
      <c r="AAR15" s="654"/>
      <c r="AAS15" s="654"/>
      <c r="AAT15" s="654"/>
      <c r="AAU15" s="654"/>
      <c r="AAV15" s="654"/>
      <c r="AAW15" s="654"/>
      <c r="AAX15" s="654"/>
      <c r="AAY15" s="654"/>
      <c r="AAZ15" s="654"/>
      <c r="ABA15" s="654"/>
      <c r="ABB15" s="654"/>
      <c r="ABC15" s="654"/>
      <c r="ABD15" s="654"/>
      <c r="ABE15" s="654"/>
      <c r="ABF15" s="654"/>
      <c r="ABG15" s="654"/>
      <c r="ABH15" s="654"/>
      <c r="ABI15" s="654"/>
      <c r="ABJ15" s="654"/>
      <c r="ABK15" s="654"/>
      <c r="ABL15" s="654"/>
      <c r="ABM15" s="654"/>
      <c r="ABN15" s="654"/>
      <c r="ABO15" s="654"/>
      <c r="ABP15" s="654"/>
      <c r="ABQ15" s="654"/>
      <c r="ABR15" s="654"/>
      <c r="ABS15" s="654"/>
      <c r="ABT15" s="654"/>
      <c r="ABU15" s="654"/>
      <c r="ABV15" s="654"/>
      <c r="ABW15" s="654"/>
      <c r="ABX15" s="654"/>
      <c r="ABY15" s="654"/>
      <c r="ABZ15" s="654"/>
      <c r="ACA15" s="654"/>
      <c r="ACB15" s="654"/>
      <c r="ACC15" s="654"/>
      <c r="ACD15" s="654"/>
      <c r="ACE15" s="654"/>
      <c r="ACF15" s="654"/>
      <c r="ACG15" s="654"/>
      <c r="ACH15" s="654"/>
      <c r="ACI15" s="654"/>
      <c r="ACJ15" s="654"/>
      <c r="ACK15" s="654"/>
      <c r="ACL15" s="654"/>
      <c r="ACM15" s="654"/>
      <c r="ACN15" s="654"/>
      <c r="ACO15" s="654"/>
      <c r="ACP15" s="654"/>
      <c r="ACQ15" s="661"/>
    </row>
    <row r="16" spans="1:771" ht="11.25" customHeight="1">
      <c r="A16" s="678" t="str">
        <f>IF(C16="","","Causa 5")</f>
        <v/>
      </c>
      <c r="B16" s="679"/>
      <c r="C16" s="2137"/>
      <c r="D16" s="2497"/>
      <c r="E16" s="2497"/>
      <c r="F16" s="2497"/>
      <c r="G16" s="2497"/>
      <c r="H16" s="2498"/>
      <c r="I16" s="2137"/>
      <c r="J16" s="2497"/>
      <c r="K16" s="2497"/>
      <c r="L16" s="2497"/>
      <c r="M16" s="2497"/>
      <c r="N16" s="2497"/>
      <c r="O16" s="2497"/>
      <c r="P16" s="2497"/>
      <c r="Q16" s="2497"/>
      <c r="R16" s="2497"/>
      <c r="S16" s="2497"/>
      <c r="T16" s="2497"/>
      <c r="U16" s="2497"/>
      <c r="V16" s="2497"/>
      <c r="W16" s="2498"/>
      <c r="X16" s="2137"/>
      <c r="Y16" s="2497"/>
      <c r="Z16" s="2497"/>
      <c r="AA16" s="2498"/>
      <c r="AB16" s="2499" t="str">
        <f t="shared" si="1"/>
        <v/>
      </c>
      <c r="AC16" s="2500"/>
      <c r="AD16" s="2501" t="str">
        <f t="shared" si="0"/>
        <v/>
      </c>
      <c r="AE16" s="2501"/>
      <c r="AF16" s="2501"/>
      <c r="AG16" s="2501"/>
      <c r="AH16" s="2501"/>
      <c r="AI16" s="2501"/>
      <c r="AJ16" s="2501"/>
      <c r="AK16" s="2501"/>
      <c r="AL16" s="2501"/>
      <c r="AM16" s="2501"/>
      <c r="AN16" s="2501"/>
      <c r="AO16" s="2501"/>
      <c r="AP16" s="2501"/>
      <c r="AQ16" s="2501"/>
      <c r="AR16" s="2501"/>
      <c r="AS16" s="2501"/>
      <c r="AT16" s="2501"/>
      <c r="AU16" s="651">
        <v>1</v>
      </c>
      <c r="AV16" s="681"/>
      <c r="AW16" s="681"/>
      <c r="AX16" s="648"/>
      <c r="AY16" s="648"/>
      <c r="AZ16" s="648"/>
      <c r="BA16" s="648"/>
      <c r="BB16" s="648"/>
      <c r="BC16" s="648"/>
      <c r="BD16" s="648"/>
      <c r="BE16" s="648"/>
      <c r="BF16" s="648"/>
      <c r="BG16" s="648"/>
      <c r="BH16" s="648"/>
      <c r="BI16" s="648"/>
      <c r="BJ16" s="648"/>
      <c r="BK16" s="662"/>
      <c r="BL16" s="662"/>
      <c r="BM16" s="662"/>
      <c r="BN16" s="662"/>
      <c r="BO16" s="662"/>
      <c r="BP16" s="662"/>
      <c r="BQ16" s="662"/>
      <c r="BR16" s="662"/>
      <c r="BS16" s="662"/>
      <c r="BT16" s="662"/>
      <c r="BU16" s="662"/>
      <c r="BV16" s="662"/>
      <c r="BW16" s="662"/>
      <c r="BX16" s="662"/>
      <c r="BY16" s="662"/>
      <c r="BZ16" s="662"/>
      <c r="CA16" s="662"/>
      <c r="CB16" s="648"/>
      <c r="CC16" s="660">
        <v>1</v>
      </c>
      <c r="CF16" s="654"/>
      <c r="CG16" s="654"/>
      <c r="CH16" s="654"/>
      <c r="CI16" s="654"/>
      <c r="CJ16" s="654"/>
      <c r="CK16" s="654"/>
      <c r="CL16" s="654"/>
      <c r="CM16" s="654"/>
      <c r="CN16" s="654"/>
      <c r="CO16" s="654"/>
      <c r="CP16" s="654"/>
      <c r="CQ16" s="654"/>
      <c r="CR16" s="654"/>
      <c r="CS16" s="654"/>
      <c r="CT16" s="654"/>
      <c r="CU16" s="654"/>
      <c r="CV16" s="654"/>
      <c r="CW16" s="654"/>
      <c r="CX16" s="654"/>
      <c r="CY16" s="654"/>
      <c r="CZ16" s="654"/>
      <c r="DA16" s="654"/>
      <c r="DB16" s="654"/>
      <c r="DC16" s="654"/>
      <c r="DD16" s="654"/>
      <c r="DE16" s="654"/>
      <c r="DF16" s="654"/>
      <c r="DG16" s="654"/>
      <c r="DH16" s="654"/>
      <c r="DI16" s="654"/>
      <c r="DJ16" s="654"/>
      <c r="DK16" s="654"/>
      <c r="DL16" s="654"/>
      <c r="DM16" s="654"/>
      <c r="DN16" s="654"/>
      <c r="DO16" s="654"/>
      <c r="DP16" s="654"/>
      <c r="DQ16" s="654"/>
      <c r="DR16" s="654"/>
      <c r="DS16" s="654"/>
      <c r="DT16" s="654"/>
      <c r="DU16" s="654"/>
      <c r="DV16" s="654"/>
      <c r="DW16" s="654"/>
      <c r="DX16" s="654"/>
      <c r="DY16" s="654"/>
      <c r="DZ16" s="654"/>
      <c r="EA16" s="654"/>
      <c r="EB16" s="654"/>
      <c r="EC16" s="654"/>
      <c r="ED16" s="654"/>
      <c r="EE16" s="654"/>
      <c r="EF16" s="654"/>
      <c r="EG16" s="654"/>
      <c r="EH16" s="654"/>
      <c r="EI16" s="654"/>
      <c r="EJ16" s="654"/>
      <c r="EK16" s="654"/>
      <c r="EL16" s="654"/>
      <c r="EM16" s="654"/>
      <c r="EN16" s="654"/>
      <c r="EO16" s="654"/>
      <c r="EP16" s="654"/>
      <c r="EQ16" s="654"/>
      <c r="ER16" s="654"/>
      <c r="ES16" s="654"/>
      <c r="ET16" s="654"/>
      <c r="EU16" s="654"/>
      <c r="EV16" s="654"/>
      <c r="EW16" s="654"/>
      <c r="EX16" s="654"/>
      <c r="EY16" s="654"/>
      <c r="EZ16" s="654"/>
      <c r="FA16" s="654"/>
      <c r="FB16" s="654"/>
      <c r="FC16" s="654"/>
      <c r="FD16" s="654"/>
      <c r="FE16" s="654"/>
      <c r="FF16" s="654"/>
      <c r="FG16" s="654"/>
      <c r="FH16" s="654"/>
      <c r="FI16" s="654"/>
      <c r="FJ16" s="654"/>
      <c r="FK16" s="654"/>
      <c r="FL16" s="654"/>
      <c r="FM16" s="654"/>
      <c r="FN16" s="654"/>
      <c r="FO16" s="654"/>
      <c r="FP16" s="654"/>
      <c r="FQ16" s="654"/>
      <c r="FR16" s="654"/>
      <c r="FS16" s="654"/>
      <c r="FT16" s="654"/>
      <c r="FU16" s="654"/>
      <c r="FV16" s="654"/>
      <c r="FW16" s="654"/>
      <c r="FX16" s="654"/>
      <c r="FY16" s="654"/>
      <c r="FZ16" s="654"/>
      <c r="GA16" s="654"/>
      <c r="GB16" s="654"/>
      <c r="GC16" s="654"/>
      <c r="GD16" s="654"/>
      <c r="GE16" s="654"/>
      <c r="GF16" s="654"/>
      <c r="GG16" s="654"/>
      <c r="GH16" s="654"/>
      <c r="GI16" s="654"/>
      <c r="GJ16" s="654"/>
      <c r="GK16" s="654"/>
      <c r="GL16" s="654"/>
      <c r="GM16" s="654"/>
      <c r="GN16" s="654"/>
      <c r="GO16" s="654"/>
      <c r="GP16" s="654"/>
      <c r="GQ16" s="654"/>
      <c r="GR16" s="654"/>
      <c r="GS16" s="654"/>
      <c r="GT16" s="654"/>
      <c r="GU16" s="654"/>
      <c r="GV16" s="654"/>
      <c r="GW16" s="654"/>
      <c r="GX16" s="654"/>
      <c r="GY16" s="654"/>
      <c r="GZ16" s="654"/>
      <c r="HA16" s="654"/>
      <c r="HB16" s="654"/>
      <c r="HC16" s="654"/>
      <c r="HD16" s="654"/>
      <c r="HE16" s="654"/>
      <c r="HF16" s="654"/>
      <c r="HG16" s="654"/>
      <c r="HH16" s="654"/>
      <c r="HI16" s="654"/>
      <c r="HJ16" s="654"/>
      <c r="HK16" s="654"/>
      <c r="HL16" s="654"/>
      <c r="HM16" s="654"/>
      <c r="HN16" s="654"/>
      <c r="HO16" s="654"/>
      <c r="HP16" s="654"/>
      <c r="HQ16" s="654"/>
      <c r="HR16" s="654"/>
      <c r="HS16" s="654"/>
      <c r="HT16" s="654"/>
      <c r="HU16" s="654"/>
      <c r="HV16" s="654"/>
      <c r="HW16" s="654"/>
      <c r="HX16" s="654"/>
      <c r="HY16" s="654"/>
      <c r="HZ16" s="654"/>
      <c r="IA16" s="654"/>
      <c r="IB16" s="654"/>
      <c r="IC16" s="654"/>
      <c r="ID16" s="654"/>
      <c r="IE16" s="654"/>
      <c r="IF16" s="654"/>
      <c r="IG16" s="654"/>
      <c r="IH16" s="654"/>
      <c r="II16" s="654"/>
      <c r="IJ16" s="654"/>
      <c r="IK16" s="654"/>
      <c r="IL16" s="654"/>
      <c r="IM16" s="654"/>
      <c r="IN16" s="654"/>
      <c r="IO16" s="654"/>
      <c r="IP16" s="654"/>
      <c r="IQ16" s="654"/>
      <c r="IR16" s="654"/>
      <c r="IS16" s="654"/>
      <c r="IT16" s="654"/>
      <c r="IU16" s="654"/>
      <c r="IV16" s="654"/>
      <c r="IW16" s="654"/>
      <c r="IX16" s="654"/>
      <c r="IY16" s="654"/>
      <c r="IZ16" s="654"/>
      <c r="JA16" s="654"/>
      <c r="JB16" s="654"/>
      <c r="JC16" s="654"/>
      <c r="JD16" s="654"/>
      <c r="JE16" s="654"/>
      <c r="JF16" s="654"/>
      <c r="JG16" s="654"/>
      <c r="JH16" s="654"/>
      <c r="JI16" s="654"/>
      <c r="JJ16" s="654"/>
      <c r="JK16" s="654"/>
      <c r="JL16" s="654"/>
      <c r="JM16" s="654"/>
      <c r="JN16" s="654"/>
      <c r="JO16" s="654"/>
      <c r="JP16" s="654"/>
      <c r="JQ16" s="654"/>
      <c r="JR16" s="654"/>
      <c r="JS16" s="654"/>
      <c r="JT16" s="654"/>
      <c r="JU16" s="654"/>
      <c r="JV16" s="654"/>
      <c r="JW16" s="654"/>
      <c r="JX16" s="654"/>
      <c r="JY16" s="654"/>
      <c r="JZ16" s="654"/>
      <c r="KA16" s="654"/>
      <c r="KB16" s="654"/>
      <c r="KC16" s="654"/>
      <c r="KD16" s="654"/>
      <c r="KE16" s="654"/>
      <c r="KF16" s="654"/>
      <c r="KG16" s="654"/>
      <c r="KH16" s="654"/>
      <c r="KI16" s="654"/>
      <c r="KJ16" s="654"/>
      <c r="KK16" s="654"/>
      <c r="KL16" s="654"/>
      <c r="KM16" s="654"/>
      <c r="KN16" s="654"/>
      <c r="KO16" s="654"/>
      <c r="KP16" s="654"/>
      <c r="KQ16" s="654"/>
      <c r="KR16" s="654"/>
      <c r="KS16" s="654"/>
      <c r="KT16" s="654"/>
      <c r="KU16" s="654"/>
      <c r="KV16" s="654"/>
      <c r="KW16" s="654"/>
      <c r="KX16" s="654"/>
      <c r="KY16" s="654"/>
      <c r="KZ16" s="654"/>
      <c r="LA16" s="654"/>
      <c r="LB16" s="654"/>
      <c r="LC16" s="654"/>
      <c r="LD16" s="654"/>
      <c r="LE16" s="654"/>
      <c r="LF16" s="654"/>
      <c r="LG16" s="654"/>
      <c r="LH16" s="654"/>
      <c r="LI16" s="654"/>
      <c r="LJ16" s="654"/>
      <c r="LK16" s="654"/>
      <c r="LL16" s="654"/>
      <c r="LM16" s="654"/>
      <c r="LN16" s="654"/>
      <c r="LO16" s="654"/>
      <c r="LP16" s="654"/>
      <c r="LQ16" s="654"/>
      <c r="LR16" s="654"/>
      <c r="LS16" s="654"/>
      <c r="LT16" s="654"/>
      <c r="LU16" s="654"/>
      <c r="LV16" s="654"/>
      <c r="LW16" s="654"/>
      <c r="LX16" s="654"/>
      <c r="LY16" s="654"/>
      <c r="LZ16" s="654"/>
      <c r="MA16" s="654"/>
      <c r="MB16" s="654"/>
      <c r="MC16" s="654"/>
      <c r="MD16" s="654"/>
      <c r="ME16" s="654"/>
      <c r="MF16" s="654"/>
      <c r="MG16" s="654"/>
      <c r="MH16" s="654"/>
      <c r="MI16" s="654"/>
      <c r="MJ16" s="654"/>
      <c r="MK16" s="654"/>
      <c r="ML16" s="654"/>
      <c r="MM16" s="654"/>
      <c r="MN16" s="654"/>
      <c r="MO16" s="654"/>
      <c r="MP16" s="654"/>
      <c r="MQ16" s="654"/>
      <c r="MR16" s="654"/>
      <c r="MS16" s="654"/>
      <c r="MT16" s="654"/>
      <c r="MU16" s="654"/>
      <c r="MV16" s="654"/>
      <c r="MW16" s="654"/>
      <c r="MX16" s="654"/>
      <c r="MY16" s="654"/>
      <c r="MZ16" s="654"/>
      <c r="NA16" s="654"/>
      <c r="NB16" s="654"/>
      <c r="NC16" s="654"/>
      <c r="ND16" s="654"/>
      <c r="NE16" s="654"/>
      <c r="NF16" s="654"/>
      <c r="NG16" s="654"/>
      <c r="NH16" s="654"/>
      <c r="NI16" s="654"/>
      <c r="NJ16" s="654"/>
      <c r="NK16" s="654"/>
      <c r="NL16" s="654"/>
      <c r="NM16" s="654"/>
      <c r="NN16" s="654"/>
      <c r="NO16" s="654"/>
      <c r="NP16" s="654"/>
      <c r="NQ16" s="654"/>
      <c r="NR16" s="654"/>
      <c r="NS16" s="654"/>
      <c r="NT16" s="654"/>
      <c r="NU16" s="654"/>
      <c r="NV16" s="654"/>
      <c r="NW16" s="654"/>
      <c r="NX16" s="654"/>
      <c r="NY16" s="654"/>
      <c r="NZ16" s="654"/>
      <c r="OA16" s="654"/>
      <c r="OB16" s="654"/>
      <c r="OC16" s="654"/>
      <c r="OD16" s="654"/>
      <c r="OE16" s="654"/>
      <c r="OF16" s="654"/>
      <c r="OG16" s="654"/>
      <c r="OH16" s="654"/>
      <c r="OI16" s="654"/>
      <c r="OJ16" s="654"/>
      <c r="OK16" s="654"/>
      <c r="OL16" s="654"/>
      <c r="OM16" s="654"/>
      <c r="ON16" s="654"/>
      <c r="OO16" s="654"/>
      <c r="OP16" s="654"/>
      <c r="OQ16" s="654"/>
      <c r="OR16" s="654"/>
      <c r="OS16" s="654"/>
      <c r="OT16" s="654"/>
      <c r="OU16" s="654"/>
      <c r="OV16" s="654"/>
      <c r="OW16" s="654"/>
      <c r="OX16" s="654"/>
      <c r="OY16" s="654"/>
      <c r="OZ16" s="654"/>
      <c r="PA16" s="654"/>
      <c r="PB16" s="654"/>
      <c r="PC16" s="654"/>
      <c r="PD16" s="654"/>
      <c r="PE16" s="654"/>
      <c r="PF16" s="654"/>
      <c r="PG16" s="654"/>
      <c r="PH16" s="654"/>
      <c r="PI16" s="654"/>
      <c r="PJ16" s="654"/>
      <c r="PK16" s="654"/>
      <c r="PL16" s="654"/>
      <c r="PM16" s="654"/>
      <c r="PN16" s="654"/>
      <c r="PO16" s="654"/>
      <c r="PP16" s="654"/>
      <c r="PQ16" s="654"/>
      <c r="PR16" s="654"/>
      <c r="PS16" s="654"/>
      <c r="PT16" s="654"/>
      <c r="PU16" s="654"/>
      <c r="PV16" s="654"/>
      <c r="PW16" s="654"/>
      <c r="PX16" s="654"/>
      <c r="PY16" s="654"/>
      <c r="PZ16" s="654"/>
      <c r="QA16" s="654"/>
      <c r="QB16" s="654"/>
      <c r="QC16" s="654"/>
      <c r="QD16" s="654"/>
      <c r="QE16" s="654"/>
      <c r="QF16" s="654"/>
      <c r="QG16" s="654"/>
      <c r="QH16" s="654"/>
      <c r="QI16" s="654"/>
      <c r="QJ16" s="654"/>
      <c r="QK16" s="654"/>
      <c r="QL16" s="654"/>
      <c r="QM16" s="654"/>
      <c r="QN16" s="654"/>
      <c r="QO16" s="654"/>
      <c r="QP16" s="654"/>
      <c r="QQ16" s="654"/>
      <c r="QR16" s="654"/>
      <c r="QS16" s="654"/>
      <c r="QT16" s="654"/>
      <c r="QU16" s="654"/>
      <c r="QV16" s="654"/>
      <c r="QW16" s="654"/>
      <c r="QX16" s="654"/>
      <c r="QY16" s="654"/>
      <c r="QZ16" s="654"/>
      <c r="RA16" s="654"/>
      <c r="RB16" s="654"/>
      <c r="RC16" s="654"/>
      <c r="RD16" s="654"/>
      <c r="RE16" s="654"/>
      <c r="RF16" s="654"/>
      <c r="RG16" s="654"/>
      <c r="RH16" s="654"/>
      <c r="RI16" s="654"/>
      <c r="RJ16" s="654"/>
      <c r="RK16" s="654"/>
      <c r="RL16" s="654"/>
      <c r="RM16" s="654"/>
      <c r="RN16" s="654"/>
      <c r="RO16" s="654"/>
      <c r="RP16" s="654"/>
      <c r="RQ16" s="654"/>
      <c r="RR16" s="654"/>
      <c r="RS16" s="654"/>
      <c r="RT16" s="654"/>
      <c r="RU16" s="654"/>
      <c r="RV16" s="654"/>
      <c r="RW16" s="654"/>
      <c r="RX16" s="654"/>
      <c r="RY16" s="654"/>
      <c r="RZ16" s="654"/>
      <c r="SA16" s="654"/>
      <c r="SB16" s="654"/>
      <c r="SC16" s="654"/>
      <c r="SD16" s="654"/>
      <c r="SE16" s="654"/>
      <c r="SF16" s="654"/>
      <c r="SG16" s="654"/>
      <c r="SH16" s="654"/>
      <c r="SI16" s="654"/>
      <c r="SJ16" s="654"/>
      <c r="SK16" s="654"/>
      <c r="SL16" s="654"/>
      <c r="SM16" s="654"/>
      <c r="SN16" s="654"/>
      <c r="SO16" s="654"/>
      <c r="SP16" s="654"/>
      <c r="SQ16" s="654"/>
      <c r="SR16" s="654"/>
      <c r="SS16" s="654"/>
      <c r="ST16" s="654"/>
      <c r="SU16" s="654"/>
      <c r="SV16" s="654"/>
      <c r="SW16" s="654"/>
      <c r="SX16" s="654"/>
      <c r="SY16" s="654"/>
      <c r="SZ16" s="654"/>
      <c r="TA16" s="654"/>
      <c r="TB16" s="654"/>
      <c r="TC16" s="654"/>
      <c r="TD16" s="654"/>
      <c r="TE16" s="654"/>
      <c r="TF16" s="654"/>
      <c r="TG16" s="654"/>
      <c r="TH16" s="654"/>
      <c r="TI16" s="654"/>
      <c r="TJ16" s="654"/>
      <c r="TK16" s="654"/>
      <c r="TL16" s="654"/>
      <c r="TM16" s="654"/>
      <c r="TN16" s="654"/>
      <c r="TO16" s="654"/>
      <c r="TP16" s="654"/>
      <c r="TQ16" s="654"/>
      <c r="TR16" s="654"/>
      <c r="TS16" s="654"/>
      <c r="TT16" s="654"/>
      <c r="TU16" s="654"/>
      <c r="TV16" s="654"/>
      <c r="TW16" s="654"/>
      <c r="TX16" s="654"/>
      <c r="TY16" s="654"/>
      <c r="TZ16" s="654"/>
      <c r="UA16" s="654"/>
      <c r="UB16" s="654"/>
      <c r="UC16" s="654"/>
      <c r="UD16" s="654"/>
      <c r="UE16" s="654"/>
      <c r="UF16" s="654"/>
      <c r="UG16" s="654"/>
      <c r="UH16" s="654"/>
      <c r="UI16" s="654"/>
      <c r="UJ16" s="654"/>
      <c r="UK16" s="654"/>
      <c r="UL16" s="654"/>
      <c r="UM16" s="654"/>
      <c r="UN16" s="654"/>
      <c r="UO16" s="654"/>
      <c r="UP16" s="654"/>
      <c r="UQ16" s="654"/>
      <c r="UR16" s="654"/>
      <c r="US16" s="654"/>
      <c r="UT16" s="654"/>
      <c r="UU16" s="654"/>
      <c r="UV16" s="654"/>
      <c r="UW16" s="654"/>
      <c r="UX16" s="654"/>
      <c r="UY16" s="654"/>
      <c r="UZ16" s="654"/>
      <c r="VA16" s="654"/>
      <c r="VB16" s="654"/>
      <c r="VC16" s="654"/>
      <c r="VD16" s="654"/>
      <c r="VE16" s="654"/>
      <c r="VF16" s="654"/>
      <c r="VG16" s="654"/>
      <c r="VH16" s="654"/>
      <c r="VI16" s="654"/>
      <c r="VJ16" s="654"/>
      <c r="VK16" s="654"/>
      <c r="VL16" s="654"/>
      <c r="VM16" s="654"/>
      <c r="VN16" s="654"/>
      <c r="VO16" s="654"/>
      <c r="VP16" s="654"/>
      <c r="VQ16" s="654"/>
      <c r="VR16" s="654"/>
      <c r="VS16" s="654"/>
      <c r="VT16" s="654"/>
      <c r="VU16" s="654"/>
      <c r="VV16" s="654"/>
      <c r="VW16" s="654"/>
      <c r="VX16" s="654"/>
      <c r="VY16" s="654"/>
      <c r="VZ16" s="654"/>
      <c r="WA16" s="654"/>
      <c r="WB16" s="654"/>
      <c r="WC16" s="654"/>
      <c r="WD16" s="654"/>
      <c r="WE16" s="654"/>
      <c r="WF16" s="654"/>
      <c r="WG16" s="654"/>
      <c r="WH16" s="654"/>
      <c r="WI16" s="654"/>
      <c r="WJ16" s="654"/>
      <c r="WK16" s="654"/>
      <c r="WL16" s="654"/>
      <c r="WM16" s="654"/>
      <c r="WN16" s="654"/>
      <c r="WO16" s="654"/>
      <c r="WP16" s="654"/>
      <c r="WQ16" s="654"/>
      <c r="WR16" s="654"/>
      <c r="WS16" s="654"/>
      <c r="WT16" s="654"/>
      <c r="WU16" s="654"/>
      <c r="WV16" s="654"/>
      <c r="WW16" s="654"/>
      <c r="WX16" s="654"/>
      <c r="WY16" s="654"/>
      <c r="WZ16" s="654"/>
      <c r="XA16" s="654"/>
      <c r="XB16" s="654"/>
      <c r="XC16" s="654"/>
      <c r="XD16" s="654"/>
      <c r="XE16" s="654"/>
      <c r="XF16" s="654"/>
      <c r="XG16" s="654"/>
      <c r="XH16" s="654"/>
      <c r="XI16" s="654"/>
      <c r="XJ16" s="654"/>
      <c r="XK16" s="654"/>
      <c r="XL16" s="654"/>
      <c r="XM16" s="654"/>
      <c r="XN16" s="654"/>
      <c r="XO16" s="654"/>
      <c r="XP16" s="654"/>
      <c r="XQ16" s="654"/>
      <c r="XR16" s="654"/>
      <c r="XS16" s="654"/>
      <c r="XT16" s="654"/>
      <c r="XU16" s="654"/>
      <c r="XV16" s="654"/>
      <c r="XW16" s="654"/>
      <c r="XX16" s="654"/>
      <c r="XY16" s="654"/>
      <c r="XZ16" s="654"/>
      <c r="YA16" s="654"/>
      <c r="YB16" s="654"/>
      <c r="YC16" s="654"/>
      <c r="YD16" s="654"/>
      <c r="YE16" s="654"/>
      <c r="YF16" s="654"/>
      <c r="YG16" s="654"/>
      <c r="YH16" s="654"/>
      <c r="YI16" s="654"/>
      <c r="YJ16" s="654"/>
      <c r="YK16" s="654"/>
      <c r="YL16" s="654"/>
      <c r="YM16" s="654"/>
      <c r="YN16" s="654"/>
      <c r="YO16" s="654"/>
      <c r="YP16" s="654"/>
      <c r="YQ16" s="654"/>
      <c r="YR16" s="654"/>
      <c r="YS16" s="654"/>
      <c r="YT16" s="654"/>
      <c r="YU16" s="654"/>
      <c r="YV16" s="654"/>
      <c r="YW16" s="654"/>
      <c r="YX16" s="654"/>
      <c r="YY16" s="654"/>
      <c r="YZ16" s="654"/>
      <c r="ZA16" s="654"/>
      <c r="ZB16" s="654"/>
      <c r="ZC16" s="654"/>
      <c r="ZD16" s="654"/>
      <c r="ZE16" s="654"/>
      <c r="ZF16" s="654"/>
      <c r="ZG16" s="654"/>
      <c r="ZH16" s="654"/>
      <c r="ZI16" s="654"/>
      <c r="ZJ16" s="654"/>
      <c r="ZK16" s="654"/>
      <c r="ZL16" s="654"/>
      <c r="ZM16" s="654"/>
      <c r="ZN16" s="654"/>
      <c r="ZO16" s="654"/>
      <c r="ZP16" s="654"/>
      <c r="ZQ16" s="654"/>
      <c r="ZR16" s="654"/>
      <c r="ZS16" s="654"/>
      <c r="ZT16" s="654"/>
      <c r="ZU16" s="654"/>
      <c r="ZV16" s="654"/>
      <c r="ZW16" s="654"/>
      <c r="ZX16" s="654"/>
      <c r="ZY16" s="654"/>
      <c r="ZZ16" s="654"/>
      <c r="AAA16" s="654"/>
      <c r="AAB16" s="654"/>
      <c r="AAC16" s="654"/>
      <c r="AAD16" s="654"/>
      <c r="AAE16" s="654"/>
      <c r="AAF16" s="654"/>
      <c r="AAG16" s="654"/>
      <c r="AAH16" s="654"/>
      <c r="AAI16" s="654"/>
      <c r="AAJ16" s="654"/>
      <c r="AAK16" s="654"/>
      <c r="AAL16" s="654"/>
      <c r="AAM16" s="654"/>
      <c r="AAN16" s="654"/>
      <c r="AAO16" s="654"/>
      <c r="AAP16" s="654"/>
      <c r="AAQ16" s="654"/>
      <c r="AAR16" s="654"/>
      <c r="AAS16" s="654"/>
      <c r="AAT16" s="654"/>
      <c r="AAU16" s="654"/>
      <c r="AAV16" s="654"/>
      <c r="AAW16" s="654"/>
      <c r="AAX16" s="654"/>
      <c r="AAY16" s="654"/>
      <c r="AAZ16" s="654"/>
      <c r="ABA16" s="654"/>
      <c r="ABB16" s="654"/>
      <c r="ABC16" s="654"/>
      <c r="ABD16" s="654"/>
      <c r="ABE16" s="654"/>
      <c r="ABF16" s="654"/>
      <c r="ABG16" s="654"/>
      <c r="ABH16" s="654"/>
      <c r="ABI16" s="654"/>
      <c r="ABJ16" s="654"/>
      <c r="ABK16" s="654"/>
      <c r="ABL16" s="654"/>
      <c r="ABM16" s="654"/>
      <c r="ABN16" s="654"/>
      <c r="ABO16" s="654"/>
      <c r="ABP16" s="654"/>
      <c r="ABQ16" s="654"/>
      <c r="ABR16" s="654"/>
      <c r="ABS16" s="654"/>
      <c r="ABT16" s="654"/>
      <c r="ABU16" s="654"/>
      <c r="ABV16" s="654"/>
      <c r="ABW16" s="654"/>
      <c r="ABX16" s="654"/>
      <c r="ABY16" s="654"/>
      <c r="ABZ16" s="654"/>
      <c r="ACA16" s="654"/>
      <c r="ACB16" s="654"/>
      <c r="ACC16" s="654"/>
      <c r="ACD16" s="654"/>
      <c r="ACE16" s="654"/>
      <c r="ACF16" s="654"/>
      <c r="ACG16" s="654"/>
      <c r="ACH16" s="654"/>
      <c r="ACI16" s="654"/>
      <c r="ACJ16" s="654"/>
      <c r="ACK16" s="654"/>
      <c r="ACL16" s="654"/>
      <c r="ACM16" s="654"/>
      <c r="ACN16" s="654"/>
      <c r="ACO16" s="654"/>
      <c r="ACP16" s="654"/>
      <c r="ACQ16" s="661"/>
    </row>
    <row r="17" spans="1:81" ht="11.25" customHeight="1">
      <c r="A17" s="678" t="str">
        <f>IF(C17="","","Causa 6")</f>
        <v/>
      </c>
      <c r="B17" s="679"/>
      <c r="C17" s="2137"/>
      <c r="D17" s="2497"/>
      <c r="E17" s="2497"/>
      <c r="F17" s="2497"/>
      <c r="G17" s="2497"/>
      <c r="H17" s="2498"/>
      <c r="I17" s="2137"/>
      <c r="J17" s="2497"/>
      <c r="K17" s="2497"/>
      <c r="L17" s="2497"/>
      <c r="M17" s="2497"/>
      <c r="N17" s="2497"/>
      <c r="O17" s="2497"/>
      <c r="P17" s="2497"/>
      <c r="Q17" s="2497"/>
      <c r="R17" s="2497"/>
      <c r="S17" s="2497"/>
      <c r="T17" s="2497"/>
      <c r="U17" s="2497"/>
      <c r="V17" s="2497"/>
      <c r="W17" s="2498"/>
      <c r="X17" s="2137"/>
      <c r="Y17" s="2497"/>
      <c r="Z17" s="2497"/>
      <c r="AA17" s="2498"/>
      <c r="AB17" s="2499" t="str">
        <f t="shared" si="1"/>
        <v/>
      </c>
      <c r="AC17" s="2500"/>
      <c r="AD17" s="2501" t="str">
        <f t="shared" si="0"/>
        <v/>
      </c>
      <c r="AE17" s="2501"/>
      <c r="AF17" s="2501"/>
      <c r="AG17" s="2501"/>
      <c r="AH17" s="2501"/>
      <c r="AI17" s="2501"/>
      <c r="AJ17" s="2501"/>
      <c r="AK17" s="2501"/>
      <c r="AL17" s="2501"/>
      <c r="AM17" s="2501"/>
      <c r="AN17" s="2501"/>
      <c r="AO17" s="2501"/>
      <c r="AP17" s="2501"/>
      <c r="AQ17" s="2501"/>
      <c r="AR17" s="2501"/>
      <c r="AS17" s="2501"/>
      <c r="AT17" s="2501"/>
      <c r="AU17" s="651">
        <v>1</v>
      </c>
      <c r="AV17" s="681"/>
      <c r="AW17" s="681"/>
      <c r="AX17" s="648"/>
      <c r="AY17" s="648"/>
      <c r="AZ17" s="648"/>
      <c r="BA17" s="648"/>
      <c r="BB17" s="648"/>
      <c r="BC17" s="648"/>
      <c r="BD17" s="648"/>
      <c r="BE17" s="648"/>
      <c r="BF17" s="648"/>
      <c r="BG17" s="648"/>
      <c r="BH17" s="648"/>
      <c r="BI17" s="648"/>
      <c r="BJ17" s="648"/>
      <c r="BK17" s="662"/>
      <c r="BL17" s="662"/>
      <c r="BM17" s="662"/>
      <c r="BN17" s="662"/>
      <c r="BO17" s="662"/>
      <c r="BP17" s="662"/>
      <c r="BQ17" s="662"/>
      <c r="BR17" s="662"/>
      <c r="BS17" s="662"/>
      <c r="BT17" s="662"/>
      <c r="BU17" s="662"/>
      <c r="BV17" s="662"/>
      <c r="BW17" s="662"/>
      <c r="BX17" s="662"/>
      <c r="BY17" s="662"/>
      <c r="BZ17" s="662"/>
      <c r="CA17" s="662"/>
      <c r="CB17" s="648"/>
      <c r="CC17" s="660">
        <v>1</v>
      </c>
    </row>
    <row r="18" spans="1:81" ht="11.25" customHeight="1">
      <c r="A18" s="678" t="str">
        <f>IF(C18="","","Causa 7")</f>
        <v/>
      </c>
      <c r="B18" s="679"/>
      <c r="C18" s="2137"/>
      <c r="D18" s="2497"/>
      <c r="E18" s="2497"/>
      <c r="F18" s="2497"/>
      <c r="G18" s="2497"/>
      <c r="H18" s="2498"/>
      <c r="I18" s="2137"/>
      <c r="J18" s="2497"/>
      <c r="K18" s="2497"/>
      <c r="L18" s="2497"/>
      <c r="M18" s="2497"/>
      <c r="N18" s="2497"/>
      <c r="O18" s="2497"/>
      <c r="P18" s="2497"/>
      <c r="Q18" s="2497"/>
      <c r="R18" s="2497"/>
      <c r="S18" s="2497"/>
      <c r="T18" s="2497"/>
      <c r="U18" s="2497"/>
      <c r="V18" s="2497"/>
      <c r="W18" s="2498"/>
      <c r="X18" s="2137"/>
      <c r="Y18" s="2497"/>
      <c r="Z18" s="2497"/>
      <c r="AA18" s="2498"/>
      <c r="AB18" s="2499" t="str">
        <f t="shared" si="1"/>
        <v/>
      </c>
      <c r="AC18" s="2500"/>
      <c r="AD18" s="2501" t="str">
        <f t="shared" si="0"/>
        <v/>
      </c>
      <c r="AE18" s="2501"/>
      <c r="AF18" s="2501"/>
      <c r="AG18" s="2501"/>
      <c r="AH18" s="2501"/>
      <c r="AI18" s="2501"/>
      <c r="AJ18" s="2501"/>
      <c r="AK18" s="2501"/>
      <c r="AL18" s="2501"/>
      <c r="AM18" s="2501"/>
      <c r="AN18" s="2501"/>
      <c r="AO18" s="2501"/>
      <c r="AP18" s="2501"/>
      <c r="AQ18" s="2501"/>
      <c r="AR18" s="2501"/>
      <c r="AS18" s="2501"/>
      <c r="AT18" s="2501"/>
      <c r="AU18" s="651">
        <v>1</v>
      </c>
      <c r="AV18" s="681"/>
      <c r="AW18" s="681"/>
      <c r="AX18" s="648"/>
      <c r="AY18" s="648"/>
      <c r="AZ18" s="648"/>
      <c r="BA18" s="648"/>
      <c r="BB18" s="648"/>
      <c r="BC18" s="648"/>
      <c r="BD18" s="648"/>
      <c r="BE18" s="648"/>
      <c r="BF18" s="648"/>
      <c r="BG18" s="648"/>
      <c r="BH18" s="648"/>
      <c r="BI18" s="648"/>
      <c r="BJ18" s="648"/>
      <c r="BK18" s="662"/>
      <c r="BL18" s="662"/>
      <c r="BM18" s="662"/>
      <c r="BN18" s="662"/>
      <c r="BO18" s="662"/>
      <c r="BP18" s="662"/>
      <c r="BQ18" s="662"/>
      <c r="BR18" s="662"/>
      <c r="BS18" s="662"/>
      <c r="BT18" s="662"/>
      <c r="BU18" s="662"/>
      <c r="BV18" s="662"/>
      <c r="BW18" s="662"/>
      <c r="BX18" s="662"/>
      <c r="BY18" s="662"/>
      <c r="BZ18" s="662"/>
      <c r="CA18" s="662"/>
      <c r="CB18" s="648"/>
      <c r="CC18" s="660">
        <v>1</v>
      </c>
    </row>
    <row r="19" spans="1:81" ht="11.25" customHeight="1">
      <c r="A19" s="678" t="str">
        <f>IF(C19="","","Causa 8")</f>
        <v/>
      </c>
      <c r="B19" s="679"/>
      <c r="C19" s="2137"/>
      <c r="D19" s="2497"/>
      <c r="E19" s="2497"/>
      <c r="F19" s="2497"/>
      <c r="G19" s="2497"/>
      <c r="H19" s="2498"/>
      <c r="I19" s="2137"/>
      <c r="J19" s="2497"/>
      <c r="K19" s="2497"/>
      <c r="L19" s="2497"/>
      <c r="M19" s="2497"/>
      <c r="N19" s="2497"/>
      <c r="O19" s="2497"/>
      <c r="P19" s="2497"/>
      <c r="Q19" s="2497"/>
      <c r="R19" s="2497"/>
      <c r="S19" s="2497"/>
      <c r="T19" s="2497"/>
      <c r="U19" s="2497"/>
      <c r="V19" s="2497"/>
      <c r="W19" s="2498"/>
      <c r="X19" s="2137"/>
      <c r="Y19" s="2497"/>
      <c r="Z19" s="2497"/>
      <c r="AA19" s="2498"/>
      <c r="AB19" s="2499" t="str">
        <f t="shared" si="1"/>
        <v/>
      </c>
      <c r="AC19" s="2500"/>
      <c r="AD19" s="2501" t="str">
        <f t="shared" si="0"/>
        <v/>
      </c>
      <c r="AE19" s="2501"/>
      <c r="AF19" s="2501"/>
      <c r="AG19" s="2501"/>
      <c r="AH19" s="2501"/>
      <c r="AI19" s="2501"/>
      <c r="AJ19" s="2501"/>
      <c r="AK19" s="2501"/>
      <c r="AL19" s="2501"/>
      <c r="AM19" s="2501"/>
      <c r="AN19" s="2501"/>
      <c r="AO19" s="2501"/>
      <c r="AP19" s="2501"/>
      <c r="AQ19" s="2501"/>
      <c r="AR19" s="2501"/>
      <c r="AS19" s="2501"/>
      <c r="AT19" s="2501"/>
      <c r="AU19" s="651">
        <v>1</v>
      </c>
      <c r="AV19" s="681"/>
      <c r="AW19" s="681"/>
      <c r="AX19" s="648"/>
      <c r="AY19" s="648"/>
      <c r="AZ19" s="648"/>
      <c r="BA19" s="648"/>
      <c r="BB19" s="648"/>
      <c r="BC19" s="648"/>
      <c r="BD19" s="648"/>
      <c r="BE19" s="648"/>
      <c r="BF19" s="648"/>
      <c r="BG19" s="648"/>
      <c r="BH19" s="648"/>
      <c r="BI19" s="648"/>
      <c r="BJ19" s="648"/>
      <c r="BK19" s="662"/>
      <c r="BL19" s="662"/>
      <c r="BM19" s="662"/>
      <c r="BN19" s="662"/>
      <c r="BO19" s="662"/>
      <c r="BP19" s="662"/>
      <c r="BQ19" s="662"/>
      <c r="BR19" s="662"/>
      <c r="BS19" s="662"/>
      <c r="BT19" s="662"/>
      <c r="BU19" s="662"/>
      <c r="BV19" s="662"/>
      <c r="BW19" s="662"/>
      <c r="BX19" s="662"/>
      <c r="BY19" s="662"/>
      <c r="BZ19" s="662"/>
      <c r="CA19" s="662"/>
      <c r="CB19" s="648"/>
      <c r="CC19" s="660">
        <v>1</v>
      </c>
    </row>
    <row r="20" spans="1:81" ht="11.25" customHeight="1">
      <c r="A20" s="678" t="str">
        <f>IF(C20="","","Causa 9")</f>
        <v/>
      </c>
      <c r="B20" s="679"/>
      <c r="C20" s="2137"/>
      <c r="D20" s="2497"/>
      <c r="E20" s="2497"/>
      <c r="F20" s="2497"/>
      <c r="G20" s="2497"/>
      <c r="H20" s="2498"/>
      <c r="I20" s="2137"/>
      <c r="J20" s="2497"/>
      <c r="K20" s="2497"/>
      <c r="L20" s="2497"/>
      <c r="M20" s="2497"/>
      <c r="N20" s="2497"/>
      <c r="O20" s="2497"/>
      <c r="P20" s="2497"/>
      <c r="Q20" s="2497"/>
      <c r="R20" s="2497"/>
      <c r="S20" s="2497"/>
      <c r="T20" s="2497"/>
      <c r="U20" s="2497"/>
      <c r="V20" s="2497"/>
      <c r="W20" s="2498"/>
      <c r="X20" s="2137"/>
      <c r="Y20" s="2497"/>
      <c r="Z20" s="2497"/>
      <c r="AA20" s="2498"/>
      <c r="AB20" s="2499" t="str">
        <f t="shared" si="1"/>
        <v/>
      </c>
      <c r="AC20" s="2500"/>
      <c r="AD20" s="2501" t="str">
        <f t="shared" si="0"/>
        <v/>
      </c>
      <c r="AE20" s="2501"/>
      <c r="AF20" s="2501"/>
      <c r="AG20" s="2501"/>
      <c r="AH20" s="2501"/>
      <c r="AI20" s="2501"/>
      <c r="AJ20" s="2501"/>
      <c r="AK20" s="2501"/>
      <c r="AL20" s="2501"/>
      <c r="AM20" s="2501"/>
      <c r="AN20" s="2501"/>
      <c r="AO20" s="2501"/>
      <c r="AP20" s="2501"/>
      <c r="AQ20" s="2501"/>
      <c r="AR20" s="2501"/>
      <c r="AS20" s="2501"/>
      <c r="AT20" s="2501"/>
      <c r="AU20" s="651">
        <v>1</v>
      </c>
      <c r="AV20" s="681"/>
      <c r="AW20" s="681"/>
      <c r="AX20" s="648"/>
      <c r="AY20" s="648"/>
      <c r="AZ20" s="648"/>
      <c r="BA20" s="648"/>
      <c r="BB20" s="648"/>
      <c r="BC20" s="648"/>
      <c r="BD20" s="648"/>
      <c r="BE20" s="648"/>
      <c r="BF20" s="648"/>
      <c r="BG20" s="648"/>
      <c r="BH20" s="648"/>
      <c r="BI20" s="648"/>
      <c r="BJ20" s="648"/>
      <c r="BK20" s="662"/>
      <c r="BL20" s="662"/>
      <c r="BM20" s="662"/>
      <c r="BN20" s="662"/>
      <c r="BO20" s="662"/>
      <c r="BP20" s="662"/>
      <c r="BQ20" s="662"/>
      <c r="BR20" s="662"/>
      <c r="BS20" s="662"/>
      <c r="BT20" s="662"/>
      <c r="BU20" s="662"/>
      <c r="BV20" s="662"/>
      <c r="BW20" s="662"/>
      <c r="BX20" s="662"/>
      <c r="BY20" s="662"/>
      <c r="BZ20" s="662"/>
      <c r="CA20" s="662"/>
      <c r="CB20" s="648"/>
      <c r="CC20" s="660">
        <v>1</v>
      </c>
    </row>
    <row r="21" spans="1:81" ht="11.25" customHeight="1">
      <c r="A21" s="678" t="str">
        <f>IF(C21="","","Causa 10")</f>
        <v/>
      </c>
      <c r="B21" s="679"/>
      <c r="C21" s="2137"/>
      <c r="D21" s="2497"/>
      <c r="E21" s="2497"/>
      <c r="F21" s="2497"/>
      <c r="G21" s="2497"/>
      <c r="H21" s="2498"/>
      <c r="I21" s="2137"/>
      <c r="J21" s="2497"/>
      <c r="K21" s="2497"/>
      <c r="L21" s="2497"/>
      <c r="M21" s="2497"/>
      <c r="N21" s="2497"/>
      <c r="O21" s="2497"/>
      <c r="P21" s="2497"/>
      <c r="Q21" s="2497"/>
      <c r="R21" s="2497"/>
      <c r="S21" s="2497"/>
      <c r="T21" s="2497"/>
      <c r="U21" s="2497"/>
      <c r="V21" s="2497"/>
      <c r="W21" s="2498"/>
      <c r="X21" s="2137"/>
      <c r="Y21" s="2497"/>
      <c r="Z21" s="2497"/>
      <c r="AA21" s="2498"/>
      <c r="AB21" s="2499" t="str">
        <f t="shared" si="1"/>
        <v/>
      </c>
      <c r="AC21" s="2500"/>
      <c r="AD21" s="2501" t="str">
        <f t="shared" si="0"/>
        <v/>
      </c>
      <c r="AE21" s="2501"/>
      <c r="AF21" s="2501"/>
      <c r="AG21" s="2501"/>
      <c r="AH21" s="2501"/>
      <c r="AI21" s="2501"/>
      <c r="AJ21" s="2501"/>
      <c r="AK21" s="2501"/>
      <c r="AL21" s="2501"/>
      <c r="AM21" s="2501"/>
      <c r="AN21" s="2501"/>
      <c r="AO21" s="2501"/>
      <c r="AP21" s="2501"/>
      <c r="AQ21" s="2501"/>
      <c r="AR21" s="2501"/>
      <c r="AS21" s="2501"/>
      <c r="AT21" s="2501"/>
      <c r="AU21" s="651">
        <v>1</v>
      </c>
      <c r="AV21" s="681"/>
      <c r="AW21" s="681"/>
      <c r="AX21" s="648"/>
      <c r="AY21" s="648"/>
      <c r="AZ21" s="648"/>
      <c r="BA21" s="648"/>
      <c r="BB21" s="648"/>
      <c r="BC21" s="648"/>
      <c r="BD21" s="648"/>
      <c r="BE21" s="648"/>
      <c r="BF21" s="648"/>
      <c r="BG21" s="648"/>
      <c r="BH21" s="648"/>
      <c r="BI21" s="648"/>
      <c r="BJ21" s="648"/>
      <c r="BK21" s="662"/>
      <c r="BL21" s="662"/>
      <c r="BM21" s="662"/>
      <c r="BN21" s="662"/>
      <c r="BO21" s="662"/>
      <c r="BP21" s="662"/>
      <c r="BQ21" s="662"/>
      <c r="BR21" s="662"/>
      <c r="BS21" s="662"/>
      <c r="BT21" s="662"/>
      <c r="BU21" s="662"/>
      <c r="BV21" s="662"/>
      <c r="BW21" s="662"/>
      <c r="BX21" s="662"/>
      <c r="BY21" s="662"/>
      <c r="BZ21" s="662"/>
      <c r="CA21" s="662"/>
      <c r="CB21" s="648"/>
      <c r="CC21" s="660">
        <v>1</v>
      </c>
    </row>
    <row r="22" spans="1:81" ht="11.25" customHeight="1">
      <c r="A22" s="678" t="str">
        <f>IF(C22="","","Causa 11")</f>
        <v/>
      </c>
      <c r="B22" s="679"/>
      <c r="C22" s="2137"/>
      <c r="D22" s="2497"/>
      <c r="E22" s="2497"/>
      <c r="F22" s="2497"/>
      <c r="G22" s="2497"/>
      <c r="H22" s="2498"/>
      <c r="I22" s="2137"/>
      <c r="J22" s="2497"/>
      <c r="K22" s="2497"/>
      <c r="L22" s="2497"/>
      <c r="M22" s="2497"/>
      <c r="N22" s="2497"/>
      <c r="O22" s="2497"/>
      <c r="P22" s="2497"/>
      <c r="Q22" s="2497"/>
      <c r="R22" s="2497"/>
      <c r="S22" s="2497"/>
      <c r="T22" s="2497"/>
      <c r="U22" s="2497"/>
      <c r="V22" s="2497"/>
      <c r="W22" s="2498"/>
      <c r="X22" s="2137"/>
      <c r="Y22" s="2497"/>
      <c r="Z22" s="2497"/>
      <c r="AA22" s="2498"/>
      <c r="AB22" s="2499" t="str">
        <f t="shared" si="1"/>
        <v/>
      </c>
      <c r="AC22" s="2500"/>
      <c r="AD22" s="2501" t="str">
        <f t="shared" si="0"/>
        <v/>
      </c>
      <c r="AE22" s="2501"/>
      <c r="AF22" s="2501"/>
      <c r="AG22" s="2501"/>
      <c r="AH22" s="2501"/>
      <c r="AI22" s="2501"/>
      <c r="AJ22" s="2501"/>
      <c r="AK22" s="2501"/>
      <c r="AL22" s="2501"/>
      <c r="AM22" s="2501"/>
      <c r="AN22" s="2501"/>
      <c r="AO22" s="2501"/>
      <c r="AP22" s="2501"/>
      <c r="AQ22" s="2501"/>
      <c r="AR22" s="2501"/>
      <c r="AS22" s="2501"/>
      <c r="AT22" s="2501"/>
      <c r="AU22" s="651">
        <v>1</v>
      </c>
      <c r="AV22" s="681"/>
      <c r="AW22" s="681"/>
      <c r="AX22" s="648"/>
      <c r="AY22" s="648"/>
      <c r="AZ22" s="648"/>
      <c r="BA22" s="648"/>
      <c r="BB22" s="648"/>
      <c r="BC22" s="648"/>
      <c r="BD22" s="648"/>
      <c r="BE22" s="648"/>
      <c r="BF22" s="648"/>
      <c r="BG22" s="648"/>
      <c r="BH22" s="648"/>
      <c r="BI22" s="648"/>
      <c r="BJ22" s="648"/>
      <c r="BK22" s="662"/>
      <c r="BL22" s="662"/>
      <c r="BM22" s="662"/>
      <c r="BN22" s="662"/>
      <c r="BO22" s="662"/>
      <c r="BP22" s="662"/>
      <c r="BQ22" s="662"/>
      <c r="BR22" s="662"/>
      <c r="BS22" s="662"/>
      <c r="BT22" s="662"/>
      <c r="BU22" s="662"/>
      <c r="BV22" s="662"/>
      <c r="BW22" s="662"/>
      <c r="BX22" s="662"/>
      <c r="BY22" s="662"/>
      <c r="BZ22" s="662"/>
      <c r="CA22" s="662"/>
      <c r="CB22" s="648"/>
      <c r="CC22" s="660">
        <v>1</v>
      </c>
    </row>
    <row r="23" spans="1:81" ht="11.25" customHeight="1">
      <c r="A23" s="678" t="str">
        <f>IF(C23="","","Causa 12")</f>
        <v/>
      </c>
      <c r="B23" s="679"/>
      <c r="C23" s="2137"/>
      <c r="D23" s="2497"/>
      <c r="E23" s="2497"/>
      <c r="F23" s="2497"/>
      <c r="G23" s="2497"/>
      <c r="H23" s="2498"/>
      <c r="I23" s="2137"/>
      <c r="J23" s="2497"/>
      <c r="K23" s="2497"/>
      <c r="L23" s="2497"/>
      <c r="M23" s="2497"/>
      <c r="N23" s="2497"/>
      <c r="O23" s="2497"/>
      <c r="P23" s="2497"/>
      <c r="Q23" s="2497"/>
      <c r="R23" s="2497"/>
      <c r="S23" s="2497"/>
      <c r="T23" s="2497"/>
      <c r="U23" s="2497"/>
      <c r="V23" s="2497"/>
      <c r="W23" s="2498"/>
      <c r="X23" s="2137"/>
      <c r="Y23" s="2497"/>
      <c r="Z23" s="2497"/>
      <c r="AA23" s="2498"/>
      <c r="AB23" s="2499" t="str">
        <f t="shared" si="1"/>
        <v/>
      </c>
      <c r="AC23" s="2500"/>
      <c r="AD23" s="2501" t="str">
        <f t="shared" si="0"/>
        <v/>
      </c>
      <c r="AE23" s="2501"/>
      <c r="AF23" s="2501"/>
      <c r="AG23" s="2501"/>
      <c r="AH23" s="2501"/>
      <c r="AI23" s="2501"/>
      <c r="AJ23" s="2501"/>
      <c r="AK23" s="2501"/>
      <c r="AL23" s="2501"/>
      <c r="AM23" s="2501"/>
      <c r="AN23" s="2501"/>
      <c r="AO23" s="2501"/>
      <c r="AP23" s="2501"/>
      <c r="AQ23" s="2501"/>
      <c r="AR23" s="2501"/>
      <c r="AS23" s="2501"/>
      <c r="AT23" s="2501"/>
      <c r="AU23" s="651">
        <v>1</v>
      </c>
      <c r="AV23" s="681"/>
      <c r="AW23" s="681"/>
      <c r="AX23" s="648"/>
      <c r="AY23" s="648"/>
      <c r="AZ23" s="648"/>
      <c r="BA23" s="648"/>
      <c r="BB23" s="648"/>
      <c r="BC23" s="648"/>
      <c r="BD23" s="648"/>
      <c r="BE23" s="648"/>
      <c r="BF23" s="648"/>
      <c r="BG23" s="648"/>
      <c r="BH23" s="648"/>
      <c r="BI23" s="648"/>
      <c r="BJ23" s="648"/>
      <c r="BK23" s="662"/>
      <c r="BL23" s="662"/>
      <c r="BM23" s="662"/>
      <c r="BN23" s="662"/>
      <c r="BO23" s="662"/>
      <c r="BP23" s="662"/>
      <c r="BQ23" s="662"/>
      <c r="BR23" s="662"/>
      <c r="BS23" s="662"/>
      <c r="BT23" s="662"/>
      <c r="BU23" s="662"/>
      <c r="BV23" s="662"/>
      <c r="BW23" s="662"/>
      <c r="BX23" s="662"/>
      <c r="BY23" s="662"/>
      <c r="BZ23" s="662"/>
      <c r="CA23" s="662"/>
      <c r="CB23" s="648"/>
      <c r="CC23" s="660">
        <v>1</v>
      </c>
    </row>
    <row r="24" spans="1:81" ht="11.25" customHeight="1">
      <c r="A24" s="678" t="str">
        <f>IF(C24="","","Causa 13")</f>
        <v/>
      </c>
      <c r="B24" s="679"/>
      <c r="C24" s="2137"/>
      <c r="D24" s="2497"/>
      <c r="E24" s="2497"/>
      <c r="F24" s="2497"/>
      <c r="G24" s="2497"/>
      <c r="H24" s="2498"/>
      <c r="I24" s="2137"/>
      <c r="J24" s="2497"/>
      <c r="K24" s="2497"/>
      <c r="L24" s="2497"/>
      <c r="M24" s="2497"/>
      <c r="N24" s="2497"/>
      <c r="O24" s="2497"/>
      <c r="P24" s="2497"/>
      <c r="Q24" s="2497"/>
      <c r="R24" s="2497"/>
      <c r="S24" s="2497"/>
      <c r="T24" s="2497"/>
      <c r="U24" s="2497"/>
      <c r="V24" s="2497"/>
      <c r="W24" s="2498"/>
      <c r="X24" s="2137"/>
      <c r="Y24" s="2497"/>
      <c r="Z24" s="2497"/>
      <c r="AA24" s="2498"/>
      <c r="AB24" s="2499" t="str">
        <f t="shared" si="1"/>
        <v/>
      </c>
      <c r="AC24" s="2500"/>
      <c r="AD24" s="2501" t="str">
        <f t="shared" si="0"/>
        <v/>
      </c>
      <c r="AE24" s="2501"/>
      <c r="AF24" s="2501"/>
      <c r="AG24" s="2501"/>
      <c r="AH24" s="2501"/>
      <c r="AI24" s="2501"/>
      <c r="AJ24" s="2501"/>
      <c r="AK24" s="2501"/>
      <c r="AL24" s="2501"/>
      <c r="AM24" s="2501"/>
      <c r="AN24" s="2501"/>
      <c r="AO24" s="2501"/>
      <c r="AP24" s="2501"/>
      <c r="AQ24" s="2501"/>
      <c r="AR24" s="2501"/>
      <c r="AS24" s="2501"/>
      <c r="AT24" s="2501"/>
      <c r="AU24" s="651">
        <v>1</v>
      </c>
      <c r="AV24" s="681"/>
      <c r="AW24" s="681"/>
      <c r="AX24" s="648"/>
      <c r="AY24" s="648"/>
      <c r="AZ24" s="648"/>
      <c r="BA24" s="648"/>
      <c r="BB24" s="648"/>
      <c r="BC24" s="648"/>
      <c r="BD24" s="648"/>
      <c r="BE24" s="648"/>
      <c r="BF24" s="648"/>
      <c r="BG24" s="648"/>
      <c r="BH24" s="648"/>
      <c r="BI24" s="648"/>
      <c r="BJ24" s="648"/>
      <c r="BK24" s="662"/>
      <c r="BL24" s="662"/>
      <c r="BM24" s="662"/>
      <c r="BN24" s="662"/>
      <c r="BO24" s="662"/>
      <c r="BP24" s="662"/>
      <c r="BQ24" s="662"/>
      <c r="BR24" s="662"/>
      <c r="BS24" s="662"/>
      <c r="BT24" s="662"/>
      <c r="BU24" s="662"/>
      <c r="BV24" s="662"/>
      <c r="BW24" s="662"/>
      <c r="BX24" s="662"/>
      <c r="BY24" s="662"/>
      <c r="BZ24" s="662"/>
      <c r="CA24" s="662"/>
      <c r="CB24" s="648"/>
      <c r="CC24" s="660">
        <v>1</v>
      </c>
    </row>
    <row r="25" spans="1:81" ht="11.25" customHeight="1">
      <c r="A25" s="678" t="str">
        <f>IF(C25="","","Causa 14")</f>
        <v/>
      </c>
      <c r="B25" s="679"/>
      <c r="C25" s="2137"/>
      <c r="D25" s="2497"/>
      <c r="E25" s="2497"/>
      <c r="F25" s="2497"/>
      <c r="G25" s="2497"/>
      <c r="H25" s="2498"/>
      <c r="I25" s="2137"/>
      <c r="J25" s="2497"/>
      <c r="K25" s="2497"/>
      <c r="L25" s="2497"/>
      <c r="M25" s="2497"/>
      <c r="N25" s="2497"/>
      <c r="O25" s="2497"/>
      <c r="P25" s="2497"/>
      <c r="Q25" s="2497"/>
      <c r="R25" s="2497"/>
      <c r="S25" s="2497"/>
      <c r="T25" s="2497"/>
      <c r="U25" s="2497"/>
      <c r="V25" s="2497"/>
      <c r="W25" s="2498"/>
      <c r="X25" s="2137"/>
      <c r="Y25" s="2497"/>
      <c r="Z25" s="2497"/>
      <c r="AA25" s="2498"/>
      <c r="AB25" s="2499" t="str">
        <f t="shared" si="1"/>
        <v/>
      </c>
      <c r="AC25" s="2500"/>
      <c r="AD25" s="2501" t="str">
        <f t="shared" si="0"/>
        <v/>
      </c>
      <c r="AE25" s="2501"/>
      <c r="AF25" s="2501"/>
      <c r="AG25" s="2501"/>
      <c r="AH25" s="2501"/>
      <c r="AI25" s="2501"/>
      <c r="AJ25" s="2501"/>
      <c r="AK25" s="2501"/>
      <c r="AL25" s="2501"/>
      <c r="AM25" s="2501"/>
      <c r="AN25" s="2501"/>
      <c r="AO25" s="2501"/>
      <c r="AP25" s="2501"/>
      <c r="AQ25" s="2501"/>
      <c r="AR25" s="2501"/>
      <c r="AS25" s="2501"/>
      <c r="AT25" s="2501"/>
      <c r="AU25" s="651">
        <v>1</v>
      </c>
      <c r="AV25" s="681"/>
      <c r="AW25" s="681"/>
      <c r="AX25" s="648"/>
      <c r="AY25" s="648"/>
      <c r="AZ25" s="648"/>
      <c r="BA25" s="648"/>
      <c r="BB25" s="648"/>
      <c r="BC25" s="648"/>
      <c r="BD25" s="648"/>
      <c r="BE25" s="648"/>
      <c r="BF25" s="648"/>
      <c r="BG25" s="648"/>
      <c r="BH25" s="648"/>
      <c r="BI25" s="648"/>
      <c r="BJ25" s="648"/>
      <c r="BK25" s="662"/>
      <c r="BL25" s="662"/>
      <c r="BM25" s="662"/>
      <c r="BN25" s="662"/>
      <c r="BO25" s="662"/>
      <c r="BP25" s="662"/>
      <c r="BQ25" s="662"/>
      <c r="BR25" s="662"/>
      <c r="BS25" s="662"/>
      <c r="BT25" s="662"/>
      <c r="BU25" s="662"/>
      <c r="BV25" s="662"/>
      <c r="BW25" s="662"/>
      <c r="BX25" s="662"/>
      <c r="BY25" s="662"/>
      <c r="BZ25" s="662"/>
      <c r="CA25" s="662"/>
      <c r="CB25" s="648"/>
      <c r="CC25" s="660">
        <v>1</v>
      </c>
    </row>
    <row r="26" spans="1:81" ht="11.25" customHeight="1">
      <c r="A26" s="678" t="str">
        <f>IF(C26="","","Causa 15")</f>
        <v/>
      </c>
      <c r="B26" s="679"/>
      <c r="C26" s="2137"/>
      <c r="D26" s="2497"/>
      <c r="E26" s="2497"/>
      <c r="F26" s="2497"/>
      <c r="G26" s="2497"/>
      <c r="H26" s="2498"/>
      <c r="I26" s="2137"/>
      <c r="J26" s="2497"/>
      <c r="K26" s="2497"/>
      <c r="L26" s="2497"/>
      <c r="M26" s="2497"/>
      <c r="N26" s="2497"/>
      <c r="O26" s="2497"/>
      <c r="P26" s="2497"/>
      <c r="Q26" s="2497"/>
      <c r="R26" s="2497"/>
      <c r="S26" s="2497"/>
      <c r="T26" s="2497"/>
      <c r="U26" s="2497"/>
      <c r="V26" s="2497"/>
      <c r="W26" s="2498"/>
      <c r="X26" s="2137"/>
      <c r="Y26" s="2497"/>
      <c r="Z26" s="2497"/>
      <c r="AA26" s="2498"/>
      <c r="AB26" s="2499" t="str">
        <f t="shared" si="1"/>
        <v/>
      </c>
      <c r="AC26" s="2500"/>
      <c r="AD26" s="2501" t="str">
        <f t="shared" si="0"/>
        <v/>
      </c>
      <c r="AE26" s="2501"/>
      <c r="AF26" s="2501"/>
      <c r="AG26" s="2501"/>
      <c r="AH26" s="2501"/>
      <c r="AI26" s="2501"/>
      <c r="AJ26" s="2501"/>
      <c r="AK26" s="2501"/>
      <c r="AL26" s="2501"/>
      <c r="AM26" s="2501"/>
      <c r="AN26" s="2501"/>
      <c r="AO26" s="2501"/>
      <c r="AP26" s="2501"/>
      <c r="AQ26" s="2501"/>
      <c r="AR26" s="2501"/>
      <c r="AS26" s="2501"/>
      <c r="AT26" s="2501"/>
      <c r="AU26" s="651">
        <v>1</v>
      </c>
      <c r="AV26" s="681"/>
      <c r="AW26" s="681"/>
      <c r="AX26" s="648"/>
      <c r="AY26" s="648"/>
      <c r="AZ26" s="648"/>
      <c r="BA26" s="648"/>
      <c r="BB26" s="648"/>
      <c r="BC26" s="648"/>
      <c r="BD26" s="648"/>
      <c r="BE26" s="648"/>
      <c r="BF26" s="648"/>
      <c r="BG26" s="648"/>
      <c r="BH26" s="648"/>
      <c r="BI26" s="648"/>
      <c r="BJ26" s="648"/>
      <c r="BK26" s="662"/>
      <c r="BL26" s="662"/>
      <c r="BM26" s="662"/>
      <c r="BN26" s="662"/>
      <c r="BO26" s="662"/>
      <c r="BP26" s="662"/>
      <c r="BQ26" s="662"/>
      <c r="BR26" s="662"/>
      <c r="BS26" s="662"/>
      <c r="BT26" s="662"/>
      <c r="BU26" s="662"/>
      <c r="BV26" s="662"/>
      <c r="BW26" s="662"/>
      <c r="BX26" s="662"/>
      <c r="BY26" s="662"/>
      <c r="BZ26" s="662"/>
      <c r="CA26" s="662"/>
      <c r="CB26" s="648"/>
      <c r="CC26" s="660">
        <v>1</v>
      </c>
    </row>
    <row r="27" spans="1:81" ht="11.25" customHeight="1">
      <c r="A27" s="678" t="str">
        <f>IF(C27="","","Causa 16")</f>
        <v/>
      </c>
      <c r="B27" s="679"/>
      <c r="C27" s="2137"/>
      <c r="D27" s="2497"/>
      <c r="E27" s="2497"/>
      <c r="F27" s="2497"/>
      <c r="G27" s="2497"/>
      <c r="H27" s="2498"/>
      <c r="I27" s="2137"/>
      <c r="J27" s="2497"/>
      <c r="K27" s="2497"/>
      <c r="L27" s="2497"/>
      <c r="M27" s="2497"/>
      <c r="N27" s="2497"/>
      <c r="O27" s="2497"/>
      <c r="P27" s="2497"/>
      <c r="Q27" s="2497"/>
      <c r="R27" s="2497"/>
      <c r="S27" s="2497"/>
      <c r="T27" s="2497"/>
      <c r="U27" s="2497"/>
      <c r="V27" s="2497"/>
      <c r="W27" s="2498"/>
      <c r="X27" s="2137"/>
      <c r="Y27" s="2497"/>
      <c r="Z27" s="2497"/>
      <c r="AA27" s="2498"/>
      <c r="AB27" s="2499" t="str">
        <f t="shared" si="1"/>
        <v/>
      </c>
      <c r="AC27" s="2500"/>
      <c r="AD27" s="2501" t="str">
        <f t="shared" si="0"/>
        <v/>
      </c>
      <c r="AE27" s="2501"/>
      <c r="AF27" s="2501"/>
      <c r="AG27" s="2501"/>
      <c r="AH27" s="2501"/>
      <c r="AI27" s="2501"/>
      <c r="AJ27" s="2501"/>
      <c r="AK27" s="2501"/>
      <c r="AL27" s="2501"/>
      <c r="AM27" s="2501"/>
      <c r="AN27" s="2501"/>
      <c r="AO27" s="2501"/>
      <c r="AP27" s="2501"/>
      <c r="AQ27" s="2501"/>
      <c r="AR27" s="2501"/>
      <c r="AS27" s="2501"/>
      <c r="AT27" s="2501"/>
      <c r="AU27" s="651">
        <v>1</v>
      </c>
      <c r="AV27" s="681"/>
      <c r="AW27" s="681"/>
      <c r="AX27" s="648"/>
      <c r="AY27" s="648"/>
      <c r="AZ27" s="648"/>
      <c r="BA27" s="648"/>
      <c r="BB27" s="648"/>
      <c r="BC27" s="648"/>
      <c r="BD27" s="648"/>
      <c r="BE27" s="648"/>
      <c r="BF27" s="648"/>
      <c r="BG27" s="648"/>
      <c r="BH27" s="648"/>
      <c r="BI27" s="648"/>
      <c r="BJ27" s="648"/>
      <c r="BK27" s="662"/>
      <c r="BL27" s="662"/>
      <c r="BM27" s="662"/>
      <c r="BN27" s="662"/>
      <c r="BO27" s="662"/>
      <c r="BP27" s="662"/>
      <c r="BQ27" s="662"/>
      <c r="BR27" s="662"/>
      <c r="BS27" s="662"/>
      <c r="BT27" s="662"/>
      <c r="BU27" s="662"/>
      <c r="BV27" s="662"/>
      <c r="BW27" s="662"/>
      <c r="BX27" s="662"/>
      <c r="BY27" s="662"/>
      <c r="BZ27" s="662"/>
      <c r="CA27" s="662"/>
      <c r="CB27" s="648"/>
      <c r="CC27" s="660">
        <v>1</v>
      </c>
    </row>
    <row r="28" spans="1:81" ht="11.25" customHeight="1">
      <c r="A28" s="678" t="str">
        <f>IF(C28="","","Causa 17")</f>
        <v/>
      </c>
      <c r="B28" s="679"/>
      <c r="C28" s="2137"/>
      <c r="D28" s="2497"/>
      <c r="E28" s="2497"/>
      <c r="F28" s="2497"/>
      <c r="G28" s="2497"/>
      <c r="H28" s="2498"/>
      <c r="I28" s="2137"/>
      <c r="J28" s="2497"/>
      <c r="K28" s="2497"/>
      <c r="L28" s="2497"/>
      <c r="M28" s="2497"/>
      <c r="N28" s="2497"/>
      <c r="O28" s="2497"/>
      <c r="P28" s="2497"/>
      <c r="Q28" s="2497"/>
      <c r="R28" s="2497"/>
      <c r="S28" s="2497"/>
      <c r="T28" s="2497"/>
      <c r="U28" s="2497"/>
      <c r="V28" s="2497"/>
      <c r="W28" s="2498"/>
      <c r="X28" s="2137"/>
      <c r="Y28" s="2497"/>
      <c r="Z28" s="2497"/>
      <c r="AA28" s="2498"/>
      <c r="AB28" s="2499" t="str">
        <f t="shared" si="1"/>
        <v/>
      </c>
      <c r="AC28" s="2500"/>
      <c r="AD28" s="2501" t="str">
        <f t="shared" si="0"/>
        <v/>
      </c>
      <c r="AE28" s="2501"/>
      <c r="AF28" s="2501"/>
      <c r="AG28" s="2501"/>
      <c r="AH28" s="2501"/>
      <c r="AI28" s="2501"/>
      <c r="AJ28" s="2501"/>
      <c r="AK28" s="2501"/>
      <c r="AL28" s="2501"/>
      <c r="AM28" s="2501"/>
      <c r="AN28" s="2501"/>
      <c r="AO28" s="2501"/>
      <c r="AP28" s="2501"/>
      <c r="AQ28" s="2501"/>
      <c r="AR28" s="2501"/>
      <c r="AS28" s="2501"/>
      <c r="AT28" s="2501"/>
      <c r="AU28" s="651">
        <v>1</v>
      </c>
      <c r="AV28" s="681"/>
      <c r="AW28" s="681"/>
      <c r="AX28" s="648"/>
      <c r="AY28" s="648"/>
      <c r="AZ28" s="648"/>
      <c r="BA28" s="648"/>
      <c r="BB28" s="648"/>
      <c r="BC28" s="648"/>
      <c r="BD28" s="648"/>
      <c r="BE28" s="648"/>
      <c r="BF28" s="648"/>
      <c r="BG28" s="648"/>
      <c r="BH28" s="648"/>
      <c r="BI28" s="648"/>
      <c r="BJ28" s="648"/>
      <c r="BK28" s="662"/>
      <c r="BL28" s="662"/>
      <c r="BM28" s="662"/>
      <c r="BN28" s="662"/>
      <c r="BO28" s="662"/>
      <c r="BP28" s="662"/>
      <c r="BQ28" s="662"/>
      <c r="BR28" s="662"/>
      <c r="BS28" s="662"/>
      <c r="BT28" s="662"/>
      <c r="BU28" s="662"/>
      <c r="BV28" s="662"/>
      <c r="BW28" s="662"/>
      <c r="BX28" s="662"/>
      <c r="BY28" s="662"/>
      <c r="BZ28" s="662"/>
      <c r="CA28" s="662"/>
      <c r="CB28" s="648"/>
      <c r="CC28" s="660">
        <v>1</v>
      </c>
    </row>
    <row r="29" spans="1:81" ht="11.25" customHeight="1">
      <c r="A29" s="678" t="str">
        <f>IF(C29="","","Causa 18")</f>
        <v/>
      </c>
      <c r="B29" s="679"/>
      <c r="C29" s="2137"/>
      <c r="D29" s="2497"/>
      <c r="E29" s="2497"/>
      <c r="F29" s="2497"/>
      <c r="G29" s="2497"/>
      <c r="H29" s="2498"/>
      <c r="I29" s="2137"/>
      <c r="J29" s="2497"/>
      <c r="K29" s="2497"/>
      <c r="L29" s="2497"/>
      <c r="M29" s="2497"/>
      <c r="N29" s="2497"/>
      <c r="O29" s="2497"/>
      <c r="P29" s="2497"/>
      <c r="Q29" s="2497"/>
      <c r="R29" s="2497"/>
      <c r="S29" s="2497"/>
      <c r="T29" s="2497"/>
      <c r="U29" s="2497"/>
      <c r="V29" s="2497"/>
      <c r="W29" s="2498"/>
      <c r="X29" s="2137"/>
      <c r="Y29" s="2497"/>
      <c r="Z29" s="2497"/>
      <c r="AA29" s="2498"/>
      <c r="AB29" s="2499" t="str">
        <f t="shared" si="1"/>
        <v/>
      </c>
      <c r="AC29" s="2500"/>
      <c r="AD29" s="2501" t="str">
        <f t="shared" si="0"/>
        <v/>
      </c>
      <c r="AE29" s="2501"/>
      <c r="AF29" s="2501"/>
      <c r="AG29" s="2501"/>
      <c r="AH29" s="2501"/>
      <c r="AI29" s="2501"/>
      <c r="AJ29" s="2501"/>
      <c r="AK29" s="2501"/>
      <c r="AL29" s="2501"/>
      <c r="AM29" s="2501"/>
      <c r="AN29" s="2501"/>
      <c r="AO29" s="2501"/>
      <c r="AP29" s="2501"/>
      <c r="AQ29" s="2501"/>
      <c r="AR29" s="2501"/>
      <c r="AS29" s="2501"/>
      <c r="AT29" s="2501"/>
      <c r="AU29" s="651">
        <v>1</v>
      </c>
      <c r="AV29" s="681"/>
      <c r="AW29" s="681"/>
      <c r="AX29" s="648"/>
      <c r="AY29" s="648"/>
      <c r="AZ29" s="648"/>
      <c r="BA29" s="648"/>
      <c r="BB29" s="648"/>
      <c r="BC29" s="648"/>
      <c r="BD29" s="648"/>
      <c r="BE29" s="648"/>
      <c r="BF29" s="648"/>
      <c r="BG29" s="648"/>
      <c r="BH29" s="648"/>
      <c r="BI29" s="648"/>
      <c r="BJ29" s="648"/>
      <c r="BK29" s="662"/>
      <c r="BL29" s="662"/>
      <c r="BM29" s="662"/>
      <c r="BN29" s="662"/>
      <c r="BO29" s="662"/>
      <c r="BP29" s="662"/>
      <c r="BQ29" s="662"/>
      <c r="BR29" s="662"/>
      <c r="BS29" s="662"/>
      <c r="BT29" s="662"/>
      <c r="BU29" s="662"/>
      <c r="BV29" s="662"/>
      <c r="BW29" s="662"/>
      <c r="BX29" s="662"/>
      <c r="BY29" s="662"/>
      <c r="BZ29" s="662"/>
      <c r="CA29" s="662"/>
      <c r="CB29" s="648"/>
      <c r="CC29" s="660">
        <v>1</v>
      </c>
    </row>
    <row r="30" spans="1:81" ht="11.25" customHeight="1">
      <c r="A30" s="678" t="str">
        <f>IF(C30="","","Causa 19")</f>
        <v/>
      </c>
      <c r="B30" s="679"/>
      <c r="C30" s="2137"/>
      <c r="D30" s="2497"/>
      <c r="E30" s="2497"/>
      <c r="F30" s="2497"/>
      <c r="G30" s="2497"/>
      <c r="H30" s="2498"/>
      <c r="I30" s="2137"/>
      <c r="J30" s="2497"/>
      <c r="K30" s="2497"/>
      <c r="L30" s="2497"/>
      <c r="M30" s="2497"/>
      <c r="N30" s="2497"/>
      <c r="O30" s="2497"/>
      <c r="P30" s="2497"/>
      <c r="Q30" s="2497"/>
      <c r="R30" s="2497"/>
      <c r="S30" s="2497"/>
      <c r="T30" s="2497"/>
      <c r="U30" s="2497"/>
      <c r="V30" s="2497"/>
      <c r="W30" s="2498"/>
      <c r="X30" s="2137"/>
      <c r="Y30" s="2497"/>
      <c r="Z30" s="2497"/>
      <c r="AA30" s="2498"/>
      <c r="AB30" s="2499" t="str">
        <f t="shared" si="1"/>
        <v/>
      </c>
      <c r="AC30" s="2500"/>
      <c r="AD30" s="2501" t="str">
        <f t="shared" si="0"/>
        <v/>
      </c>
      <c r="AE30" s="2501"/>
      <c r="AF30" s="2501"/>
      <c r="AG30" s="2501"/>
      <c r="AH30" s="2501"/>
      <c r="AI30" s="2501"/>
      <c r="AJ30" s="2501"/>
      <c r="AK30" s="2501"/>
      <c r="AL30" s="2501"/>
      <c r="AM30" s="2501"/>
      <c r="AN30" s="2501"/>
      <c r="AO30" s="2501"/>
      <c r="AP30" s="2501"/>
      <c r="AQ30" s="2501"/>
      <c r="AR30" s="2501"/>
      <c r="AS30" s="2501"/>
      <c r="AT30" s="2501"/>
      <c r="AU30" s="651">
        <v>1</v>
      </c>
      <c r="AV30" s="681"/>
      <c r="AW30" s="681"/>
      <c r="AX30" s="648"/>
      <c r="AY30" s="648"/>
      <c r="AZ30" s="648"/>
      <c r="BA30" s="648"/>
      <c r="BB30" s="648"/>
      <c r="BC30" s="648"/>
      <c r="BD30" s="648"/>
      <c r="BE30" s="648"/>
      <c r="BF30" s="648"/>
      <c r="BG30" s="648"/>
      <c r="BH30" s="648"/>
      <c r="BI30" s="648"/>
      <c r="BJ30" s="648"/>
      <c r="BK30" s="662"/>
      <c r="BL30" s="662"/>
      <c r="BM30" s="662"/>
      <c r="BN30" s="662"/>
      <c r="BO30" s="662"/>
      <c r="BP30" s="662"/>
      <c r="BQ30" s="662"/>
      <c r="BR30" s="662"/>
      <c r="BS30" s="662"/>
      <c r="BT30" s="662"/>
      <c r="BU30" s="662"/>
      <c r="BV30" s="662"/>
      <c r="BW30" s="662"/>
      <c r="BX30" s="662"/>
      <c r="BY30" s="662"/>
      <c r="BZ30" s="662"/>
      <c r="CA30" s="662"/>
      <c r="CB30" s="648"/>
      <c r="CC30" s="660">
        <v>1</v>
      </c>
    </row>
    <row r="31" spans="1:81" ht="11.25" customHeight="1">
      <c r="A31" s="678" t="str">
        <f>IF(C31="","","Causa 20")</f>
        <v/>
      </c>
      <c r="B31" s="679"/>
      <c r="C31" s="2137"/>
      <c r="D31" s="2497"/>
      <c r="E31" s="2497"/>
      <c r="F31" s="2497"/>
      <c r="G31" s="2497"/>
      <c r="H31" s="2498"/>
      <c r="I31" s="2137"/>
      <c r="J31" s="2497"/>
      <c r="K31" s="2497"/>
      <c r="L31" s="2497"/>
      <c r="M31" s="2497"/>
      <c r="N31" s="2497"/>
      <c r="O31" s="2497"/>
      <c r="P31" s="2497"/>
      <c r="Q31" s="2497"/>
      <c r="R31" s="2497"/>
      <c r="S31" s="2497"/>
      <c r="T31" s="2497"/>
      <c r="U31" s="2497"/>
      <c r="V31" s="2497"/>
      <c r="W31" s="2498"/>
      <c r="X31" s="2137"/>
      <c r="Y31" s="2497"/>
      <c r="Z31" s="2497"/>
      <c r="AA31" s="2498"/>
      <c r="AB31" s="2499" t="str">
        <f t="shared" si="1"/>
        <v/>
      </c>
      <c r="AC31" s="2500"/>
      <c r="AD31" s="2501" t="str">
        <f t="shared" si="0"/>
        <v/>
      </c>
      <c r="AE31" s="2501"/>
      <c r="AF31" s="2501"/>
      <c r="AG31" s="2501"/>
      <c r="AH31" s="2501"/>
      <c r="AI31" s="2501"/>
      <c r="AJ31" s="2501"/>
      <c r="AK31" s="2501"/>
      <c r="AL31" s="2501"/>
      <c r="AM31" s="2501"/>
      <c r="AN31" s="2501"/>
      <c r="AO31" s="2501"/>
      <c r="AP31" s="2501"/>
      <c r="AQ31" s="2501"/>
      <c r="AR31" s="2501"/>
      <c r="AS31" s="2501"/>
      <c r="AT31" s="2501"/>
      <c r="AU31" s="651">
        <v>1</v>
      </c>
      <c r="AV31" s="681"/>
      <c r="AW31" s="681"/>
      <c r="AX31" s="648"/>
      <c r="AY31" s="648"/>
      <c r="AZ31" s="648"/>
      <c r="BA31" s="648"/>
      <c r="BB31" s="648"/>
      <c r="BC31" s="648"/>
      <c r="BD31" s="648"/>
      <c r="BE31" s="648"/>
      <c r="BF31" s="648"/>
      <c r="BG31" s="648"/>
      <c r="BH31" s="648"/>
      <c r="BI31" s="648"/>
      <c r="BJ31" s="648"/>
      <c r="BK31" s="662"/>
      <c r="BL31" s="662"/>
      <c r="BM31" s="662"/>
      <c r="BN31" s="662"/>
      <c r="BO31" s="662"/>
      <c r="BP31" s="662"/>
      <c r="BQ31" s="662"/>
      <c r="BR31" s="662"/>
      <c r="BS31" s="662"/>
      <c r="BT31" s="662"/>
      <c r="BU31" s="662"/>
      <c r="BV31" s="662"/>
      <c r="BW31" s="662"/>
      <c r="BX31" s="662"/>
      <c r="BY31" s="662"/>
      <c r="BZ31" s="662"/>
      <c r="CA31" s="662"/>
      <c r="CB31" s="648"/>
      <c r="CC31" s="660">
        <v>1</v>
      </c>
    </row>
    <row r="32" spans="1:81" ht="15" customHeight="1">
      <c r="AU32" s="651">
        <v>1</v>
      </c>
      <c r="CC32" s="660">
        <v>1</v>
      </c>
    </row>
    <row r="33" spans="1:81" ht="30" customHeight="1">
      <c r="A33" s="667"/>
      <c r="B33" s="2492" t="s">
        <v>23</v>
      </c>
      <c r="C33" s="2493"/>
      <c r="D33" s="2493"/>
      <c r="E33" s="2493"/>
      <c r="F33" s="2493"/>
      <c r="G33" s="2493"/>
      <c r="H33" s="2493"/>
      <c r="I33" s="2493"/>
      <c r="J33" s="2493"/>
      <c r="K33" s="2493"/>
      <c r="L33" s="2493"/>
      <c r="M33" s="2493"/>
      <c r="N33" s="2493"/>
      <c r="O33" s="2493"/>
      <c r="P33" s="2493"/>
      <c r="Q33" s="2493"/>
      <c r="R33" s="2493"/>
      <c r="S33" s="2493"/>
      <c r="T33" s="2493"/>
      <c r="U33" s="2493"/>
      <c r="V33" s="2493"/>
      <c r="W33" s="2493"/>
      <c r="X33" s="2493"/>
      <c r="Y33" s="2493"/>
      <c r="Z33" s="2493"/>
      <c r="AA33" s="2494"/>
      <c r="AB33" s="676"/>
      <c r="AC33" s="676"/>
      <c r="AD33" s="676"/>
      <c r="AE33" s="676"/>
      <c r="AF33" s="676"/>
      <c r="AG33" s="676"/>
      <c r="AH33" s="676"/>
      <c r="AI33" s="676"/>
      <c r="AJ33" s="676"/>
      <c r="AK33" s="676"/>
      <c r="AL33" s="676"/>
      <c r="AM33" s="676"/>
      <c r="AN33" s="676"/>
      <c r="AO33" s="676"/>
      <c r="AP33" s="676"/>
      <c r="AQ33" s="676"/>
      <c r="AR33" s="676"/>
      <c r="AS33" s="676"/>
      <c r="AT33" s="676"/>
      <c r="AU33" s="651">
        <v>1</v>
      </c>
      <c r="AV33" s="654"/>
      <c r="AW33" s="648"/>
      <c r="AX33" s="648"/>
      <c r="AY33" s="648"/>
      <c r="AZ33" s="648"/>
      <c r="BA33" s="648"/>
      <c r="BB33" s="648"/>
      <c r="BC33" s="648"/>
      <c r="BD33" s="648"/>
      <c r="BE33" s="648"/>
      <c r="BF33" s="648"/>
      <c r="CC33" s="660">
        <v>1</v>
      </c>
    </row>
    <row r="34" spans="1:81" ht="17.25" customHeight="1">
      <c r="A34" s="667" t="s">
        <v>123</v>
      </c>
      <c r="B34" s="683" t="s">
        <v>48</v>
      </c>
      <c r="C34" s="2495" t="s">
        <v>508</v>
      </c>
      <c r="D34" s="2296"/>
      <c r="E34" s="2296"/>
      <c r="F34" s="2296"/>
      <c r="G34" s="2296"/>
      <c r="H34" s="2296"/>
      <c r="I34" s="2296"/>
      <c r="J34" s="2296"/>
      <c r="K34" s="2296"/>
      <c r="L34" s="2296"/>
      <c r="M34" s="2296"/>
      <c r="N34" s="2296"/>
      <c r="O34" s="2296"/>
      <c r="P34" s="2296"/>
      <c r="Q34" s="2296"/>
      <c r="R34" s="2296"/>
      <c r="S34" s="2296"/>
      <c r="T34" s="2296"/>
      <c r="U34" s="2296"/>
      <c r="V34" s="2296"/>
      <c r="W34" s="2296"/>
      <c r="X34" s="2296"/>
      <c r="Y34" s="2296"/>
      <c r="Z34" s="2296"/>
      <c r="AA34" s="2288"/>
      <c r="AB34" s="684"/>
      <c r="AC34" s="684"/>
      <c r="AD34" s="684"/>
      <c r="AE34" s="684"/>
      <c r="AF34" s="684"/>
      <c r="AG34" s="684"/>
      <c r="AH34" s="684"/>
      <c r="AI34" s="684"/>
      <c r="AJ34" s="684"/>
      <c r="AK34" s="684"/>
      <c r="AL34" s="684"/>
      <c r="AM34" s="684"/>
      <c r="AN34" s="684"/>
      <c r="AO34" s="684"/>
      <c r="AP34" s="684"/>
      <c r="AQ34" s="684"/>
      <c r="AR34" s="684"/>
      <c r="AS34" s="684"/>
      <c r="AT34" s="684"/>
      <c r="AU34" s="651">
        <v>1</v>
      </c>
      <c r="AV34" s="685"/>
      <c r="AW34" s="648"/>
      <c r="AX34" s="648"/>
      <c r="AY34" s="648"/>
      <c r="AZ34" s="648"/>
      <c r="BA34" s="648"/>
      <c r="BB34" s="648"/>
      <c r="BC34" s="648"/>
      <c r="BD34" s="648"/>
      <c r="BE34" s="648"/>
      <c r="BF34" s="648"/>
      <c r="CC34" s="660">
        <v>1</v>
      </c>
    </row>
    <row r="35" spans="1:81" ht="29.25" customHeight="1">
      <c r="A35" s="678">
        <v>1</v>
      </c>
      <c r="B35" s="686" t="s">
        <v>133</v>
      </c>
      <c r="C35" s="2496" t="s">
        <v>842</v>
      </c>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687"/>
      <c r="AC35" s="687"/>
      <c r="AD35" s="687"/>
      <c r="AE35" s="687"/>
      <c r="AF35" s="687"/>
      <c r="AG35" s="687"/>
      <c r="AH35" s="687"/>
      <c r="AI35" s="687"/>
      <c r="AJ35" s="687"/>
      <c r="AK35" s="687"/>
      <c r="AL35" s="687"/>
      <c r="AM35" s="687"/>
      <c r="AN35" s="687"/>
      <c r="AO35" s="687"/>
      <c r="AP35" s="687"/>
      <c r="AQ35" s="687"/>
      <c r="AR35" s="687"/>
      <c r="AS35" s="687"/>
      <c r="AT35" s="687"/>
      <c r="AU35" s="651">
        <v>1</v>
      </c>
      <c r="AV35" s="685" t="str">
        <f>CONCATENATE(A35,".",B35,"
",C35," 
",A36,". ",B36,"
",C36," 
",A37,". ",B37,"
",C37," 
",A38,". ",B38,"
",C38," 
",A39,". ",B39,"
",C39," 
",A40,". ",B40,"
",C40," 
",A41,". ",B41,"
",C41,"",)</f>
        <v xml:space="preserve">1.Operativa:
Responsabilidades penales, fiscales y disciplinarias por el incumplimiento de las normas asociadas a SARLAFT 
2. Reputacional:
Afectación de la imagen insitucional 
3. Legal:
Afectación de la imagen insitucional 
4. Económica:
5. Daño Fiscal:
6. Derechos Fundamentales
7. Cambio Climático
</v>
      </c>
      <c r="AW35" s="648" t="s">
        <v>128</v>
      </c>
      <c r="AX35" s="648"/>
      <c r="AY35" s="648"/>
      <c r="AZ35" s="648"/>
      <c r="BA35" s="648"/>
      <c r="BB35" s="648"/>
      <c r="BC35" s="648"/>
      <c r="BD35" s="648"/>
      <c r="BE35" s="648"/>
      <c r="BF35" s="648"/>
      <c r="CC35" s="660">
        <v>1</v>
      </c>
    </row>
    <row r="36" spans="1:81" ht="29.25" customHeight="1">
      <c r="A36" s="678">
        <v>2</v>
      </c>
      <c r="B36" s="686" t="s">
        <v>131</v>
      </c>
      <c r="C36" s="2496" t="s">
        <v>843</v>
      </c>
      <c r="D36" s="2496"/>
      <c r="E36" s="2496"/>
      <c r="F36" s="2496"/>
      <c r="G36" s="2496"/>
      <c r="H36" s="2496"/>
      <c r="I36" s="2496"/>
      <c r="J36" s="2496"/>
      <c r="K36" s="2496"/>
      <c r="L36" s="2496"/>
      <c r="M36" s="2496"/>
      <c r="N36" s="2496"/>
      <c r="O36" s="2496"/>
      <c r="P36" s="2496"/>
      <c r="Q36" s="2496"/>
      <c r="R36" s="2496"/>
      <c r="S36" s="2496"/>
      <c r="T36" s="2496"/>
      <c r="U36" s="2496"/>
      <c r="V36" s="2496"/>
      <c r="W36" s="2496"/>
      <c r="X36" s="2496"/>
      <c r="Y36" s="2496"/>
      <c r="Z36" s="2496"/>
      <c r="AA36" s="2496"/>
      <c r="AB36" s="688"/>
      <c r="AC36" s="688"/>
      <c r="AD36" s="688"/>
      <c r="AE36" s="688"/>
      <c r="AF36" s="688"/>
      <c r="AG36" s="688"/>
      <c r="AH36" s="688"/>
      <c r="AI36" s="688"/>
      <c r="AJ36" s="688"/>
      <c r="AK36" s="688"/>
      <c r="AL36" s="688"/>
      <c r="AM36" s="688"/>
      <c r="AN36" s="688"/>
      <c r="AO36" s="688"/>
      <c r="AP36" s="688"/>
      <c r="AQ36" s="688"/>
      <c r="AR36" s="688"/>
      <c r="AS36" s="688"/>
      <c r="AT36" s="688"/>
      <c r="AU36" s="651">
        <v>1</v>
      </c>
      <c r="AV36" s="685"/>
      <c r="AW36" s="648" t="s">
        <v>130</v>
      </c>
      <c r="AX36" s="648"/>
      <c r="AY36" s="648"/>
      <c r="AZ36" s="648"/>
      <c r="BA36" s="654"/>
      <c r="BB36" s="654"/>
      <c r="BC36" s="654"/>
      <c r="BD36" s="654"/>
      <c r="BE36" s="654"/>
      <c r="BF36" s="654"/>
      <c r="CC36" s="660">
        <v>1</v>
      </c>
    </row>
    <row r="37" spans="1:81" ht="29.25" customHeight="1">
      <c r="A37" s="678">
        <v>3</v>
      </c>
      <c r="B37" s="686" t="s">
        <v>127</v>
      </c>
      <c r="C37" s="2496" t="s">
        <v>843</v>
      </c>
      <c r="D37" s="2496"/>
      <c r="E37" s="2496"/>
      <c r="F37" s="2496"/>
      <c r="G37" s="2496"/>
      <c r="H37" s="2496"/>
      <c r="I37" s="2496"/>
      <c r="J37" s="2496"/>
      <c r="K37" s="2496"/>
      <c r="L37" s="2496"/>
      <c r="M37" s="2496"/>
      <c r="N37" s="2496"/>
      <c r="O37" s="2496"/>
      <c r="P37" s="2496"/>
      <c r="Q37" s="2496"/>
      <c r="R37" s="2496"/>
      <c r="S37" s="2496"/>
      <c r="T37" s="2496"/>
      <c r="U37" s="2496"/>
      <c r="V37" s="2496"/>
      <c r="W37" s="2496"/>
      <c r="X37" s="2496"/>
      <c r="Y37" s="2496"/>
      <c r="Z37" s="2496"/>
      <c r="AA37" s="2496"/>
      <c r="AB37" s="689"/>
      <c r="AC37" s="689"/>
      <c r="AD37" s="689"/>
      <c r="AE37" s="689"/>
      <c r="AF37" s="689"/>
      <c r="AG37" s="689"/>
      <c r="AH37" s="689"/>
      <c r="AI37" s="689"/>
      <c r="AJ37" s="689"/>
      <c r="AK37" s="689"/>
      <c r="AL37" s="689"/>
      <c r="AM37" s="689"/>
      <c r="AN37" s="689"/>
      <c r="AO37" s="689"/>
      <c r="AP37" s="689"/>
      <c r="AQ37" s="689"/>
      <c r="AR37" s="689"/>
      <c r="AS37" s="689"/>
      <c r="AT37" s="689"/>
      <c r="AU37" s="651">
        <v>1</v>
      </c>
      <c r="AV37" s="685"/>
      <c r="AW37" s="648" t="s">
        <v>132</v>
      </c>
      <c r="AX37" s="648"/>
      <c r="AY37" s="654"/>
      <c r="AZ37" s="654"/>
      <c r="BA37" s="654"/>
      <c r="BB37" s="654"/>
      <c r="BC37" s="654"/>
      <c r="BD37" s="654"/>
      <c r="BE37" s="654"/>
      <c r="BF37" s="654"/>
      <c r="CC37" s="660">
        <v>1</v>
      </c>
    </row>
    <row r="38" spans="1:81" ht="29.25" customHeight="1">
      <c r="A38" s="678">
        <v>4</v>
      </c>
      <c r="B38" s="686" t="s">
        <v>129</v>
      </c>
      <c r="C38" s="2485"/>
      <c r="D38" s="2486"/>
      <c r="E38" s="2486"/>
      <c r="F38" s="2486"/>
      <c r="G38" s="2486"/>
      <c r="H38" s="2486"/>
      <c r="I38" s="2486"/>
      <c r="J38" s="2486"/>
      <c r="K38" s="2486"/>
      <c r="L38" s="2486"/>
      <c r="M38" s="2486"/>
      <c r="N38" s="2486"/>
      <c r="O38" s="2486"/>
      <c r="P38" s="2486"/>
      <c r="Q38" s="2486"/>
      <c r="R38" s="2486"/>
      <c r="S38" s="2486"/>
      <c r="T38" s="2486"/>
      <c r="U38" s="2486"/>
      <c r="V38" s="2486"/>
      <c r="W38" s="2486"/>
      <c r="X38" s="2486"/>
      <c r="Y38" s="2486"/>
      <c r="Z38" s="2486"/>
      <c r="AA38" s="2487"/>
      <c r="AB38" s="687"/>
      <c r="AC38" s="687"/>
      <c r="AD38" s="687"/>
      <c r="AE38" s="687"/>
      <c r="AF38" s="687"/>
      <c r="AG38" s="687"/>
      <c r="AH38" s="687"/>
      <c r="AI38" s="687"/>
      <c r="AJ38" s="687"/>
      <c r="AK38" s="687"/>
      <c r="AL38" s="687"/>
      <c r="AM38" s="687"/>
      <c r="AN38" s="687"/>
      <c r="AO38" s="687"/>
      <c r="AP38" s="687"/>
      <c r="AQ38" s="687"/>
      <c r="AR38" s="687"/>
      <c r="AS38" s="687"/>
      <c r="AT38" s="687"/>
      <c r="AU38" s="651">
        <v>1</v>
      </c>
      <c r="AV38" s="685"/>
      <c r="AW38" s="648"/>
      <c r="AX38" s="648"/>
      <c r="AY38" s="654"/>
      <c r="AZ38" s="654"/>
      <c r="BA38" s="654"/>
      <c r="BB38" s="654"/>
      <c r="BC38" s="654"/>
      <c r="BD38" s="654"/>
      <c r="BE38" s="654"/>
      <c r="BF38" s="654"/>
      <c r="CC38" s="660">
        <v>1</v>
      </c>
    </row>
    <row r="39" spans="1:81" ht="29.25" customHeight="1">
      <c r="A39" s="678">
        <v>5</v>
      </c>
      <c r="B39" s="686" t="s">
        <v>134</v>
      </c>
      <c r="C39" s="2485"/>
      <c r="D39" s="2486"/>
      <c r="E39" s="2486"/>
      <c r="F39" s="2486"/>
      <c r="G39" s="2486"/>
      <c r="H39" s="2486"/>
      <c r="I39" s="2486"/>
      <c r="J39" s="2486"/>
      <c r="K39" s="2486"/>
      <c r="L39" s="2486"/>
      <c r="M39" s="2486"/>
      <c r="N39" s="2486"/>
      <c r="O39" s="2486"/>
      <c r="P39" s="2486"/>
      <c r="Q39" s="2486"/>
      <c r="R39" s="2486"/>
      <c r="S39" s="2486"/>
      <c r="T39" s="2486"/>
      <c r="U39" s="2486"/>
      <c r="V39" s="2486"/>
      <c r="W39" s="2486"/>
      <c r="X39" s="2486"/>
      <c r="Y39" s="2486"/>
      <c r="Z39" s="2486"/>
      <c r="AA39" s="2487"/>
      <c r="AB39" s="687"/>
      <c r="AC39" s="687"/>
      <c r="AD39" s="687"/>
      <c r="AE39" s="687"/>
      <c r="AF39" s="687"/>
      <c r="AG39" s="687"/>
      <c r="AH39" s="687"/>
      <c r="AI39" s="687"/>
      <c r="AJ39" s="687"/>
      <c r="AK39" s="687"/>
      <c r="AL39" s="687"/>
      <c r="AM39" s="687"/>
      <c r="AN39" s="687"/>
      <c r="AO39" s="687"/>
      <c r="AP39" s="687"/>
      <c r="AQ39" s="687"/>
      <c r="AR39" s="687"/>
      <c r="AS39" s="687"/>
      <c r="AT39" s="687"/>
      <c r="AU39" s="651">
        <v>1</v>
      </c>
      <c r="AV39" s="685"/>
      <c r="AW39" s="648"/>
      <c r="AX39" s="648"/>
      <c r="AY39" s="654"/>
      <c r="AZ39" s="654"/>
      <c r="BA39" s="654"/>
      <c r="BB39" s="654"/>
      <c r="BC39" s="654"/>
      <c r="BD39" s="654"/>
      <c r="BE39" s="654"/>
      <c r="BF39" s="654"/>
      <c r="CC39" s="660">
        <v>1</v>
      </c>
    </row>
    <row r="40" spans="1:81" ht="29.25" customHeight="1">
      <c r="A40" s="678">
        <v>6</v>
      </c>
      <c r="B40" s="686" t="s">
        <v>475</v>
      </c>
      <c r="C40" s="2485"/>
      <c r="D40" s="2486"/>
      <c r="E40" s="2486"/>
      <c r="F40" s="2486"/>
      <c r="G40" s="2486"/>
      <c r="H40" s="2486"/>
      <c r="I40" s="2486"/>
      <c r="J40" s="2486"/>
      <c r="K40" s="2486"/>
      <c r="L40" s="2486"/>
      <c r="M40" s="2486"/>
      <c r="N40" s="2486"/>
      <c r="O40" s="2486"/>
      <c r="P40" s="2486"/>
      <c r="Q40" s="2486"/>
      <c r="R40" s="2486"/>
      <c r="S40" s="2486"/>
      <c r="T40" s="2486"/>
      <c r="U40" s="2486"/>
      <c r="V40" s="2486"/>
      <c r="W40" s="2486"/>
      <c r="X40" s="2486"/>
      <c r="Y40" s="2486"/>
      <c r="Z40" s="2486"/>
      <c r="AA40" s="2487"/>
      <c r="AB40" s="687"/>
      <c r="AC40" s="687"/>
      <c r="AD40" s="687"/>
      <c r="AE40" s="687"/>
      <c r="AF40" s="687"/>
      <c r="AG40" s="687"/>
      <c r="AH40" s="687"/>
      <c r="AI40" s="687"/>
      <c r="AJ40" s="687"/>
      <c r="AK40" s="687"/>
      <c r="AL40" s="687"/>
      <c r="AM40" s="687"/>
      <c r="AN40" s="687"/>
      <c r="AO40" s="687"/>
      <c r="AP40" s="687"/>
      <c r="AQ40" s="687"/>
      <c r="AR40" s="687"/>
      <c r="AS40" s="687"/>
      <c r="AT40" s="687"/>
      <c r="AU40" s="651">
        <v>1</v>
      </c>
      <c r="AV40" s="685"/>
      <c r="AW40" s="648"/>
      <c r="AX40" s="648"/>
      <c r="AY40" s="654"/>
      <c r="AZ40" s="654"/>
      <c r="BA40" s="654"/>
      <c r="BB40" s="654"/>
      <c r="BC40" s="654"/>
      <c r="BD40" s="654"/>
      <c r="BE40" s="654"/>
      <c r="BF40" s="654"/>
      <c r="CC40" s="660">
        <v>1</v>
      </c>
    </row>
    <row r="41" spans="1:81" ht="29.25" customHeight="1">
      <c r="A41" s="678">
        <v>7</v>
      </c>
      <c r="B41" s="686" t="s">
        <v>686</v>
      </c>
      <c r="C41" s="2485"/>
      <c r="D41" s="2486"/>
      <c r="E41" s="2486"/>
      <c r="F41" s="2486"/>
      <c r="G41" s="2486"/>
      <c r="H41" s="2486"/>
      <c r="I41" s="2486"/>
      <c r="J41" s="2486"/>
      <c r="K41" s="2486"/>
      <c r="L41" s="2486"/>
      <c r="M41" s="2486"/>
      <c r="N41" s="2486"/>
      <c r="O41" s="2486"/>
      <c r="P41" s="2486"/>
      <c r="Q41" s="2486"/>
      <c r="R41" s="2486"/>
      <c r="S41" s="2486"/>
      <c r="T41" s="2486"/>
      <c r="U41" s="2486"/>
      <c r="V41" s="2486"/>
      <c r="W41" s="2486"/>
      <c r="X41" s="2486"/>
      <c r="Y41" s="2486"/>
      <c r="Z41" s="2486"/>
      <c r="AA41" s="2487"/>
      <c r="AB41" s="687"/>
      <c r="AC41" s="687"/>
      <c r="AD41" s="687"/>
      <c r="AE41" s="687"/>
      <c r="AF41" s="687"/>
      <c r="AG41" s="687"/>
      <c r="AH41" s="687"/>
      <c r="AI41" s="687"/>
      <c r="AJ41" s="687"/>
      <c r="AK41" s="687"/>
      <c r="AL41" s="687"/>
      <c r="AM41" s="687"/>
      <c r="AN41" s="687"/>
      <c r="AO41" s="687"/>
      <c r="AP41" s="687"/>
      <c r="AQ41" s="687"/>
      <c r="AR41" s="687"/>
      <c r="AS41" s="687"/>
      <c r="AT41" s="687"/>
      <c r="AU41" s="651">
        <v>1</v>
      </c>
      <c r="AV41" s="685"/>
      <c r="AW41" s="648"/>
      <c r="AX41" s="648"/>
      <c r="AY41" s="654"/>
      <c r="AZ41" s="654"/>
      <c r="BA41" s="654"/>
      <c r="BB41" s="654"/>
      <c r="BC41" s="654"/>
      <c r="BD41" s="654"/>
      <c r="BE41" s="654"/>
      <c r="BF41" s="654"/>
      <c r="CC41" s="660">
        <v>1</v>
      </c>
    </row>
    <row r="42" spans="1:81" ht="29.25" customHeight="1">
      <c r="A42" s="690"/>
      <c r="B42" s="691"/>
      <c r="C42" s="692"/>
      <c r="D42" s="692"/>
      <c r="E42" s="692"/>
      <c r="F42" s="692"/>
      <c r="G42" s="692"/>
      <c r="H42" s="692"/>
      <c r="I42" s="692"/>
      <c r="J42" s="692"/>
      <c r="K42" s="692"/>
      <c r="L42" s="692"/>
      <c r="M42" s="692"/>
      <c r="N42" s="692"/>
      <c r="O42" s="692"/>
      <c r="P42" s="692"/>
      <c r="Q42" s="692"/>
      <c r="R42" s="692"/>
      <c r="S42" s="692"/>
      <c r="T42" s="692"/>
      <c r="U42" s="692"/>
      <c r="V42" s="692"/>
      <c r="W42" s="692"/>
      <c r="X42" s="692"/>
      <c r="Y42" s="692"/>
      <c r="Z42" s="692"/>
      <c r="AA42" s="692"/>
      <c r="AB42" s="687"/>
      <c r="AC42" s="687"/>
      <c r="AD42" s="687"/>
      <c r="AE42" s="687"/>
      <c r="AF42" s="687"/>
      <c r="AG42" s="687"/>
      <c r="AH42" s="687"/>
      <c r="AI42" s="687"/>
      <c r="AJ42" s="687"/>
      <c r="AK42" s="687"/>
      <c r="AL42" s="687"/>
      <c r="AM42" s="687"/>
      <c r="AN42" s="687"/>
      <c r="AO42" s="687"/>
      <c r="AP42" s="687"/>
      <c r="AQ42" s="687"/>
      <c r="AR42" s="687"/>
      <c r="AS42" s="687"/>
      <c r="AT42" s="687"/>
      <c r="AU42" s="651">
        <v>1</v>
      </c>
      <c r="AV42" s="681"/>
      <c r="AW42" s="648"/>
      <c r="AX42" s="648"/>
      <c r="AY42" s="654"/>
      <c r="AZ42" s="654"/>
      <c r="BA42" s="654"/>
      <c r="BB42" s="654"/>
      <c r="BC42" s="654"/>
      <c r="BD42" s="654"/>
      <c r="BE42" s="654"/>
      <c r="BF42" s="654"/>
      <c r="CC42" s="660">
        <v>1</v>
      </c>
    </row>
    <row r="43" spans="1:81" ht="30" customHeight="1">
      <c r="A43" s="693"/>
      <c r="B43" s="2488" t="s">
        <v>509</v>
      </c>
      <c r="C43" s="2489"/>
      <c r="D43" s="2489"/>
      <c r="E43" s="2489"/>
      <c r="F43" s="2489"/>
      <c r="G43" s="2489"/>
      <c r="H43" s="2489"/>
      <c r="I43" s="2489"/>
      <c r="J43" s="2489"/>
      <c r="K43" s="2489"/>
      <c r="L43" s="2489"/>
      <c r="M43" s="2489"/>
      <c r="N43" s="2489"/>
      <c r="O43" s="2489"/>
      <c r="P43" s="2489"/>
      <c r="Q43" s="2489"/>
      <c r="R43" s="2489"/>
      <c r="S43" s="2489"/>
      <c r="T43" s="2489"/>
      <c r="U43" s="2489"/>
      <c r="V43" s="2489"/>
      <c r="W43" s="2489"/>
      <c r="X43" s="2489"/>
      <c r="Y43" s="2489"/>
      <c r="Z43" s="2489"/>
      <c r="AA43" s="2490"/>
      <c r="AB43" s="694"/>
      <c r="AC43" s="694"/>
      <c r="AD43" s="694"/>
      <c r="AE43" s="694"/>
      <c r="AF43" s="694"/>
      <c r="AG43" s="694"/>
      <c r="AH43" s="694"/>
      <c r="AI43" s="694"/>
      <c r="AJ43" s="694"/>
      <c r="AK43" s="694"/>
      <c r="AL43" s="694"/>
      <c r="AM43" s="694"/>
      <c r="AN43" s="694"/>
      <c r="AO43" s="694"/>
      <c r="AP43" s="694"/>
      <c r="AQ43" s="694"/>
      <c r="AR43" s="694"/>
      <c r="AS43" s="694"/>
      <c r="AT43" s="694"/>
      <c r="AU43" s="651">
        <v>1</v>
      </c>
      <c r="AV43" s="681"/>
      <c r="AW43" s="648"/>
      <c r="AX43" s="648"/>
      <c r="AY43" s="654"/>
      <c r="AZ43" s="654"/>
      <c r="BA43" s="654"/>
      <c r="BB43" s="654"/>
      <c r="BC43" s="654"/>
      <c r="BD43" s="648"/>
      <c r="BE43" s="648"/>
      <c r="BF43" s="648"/>
      <c r="CC43" s="660">
        <v>1</v>
      </c>
    </row>
    <row r="44" spans="1:81" ht="24.95" customHeight="1" outlineLevel="1">
      <c r="A44" s="2438" t="s">
        <v>515</v>
      </c>
      <c r="B44" s="2439"/>
      <c r="C44" s="2439"/>
      <c r="D44" s="2439"/>
      <c r="E44" s="2439"/>
      <c r="F44" s="2439"/>
      <c r="G44" s="2439"/>
      <c r="H44" s="2439"/>
      <c r="I44" s="2439"/>
      <c r="J44" s="2439"/>
      <c r="K44" s="2439"/>
      <c r="L44" s="2439"/>
      <c r="M44" s="2439"/>
      <c r="N44" s="2439"/>
      <c r="O44" s="2439"/>
      <c r="P44" s="2439"/>
      <c r="Q44" s="2439"/>
      <c r="R44" s="2439"/>
      <c r="S44" s="2439"/>
      <c r="T44" s="2439"/>
      <c r="U44" s="2439"/>
      <c r="V44" s="2439"/>
      <c r="W44" s="2439"/>
      <c r="X44" s="2439"/>
      <c r="Y44" s="2439"/>
      <c r="Z44" s="2439"/>
      <c r="AA44" s="2440"/>
      <c r="AB44" s="695"/>
      <c r="AC44" s="695"/>
      <c r="AD44" s="695"/>
      <c r="AE44" s="695"/>
      <c r="AF44" s="695"/>
      <c r="AG44" s="695"/>
      <c r="AH44" s="695"/>
      <c r="AI44" s="695"/>
      <c r="AJ44" s="695"/>
      <c r="AK44" s="695"/>
      <c r="AL44" s="695"/>
      <c r="AM44" s="695"/>
      <c r="AN44" s="695"/>
      <c r="AO44" s="695"/>
      <c r="AP44" s="695"/>
      <c r="AQ44" s="695"/>
      <c r="AR44" s="695"/>
      <c r="AS44" s="695"/>
      <c r="AT44" s="695"/>
      <c r="AU44" s="651">
        <v>1</v>
      </c>
      <c r="AV44" s="681"/>
      <c r="AW44" s="648"/>
      <c r="AX44" s="648"/>
      <c r="AY44" s="654"/>
      <c r="AZ44" s="654"/>
      <c r="BA44" s="654"/>
      <c r="BB44" s="654"/>
      <c r="BC44" s="654"/>
      <c r="BD44" s="648"/>
      <c r="BE44" s="648"/>
      <c r="BF44" s="648"/>
      <c r="CC44" s="660">
        <v>1</v>
      </c>
    </row>
    <row r="45" spans="1:81" ht="10.5" customHeight="1" outlineLevel="1">
      <c r="A45" s="696"/>
      <c r="B45" s="2491" t="s">
        <v>469</v>
      </c>
      <c r="C45" s="2292"/>
      <c r="D45" s="2292"/>
      <c r="E45" s="2292"/>
      <c r="F45" s="697"/>
      <c r="G45" s="697"/>
      <c r="H45" s="698"/>
      <c r="I45" s="698"/>
      <c r="J45" s="699"/>
      <c r="K45" s="699"/>
      <c r="L45" s="699"/>
      <c r="M45" s="699"/>
      <c r="N45" s="699"/>
      <c r="O45" s="699"/>
      <c r="P45" s="699"/>
      <c r="Q45" s="699"/>
      <c r="R45" s="699"/>
      <c r="S45" s="699"/>
      <c r="T45" s="699"/>
      <c r="U45" s="699"/>
      <c r="V45" s="699"/>
      <c r="W45" s="699"/>
      <c r="X45" s="699"/>
      <c r="Y45" s="699"/>
      <c r="Z45" s="699"/>
      <c r="AA45" s="700"/>
      <c r="AB45" s="694"/>
      <c r="AC45" s="694"/>
      <c r="AD45" s="694"/>
      <c r="AE45" s="694"/>
      <c r="AF45" s="694"/>
      <c r="AG45" s="694"/>
      <c r="AH45" s="694"/>
      <c r="AI45" s="694"/>
      <c r="AJ45" s="694"/>
      <c r="AK45" s="694"/>
      <c r="AL45" s="694"/>
      <c r="AM45" s="694"/>
      <c r="AN45" s="694"/>
      <c r="AO45" s="694"/>
      <c r="AP45" s="694"/>
      <c r="AQ45" s="694"/>
      <c r="AR45" s="694"/>
      <c r="AS45" s="694"/>
      <c r="AT45" s="694"/>
      <c r="AU45" s="651">
        <v>1</v>
      </c>
      <c r="AV45" s="681"/>
      <c r="AW45" s="648"/>
      <c r="AX45" s="648"/>
      <c r="AY45" s="648"/>
      <c r="AZ45" s="701"/>
      <c r="BA45" s="648"/>
      <c r="BB45" s="648"/>
      <c r="BC45" s="648"/>
      <c r="BD45" s="648"/>
      <c r="BE45" s="648"/>
      <c r="BF45" s="648"/>
      <c r="CC45" s="660">
        <v>1</v>
      </c>
    </row>
    <row r="46" spans="1:81" ht="15" customHeight="1" outlineLevel="1">
      <c r="A46" s="696"/>
      <c r="B46" s="702" t="s">
        <v>468</v>
      </c>
      <c r="C46" s="2466" t="s">
        <v>516</v>
      </c>
      <c r="D46" s="2407"/>
      <c r="E46" s="702" t="s">
        <v>468</v>
      </c>
      <c r="F46" s="2466" t="s">
        <v>516</v>
      </c>
      <c r="G46" s="2467"/>
      <c r="H46" s="2407"/>
      <c r="I46" s="2475" t="s">
        <v>473</v>
      </c>
      <c r="J46" s="2476"/>
      <c r="K46" s="2466" t="s">
        <v>516</v>
      </c>
      <c r="L46" s="2467"/>
      <c r="M46" s="2467"/>
      <c r="N46" s="2467"/>
      <c r="O46" s="2407"/>
      <c r="P46" s="2475" t="s">
        <v>473</v>
      </c>
      <c r="Q46" s="2476"/>
      <c r="R46" s="2466" t="s">
        <v>516</v>
      </c>
      <c r="S46" s="2467"/>
      <c r="T46" s="2467"/>
      <c r="U46" s="2467"/>
      <c r="V46" s="2407"/>
      <c r="W46" s="702" t="s">
        <v>136</v>
      </c>
      <c r="X46" s="2466" t="s">
        <v>516</v>
      </c>
      <c r="Y46" s="2467"/>
      <c r="Z46" s="2467"/>
      <c r="AA46" s="2484"/>
      <c r="AB46" s="684"/>
      <c r="AC46" s="684"/>
      <c r="AD46" s="684"/>
      <c r="AE46" s="684"/>
      <c r="AF46" s="684"/>
      <c r="AG46" s="684"/>
      <c r="AH46" s="684"/>
      <c r="AI46" s="684"/>
      <c r="AJ46" s="684"/>
      <c r="AK46" s="684"/>
      <c r="AL46" s="684"/>
      <c r="AM46" s="684"/>
      <c r="AN46" s="684"/>
      <c r="AO46" s="684"/>
      <c r="AP46" s="684"/>
      <c r="AQ46" s="684"/>
      <c r="AR46" s="684"/>
      <c r="AS46" s="684"/>
      <c r="AT46" s="684"/>
      <c r="AU46" s="651">
        <v>1</v>
      </c>
      <c r="AV46" s="681"/>
      <c r="AW46" s="648"/>
      <c r="AX46" s="648"/>
      <c r="AY46" s="648"/>
      <c r="AZ46" s="701"/>
      <c r="BA46" s="648"/>
      <c r="BB46" s="648"/>
      <c r="BC46" s="648"/>
      <c r="BD46" s="648"/>
      <c r="BE46" s="648"/>
      <c r="BF46" s="648"/>
      <c r="CC46" s="660">
        <v>1</v>
      </c>
    </row>
    <row r="47" spans="1:81" ht="23.25" customHeight="1" outlineLevel="1">
      <c r="A47" s="696"/>
      <c r="B47" s="703"/>
      <c r="C47" s="2481" t="s">
        <v>137</v>
      </c>
      <c r="D47" s="2459"/>
      <c r="E47" s="703"/>
      <c r="F47" s="2481" t="s">
        <v>138</v>
      </c>
      <c r="G47" s="2355"/>
      <c r="H47" s="2459"/>
      <c r="I47" s="2461"/>
      <c r="J47" s="2462"/>
      <c r="K47" s="2481" t="s">
        <v>139</v>
      </c>
      <c r="L47" s="2355"/>
      <c r="M47" s="2355"/>
      <c r="N47" s="2355"/>
      <c r="O47" s="2459"/>
      <c r="P47" s="2461"/>
      <c r="Q47" s="2462"/>
      <c r="R47" s="2482"/>
      <c r="S47" s="2464"/>
      <c r="T47" s="2464"/>
      <c r="U47" s="2464"/>
      <c r="V47" s="2483"/>
      <c r="W47" s="704"/>
      <c r="X47" s="2480"/>
      <c r="Y47" s="2464"/>
      <c r="Z47" s="2464"/>
      <c r="AA47" s="2465"/>
      <c r="AB47" s="667"/>
      <c r="AC47" s="667"/>
      <c r="AD47" s="667"/>
      <c r="AE47" s="667"/>
      <c r="AF47" s="667"/>
      <c r="AG47" s="667"/>
      <c r="AH47" s="667"/>
      <c r="AI47" s="667"/>
      <c r="AJ47" s="667"/>
      <c r="AK47" s="667"/>
      <c r="AL47" s="667"/>
      <c r="AM47" s="667"/>
      <c r="AN47" s="667"/>
      <c r="AO47" s="667"/>
      <c r="AP47" s="667"/>
      <c r="AQ47" s="667"/>
      <c r="AR47" s="667"/>
      <c r="AS47" s="667"/>
      <c r="AT47" s="667"/>
      <c r="AU47" s="651">
        <v>1</v>
      </c>
      <c r="AV47" s="680" t="str">
        <f t="shared" ref="AV47:AV52" si="2">IF(COUNTA(B47)&gt;0,C47,"")</f>
        <v/>
      </c>
      <c r="AW47" s="680" t="str">
        <f t="shared" ref="AW47:AW52" si="3">IF(COUNTA(E47)&gt;0,F47,"")</f>
        <v/>
      </c>
      <c r="AX47" s="680" t="str">
        <f t="shared" ref="AX47:AX52" si="4">IF(COUNTA(I47)&gt;0,K47,"")</f>
        <v/>
      </c>
      <c r="AY47" s="680" t="str">
        <f t="shared" ref="AY47:AY52" si="5">IF(COUNTA(P47)&gt;0,R47,"")</f>
        <v/>
      </c>
      <c r="AZ47" s="680" t="str">
        <f t="shared" ref="AZ47:AZ52" si="6">IF(COUNTA(W47)&gt;0,X47,"")</f>
        <v/>
      </c>
      <c r="BA47" s="680" t="str">
        <f t="shared" ref="BA47:BE47" si="7">IF(BA53=0,"",CONCATENATE(AV47,"
",AV48,"
",AV49,"
",AV50,"
",AV51,"
",AV52))</f>
        <v xml:space="preserve">
2. Riesgo Legal o de Cumplimiento
4. Riesgo Reputacional
5. Riesgo Fiscal
</v>
      </c>
      <c r="BB47" s="680" t="str">
        <f t="shared" si="7"/>
        <v xml:space="preserve">
9. Riesgo LAFT
</v>
      </c>
      <c r="BC47" s="680" t="str">
        <f t="shared" si="7"/>
        <v/>
      </c>
      <c r="BD47" s="680" t="str">
        <f t="shared" si="7"/>
        <v/>
      </c>
      <c r="BE47" s="680" t="str">
        <f t="shared" si="7"/>
        <v/>
      </c>
      <c r="BF47" s="680" t="str">
        <f>CONCATENATE(BA47,"
",BB47,"
",BC47,"
",BD47,"
",BE47)</f>
        <v xml:space="preserve">
2. Riesgo Legal o de Cumplimiento
4. Riesgo Reputacional
5. Riesgo Fiscal
9. Riesgo LAFT
</v>
      </c>
      <c r="CC47" s="660">
        <v>1</v>
      </c>
    </row>
    <row r="48" spans="1:81" ht="23.25" customHeight="1" outlineLevel="1">
      <c r="A48" s="696"/>
      <c r="B48" s="703" t="s">
        <v>0</v>
      </c>
      <c r="C48" s="2481" t="s">
        <v>140</v>
      </c>
      <c r="D48" s="2459"/>
      <c r="E48" s="703"/>
      <c r="F48" s="2481" t="s">
        <v>141</v>
      </c>
      <c r="G48" s="2355"/>
      <c r="H48" s="2459"/>
      <c r="I48" s="2461"/>
      <c r="J48" s="2462"/>
      <c r="K48" s="2481" t="s">
        <v>142</v>
      </c>
      <c r="L48" s="2355"/>
      <c r="M48" s="2355"/>
      <c r="N48" s="2355"/>
      <c r="O48" s="2459"/>
      <c r="P48" s="2461"/>
      <c r="Q48" s="2462"/>
      <c r="R48" s="2482"/>
      <c r="S48" s="2464"/>
      <c r="T48" s="2464"/>
      <c r="U48" s="2464"/>
      <c r="V48" s="2483"/>
      <c r="W48" s="704"/>
      <c r="X48" s="2480"/>
      <c r="Y48" s="2464"/>
      <c r="Z48" s="2464"/>
      <c r="AA48" s="2465"/>
      <c r="AB48" s="667"/>
      <c r="AC48" s="667"/>
      <c r="AD48" s="667"/>
      <c r="AE48" s="667"/>
      <c r="AF48" s="667"/>
      <c r="AG48" s="667"/>
      <c r="AH48" s="667"/>
      <c r="AI48" s="667"/>
      <c r="AJ48" s="667"/>
      <c r="AK48" s="667"/>
      <c r="AL48" s="667"/>
      <c r="AM48" s="667"/>
      <c r="AN48" s="667"/>
      <c r="AO48" s="667"/>
      <c r="AP48" s="667"/>
      <c r="AQ48" s="667"/>
      <c r="AR48" s="667"/>
      <c r="AS48" s="667"/>
      <c r="AT48" s="667"/>
      <c r="AU48" s="651">
        <v>1</v>
      </c>
      <c r="AV48" s="680" t="str">
        <f t="shared" si="2"/>
        <v>2. Riesgo Legal o de Cumplimiento</v>
      </c>
      <c r="AW48" s="680" t="str">
        <f t="shared" si="3"/>
        <v/>
      </c>
      <c r="AX48" s="680" t="str">
        <f t="shared" si="4"/>
        <v/>
      </c>
      <c r="AY48" s="680" t="str">
        <f t="shared" si="5"/>
        <v/>
      </c>
      <c r="AZ48" s="680" t="str">
        <f t="shared" si="6"/>
        <v/>
      </c>
      <c r="BA48" s="648"/>
      <c r="BB48" s="701"/>
      <c r="BC48" s="701"/>
      <c r="BD48" s="648"/>
      <c r="BE48" s="648"/>
      <c r="BF48" s="648"/>
      <c r="CC48" s="660">
        <v>1</v>
      </c>
    </row>
    <row r="49" spans="1:81" ht="23.25" customHeight="1" outlineLevel="1">
      <c r="A49" s="696"/>
      <c r="B49" s="703"/>
      <c r="C49" s="2481" t="s">
        <v>143</v>
      </c>
      <c r="D49" s="2459"/>
      <c r="E49" s="703"/>
      <c r="F49" s="2481" t="s">
        <v>144</v>
      </c>
      <c r="G49" s="2355"/>
      <c r="H49" s="2459"/>
      <c r="I49" s="2461"/>
      <c r="J49" s="2462"/>
      <c r="K49" s="2481" t="s">
        <v>145</v>
      </c>
      <c r="L49" s="2355"/>
      <c r="M49" s="2355"/>
      <c r="N49" s="2355"/>
      <c r="O49" s="2459"/>
      <c r="P49" s="2461"/>
      <c r="Q49" s="2462"/>
      <c r="R49" s="2482"/>
      <c r="S49" s="2464"/>
      <c r="T49" s="2464"/>
      <c r="U49" s="2464"/>
      <c r="V49" s="2483"/>
      <c r="W49" s="704"/>
      <c r="X49" s="2480"/>
      <c r="Y49" s="2464"/>
      <c r="Z49" s="2464"/>
      <c r="AA49" s="2465"/>
      <c r="AB49" s="667"/>
      <c r="AC49" s="667"/>
      <c r="AD49" s="667"/>
      <c r="AE49" s="667"/>
      <c r="AF49" s="667"/>
      <c r="AG49" s="667"/>
      <c r="AH49" s="667"/>
      <c r="AI49" s="667"/>
      <c r="AJ49" s="667"/>
      <c r="AK49" s="667"/>
      <c r="AL49" s="667"/>
      <c r="AM49" s="667"/>
      <c r="AN49" s="667"/>
      <c r="AO49" s="667"/>
      <c r="AP49" s="667"/>
      <c r="AQ49" s="667"/>
      <c r="AR49" s="667"/>
      <c r="AS49" s="667"/>
      <c r="AT49" s="667"/>
      <c r="AU49" s="651">
        <v>1</v>
      </c>
      <c r="AV49" s="680" t="str">
        <f t="shared" si="2"/>
        <v/>
      </c>
      <c r="AW49" s="680" t="str">
        <f t="shared" si="3"/>
        <v/>
      </c>
      <c r="AX49" s="680" t="str">
        <f t="shared" si="4"/>
        <v/>
      </c>
      <c r="AY49" s="680" t="str">
        <f t="shared" si="5"/>
        <v/>
      </c>
      <c r="AZ49" s="680" t="str">
        <f t="shared" si="6"/>
        <v/>
      </c>
      <c r="BA49" s="648"/>
      <c r="BB49" s="701"/>
      <c r="BC49" s="701"/>
      <c r="BD49" s="648"/>
      <c r="BE49" s="648"/>
      <c r="BF49" s="648"/>
      <c r="CC49" s="660">
        <v>1</v>
      </c>
    </row>
    <row r="50" spans="1:81" ht="23.25" customHeight="1" outlineLevel="1">
      <c r="A50" s="696"/>
      <c r="B50" s="703" t="s">
        <v>0</v>
      </c>
      <c r="C50" s="2481" t="s">
        <v>146</v>
      </c>
      <c r="D50" s="2459"/>
      <c r="E50" s="703" t="s">
        <v>0</v>
      </c>
      <c r="F50" s="2481" t="s">
        <v>147</v>
      </c>
      <c r="G50" s="2355"/>
      <c r="H50" s="2459"/>
      <c r="I50" s="2461"/>
      <c r="J50" s="2462"/>
      <c r="K50" s="2481" t="s">
        <v>148</v>
      </c>
      <c r="L50" s="2355"/>
      <c r="M50" s="2355"/>
      <c r="N50" s="2355"/>
      <c r="O50" s="2459"/>
      <c r="P50" s="2461"/>
      <c r="Q50" s="2462"/>
      <c r="R50" s="2482"/>
      <c r="S50" s="2464"/>
      <c r="T50" s="2464"/>
      <c r="U50" s="2464"/>
      <c r="V50" s="2483"/>
      <c r="W50" s="704"/>
      <c r="X50" s="2480"/>
      <c r="Y50" s="2464"/>
      <c r="Z50" s="2464"/>
      <c r="AA50" s="2465"/>
      <c r="AB50" s="667"/>
      <c r="AC50" s="667"/>
      <c r="AD50" s="667"/>
      <c r="AE50" s="667"/>
      <c r="AF50" s="667"/>
      <c r="AG50" s="667"/>
      <c r="AH50" s="667"/>
      <c r="AI50" s="667"/>
      <c r="AJ50" s="667"/>
      <c r="AK50" s="667"/>
      <c r="AL50" s="667"/>
      <c r="AM50" s="667"/>
      <c r="AN50" s="667"/>
      <c r="AO50" s="667"/>
      <c r="AP50" s="667"/>
      <c r="AQ50" s="667"/>
      <c r="AR50" s="667"/>
      <c r="AS50" s="667"/>
      <c r="AT50" s="667"/>
      <c r="AU50" s="651">
        <v>1</v>
      </c>
      <c r="AV50" s="680" t="str">
        <f t="shared" si="2"/>
        <v>4. Riesgo Reputacional</v>
      </c>
      <c r="AW50" s="680" t="str">
        <f t="shared" si="3"/>
        <v>9. Riesgo LAFT</v>
      </c>
      <c r="AX50" s="680" t="str">
        <f t="shared" si="4"/>
        <v/>
      </c>
      <c r="AY50" s="680" t="str">
        <f t="shared" si="5"/>
        <v/>
      </c>
      <c r="AZ50" s="680" t="str">
        <f t="shared" si="6"/>
        <v/>
      </c>
      <c r="BA50" s="648"/>
      <c r="BB50" s="701"/>
      <c r="BC50" s="701"/>
      <c r="BD50" s="648"/>
      <c r="BE50" s="648"/>
      <c r="BF50" s="648"/>
      <c r="CC50" s="660">
        <v>1</v>
      </c>
    </row>
    <row r="51" spans="1:81" ht="23.25" customHeight="1" outlineLevel="1">
      <c r="A51" s="696"/>
      <c r="B51" s="703" t="s">
        <v>0</v>
      </c>
      <c r="C51" s="2481" t="s">
        <v>149</v>
      </c>
      <c r="D51" s="2459"/>
      <c r="E51" s="703"/>
      <c r="F51" s="2481" t="s">
        <v>150</v>
      </c>
      <c r="G51" s="2355"/>
      <c r="H51" s="2459"/>
      <c r="I51" s="2461"/>
      <c r="J51" s="2462"/>
      <c r="K51" s="2481" t="s">
        <v>151</v>
      </c>
      <c r="L51" s="2355"/>
      <c r="M51" s="2355"/>
      <c r="N51" s="2355"/>
      <c r="O51" s="2459"/>
      <c r="P51" s="2461"/>
      <c r="Q51" s="2462"/>
      <c r="R51" s="2482"/>
      <c r="S51" s="2464"/>
      <c r="T51" s="2464"/>
      <c r="U51" s="2464"/>
      <c r="V51" s="2483"/>
      <c r="W51" s="704"/>
      <c r="X51" s="2480"/>
      <c r="Y51" s="2464"/>
      <c r="Z51" s="2464"/>
      <c r="AA51" s="2465"/>
      <c r="AB51" s="667"/>
      <c r="AC51" s="667"/>
      <c r="AD51" s="667"/>
      <c r="AE51" s="667"/>
      <c r="AF51" s="667"/>
      <c r="AG51" s="667"/>
      <c r="AH51" s="667"/>
      <c r="AI51" s="667"/>
      <c r="AJ51" s="667"/>
      <c r="AK51" s="667"/>
      <c r="AL51" s="667"/>
      <c r="AM51" s="667"/>
      <c r="AN51" s="667"/>
      <c r="AO51" s="667"/>
      <c r="AP51" s="667"/>
      <c r="AQ51" s="667"/>
      <c r="AR51" s="667"/>
      <c r="AS51" s="667"/>
      <c r="AT51" s="667"/>
      <c r="AU51" s="651">
        <v>1</v>
      </c>
      <c r="AV51" s="680" t="str">
        <f t="shared" si="2"/>
        <v>5. Riesgo Fiscal</v>
      </c>
      <c r="AW51" s="680" t="str">
        <f t="shared" si="3"/>
        <v/>
      </c>
      <c r="AX51" s="680" t="str">
        <f t="shared" si="4"/>
        <v/>
      </c>
      <c r="AY51" s="680" t="str">
        <f t="shared" si="5"/>
        <v/>
      </c>
      <c r="AZ51" s="680" t="str">
        <f t="shared" si="6"/>
        <v/>
      </c>
      <c r="BA51" s="648"/>
      <c r="BB51" s="648"/>
      <c r="BC51" s="648"/>
      <c r="BD51" s="648"/>
      <c r="BE51" s="648"/>
      <c r="BF51" s="648"/>
      <c r="CC51" s="660">
        <v>1</v>
      </c>
    </row>
    <row r="52" spans="1:81" ht="23.25" customHeight="1" outlineLevel="1">
      <c r="A52" s="705"/>
      <c r="B52" s="706"/>
      <c r="C52" s="2477" t="s">
        <v>152</v>
      </c>
      <c r="D52" s="2449"/>
      <c r="E52" s="706"/>
      <c r="F52" s="2477" t="s">
        <v>153</v>
      </c>
      <c r="G52" s="2478"/>
      <c r="H52" s="2449"/>
      <c r="I52" s="2455"/>
      <c r="J52" s="2456"/>
      <c r="K52" s="2477" t="s">
        <v>154</v>
      </c>
      <c r="L52" s="2478"/>
      <c r="M52" s="2478"/>
      <c r="N52" s="2478"/>
      <c r="O52" s="2449"/>
      <c r="P52" s="2455"/>
      <c r="Q52" s="2456"/>
      <c r="R52" s="2479"/>
      <c r="S52" s="2451"/>
      <c r="T52" s="2451"/>
      <c r="U52" s="2451"/>
      <c r="V52" s="2452"/>
      <c r="W52" s="707"/>
      <c r="X52" s="2469"/>
      <c r="Y52" s="2451"/>
      <c r="Z52" s="2451"/>
      <c r="AA52" s="2457"/>
      <c r="AB52" s="667"/>
      <c r="AC52" s="667"/>
      <c r="AD52" s="667"/>
      <c r="AE52" s="667"/>
      <c r="AF52" s="667"/>
      <c r="AG52" s="667"/>
      <c r="AH52" s="667"/>
      <c r="AI52" s="667"/>
      <c r="AJ52" s="667"/>
      <c r="AK52" s="667"/>
      <c r="AL52" s="667"/>
      <c r="AM52" s="667"/>
      <c r="AN52" s="667"/>
      <c r="AO52" s="667"/>
      <c r="AP52" s="667"/>
      <c r="AQ52" s="667"/>
      <c r="AR52" s="667"/>
      <c r="AS52" s="667"/>
      <c r="AT52" s="667"/>
      <c r="AU52" s="651">
        <v>1</v>
      </c>
      <c r="AV52" s="680" t="str">
        <f t="shared" si="2"/>
        <v/>
      </c>
      <c r="AW52" s="680" t="str">
        <f t="shared" si="3"/>
        <v/>
      </c>
      <c r="AX52" s="680" t="str">
        <f t="shared" si="4"/>
        <v/>
      </c>
      <c r="AY52" s="680" t="str">
        <f t="shared" si="5"/>
        <v/>
      </c>
      <c r="AZ52" s="680" t="str">
        <f t="shared" si="6"/>
        <v/>
      </c>
      <c r="BA52" s="648"/>
      <c r="BB52" s="648"/>
      <c r="BC52" s="648"/>
      <c r="BD52" s="648"/>
      <c r="BE52" s="648"/>
      <c r="BF52" s="648"/>
      <c r="CC52" s="660">
        <v>1</v>
      </c>
    </row>
    <row r="53" spans="1:81" ht="13.5" customHeight="1">
      <c r="A53" s="708"/>
      <c r="B53" s="694"/>
      <c r="C53" s="694"/>
      <c r="D53" s="694"/>
      <c r="E53" s="694"/>
      <c r="F53" s="694"/>
      <c r="G53" s="694"/>
      <c r="H53" s="694"/>
      <c r="I53" s="694"/>
      <c r="J53" s="694"/>
      <c r="K53" s="694"/>
      <c r="L53" s="694"/>
      <c r="M53" s="694"/>
      <c r="N53" s="694"/>
      <c r="O53" s="694"/>
      <c r="P53" s="694"/>
      <c r="Q53" s="694"/>
      <c r="R53" s="694"/>
      <c r="S53" s="694"/>
      <c r="T53" s="694"/>
      <c r="U53" s="694"/>
      <c r="V53" s="694"/>
      <c r="W53" s="694"/>
      <c r="X53" s="694"/>
      <c r="Y53" s="694"/>
      <c r="Z53" s="694"/>
      <c r="AA53" s="709"/>
      <c r="AB53" s="694"/>
      <c r="AC53" s="694"/>
      <c r="AD53" s="694"/>
      <c r="AE53" s="694"/>
      <c r="AF53" s="694"/>
      <c r="AG53" s="694"/>
      <c r="AH53" s="694"/>
      <c r="AI53" s="694"/>
      <c r="AJ53" s="694"/>
      <c r="AK53" s="694"/>
      <c r="AL53" s="694"/>
      <c r="AM53" s="694"/>
      <c r="AN53" s="694"/>
      <c r="AO53" s="694"/>
      <c r="AP53" s="694"/>
      <c r="AQ53" s="694"/>
      <c r="AR53" s="694"/>
      <c r="AS53" s="694"/>
      <c r="AT53" s="694"/>
      <c r="AU53" s="651">
        <v>1</v>
      </c>
      <c r="AV53" s="681"/>
      <c r="AW53" s="680" t="str">
        <f>IF((COUNTA(F53)&gt;0),G53,"")</f>
        <v/>
      </c>
      <c r="AX53" s="648"/>
      <c r="AY53" s="654"/>
      <c r="AZ53" s="654"/>
      <c r="BA53" s="652">
        <f>COUNTA(B47:B52)</f>
        <v>3</v>
      </c>
      <c r="BB53" s="652">
        <f>COUNTA(E47:E52)</f>
        <v>1</v>
      </c>
      <c r="BC53" s="652">
        <f>COUNTA(I47:J52)</f>
        <v>0</v>
      </c>
      <c r="BD53" s="652">
        <f>COUNTA(P47:Q52)</f>
        <v>0</v>
      </c>
      <c r="BE53" s="652">
        <f>COUNTA(W47:W52)</f>
        <v>0</v>
      </c>
      <c r="BF53" s="648"/>
      <c r="CC53" s="660">
        <v>1</v>
      </c>
    </row>
    <row r="54" spans="1:81" ht="24.95" customHeight="1">
      <c r="A54" s="2438" t="s">
        <v>514</v>
      </c>
      <c r="B54" s="2439"/>
      <c r="C54" s="2439"/>
      <c r="D54" s="2439"/>
      <c r="E54" s="2439"/>
      <c r="F54" s="2439"/>
      <c r="G54" s="2439"/>
      <c r="H54" s="2439"/>
      <c r="I54" s="2439"/>
      <c r="J54" s="2439"/>
      <c r="K54" s="2439"/>
      <c r="L54" s="2439"/>
      <c r="M54" s="2439"/>
      <c r="N54" s="2439"/>
      <c r="O54" s="2439"/>
      <c r="P54" s="2439"/>
      <c r="Q54" s="2439"/>
      <c r="R54" s="2439"/>
      <c r="S54" s="2439"/>
      <c r="T54" s="2439"/>
      <c r="U54" s="2439"/>
      <c r="V54" s="2439"/>
      <c r="W54" s="2439"/>
      <c r="X54" s="2439"/>
      <c r="Y54" s="2439"/>
      <c r="Z54" s="2439"/>
      <c r="AA54" s="2440"/>
      <c r="AB54" s="695"/>
      <c r="AC54" s="695"/>
      <c r="AD54" s="695"/>
      <c r="AE54" s="695"/>
      <c r="AF54" s="695"/>
      <c r="AG54" s="695"/>
      <c r="AH54" s="695"/>
      <c r="AI54" s="695"/>
      <c r="AJ54" s="695"/>
      <c r="AK54" s="695"/>
      <c r="AL54" s="695"/>
      <c r="AM54" s="695"/>
      <c r="AN54" s="695"/>
      <c r="AO54" s="695"/>
      <c r="AP54" s="695"/>
      <c r="AQ54" s="695"/>
      <c r="AR54" s="695"/>
      <c r="AS54" s="695"/>
      <c r="AT54" s="695"/>
      <c r="AU54" s="651">
        <v>1</v>
      </c>
      <c r="AV54" s="681"/>
      <c r="AW54" s="648"/>
      <c r="AX54" s="648"/>
      <c r="AY54" s="648"/>
      <c r="AZ54" s="648"/>
      <c r="BA54" s="648"/>
      <c r="BB54" s="648"/>
      <c r="BC54" s="648"/>
      <c r="BD54" s="648"/>
      <c r="BE54" s="648"/>
      <c r="BF54" s="648"/>
      <c r="CC54" s="660">
        <v>1</v>
      </c>
    </row>
    <row r="55" spans="1:81" ht="22.5" customHeight="1">
      <c r="A55" s="696"/>
      <c r="B55" s="2470" t="s">
        <v>155</v>
      </c>
      <c r="C55" s="2292"/>
      <c r="D55" s="2292"/>
      <c r="E55" s="2292"/>
      <c r="F55" s="2292"/>
      <c r="G55" s="2292"/>
      <c r="H55" s="2292"/>
      <c r="I55" s="2292"/>
      <c r="J55" s="2292"/>
      <c r="K55" s="2292"/>
      <c r="L55" s="2292"/>
      <c r="M55" s="2292"/>
      <c r="N55" s="2292"/>
      <c r="O55" s="2292"/>
      <c r="P55" s="699"/>
      <c r="Q55" s="699"/>
      <c r="R55" s="699"/>
      <c r="S55" s="699"/>
      <c r="T55" s="699"/>
      <c r="U55" s="699"/>
      <c r="V55" s="2471" t="s">
        <v>156</v>
      </c>
      <c r="W55" s="2304"/>
      <c r="X55" s="2472"/>
      <c r="Y55" s="2473"/>
      <c r="Z55" s="2473"/>
      <c r="AA55" s="2474"/>
      <c r="AB55" s="694"/>
      <c r="AC55" s="694"/>
      <c r="AD55" s="694"/>
      <c r="AE55" s="694"/>
      <c r="AF55" s="694"/>
      <c r="AG55" s="694"/>
      <c r="AH55" s="694"/>
      <c r="AI55" s="694"/>
      <c r="AJ55" s="694"/>
      <c r="AK55" s="694"/>
      <c r="AL55" s="694"/>
      <c r="AM55" s="694"/>
      <c r="AN55" s="694"/>
      <c r="AO55" s="694"/>
      <c r="AP55" s="694"/>
      <c r="AQ55" s="694"/>
      <c r="AR55" s="694"/>
      <c r="AS55" s="694"/>
      <c r="AT55" s="694"/>
      <c r="AU55" s="651">
        <v>1</v>
      </c>
      <c r="AV55" s="681" t="s">
        <v>157</v>
      </c>
      <c r="AW55" s="677" t="s">
        <v>158</v>
      </c>
      <c r="AX55" s="677" t="s">
        <v>159</v>
      </c>
      <c r="AY55" s="654"/>
      <c r="AZ55" s="677" t="s">
        <v>160</v>
      </c>
      <c r="BA55" s="677" t="s">
        <v>161</v>
      </c>
      <c r="BB55" s="677" t="s">
        <v>162</v>
      </c>
      <c r="BC55" s="677" t="s">
        <v>163</v>
      </c>
      <c r="BD55" s="677" t="s">
        <v>164</v>
      </c>
      <c r="BE55" s="648"/>
      <c r="BF55" s="648"/>
      <c r="CC55" s="660">
        <v>1</v>
      </c>
    </row>
    <row r="56" spans="1:81" ht="15" customHeight="1">
      <c r="A56" s="696"/>
      <c r="B56" s="702" t="s">
        <v>468</v>
      </c>
      <c r="C56" s="2466" t="s">
        <v>165</v>
      </c>
      <c r="D56" s="2407"/>
      <c r="E56" s="702" t="s">
        <v>468</v>
      </c>
      <c r="F56" s="2466" t="s">
        <v>166</v>
      </c>
      <c r="G56" s="2467"/>
      <c r="H56" s="2467"/>
      <c r="I56" s="2467"/>
      <c r="J56" s="2467"/>
      <c r="K56" s="2407"/>
      <c r="L56" s="2475" t="s">
        <v>136</v>
      </c>
      <c r="M56" s="2476"/>
      <c r="N56" s="2466" t="s">
        <v>167</v>
      </c>
      <c r="O56" s="2467"/>
      <c r="P56" s="2467"/>
      <c r="Q56" s="2467"/>
      <c r="R56" s="2467"/>
      <c r="S56" s="2407"/>
      <c r="T56" s="2475" t="s">
        <v>136</v>
      </c>
      <c r="U56" s="2476"/>
      <c r="V56" s="2466"/>
      <c r="W56" s="2467"/>
      <c r="X56" s="2344"/>
      <c r="Y56" s="2344"/>
      <c r="Z56" s="2344"/>
      <c r="AA56" s="2468"/>
      <c r="AB56" s="654"/>
      <c r="AC56" s="654"/>
      <c r="AD56" s="654"/>
      <c r="AE56" s="654"/>
      <c r="AF56" s="654"/>
      <c r="AG56" s="654"/>
      <c r="AH56" s="654"/>
      <c r="AI56" s="654"/>
      <c r="AJ56" s="654"/>
      <c r="AK56" s="654"/>
      <c r="AL56" s="654"/>
      <c r="AM56" s="654"/>
      <c r="AN56" s="654"/>
      <c r="AO56" s="654"/>
      <c r="AP56" s="654"/>
      <c r="AQ56" s="654"/>
      <c r="AR56" s="654"/>
      <c r="AS56" s="654"/>
      <c r="AT56" s="654"/>
      <c r="AU56" s="651">
        <v>1</v>
      </c>
      <c r="AV56" s="681"/>
      <c r="AW56" s="648"/>
      <c r="AX56" s="648"/>
      <c r="AY56" s="648"/>
      <c r="AZ56" s="648"/>
      <c r="BA56" s="648"/>
      <c r="BB56" s="654"/>
      <c r="BC56" s="648"/>
      <c r="BD56" s="648"/>
      <c r="BE56" s="648"/>
      <c r="BF56" s="648"/>
      <c r="CC56" s="660">
        <v>1</v>
      </c>
    </row>
    <row r="57" spans="1:81" ht="23.25" customHeight="1">
      <c r="A57" s="696"/>
      <c r="B57" s="703"/>
      <c r="C57" s="2458" t="s">
        <v>168</v>
      </c>
      <c r="D57" s="2459"/>
      <c r="E57" s="703"/>
      <c r="F57" s="2458" t="s">
        <v>169</v>
      </c>
      <c r="G57" s="2355"/>
      <c r="H57" s="2355"/>
      <c r="I57" s="2355"/>
      <c r="J57" s="2355"/>
      <c r="K57" s="2459"/>
      <c r="L57" s="2461"/>
      <c r="M57" s="2462"/>
      <c r="N57" s="2458" t="s">
        <v>170</v>
      </c>
      <c r="O57" s="2355"/>
      <c r="P57" s="2355"/>
      <c r="Q57" s="2355"/>
      <c r="R57" s="2355"/>
      <c r="S57" s="2459"/>
      <c r="T57" s="2461"/>
      <c r="U57" s="2462"/>
      <c r="V57" s="2463"/>
      <c r="W57" s="2464"/>
      <c r="X57" s="2464"/>
      <c r="Y57" s="2464"/>
      <c r="Z57" s="2464"/>
      <c r="AA57" s="2465"/>
      <c r="AB57" s="654"/>
      <c r="AC57" s="654"/>
      <c r="AD57" s="654"/>
      <c r="AE57" s="654"/>
      <c r="AF57" s="654"/>
      <c r="AG57" s="654"/>
      <c r="AH57" s="654"/>
      <c r="AI57" s="654"/>
      <c r="AJ57" s="654"/>
      <c r="AK57" s="654"/>
      <c r="AL57" s="654"/>
      <c r="AM57" s="654"/>
      <c r="AN57" s="654"/>
      <c r="AO57" s="654"/>
      <c r="AP57" s="654"/>
      <c r="AQ57" s="654"/>
      <c r="AR57" s="654"/>
      <c r="AS57" s="654"/>
      <c r="AT57" s="654"/>
      <c r="AU57" s="651">
        <v>1</v>
      </c>
      <c r="AV57" s="680" t="str">
        <f t="shared" ref="AV57:AV62" si="8">IF(COUNTA(B57)&gt;0,C57,"")</f>
        <v/>
      </c>
      <c r="AW57" s="680" t="str">
        <f t="shared" ref="AW57:AW62" si="9">IF(COUNTA(E57)&gt;0,F57,"")</f>
        <v/>
      </c>
      <c r="AX57" s="680" t="str">
        <f t="shared" ref="AX57:AX62" si="10">IF(COUNTA(L57)&gt;0,N57,"")</f>
        <v/>
      </c>
      <c r="AY57" s="680" t="str">
        <f t="shared" ref="AY57:AY62" si="11">IF(COUNTA(T57)&gt;0,V57,"")</f>
        <v/>
      </c>
      <c r="AZ57" s="680" t="str">
        <f>IF(AZ62=0,"",CONCATENATE("VALORIZACIÓN:
",AV57,"
",AV58,"
",AV59,"
",AV60,"
",AV61,"
",AV62))</f>
        <v/>
      </c>
      <c r="BA57" s="680" t="str">
        <f>IF(BA62=0,"",CONCATENATE("
ESPACIO PÚBLICO:
",AW57,"
",AW58,"
",AW59,"
",AW60,"
",AW61,"
",AW62))</f>
        <v/>
      </c>
      <c r="BB57" s="680" t="str">
        <f>IF(BB62=0,"",CONCATENATE("OTROS TRÁMITES:
",AX57,"
",AX58,"
",AX59,"
",AX60,"
",AX61," ",AX62))</f>
        <v/>
      </c>
      <c r="BC57" s="680" t="str">
        <f>IF(BC62=0,"",CONCATENATE("OTROS:
",AY57,"
",AY58,"
",AY59,"
",AY60,"
",AY61,"
",AY62))</f>
        <v/>
      </c>
      <c r="BD57" s="680" t="str">
        <f>IF(BD62=0,"",CONCATENATE("
TODOS:
",X55,))</f>
        <v/>
      </c>
      <c r="BE57" s="680" t="str">
        <f>CONCATENATE(AZ57,"
",BA57,"
",BB57,"
",BC57,"
",BD57)</f>
        <v xml:space="preserve">
</v>
      </c>
      <c r="BF57" s="654"/>
      <c r="CC57" s="660">
        <v>1</v>
      </c>
    </row>
    <row r="58" spans="1:81" ht="23.25" customHeight="1">
      <c r="A58" s="696"/>
      <c r="B58" s="703"/>
      <c r="C58" s="2458" t="s">
        <v>171</v>
      </c>
      <c r="D58" s="2459"/>
      <c r="E58" s="703"/>
      <c r="F58" s="2458" t="s">
        <v>172</v>
      </c>
      <c r="G58" s="2355"/>
      <c r="H58" s="2355"/>
      <c r="I58" s="2355"/>
      <c r="J58" s="2355"/>
      <c r="K58" s="2459"/>
      <c r="L58" s="2461"/>
      <c r="M58" s="2462"/>
      <c r="N58" s="2458" t="s">
        <v>173</v>
      </c>
      <c r="O58" s="2355"/>
      <c r="P58" s="2355"/>
      <c r="Q58" s="2355"/>
      <c r="R58" s="2355"/>
      <c r="S58" s="2459"/>
      <c r="T58" s="2461"/>
      <c r="U58" s="2462"/>
      <c r="V58" s="2463"/>
      <c r="W58" s="2464"/>
      <c r="X58" s="2464"/>
      <c r="Y58" s="2464"/>
      <c r="Z58" s="2464"/>
      <c r="AA58" s="2465"/>
      <c r="AB58" s="694"/>
      <c r="AC58" s="694"/>
      <c r="AD58" s="694"/>
      <c r="AE58" s="694"/>
      <c r="AF58" s="694"/>
      <c r="AG58" s="694"/>
      <c r="AH58" s="694"/>
      <c r="AI58" s="694"/>
      <c r="AJ58" s="694"/>
      <c r="AK58" s="694"/>
      <c r="AL58" s="694"/>
      <c r="AM58" s="694"/>
      <c r="AN58" s="694"/>
      <c r="AO58" s="694"/>
      <c r="AP58" s="694"/>
      <c r="AQ58" s="694"/>
      <c r="AR58" s="694"/>
      <c r="AS58" s="694"/>
      <c r="AT58" s="694"/>
      <c r="AU58" s="651">
        <v>1</v>
      </c>
      <c r="AV58" s="680" t="str">
        <f t="shared" si="8"/>
        <v/>
      </c>
      <c r="AW58" s="680" t="str">
        <f t="shared" si="9"/>
        <v/>
      </c>
      <c r="AX58" s="680" t="str">
        <f t="shared" si="10"/>
        <v/>
      </c>
      <c r="AY58" s="680" t="str">
        <f t="shared" si="11"/>
        <v/>
      </c>
      <c r="AZ58" s="648"/>
      <c r="BA58" s="648"/>
      <c r="BB58" s="648"/>
      <c r="BC58" s="648"/>
      <c r="BD58" s="648"/>
      <c r="BE58" s="654"/>
      <c r="BF58" s="654"/>
      <c r="CC58" s="660">
        <v>1</v>
      </c>
    </row>
    <row r="59" spans="1:81" ht="23.25" customHeight="1">
      <c r="A59" s="696"/>
      <c r="B59" s="703"/>
      <c r="C59" s="2458" t="s">
        <v>174</v>
      </c>
      <c r="D59" s="2459"/>
      <c r="E59" s="703"/>
      <c r="F59" s="2458" t="s">
        <v>175</v>
      </c>
      <c r="G59" s="2355"/>
      <c r="H59" s="2355"/>
      <c r="I59" s="2355"/>
      <c r="J59" s="2355"/>
      <c r="K59" s="2459"/>
      <c r="L59" s="2461"/>
      <c r="M59" s="2462"/>
      <c r="N59" s="2458" t="s">
        <v>176</v>
      </c>
      <c r="O59" s="2355"/>
      <c r="P59" s="2355"/>
      <c r="Q59" s="2355"/>
      <c r="R59" s="2355"/>
      <c r="S59" s="2459"/>
      <c r="T59" s="2461"/>
      <c r="U59" s="2462"/>
      <c r="V59" s="2463"/>
      <c r="W59" s="2464"/>
      <c r="X59" s="2464"/>
      <c r="Y59" s="2464"/>
      <c r="Z59" s="2464"/>
      <c r="AA59" s="2465"/>
      <c r="AB59" s="694"/>
      <c r="AC59" s="694"/>
      <c r="AD59" s="694"/>
      <c r="AE59" s="694"/>
      <c r="AF59" s="694"/>
      <c r="AG59" s="694"/>
      <c r="AH59" s="694"/>
      <c r="AI59" s="694"/>
      <c r="AJ59" s="694"/>
      <c r="AK59" s="694"/>
      <c r="AL59" s="694"/>
      <c r="AM59" s="694"/>
      <c r="AN59" s="694"/>
      <c r="AO59" s="694"/>
      <c r="AP59" s="694"/>
      <c r="AQ59" s="694"/>
      <c r="AR59" s="694"/>
      <c r="AS59" s="694"/>
      <c r="AT59" s="694"/>
      <c r="AU59" s="651">
        <v>1</v>
      </c>
      <c r="AV59" s="680" t="str">
        <f t="shared" si="8"/>
        <v/>
      </c>
      <c r="AW59" s="680" t="str">
        <f t="shared" si="9"/>
        <v/>
      </c>
      <c r="AX59" s="680" t="str">
        <f t="shared" si="10"/>
        <v/>
      </c>
      <c r="AY59" s="680" t="str">
        <f t="shared" si="11"/>
        <v/>
      </c>
      <c r="AZ59" s="654"/>
      <c r="BA59" s="648"/>
      <c r="BB59" s="648"/>
      <c r="BC59" s="654"/>
      <c r="BD59" s="648"/>
      <c r="BE59" s="648"/>
      <c r="BF59" s="654"/>
      <c r="CC59" s="660">
        <v>1</v>
      </c>
    </row>
    <row r="60" spans="1:81" ht="23.25" customHeight="1">
      <c r="A60" s="696"/>
      <c r="B60" s="703"/>
      <c r="C60" s="2458" t="s">
        <v>177</v>
      </c>
      <c r="D60" s="2459"/>
      <c r="E60" s="703"/>
      <c r="F60" s="2458" t="s">
        <v>178</v>
      </c>
      <c r="G60" s="2355"/>
      <c r="H60" s="2355"/>
      <c r="I60" s="2355"/>
      <c r="J60" s="2355"/>
      <c r="K60" s="2459"/>
      <c r="L60" s="2461"/>
      <c r="M60" s="2462"/>
      <c r="N60" s="2458" t="s">
        <v>179</v>
      </c>
      <c r="O60" s="2355"/>
      <c r="P60" s="2355"/>
      <c r="Q60" s="2355"/>
      <c r="R60" s="2355"/>
      <c r="S60" s="2459"/>
      <c r="T60" s="2461"/>
      <c r="U60" s="2462"/>
      <c r="V60" s="2463"/>
      <c r="W60" s="2464"/>
      <c r="X60" s="2464"/>
      <c r="Y60" s="2464"/>
      <c r="Z60" s="2464"/>
      <c r="AA60" s="2465"/>
      <c r="AB60" s="694"/>
      <c r="AC60" s="694"/>
      <c r="AD60" s="694"/>
      <c r="AE60" s="694"/>
      <c r="AF60" s="694"/>
      <c r="AG60" s="694"/>
      <c r="AH60" s="694"/>
      <c r="AI60" s="694"/>
      <c r="AJ60" s="694"/>
      <c r="AK60" s="694"/>
      <c r="AL60" s="694"/>
      <c r="AM60" s="694"/>
      <c r="AN60" s="694"/>
      <c r="AO60" s="694"/>
      <c r="AP60" s="694"/>
      <c r="AQ60" s="694"/>
      <c r="AR60" s="694"/>
      <c r="AS60" s="694"/>
      <c r="AT60" s="694"/>
      <c r="AU60" s="651">
        <v>1</v>
      </c>
      <c r="AV60" s="680" t="str">
        <f t="shared" si="8"/>
        <v/>
      </c>
      <c r="AW60" s="680" t="str">
        <f t="shared" si="9"/>
        <v/>
      </c>
      <c r="AX60" s="680" t="str">
        <f t="shared" si="10"/>
        <v/>
      </c>
      <c r="AY60" s="680" t="str">
        <f t="shared" si="11"/>
        <v/>
      </c>
      <c r="AZ60" s="648"/>
      <c r="BA60" s="648"/>
      <c r="BB60" s="648"/>
      <c r="BC60" s="648"/>
      <c r="BD60" s="648"/>
      <c r="BE60" s="648"/>
      <c r="BF60" s="654"/>
      <c r="CC60" s="660">
        <v>1</v>
      </c>
    </row>
    <row r="61" spans="1:81" ht="23.25" customHeight="1">
      <c r="A61" s="696"/>
      <c r="B61" s="703"/>
      <c r="C61" s="2458" t="s">
        <v>180</v>
      </c>
      <c r="D61" s="2459"/>
      <c r="E61" s="703"/>
      <c r="F61" s="2460" t="s">
        <v>181</v>
      </c>
      <c r="G61" s="2355"/>
      <c r="H61" s="2355"/>
      <c r="I61" s="2355"/>
      <c r="J61" s="2355"/>
      <c r="K61" s="2459"/>
      <c r="L61" s="2461"/>
      <c r="M61" s="2462"/>
      <c r="N61" s="2458" t="s">
        <v>182</v>
      </c>
      <c r="O61" s="2355"/>
      <c r="P61" s="2355"/>
      <c r="Q61" s="2355"/>
      <c r="R61" s="2355"/>
      <c r="S61" s="2459"/>
      <c r="T61" s="2461"/>
      <c r="U61" s="2462"/>
      <c r="V61" s="2463"/>
      <c r="W61" s="2464"/>
      <c r="X61" s="2464"/>
      <c r="Y61" s="2464"/>
      <c r="Z61" s="2464"/>
      <c r="AA61" s="2465"/>
      <c r="AB61" s="694"/>
      <c r="AC61" s="694"/>
      <c r="AD61" s="694"/>
      <c r="AE61" s="694"/>
      <c r="AF61" s="694"/>
      <c r="AG61" s="694"/>
      <c r="AH61" s="694"/>
      <c r="AI61" s="694"/>
      <c r="AJ61" s="694"/>
      <c r="AK61" s="694"/>
      <c r="AL61" s="694"/>
      <c r="AM61" s="694"/>
      <c r="AN61" s="694"/>
      <c r="AO61" s="694"/>
      <c r="AP61" s="694"/>
      <c r="AQ61" s="694"/>
      <c r="AR61" s="694"/>
      <c r="AS61" s="694"/>
      <c r="AT61" s="694"/>
      <c r="AU61" s="651">
        <v>1</v>
      </c>
      <c r="AV61" s="680" t="str">
        <f t="shared" si="8"/>
        <v/>
      </c>
      <c r="AW61" s="680" t="str">
        <f t="shared" si="9"/>
        <v/>
      </c>
      <c r="AX61" s="680" t="str">
        <f t="shared" si="10"/>
        <v/>
      </c>
      <c r="AY61" s="680" t="str">
        <f t="shared" si="11"/>
        <v/>
      </c>
      <c r="AZ61" s="648"/>
      <c r="BA61" s="648"/>
      <c r="BB61" s="648"/>
      <c r="BC61" s="648"/>
      <c r="BD61" s="648"/>
      <c r="BE61" s="648"/>
      <c r="BF61" s="654"/>
      <c r="CC61" s="660">
        <v>1</v>
      </c>
    </row>
    <row r="62" spans="1:81" ht="23.25" customHeight="1">
      <c r="A62" s="705"/>
      <c r="B62" s="706"/>
      <c r="C62" s="2448" t="s">
        <v>183</v>
      </c>
      <c r="D62" s="2449"/>
      <c r="E62" s="706"/>
      <c r="F62" s="2450"/>
      <c r="G62" s="2451"/>
      <c r="H62" s="2451"/>
      <c r="I62" s="2451"/>
      <c r="J62" s="2451"/>
      <c r="K62" s="2452"/>
      <c r="L62" s="2453" t="s">
        <v>184</v>
      </c>
      <c r="M62" s="2454"/>
      <c r="N62" s="2450" t="s">
        <v>494</v>
      </c>
      <c r="O62" s="2451"/>
      <c r="P62" s="2451"/>
      <c r="Q62" s="2451"/>
      <c r="R62" s="2451"/>
      <c r="S62" s="2452"/>
      <c r="T62" s="2455"/>
      <c r="U62" s="2456"/>
      <c r="V62" s="2450"/>
      <c r="W62" s="2451"/>
      <c r="X62" s="2451"/>
      <c r="Y62" s="2451"/>
      <c r="Z62" s="2451"/>
      <c r="AA62" s="2457"/>
      <c r="AB62" s="694"/>
      <c r="AC62" s="694"/>
      <c r="AD62" s="694"/>
      <c r="AE62" s="694"/>
      <c r="AF62" s="694"/>
      <c r="AG62" s="694"/>
      <c r="AH62" s="694"/>
      <c r="AI62" s="694"/>
      <c r="AJ62" s="694"/>
      <c r="AK62" s="694"/>
      <c r="AL62" s="694"/>
      <c r="AM62" s="694"/>
      <c r="AN62" s="694"/>
      <c r="AO62" s="694"/>
      <c r="AP62" s="694"/>
      <c r="AQ62" s="694"/>
      <c r="AR62" s="694"/>
      <c r="AS62" s="694"/>
      <c r="AT62" s="694"/>
      <c r="AU62" s="651">
        <v>1</v>
      </c>
      <c r="AV62" s="680" t="str">
        <f t="shared" si="8"/>
        <v/>
      </c>
      <c r="AW62" s="680" t="str">
        <f t="shared" si="9"/>
        <v/>
      </c>
      <c r="AX62" s="680" t="str">
        <f t="shared" si="10"/>
        <v>opas</v>
      </c>
      <c r="AY62" s="680" t="str">
        <f t="shared" si="11"/>
        <v/>
      </c>
      <c r="AZ62" s="652">
        <f>COUNTA(B57:B62)</f>
        <v>0</v>
      </c>
      <c r="BA62" s="652">
        <f>COUNTA(E57:E62)</f>
        <v>0</v>
      </c>
      <c r="BB62" s="652">
        <f>COUNTA(L57:M61)</f>
        <v>0</v>
      </c>
      <c r="BC62" s="652">
        <f>COUNTA(T57:U62)</f>
        <v>0</v>
      </c>
      <c r="BD62" s="652">
        <f>COUNTA(X55)</f>
        <v>0</v>
      </c>
      <c r="BE62" s="648"/>
      <c r="BF62" s="654"/>
      <c r="CC62" s="660">
        <v>1</v>
      </c>
    </row>
    <row r="63" spans="1:81" ht="15" customHeight="1">
      <c r="AU63" s="651">
        <v>1</v>
      </c>
      <c r="CC63" s="660">
        <v>1</v>
      </c>
    </row>
    <row r="64" spans="1:81" ht="24.95" customHeight="1">
      <c r="A64" s="2438" t="s">
        <v>513</v>
      </c>
      <c r="B64" s="2439"/>
      <c r="C64" s="2439"/>
      <c r="D64" s="2439"/>
      <c r="E64" s="2439"/>
      <c r="F64" s="2439"/>
      <c r="G64" s="2439"/>
      <c r="H64" s="2439"/>
      <c r="I64" s="2439"/>
      <c r="J64" s="2439"/>
      <c r="K64" s="2439"/>
      <c r="L64" s="2439"/>
      <c r="M64" s="2439"/>
      <c r="N64" s="2439"/>
      <c r="O64" s="2439"/>
      <c r="P64" s="2439"/>
      <c r="Q64" s="2439"/>
      <c r="R64" s="2439"/>
      <c r="S64" s="2439"/>
      <c r="T64" s="2439"/>
      <c r="U64" s="2439"/>
      <c r="V64" s="2439"/>
      <c r="W64" s="2439"/>
      <c r="X64" s="2439"/>
      <c r="Y64" s="2439"/>
      <c r="Z64" s="2439"/>
      <c r="AA64" s="2440"/>
      <c r="AB64" s="695"/>
      <c r="AC64" s="695"/>
      <c r="AD64" s="695"/>
      <c r="AE64" s="695"/>
      <c r="AF64" s="695"/>
      <c r="AG64" s="695"/>
      <c r="AH64" s="695"/>
      <c r="AI64" s="695"/>
      <c r="AJ64" s="695"/>
      <c r="AK64" s="695"/>
      <c r="AL64" s="695"/>
      <c r="AM64" s="695"/>
      <c r="AN64" s="695"/>
      <c r="AO64" s="695"/>
      <c r="AP64" s="695"/>
      <c r="AQ64" s="695"/>
      <c r="AR64" s="695"/>
      <c r="AS64" s="695"/>
      <c r="AT64" s="695"/>
      <c r="AU64" s="651">
        <v>1</v>
      </c>
      <c r="AV64" s="710"/>
      <c r="AW64" s="652" t="s">
        <v>185</v>
      </c>
      <c r="CC64" s="660">
        <v>1</v>
      </c>
    </row>
    <row r="65" spans="1:81" ht="11.25" customHeight="1">
      <c r="A65" s="711"/>
      <c r="B65" s="712"/>
      <c r="C65" s="2441" t="s">
        <v>186</v>
      </c>
      <c r="D65" s="2370"/>
      <c r="E65" s="2370"/>
      <c r="F65" s="713"/>
      <c r="G65" s="713"/>
      <c r="H65" s="713"/>
      <c r="I65" s="713"/>
      <c r="J65" s="713"/>
      <c r="K65" s="713"/>
      <c r="L65" s="671"/>
      <c r="M65" s="714"/>
      <c r="N65" s="714"/>
      <c r="O65" s="714"/>
      <c r="P65" s="714"/>
      <c r="Q65" s="714"/>
      <c r="R65" s="714"/>
      <c r="S65" s="715"/>
      <c r="T65" s="715"/>
      <c r="U65" s="715"/>
      <c r="V65" s="715"/>
      <c r="W65" s="715"/>
      <c r="X65" s="715"/>
      <c r="Y65" s="715"/>
      <c r="Z65" s="714"/>
      <c r="AA65" s="716"/>
      <c r="AB65" s="717"/>
      <c r="AC65" s="717"/>
      <c r="AD65" s="717"/>
      <c r="AE65" s="717"/>
      <c r="AF65" s="717"/>
      <c r="AG65" s="717"/>
      <c r="AH65" s="717"/>
      <c r="AI65" s="717"/>
      <c r="AJ65" s="717"/>
      <c r="AK65" s="717"/>
      <c r="AL65" s="717"/>
      <c r="AM65" s="717"/>
      <c r="AN65" s="717"/>
      <c r="AO65" s="717"/>
      <c r="AP65" s="717"/>
      <c r="AQ65" s="717"/>
      <c r="AR65" s="717"/>
      <c r="AS65" s="717"/>
      <c r="AT65" s="717"/>
      <c r="AU65" s="651">
        <v>1</v>
      </c>
      <c r="AV65" s="710"/>
      <c r="AW65" s="652"/>
      <c r="CC65" s="660">
        <v>1</v>
      </c>
    </row>
    <row r="66" spans="1:81" ht="24" customHeight="1">
      <c r="A66" s="711"/>
      <c r="B66" s="718" t="s">
        <v>597</v>
      </c>
      <c r="C66" s="719"/>
      <c r="D66" s="2442" t="s">
        <v>593</v>
      </c>
      <c r="E66" s="2443"/>
      <c r="F66" s="2443"/>
      <c r="G66" s="2443"/>
      <c r="H66" s="2443"/>
      <c r="I66" s="2443"/>
      <c r="J66" s="2443"/>
      <c r="K66" s="2443"/>
      <c r="L66" s="2443"/>
      <c r="M66" s="2443"/>
      <c r="N66" s="2443"/>
      <c r="O66" s="2443"/>
      <c r="P66" s="2443"/>
      <c r="Q66" s="2443"/>
      <c r="R66" s="2443"/>
      <c r="S66" s="2443"/>
      <c r="T66" s="2443"/>
      <c r="U66" s="2443"/>
      <c r="V66" s="2443"/>
      <c r="W66" s="2443"/>
      <c r="X66" s="2443"/>
      <c r="Y66" s="2443"/>
      <c r="Z66" s="2443"/>
      <c r="AA66" s="2444"/>
      <c r="AB66" s="720"/>
      <c r="AC66" s="720"/>
      <c r="AD66" s="720"/>
      <c r="AE66" s="720"/>
      <c r="AF66" s="720"/>
      <c r="AG66" s="720"/>
      <c r="AH66" s="720"/>
      <c r="AI66" s="720"/>
      <c r="AJ66" s="720"/>
      <c r="AK66" s="720"/>
      <c r="AL66" s="720"/>
      <c r="AM66" s="720"/>
      <c r="AN66" s="720"/>
      <c r="AO66" s="720"/>
      <c r="AP66" s="720"/>
      <c r="AQ66" s="720"/>
      <c r="AR66" s="720"/>
      <c r="AS66" s="720"/>
      <c r="AT66" s="720"/>
      <c r="AU66" s="651">
        <v>1</v>
      </c>
      <c r="AV66" s="680" t="str">
        <f t="shared" ref="AV66:AV71" si="12">IF(COUNTA(C66),D66,"")</f>
        <v/>
      </c>
      <c r="AW66" s="680" t="str">
        <f>CONCATENATE(AV66,"
",AV67,"
",AV68,"
",AV69,"
",AV70,"
",AV71,"
",AV72,"
",AV73,"
",AV74,"
",AV75)</f>
        <v xml:space="preserve">
</v>
      </c>
      <c r="CC66" s="660">
        <v>1</v>
      </c>
    </row>
    <row r="67" spans="1:81" ht="24" customHeight="1">
      <c r="A67" s="721"/>
      <c r="B67" s="718" t="s">
        <v>598</v>
      </c>
      <c r="C67" s="722"/>
      <c r="D67" s="2445" t="s">
        <v>592</v>
      </c>
      <c r="E67" s="2446"/>
      <c r="F67" s="2446"/>
      <c r="G67" s="2446"/>
      <c r="H67" s="2446"/>
      <c r="I67" s="2446"/>
      <c r="J67" s="2446"/>
      <c r="K67" s="2446"/>
      <c r="L67" s="2446"/>
      <c r="M67" s="2446"/>
      <c r="N67" s="2446"/>
      <c r="O67" s="2446"/>
      <c r="P67" s="2446"/>
      <c r="Q67" s="2446"/>
      <c r="R67" s="2446"/>
      <c r="S67" s="2446"/>
      <c r="T67" s="2446"/>
      <c r="U67" s="2446"/>
      <c r="V67" s="2446"/>
      <c r="W67" s="2446"/>
      <c r="X67" s="2446"/>
      <c r="Y67" s="2446"/>
      <c r="Z67" s="2446"/>
      <c r="AA67" s="2447"/>
      <c r="AB67" s="720"/>
      <c r="AC67" s="720"/>
      <c r="AD67" s="720"/>
      <c r="AE67" s="720"/>
      <c r="AF67" s="720"/>
      <c r="AG67" s="720"/>
      <c r="AH67" s="720"/>
      <c r="AI67" s="720"/>
      <c r="AJ67" s="720"/>
      <c r="AK67" s="720"/>
      <c r="AL67" s="720"/>
      <c r="AM67" s="720"/>
      <c r="AN67" s="720"/>
      <c r="AO67" s="720"/>
      <c r="AP67" s="720"/>
      <c r="AQ67" s="720"/>
      <c r="AR67" s="720"/>
      <c r="AS67" s="720"/>
      <c r="AT67" s="720"/>
      <c r="AU67" s="651">
        <v>1</v>
      </c>
      <c r="AV67" s="680" t="str">
        <f t="shared" si="12"/>
        <v/>
      </c>
      <c r="AW67" s="723"/>
      <c r="CC67" s="660">
        <v>1</v>
      </c>
    </row>
    <row r="68" spans="1:81" ht="24" customHeight="1">
      <c r="A68" s="721"/>
      <c r="B68" s="718" t="s">
        <v>599</v>
      </c>
      <c r="C68" s="722"/>
      <c r="D68" s="2445" t="s">
        <v>594</v>
      </c>
      <c r="E68" s="2446"/>
      <c r="F68" s="2446"/>
      <c r="G68" s="2446"/>
      <c r="H68" s="2446"/>
      <c r="I68" s="2446"/>
      <c r="J68" s="2446"/>
      <c r="K68" s="2446"/>
      <c r="L68" s="2446"/>
      <c r="M68" s="2446"/>
      <c r="N68" s="2446"/>
      <c r="O68" s="2446"/>
      <c r="P68" s="2446"/>
      <c r="Q68" s="2446"/>
      <c r="R68" s="2446"/>
      <c r="S68" s="2446"/>
      <c r="T68" s="2446"/>
      <c r="U68" s="2446"/>
      <c r="V68" s="2446"/>
      <c r="W68" s="2446"/>
      <c r="X68" s="2446"/>
      <c r="Y68" s="2446"/>
      <c r="Z68" s="2446"/>
      <c r="AA68" s="2447"/>
      <c r="AB68" s="720"/>
      <c r="AC68" s="720"/>
      <c r="AD68" s="720"/>
      <c r="AE68" s="720"/>
      <c r="AF68" s="720"/>
      <c r="AG68" s="720"/>
      <c r="AH68" s="720"/>
      <c r="AI68" s="720"/>
      <c r="AJ68" s="720"/>
      <c r="AK68" s="720"/>
      <c r="AL68" s="720"/>
      <c r="AM68" s="720"/>
      <c r="AN68" s="720"/>
      <c r="AO68" s="720"/>
      <c r="AP68" s="720"/>
      <c r="AQ68" s="720"/>
      <c r="AR68" s="720"/>
      <c r="AS68" s="720"/>
      <c r="AT68" s="720"/>
      <c r="AU68" s="651">
        <v>1</v>
      </c>
      <c r="AV68" s="680" t="str">
        <f t="shared" si="12"/>
        <v/>
      </c>
      <c r="AW68" s="723"/>
      <c r="CC68" s="660">
        <v>1</v>
      </c>
    </row>
    <row r="69" spans="1:81" ht="24" customHeight="1">
      <c r="A69" s="721"/>
      <c r="B69" s="718" t="s">
        <v>600</v>
      </c>
      <c r="C69" s="722"/>
      <c r="D69" s="2445" t="s">
        <v>595</v>
      </c>
      <c r="E69" s="2446"/>
      <c r="F69" s="2446"/>
      <c r="G69" s="2446"/>
      <c r="H69" s="2446"/>
      <c r="I69" s="2446"/>
      <c r="J69" s="2446"/>
      <c r="K69" s="2446"/>
      <c r="L69" s="2446"/>
      <c r="M69" s="2446"/>
      <c r="N69" s="2446"/>
      <c r="O69" s="2446"/>
      <c r="P69" s="2446"/>
      <c r="Q69" s="2446"/>
      <c r="R69" s="2446"/>
      <c r="S69" s="2446"/>
      <c r="T69" s="2446"/>
      <c r="U69" s="2446"/>
      <c r="V69" s="2446"/>
      <c r="W69" s="2446"/>
      <c r="X69" s="2446"/>
      <c r="Y69" s="2446"/>
      <c r="Z69" s="2446"/>
      <c r="AA69" s="2447"/>
      <c r="AB69" s="720"/>
      <c r="AC69" s="720"/>
      <c r="AD69" s="720"/>
      <c r="AE69" s="720"/>
      <c r="AF69" s="720"/>
      <c r="AG69" s="720"/>
      <c r="AH69" s="720"/>
      <c r="AI69" s="720"/>
      <c r="AJ69" s="720"/>
      <c r="AK69" s="720"/>
      <c r="AL69" s="720"/>
      <c r="AM69" s="720"/>
      <c r="AN69" s="720"/>
      <c r="AO69" s="720"/>
      <c r="AP69" s="720"/>
      <c r="AQ69" s="720"/>
      <c r="AR69" s="720"/>
      <c r="AS69" s="720"/>
      <c r="AT69" s="720"/>
      <c r="AU69" s="651">
        <v>1</v>
      </c>
      <c r="AV69" s="680" t="str">
        <f t="shared" si="12"/>
        <v/>
      </c>
      <c r="AW69" s="723"/>
      <c r="CC69" s="660">
        <v>1</v>
      </c>
    </row>
    <row r="70" spans="1:81" ht="24" customHeight="1">
      <c r="A70" s="721"/>
      <c r="B70" s="718" t="s">
        <v>601</v>
      </c>
      <c r="C70" s="724"/>
      <c r="D70" s="2430" t="s">
        <v>596</v>
      </c>
      <c r="E70" s="2431"/>
      <c r="F70" s="2431"/>
      <c r="G70" s="2431"/>
      <c r="H70" s="2431"/>
      <c r="I70" s="2431"/>
      <c r="J70" s="2431"/>
      <c r="K70" s="2431"/>
      <c r="L70" s="2431"/>
      <c r="M70" s="2431"/>
      <c r="N70" s="2431"/>
      <c r="O70" s="2431"/>
      <c r="P70" s="2431"/>
      <c r="Q70" s="2431"/>
      <c r="R70" s="2431"/>
      <c r="S70" s="2431"/>
      <c r="T70" s="2431"/>
      <c r="U70" s="2431"/>
      <c r="V70" s="2431"/>
      <c r="W70" s="2431"/>
      <c r="X70" s="2431"/>
      <c r="Y70" s="2431"/>
      <c r="Z70" s="2431"/>
      <c r="AA70" s="2432"/>
      <c r="AB70" s="720"/>
      <c r="AC70" s="720"/>
      <c r="AD70" s="720"/>
      <c r="AE70" s="720"/>
      <c r="AF70" s="720"/>
      <c r="AG70" s="720"/>
      <c r="AH70" s="720"/>
      <c r="AI70" s="720"/>
      <c r="AJ70" s="720"/>
      <c r="AK70" s="720"/>
      <c r="AL70" s="720"/>
      <c r="AM70" s="720"/>
      <c r="AN70" s="720"/>
      <c r="AO70" s="720"/>
      <c r="AP70" s="720"/>
      <c r="AQ70" s="720"/>
      <c r="AR70" s="720"/>
      <c r="AS70" s="720"/>
      <c r="AT70" s="720"/>
      <c r="AU70" s="651">
        <v>1</v>
      </c>
      <c r="AV70" s="680" t="str">
        <f t="shared" si="12"/>
        <v/>
      </c>
      <c r="AW70" s="723"/>
      <c r="CC70" s="660">
        <v>1</v>
      </c>
    </row>
    <row r="71" spans="1:81" ht="24" hidden="1" customHeight="1">
      <c r="A71" s="725"/>
      <c r="B71" s="726"/>
      <c r="C71" s="727"/>
      <c r="D71" s="2433"/>
      <c r="E71" s="2434"/>
      <c r="F71" s="2434"/>
      <c r="G71" s="2434"/>
      <c r="H71" s="2434"/>
      <c r="I71" s="2434"/>
      <c r="J71" s="2434"/>
      <c r="K71" s="2434"/>
      <c r="L71" s="2434"/>
      <c r="M71" s="2434"/>
      <c r="N71" s="2434"/>
      <c r="O71" s="2434"/>
      <c r="P71" s="2434"/>
      <c r="Q71" s="2434"/>
      <c r="R71" s="2434"/>
      <c r="S71" s="2434"/>
      <c r="T71" s="2434"/>
      <c r="U71" s="2434"/>
      <c r="V71" s="2434"/>
      <c r="W71" s="2434"/>
      <c r="X71" s="2434"/>
      <c r="Y71" s="2434"/>
      <c r="Z71" s="2434"/>
      <c r="AA71" s="2435"/>
      <c r="AB71" s="720"/>
      <c r="AC71" s="720"/>
      <c r="AD71" s="720"/>
      <c r="AE71" s="720"/>
      <c r="AF71" s="720"/>
      <c r="AG71" s="720"/>
      <c r="AH71" s="720"/>
      <c r="AI71" s="720"/>
      <c r="AJ71" s="720"/>
      <c r="AK71" s="720"/>
      <c r="AL71" s="720"/>
      <c r="AM71" s="720"/>
      <c r="AN71" s="720"/>
      <c r="AO71" s="720"/>
      <c r="AP71" s="720"/>
      <c r="AQ71" s="720"/>
      <c r="AR71" s="720"/>
      <c r="AS71" s="720"/>
      <c r="AT71" s="720"/>
      <c r="AU71" s="651">
        <v>1</v>
      </c>
      <c r="AV71" s="680" t="str">
        <f t="shared" si="12"/>
        <v/>
      </c>
      <c r="AW71" s="723"/>
      <c r="CC71" s="660">
        <v>1</v>
      </c>
    </row>
    <row r="72" spans="1:81" ht="19.5" hidden="1" customHeight="1">
      <c r="A72" s="728"/>
      <c r="B72" s="718"/>
      <c r="C72" s="729"/>
      <c r="D72" s="2436"/>
      <c r="E72" s="2292"/>
      <c r="F72" s="2292"/>
      <c r="G72" s="2292"/>
      <c r="H72" s="2292"/>
      <c r="I72" s="2292"/>
      <c r="J72" s="2292"/>
      <c r="K72" s="2292"/>
      <c r="L72" s="2292"/>
      <c r="M72" s="2292"/>
      <c r="N72" s="2292"/>
      <c r="O72" s="2292"/>
      <c r="P72" s="2292"/>
      <c r="Q72" s="2292"/>
      <c r="R72" s="2292"/>
      <c r="S72" s="2292"/>
      <c r="T72" s="2292"/>
      <c r="U72" s="2292"/>
      <c r="V72" s="2292"/>
      <c r="W72" s="2292"/>
      <c r="X72" s="2292"/>
      <c r="Y72" s="2292"/>
      <c r="Z72" s="2292"/>
      <c r="AA72" s="2326"/>
      <c r="AB72" s="720"/>
      <c r="AC72" s="720"/>
      <c r="AD72" s="720"/>
      <c r="AE72" s="720"/>
      <c r="AF72" s="720"/>
      <c r="AG72" s="720"/>
      <c r="AH72" s="720"/>
      <c r="AI72" s="720"/>
      <c r="AJ72" s="720"/>
      <c r="AK72" s="720"/>
      <c r="AL72" s="720"/>
      <c r="AM72" s="720"/>
      <c r="AN72" s="720"/>
      <c r="AO72" s="720"/>
      <c r="AP72" s="720"/>
      <c r="AQ72" s="720"/>
      <c r="AR72" s="720"/>
      <c r="AS72" s="720"/>
      <c r="AT72" s="720"/>
      <c r="AU72" s="651">
        <v>1</v>
      </c>
      <c r="AV72" s="710" t="str">
        <f>IF(C72="x",D72,"")</f>
        <v/>
      </c>
      <c r="AW72" s="648"/>
      <c r="CC72" s="660">
        <v>1</v>
      </c>
    </row>
    <row r="73" spans="1:81" ht="19.5" hidden="1" customHeight="1">
      <c r="A73" s="728"/>
      <c r="B73" s="718"/>
      <c r="C73" s="730"/>
      <c r="D73" s="2437"/>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2135"/>
      <c r="AB73" s="720"/>
      <c r="AC73" s="720"/>
      <c r="AD73" s="720"/>
      <c r="AE73" s="720"/>
      <c r="AF73" s="720"/>
      <c r="AG73" s="720"/>
      <c r="AH73" s="720"/>
      <c r="AI73" s="720"/>
      <c r="AJ73" s="720"/>
      <c r="AK73" s="720"/>
      <c r="AL73" s="720"/>
      <c r="AM73" s="720"/>
      <c r="AN73" s="720"/>
      <c r="AO73" s="720"/>
      <c r="AP73" s="720"/>
      <c r="AQ73" s="720"/>
      <c r="AR73" s="720"/>
      <c r="AS73" s="720"/>
      <c r="AT73" s="720"/>
      <c r="AU73" s="651">
        <v>1</v>
      </c>
      <c r="AV73" s="710" t="str">
        <f>IF(C73="x",D73,"")</f>
        <v/>
      </c>
      <c r="AW73" s="648"/>
      <c r="CC73" s="660">
        <v>1</v>
      </c>
    </row>
    <row r="74" spans="1:81" ht="19.5" hidden="1" customHeight="1">
      <c r="A74" s="728"/>
      <c r="B74" s="718"/>
      <c r="C74" s="730"/>
      <c r="D74" s="2437"/>
      <c r="E74" s="2134"/>
      <c r="F74" s="2134"/>
      <c r="G74" s="2134"/>
      <c r="H74" s="2134"/>
      <c r="I74" s="2134"/>
      <c r="J74" s="2134"/>
      <c r="K74" s="2134"/>
      <c r="L74" s="2134"/>
      <c r="M74" s="2134"/>
      <c r="N74" s="2134"/>
      <c r="O74" s="2134"/>
      <c r="P74" s="2134"/>
      <c r="Q74" s="2134"/>
      <c r="R74" s="2134"/>
      <c r="S74" s="2134"/>
      <c r="T74" s="2134"/>
      <c r="U74" s="2134"/>
      <c r="V74" s="2134"/>
      <c r="W74" s="2134"/>
      <c r="X74" s="2134"/>
      <c r="Y74" s="2134"/>
      <c r="Z74" s="2134"/>
      <c r="AA74" s="2135"/>
      <c r="AB74" s="720"/>
      <c r="AC74" s="720"/>
      <c r="AD74" s="720"/>
      <c r="AE74" s="720"/>
      <c r="AF74" s="720"/>
      <c r="AG74" s="720"/>
      <c r="AH74" s="720"/>
      <c r="AI74" s="720"/>
      <c r="AJ74" s="720"/>
      <c r="AK74" s="720"/>
      <c r="AL74" s="720"/>
      <c r="AM74" s="720"/>
      <c r="AN74" s="720"/>
      <c r="AO74" s="720"/>
      <c r="AP74" s="720"/>
      <c r="AQ74" s="720"/>
      <c r="AR74" s="720"/>
      <c r="AS74" s="720"/>
      <c r="AT74" s="720"/>
      <c r="AU74" s="651">
        <v>1</v>
      </c>
      <c r="AV74" s="710" t="str">
        <f>IF(C74="x",D74,"")</f>
        <v/>
      </c>
      <c r="AW74" s="648"/>
      <c r="CC74" s="660">
        <v>1</v>
      </c>
    </row>
    <row r="75" spans="1:81" ht="19.5" hidden="1" customHeight="1">
      <c r="A75" s="728"/>
      <c r="B75" s="718"/>
      <c r="C75" s="730"/>
      <c r="D75" s="2437"/>
      <c r="E75" s="2134"/>
      <c r="F75" s="2134"/>
      <c r="G75" s="2134"/>
      <c r="H75" s="2134"/>
      <c r="I75" s="2134"/>
      <c r="J75" s="2134"/>
      <c r="K75" s="2134"/>
      <c r="L75" s="2134"/>
      <c r="M75" s="2134"/>
      <c r="N75" s="2134"/>
      <c r="O75" s="2134"/>
      <c r="P75" s="2134"/>
      <c r="Q75" s="2134"/>
      <c r="R75" s="2134"/>
      <c r="S75" s="2134"/>
      <c r="T75" s="2134"/>
      <c r="U75" s="2134"/>
      <c r="V75" s="2134"/>
      <c r="W75" s="2134"/>
      <c r="X75" s="2134"/>
      <c r="Y75" s="2134"/>
      <c r="Z75" s="2134"/>
      <c r="AA75" s="2135"/>
      <c r="AB75" s="720"/>
      <c r="AC75" s="720"/>
      <c r="AD75" s="720"/>
      <c r="AE75" s="720"/>
      <c r="AF75" s="720"/>
      <c r="AG75" s="720"/>
      <c r="AH75" s="720"/>
      <c r="AI75" s="720"/>
      <c r="AJ75" s="720"/>
      <c r="AK75" s="720"/>
      <c r="AL75" s="720"/>
      <c r="AM75" s="720"/>
      <c r="AN75" s="720"/>
      <c r="AO75" s="720"/>
      <c r="AP75" s="720"/>
      <c r="AQ75" s="720"/>
      <c r="AR75" s="720"/>
      <c r="AS75" s="720"/>
      <c r="AT75" s="720"/>
      <c r="AU75" s="651">
        <v>1</v>
      </c>
      <c r="AV75" s="710" t="str">
        <f>IF(C75="x",D75,"")</f>
        <v/>
      </c>
      <c r="AW75" s="648"/>
      <c r="CC75" s="660">
        <v>1</v>
      </c>
    </row>
    <row r="76" spans="1:81" ht="14.25" customHeight="1">
      <c r="A76" s="728"/>
      <c r="B76" s="728"/>
      <c r="C76" s="728"/>
      <c r="D76" s="731"/>
      <c r="E76" s="732"/>
      <c r="F76" s="733"/>
      <c r="G76" s="718"/>
      <c r="H76" s="734"/>
      <c r="I76" s="718"/>
      <c r="J76" s="734"/>
      <c r="K76" s="718"/>
      <c r="L76" s="734"/>
      <c r="M76" s="718"/>
      <c r="N76" s="734"/>
      <c r="O76" s="718"/>
      <c r="P76" s="734"/>
      <c r="Q76" s="718"/>
      <c r="R76" s="714"/>
      <c r="S76" s="714"/>
      <c r="T76" s="714"/>
      <c r="U76" s="714"/>
      <c r="V76" s="714"/>
      <c r="W76" s="714"/>
      <c r="X76" s="714"/>
      <c r="Y76" s="714"/>
      <c r="Z76" s="714"/>
      <c r="AA76" s="714"/>
      <c r="AB76" s="717"/>
      <c r="AC76" s="717"/>
      <c r="AD76" s="717"/>
      <c r="AE76" s="717"/>
      <c r="AF76" s="717"/>
      <c r="AG76" s="717"/>
      <c r="AH76" s="717"/>
      <c r="AI76" s="717"/>
      <c r="AJ76" s="717"/>
      <c r="AK76" s="717"/>
      <c r="AL76" s="717"/>
      <c r="AM76" s="717"/>
      <c r="AN76" s="717"/>
      <c r="AO76" s="717"/>
      <c r="AP76" s="717"/>
      <c r="AQ76" s="717"/>
      <c r="AR76" s="717"/>
      <c r="AS76" s="717"/>
      <c r="AT76" s="717"/>
      <c r="AU76" s="651">
        <v>1</v>
      </c>
      <c r="AV76" s="735"/>
      <c r="AW76" s="648"/>
      <c r="CC76" s="660">
        <v>1</v>
      </c>
    </row>
    <row r="77" spans="1:81" ht="14.25" customHeight="1">
      <c r="A77" s="728"/>
      <c r="B77" s="728"/>
      <c r="C77" s="728"/>
      <c r="D77" s="731"/>
      <c r="E77" s="732"/>
      <c r="F77" s="733"/>
      <c r="G77" s="718"/>
      <c r="H77" s="734"/>
      <c r="I77" s="718"/>
      <c r="J77" s="734"/>
      <c r="K77" s="718"/>
      <c r="L77" s="734"/>
      <c r="M77" s="718"/>
      <c r="N77" s="734"/>
      <c r="O77" s="718"/>
      <c r="P77" s="734"/>
      <c r="Q77" s="718"/>
      <c r="R77" s="714"/>
      <c r="S77" s="714"/>
      <c r="T77" s="714"/>
      <c r="U77" s="714"/>
      <c r="V77" s="714"/>
      <c r="W77" s="714"/>
      <c r="X77" s="714"/>
      <c r="Y77" s="714"/>
      <c r="Z77" s="714"/>
      <c r="AA77" s="714"/>
      <c r="AB77" s="717"/>
      <c r="AC77" s="717"/>
      <c r="AD77" s="717"/>
      <c r="AE77" s="717"/>
      <c r="AF77" s="717"/>
      <c r="AG77" s="717"/>
      <c r="AH77" s="717"/>
      <c r="AI77" s="717"/>
      <c r="AJ77" s="717"/>
      <c r="AK77" s="717"/>
      <c r="AL77" s="717"/>
      <c r="AM77" s="717"/>
      <c r="AN77" s="717"/>
      <c r="AO77" s="717"/>
      <c r="AP77" s="717"/>
      <c r="AQ77" s="717"/>
      <c r="AR77" s="717"/>
      <c r="AS77" s="717"/>
      <c r="AT77" s="717"/>
      <c r="AU77" s="651">
        <v>1</v>
      </c>
      <c r="AV77" s="735"/>
      <c r="AW77" s="648"/>
      <c r="CC77" s="660">
        <v>1</v>
      </c>
    </row>
    <row r="78" spans="1:81" ht="30" customHeight="1">
      <c r="A78" s="2427" t="s">
        <v>36</v>
      </c>
      <c r="B78" s="2392"/>
      <c r="C78" s="2392"/>
      <c r="D78" s="2392"/>
      <c r="E78" s="2392"/>
      <c r="F78" s="2392"/>
      <c r="G78" s="2392"/>
      <c r="H78" s="2392"/>
      <c r="I78" s="2392"/>
      <c r="J78" s="2392"/>
      <c r="K78" s="2392"/>
      <c r="L78" s="2392"/>
      <c r="M78" s="2392"/>
      <c r="N78" s="2392"/>
      <c r="O78" s="2392"/>
      <c r="P78" s="2392"/>
      <c r="Q78" s="2392"/>
      <c r="R78" s="2392"/>
      <c r="S78" s="2392"/>
      <c r="T78" s="2392"/>
      <c r="U78" s="2392"/>
      <c r="V78" s="2392"/>
      <c r="W78" s="2392"/>
      <c r="X78" s="2392"/>
      <c r="Y78" s="2392"/>
      <c r="Z78" s="2392"/>
      <c r="AA78" s="2392"/>
      <c r="AB78" s="676"/>
      <c r="AC78" s="676"/>
      <c r="AD78" s="676"/>
      <c r="AE78" s="676"/>
      <c r="AF78" s="676"/>
      <c r="AG78" s="676"/>
      <c r="AH78" s="676"/>
      <c r="AI78" s="676"/>
      <c r="AJ78" s="676"/>
      <c r="AK78" s="676"/>
      <c r="AL78" s="676"/>
      <c r="AM78" s="676"/>
      <c r="AN78" s="676"/>
      <c r="AO78" s="676"/>
      <c r="AP78" s="676"/>
      <c r="AQ78" s="676"/>
      <c r="AR78" s="676"/>
      <c r="AS78" s="676"/>
      <c r="AT78" s="676"/>
      <c r="AU78" s="651">
        <v>1</v>
      </c>
      <c r="AV78" s="735"/>
      <c r="AW78" s="648"/>
      <c r="CC78" s="660">
        <v>1</v>
      </c>
    </row>
    <row r="79" spans="1:81" ht="41.25" customHeight="1">
      <c r="A79" s="2428" t="s">
        <v>187</v>
      </c>
      <c r="B79" s="2129"/>
      <c r="C79" s="2129"/>
      <c r="D79" s="2129"/>
      <c r="E79" s="2129"/>
      <c r="F79" s="2129"/>
      <c r="G79" s="2129"/>
      <c r="H79" s="2129"/>
      <c r="I79" s="2129"/>
      <c r="J79" s="2129"/>
      <c r="K79" s="2129"/>
      <c r="L79" s="2129"/>
      <c r="M79" s="2129"/>
      <c r="N79" s="2129"/>
      <c r="O79" s="2129"/>
      <c r="P79" s="2129"/>
      <c r="Q79" s="2129"/>
      <c r="R79" s="2129"/>
      <c r="S79" s="2129"/>
      <c r="T79" s="2129"/>
      <c r="U79" s="2129"/>
      <c r="V79" s="2129"/>
      <c r="W79" s="2129"/>
      <c r="X79" s="2129"/>
      <c r="Y79" s="2129"/>
      <c r="Z79" s="2129"/>
      <c r="AA79" s="2129"/>
      <c r="AB79" s="667"/>
      <c r="AC79" s="667"/>
      <c r="AD79" s="667"/>
      <c r="AE79" s="667"/>
      <c r="AF79" s="667"/>
      <c r="AG79" s="667"/>
      <c r="AH79" s="667"/>
      <c r="AI79" s="667"/>
      <c r="AJ79" s="667"/>
      <c r="AK79" s="667"/>
      <c r="AL79" s="667"/>
      <c r="AM79" s="667"/>
      <c r="AN79" s="667"/>
      <c r="AO79" s="667"/>
      <c r="AP79" s="667"/>
      <c r="AQ79" s="667"/>
      <c r="AR79" s="667"/>
      <c r="AS79" s="667"/>
      <c r="AT79" s="667"/>
      <c r="AU79" s="651">
        <v>1</v>
      </c>
      <c r="AV79" s="735"/>
      <c r="AW79" s="648"/>
      <c r="CC79" s="660">
        <v>1</v>
      </c>
    </row>
    <row r="80" spans="1:81" ht="15" customHeight="1">
      <c r="AU80" s="651">
        <v>1</v>
      </c>
      <c r="CC80" s="660">
        <v>1</v>
      </c>
    </row>
    <row r="81" spans="1:81" ht="15.75" customHeight="1">
      <c r="A81" s="2429" t="s">
        <v>188</v>
      </c>
      <c r="B81" s="2370"/>
      <c r="C81" s="2370"/>
      <c r="D81" s="2370"/>
      <c r="E81" s="2370"/>
      <c r="F81" s="2370"/>
      <c r="G81" s="2370"/>
      <c r="H81" s="2370"/>
      <c r="I81" s="2370"/>
      <c r="J81" s="2370"/>
      <c r="K81" s="2370"/>
      <c r="L81" s="2370"/>
      <c r="M81" s="2370"/>
      <c r="N81" s="2370"/>
      <c r="O81" s="2370"/>
      <c r="P81" s="2370"/>
      <c r="Q81" s="2370"/>
      <c r="R81" s="2370"/>
      <c r="S81" s="2370"/>
      <c r="T81" s="2370"/>
      <c r="U81" s="2370"/>
      <c r="V81" s="2370"/>
      <c r="W81" s="2370"/>
      <c r="X81" s="2370"/>
      <c r="Y81" s="2370"/>
      <c r="Z81" s="2370"/>
      <c r="AA81" s="2370"/>
      <c r="AU81" s="651">
        <v>1</v>
      </c>
      <c r="CC81" s="660">
        <v>1</v>
      </c>
    </row>
    <row r="82" spans="1:81" ht="23.25" customHeight="1">
      <c r="A82" s="2426" t="s">
        <v>189</v>
      </c>
      <c r="B82" s="2134"/>
      <c r="C82" s="2135"/>
      <c r="D82" s="2422" t="s">
        <v>44</v>
      </c>
      <c r="E82" s="2134"/>
      <c r="F82" s="2134"/>
      <c r="G82" s="2134"/>
      <c r="H82" s="2135"/>
      <c r="I82" s="2422" t="s">
        <v>190</v>
      </c>
      <c r="J82" s="2134"/>
      <c r="K82" s="2134"/>
      <c r="L82" s="2134"/>
      <c r="M82" s="2134"/>
      <c r="N82" s="2134"/>
      <c r="O82" s="2134"/>
      <c r="P82" s="2135"/>
      <c r="Q82" s="2426" t="s">
        <v>191</v>
      </c>
      <c r="R82" s="2134"/>
      <c r="S82" s="2134"/>
      <c r="T82" s="2134"/>
      <c r="U82" s="2134"/>
      <c r="V82" s="2134"/>
      <c r="W82" s="2134"/>
      <c r="X82" s="2134"/>
      <c r="Y82" s="2134"/>
      <c r="Z82" s="2134"/>
      <c r="AA82" s="2135"/>
      <c r="AU82" s="651">
        <v>1</v>
      </c>
      <c r="CC82" s="660">
        <v>1</v>
      </c>
    </row>
    <row r="83" spans="1:81" ht="27.75" customHeight="1">
      <c r="A83" s="736">
        <v>1</v>
      </c>
      <c r="B83" s="737" t="s">
        <v>107</v>
      </c>
      <c r="C83" s="738">
        <v>0.2</v>
      </c>
      <c r="D83" s="2421" t="s">
        <v>109</v>
      </c>
      <c r="E83" s="2134"/>
      <c r="F83" s="2134"/>
      <c r="G83" s="2134"/>
      <c r="H83" s="2135"/>
      <c r="I83" s="2421" t="s">
        <v>192</v>
      </c>
      <c r="J83" s="2134"/>
      <c r="K83" s="2134"/>
      <c r="L83" s="2134"/>
      <c r="M83" s="2134"/>
      <c r="N83" s="2134"/>
      <c r="O83" s="2134"/>
      <c r="P83" s="2135"/>
      <c r="Q83" s="2421" t="s">
        <v>108</v>
      </c>
      <c r="R83" s="2134"/>
      <c r="S83" s="2134"/>
      <c r="T83" s="2134"/>
      <c r="U83" s="2134"/>
      <c r="V83" s="2134"/>
      <c r="W83" s="2134"/>
      <c r="X83" s="2134"/>
      <c r="Y83" s="2134"/>
      <c r="Z83" s="2134"/>
      <c r="AA83" s="2135"/>
      <c r="AU83" s="651">
        <v>1</v>
      </c>
      <c r="CC83" s="660">
        <v>1</v>
      </c>
    </row>
    <row r="84" spans="1:81" ht="27.75" customHeight="1">
      <c r="A84" s="736">
        <v>2</v>
      </c>
      <c r="B84" s="739" t="s">
        <v>110</v>
      </c>
      <c r="C84" s="738">
        <v>0.4</v>
      </c>
      <c r="D84" s="2421" t="s">
        <v>193</v>
      </c>
      <c r="E84" s="2134"/>
      <c r="F84" s="2134"/>
      <c r="G84" s="2134"/>
      <c r="H84" s="2135"/>
      <c r="I84" s="2421" t="s">
        <v>194</v>
      </c>
      <c r="J84" s="2134"/>
      <c r="K84" s="2134"/>
      <c r="L84" s="2134"/>
      <c r="M84" s="2134"/>
      <c r="N84" s="2134"/>
      <c r="O84" s="2134"/>
      <c r="P84" s="2135"/>
      <c r="Q84" s="2421" t="s">
        <v>111</v>
      </c>
      <c r="R84" s="2134"/>
      <c r="S84" s="2134"/>
      <c r="T84" s="2134"/>
      <c r="U84" s="2134"/>
      <c r="V84" s="2134"/>
      <c r="W84" s="2134"/>
      <c r="X84" s="2134"/>
      <c r="Y84" s="2134"/>
      <c r="Z84" s="2134"/>
      <c r="AA84" s="2135"/>
      <c r="AU84" s="651">
        <v>1</v>
      </c>
      <c r="CC84" s="660">
        <v>1</v>
      </c>
    </row>
    <row r="85" spans="1:81" ht="27.75" customHeight="1">
      <c r="A85" s="736">
        <v>3</v>
      </c>
      <c r="B85" s="740" t="s">
        <v>112</v>
      </c>
      <c r="C85" s="738">
        <v>0.6</v>
      </c>
      <c r="D85" s="2421" t="s">
        <v>114</v>
      </c>
      <c r="E85" s="2134"/>
      <c r="F85" s="2134"/>
      <c r="G85" s="2134"/>
      <c r="H85" s="2135"/>
      <c r="I85" s="2421" t="s">
        <v>195</v>
      </c>
      <c r="J85" s="2134"/>
      <c r="K85" s="2134"/>
      <c r="L85" s="2134"/>
      <c r="M85" s="2134"/>
      <c r="N85" s="2134"/>
      <c r="O85" s="2134"/>
      <c r="P85" s="2135"/>
      <c r="Q85" s="2421" t="s">
        <v>113</v>
      </c>
      <c r="R85" s="2134"/>
      <c r="S85" s="2134"/>
      <c r="T85" s="2134"/>
      <c r="U85" s="2134"/>
      <c r="V85" s="2134"/>
      <c r="W85" s="2134"/>
      <c r="X85" s="2134"/>
      <c r="Y85" s="2134"/>
      <c r="Z85" s="2134"/>
      <c r="AA85" s="2135"/>
      <c r="AU85" s="651">
        <v>1</v>
      </c>
      <c r="CC85" s="660">
        <v>1</v>
      </c>
    </row>
    <row r="86" spans="1:81" ht="27.75" customHeight="1">
      <c r="A86" s="736">
        <v>4</v>
      </c>
      <c r="B86" s="741" t="s">
        <v>115</v>
      </c>
      <c r="C86" s="738">
        <v>0.8</v>
      </c>
      <c r="D86" s="2421" t="s">
        <v>196</v>
      </c>
      <c r="E86" s="2134"/>
      <c r="F86" s="2134"/>
      <c r="G86" s="2134"/>
      <c r="H86" s="2135"/>
      <c r="I86" s="2421" t="s">
        <v>197</v>
      </c>
      <c r="J86" s="2134"/>
      <c r="K86" s="2134"/>
      <c r="L86" s="2134"/>
      <c r="M86" s="2134"/>
      <c r="N86" s="2134"/>
      <c r="O86" s="2134"/>
      <c r="P86" s="2135"/>
      <c r="Q86" s="2421" t="s">
        <v>116</v>
      </c>
      <c r="R86" s="2134"/>
      <c r="S86" s="2134"/>
      <c r="T86" s="2134"/>
      <c r="U86" s="2134"/>
      <c r="V86" s="2134"/>
      <c r="W86" s="2134"/>
      <c r="X86" s="2134"/>
      <c r="Y86" s="2134"/>
      <c r="Z86" s="2134"/>
      <c r="AA86" s="2135"/>
      <c r="AU86" s="651">
        <v>1</v>
      </c>
      <c r="CC86" s="660">
        <v>1</v>
      </c>
    </row>
    <row r="87" spans="1:81" ht="27.75" customHeight="1">
      <c r="A87" s="736">
        <v>5</v>
      </c>
      <c r="B87" s="742" t="s">
        <v>117</v>
      </c>
      <c r="C87" s="738">
        <v>1</v>
      </c>
      <c r="D87" s="2421" t="s">
        <v>198</v>
      </c>
      <c r="E87" s="2134"/>
      <c r="F87" s="2134"/>
      <c r="G87" s="2134"/>
      <c r="H87" s="2135"/>
      <c r="I87" s="2421" t="s">
        <v>199</v>
      </c>
      <c r="J87" s="2134"/>
      <c r="K87" s="2134"/>
      <c r="L87" s="2134"/>
      <c r="M87" s="2134"/>
      <c r="N87" s="2134"/>
      <c r="O87" s="2134"/>
      <c r="P87" s="2135"/>
      <c r="Q87" s="2421" t="s">
        <v>118</v>
      </c>
      <c r="R87" s="2134"/>
      <c r="S87" s="2134"/>
      <c r="T87" s="2134"/>
      <c r="U87" s="2134"/>
      <c r="V87" s="2134"/>
      <c r="W87" s="2134"/>
      <c r="X87" s="2134"/>
      <c r="Y87" s="2134"/>
      <c r="Z87" s="2134"/>
      <c r="AA87" s="2135"/>
      <c r="AU87" s="651">
        <v>1</v>
      </c>
      <c r="CC87" s="660">
        <v>1</v>
      </c>
    </row>
    <row r="88" spans="1:81" ht="8.25" customHeight="1">
      <c r="A88" s="667"/>
      <c r="B88" s="667"/>
      <c r="C88" s="667"/>
      <c r="D88" s="667"/>
      <c r="E88" s="667"/>
      <c r="F88" s="667"/>
      <c r="G88" s="667"/>
      <c r="H88" s="667"/>
      <c r="I88" s="667"/>
      <c r="J88" s="667"/>
      <c r="K88" s="667"/>
      <c r="L88" s="667"/>
      <c r="M88" s="667"/>
      <c r="N88" s="667"/>
      <c r="O88" s="667"/>
      <c r="P88" s="667"/>
      <c r="Q88" s="667"/>
      <c r="R88" s="667"/>
      <c r="S88" s="667"/>
      <c r="T88" s="667"/>
      <c r="U88" s="667"/>
      <c r="V88" s="667"/>
      <c r="W88" s="667"/>
      <c r="X88" s="667"/>
      <c r="Y88" s="667"/>
      <c r="Z88" s="667"/>
      <c r="AA88" s="667"/>
      <c r="AU88" s="651">
        <v>1</v>
      </c>
      <c r="CC88" s="660">
        <v>1</v>
      </c>
    </row>
    <row r="89" spans="1:81" ht="18.75" customHeight="1">
      <c r="A89" s="667"/>
      <c r="B89" s="743" t="s">
        <v>200</v>
      </c>
      <c r="C89" s="714"/>
      <c r="D89" s="714"/>
      <c r="E89" s="744"/>
      <c r="F89" s="714"/>
      <c r="G89" s="714"/>
      <c r="H89" s="714"/>
      <c r="I89" s="714"/>
      <c r="J89" s="714"/>
      <c r="K89" s="714"/>
      <c r="L89" s="714"/>
      <c r="M89" s="714"/>
      <c r="N89" s="714"/>
      <c r="O89" s="714"/>
      <c r="P89" s="714"/>
      <c r="Q89" s="714"/>
      <c r="R89" s="714"/>
      <c r="S89" s="714"/>
      <c r="T89" s="714"/>
      <c r="U89" s="734"/>
      <c r="V89" s="734"/>
      <c r="W89" s="734"/>
      <c r="X89" s="734"/>
      <c r="Y89" s="734"/>
      <c r="Z89" s="734"/>
      <c r="AA89" s="734"/>
      <c r="AU89" s="651">
        <v>1</v>
      </c>
      <c r="CC89" s="660">
        <v>1</v>
      </c>
    </row>
    <row r="90" spans="1:81" ht="46.5" customHeight="1">
      <c r="A90" s="654"/>
      <c r="B90" s="2422" t="s">
        <v>201</v>
      </c>
      <c r="C90" s="2423"/>
      <c r="D90" s="2423"/>
      <c r="E90" s="2423"/>
      <c r="F90" s="2424"/>
      <c r="G90" s="2422" t="s">
        <v>202</v>
      </c>
      <c r="H90" s="2423"/>
      <c r="I90" s="2423"/>
      <c r="J90" s="2423"/>
      <c r="K90" s="2423"/>
      <c r="L90" s="2423"/>
      <c r="M90" s="2423"/>
      <c r="N90" s="2423"/>
      <c r="O90" s="2423"/>
      <c r="P90" s="2423"/>
      <c r="Q90" s="2423"/>
      <c r="R90" s="2424"/>
      <c r="S90" s="2425" t="s">
        <v>203</v>
      </c>
      <c r="T90" s="2423"/>
      <c r="U90" s="2423"/>
      <c r="V90" s="2423"/>
      <c r="W90" s="2423"/>
      <c r="X90" s="2424"/>
      <c r="Y90" s="2426" t="s">
        <v>204</v>
      </c>
      <c r="Z90" s="2423"/>
      <c r="AA90" s="2424"/>
      <c r="AU90" s="651">
        <v>1</v>
      </c>
      <c r="CC90" s="660">
        <v>1</v>
      </c>
    </row>
    <row r="91" spans="1:81" ht="35.1" customHeight="1">
      <c r="A91" s="745"/>
      <c r="B91" s="2414"/>
      <c r="C91" s="2415"/>
      <c r="D91" s="2415"/>
      <c r="E91" s="2415"/>
      <c r="F91" s="2416"/>
      <c r="G91" s="2414"/>
      <c r="H91" s="2415"/>
      <c r="I91" s="2415"/>
      <c r="J91" s="2415"/>
      <c r="K91" s="2415"/>
      <c r="L91" s="2415"/>
      <c r="M91" s="2415"/>
      <c r="N91" s="2415"/>
      <c r="O91" s="2415"/>
      <c r="P91" s="2415"/>
      <c r="Q91" s="2415"/>
      <c r="R91" s="2416"/>
      <c r="S91" s="2417"/>
      <c r="T91" s="2263"/>
      <c r="U91" s="2263"/>
      <c r="V91" s="2263"/>
      <c r="W91" s="2263"/>
      <c r="X91" s="2264"/>
      <c r="Y91" s="2418" t="s">
        <v>104</v>
      </c>
      <c r="Z91" s="2134"/>
      <c r="AA91" s="2135"/>
      <c r="AU91" s="651">
        <v>1</v>
      </c>
      <c r="CC91" s="660">
        <v>1</v>
      </c>
    </row>
    <row r="92" spans="1:81" ht="23.25" customHeight="1">
      <c r="A92" s="654"/>
      <c r="B92" s="654"/>
      <c r="C92" s="653"/>
      <c r="D92" s="653"/>
      <c r="E92" s="653"/>
      <c r="F92" s="653"/>
      <c r="G92" s="653"/>
      <c r="H92" s="654"/>
      <c r="I92" s="654"/>
      <c r="J92" s="654"/>
      <c r="K92" s="654"/>
      <c r="L92" s="654"/>
      <c r="M92" s="654"/>
      <c r="N92" s="2419" t="s">
        <v>205</v>
      </c>
      <c r="O92" s="2292"/>
      <c r="P92" s="2292"/>
      <c r="Q92" s="2292"/>
      <c r="R92" s="2292"/>
      <c r="S92" s="2292"/>
      <c r="T92" s="2292"/>
      <c r="U92" s="2326"/>
      <c r="V92" s="2420" t="str">
        <f>IF(S91=0,"",IF(S91&lt;3,"Muy Baja",IF(S91&lt;24,"Baja",IF(S91&lt;500,"Media",IF(S91&lt;5001,"Alta","Muy Alta")))))</f>
        <v/>
      </c>
      <c r="W92" s="2292"/>
      <c r="X92" s="2292"/>
      <c r="Y92" s="2292"/>
      <c r="Z92" s="2292"/>
      <c r="AA92" s="2326"/>
      <c r="AU92" s="651">
        <v>1</v>
      </c>
      <c r="CC92" s="660">
        <v>1</v>
      </c>
    </row>
    <row r="93" spans="1:81" ht="18.75" customHeight="1">
      <c r="A93" s="2403" t="s">
        <v>501</v>
      </c>
      <c r="B93" s="2292"/>
      <c r="C93" s="2292"/>
      <c r="D93" s="2292"/>
      <c r="E93" s="2292"/>
      <c r="F93" s="2292"/>
      <c r="G93" s="2292"/>
      <c r="H93" s="2292"/>
      <c r="I93" s="2292"/>
      <c r="J93" s="2292"/>
      <c r="K93" s="2292"/>
      <c r="L93" s="2292"/>
      <c r="M93" s="2292"/>
      <c r="N93" s="2292"/>
      <c r="O93" s="2292"/>
      <c r="P93" s="2292"/>
      <c r="Q93" s="2292"/>
      <c r="R93" s="2292"/>
      <c r="S93" s="2292"/>
      <c r="T93" s="2292"/>
      <c r="U93" s="2292"/>
      <c r="V93" s="2292"/>
      <c r="W93" s="2292"/>
      <c r="X93" s="2292"/>
      <c r="Y93" s="2292"/>
      <c r="Z93" s="2292"/>
      <c r="AA93" s="2292"/>
      <c r="AU93" s="651">
        <v>1</v>
      </c>
      <c r="CC93" s="660">
        <v>1</v>
      </c>
    </row>
    <row r="94" spans="1:81" ht="18.75" customHeight="1">
      <c r="A94" s="2404" t="s">
        <v>89</v>
      </c>
      <c r="B94" s="2405"/>
      <c r="C94" s="746"/>
      <c r="D94" s="747"/>
      <c r="E94" s="748"/>
      <c r="F94" s="749"/>
      <c r="G94" s="750" t="s">
        <v>206</v>
      </c>
      <c r="H94" s="751" t="s">
        <v>207</v>
      </c>
      <c r="I94" s="751" t="s">
        <v>208</v>
      </c>
      <c r="J94" s="751" t="s">
        <v>209</v>
      </c>
      <c r="K94" s="751" t="s">
        <v>210</v>
      </c>
      <c r="L94" s="751" t="s">
        <v>211</v>
      </c>
      <c r="M94" s="751" t="s">
        <v>212</v>
      </c>
      <c r="N94" s="751" t="s">
        <v>213</v>
      </c>
      <c r="O94" s="751" t="s">
        <v>214</v>
      </c>
      <c r="P94" s="751" t="s">
        <v>215</v>
      </c>
      <c r="Q94" s="751" t="s">
        <v>216</v>
      </c>
      <c r="R94" s="751" t="s">
        <v>217</v>
      </c>
      <c r="S94" s="751" t="s">
        <v>218</v>
      </c>
      <c r="T94" s="751" t="s">
        <v>219</v>
      </c>
      <c r="U94" s="751" t="s">
        <v>220</v>
      </c>
      <c r="V94" s="752" t="s">
        <v>517</v>
      </c>
      <c r="W94" s="752" t="s">
        <v>518</v>
      </c>
      <c r="X94" s="752" t="s">
        <v>519</v>
      </c>
      <c r="Y94" s="752" t="s">
        <v>221</v>
      </c>
      <c r="Z94" s="2406" t="s">
        <v>222</v>
      </c>
      <c r="AA94" s="2407"/>
      <c r="AU94" s="651">
        <v>1</v>
      </c>
      <c r="CC94" s="660">
        <v>1</v>
      </c>
    </row>
    <row r="95" spans="1:81" ht="18.75" customHeight="1">
      <c r="A95" s="753">
        <v>1</v>
      </c>
      <c r="B95" s="754" t="s">
        <v>107</v>
      </c>
      <c r="C95" s="2408" t="s">
        <v>223</v>
      </c>
      <c r="D95" s="2409"/>
      <c r="E95" s="2409"/>
      <c r="F95" s="2351"/>
      <c r="G95" s="755">
        <v>0.2</v>
      </c>
      <c r="H95" s="756"/>
      <c r="I95" s="756"/>
      <c r="J95" s="756"/>
      <c r="K95" s="756"/>
      <c r="L95" s="756"/>
      <c r="M95" s="756"/>
      <c r="N95" s="757"/>
      <c r="O95" s="757"/>
      <c r="P95" s="757"/>
      <c r="Q95" s="757"/>
      <c r="R95" s="757"/>
      <c r="S95" s="757"/>
      <c r="T95" s="757"/>
      <c r="U95" s="757"/>
      <c r="V95" s="757"/>
      <c r="W95" s="757"/>
      <c r="X95" s="757"/>
      <c r="Y95" s="757"/>
      <c r="Z95" s="758">
        <f>COUNTA(H95:Y95)*G95</f>
        <v>0</v>
      </c>
      <c r="AA95" s="2410">
        <f>IFERROR(SUM(Z95:Z99)/COUNTA(H95:W99),"")</f>
        <v>0.53333333333333333</v>
      </c>
      <c r="AU95" s="651">
        <v>1</v>
      </c>
      <c r="CC95" s="660">
        <v>1</v>
      </c>
    </row>
    <row r="96" spans="1:81" ht="18.75" customHeight="1">
      <c r="A96" s="759">
        <v>2</v>
      </c>
      <c r="B96" s="760" t="s">
        <v>110</v>
      </c>
      <c r="C96" s="2409"/>
      <c r="D96" s="2409"/>
      <c r="E96" s="2409"/>
      <c r="F96" s="2351"/>
      <c r="G96" s="755">
        <v>0.4</v>
      </c>
      <c r="H96" s="756" t="s">
        <v>136</v>
      </c>
      <c r="I96" s="756"/>
      <c r="J96" s="756"/>
      <c r="K96" s="756" t="s">
        <v>136</v>
      </c>
      <c r="L96" s="756"/>
      <c r="M96" s="756"/>
      <c r="N96" s="757"/>
      <c r="O96" s="757"/>
      <c r="P96" s="757"/>
      <c r="Q96" s="757"/>
      <c r="R96" s="757"/>
      <c r="S96" s="757"/>
      <c r="T96" s="757"/>
      <c r="U96" s="757"/>
      <c r="V96" s="757"/>
      <c r="W96" s="757"/>
      <c r="X96" s="757"/>
      <c r="Y96" s="757"/>
      <c r="Z96" s="758">
        <f t="shared" ref="Z96:Z99" si="13">COUNTA(H96:Y96)*G96</f>
        <v>0.8</v>
      </c>
      <c r="AA96" s="2411"/>
      <c r="AB96" s="761"/>
      <c r="AC96" s="761"/>
      <c r="AD96" s="761"/>
      <c r="AE96" s="761"/>
      <c r="AF96" s="761"/>
      <c r="AG96" s="761"/>
      <c r="AH96" s="761"/>
      <c r="AI96" s="761"/>
      <c r="AJ96" s="761"/>
      <c r="AK96" s="761"/>
      <c r="AL96" s="761"/>
      <c r="AM96" s="761"/>
      <c r="AN96" s="761"/>
      <c r="AO96" s="761"/>
      <c r="AP96" s="761"/>
      <c r="AQ96" s="761"/>
      <c r="AR96" s="761"/>
      <c r="AS96" s="761"/>
      <c r="AT96" s="761"/>
      <c r="AU96" s="651">
        <v>1</v>
      </c>
      <c r="AV96" s="735"/>
      <c r="CC96" s="660">
        <v>1</v>
      </c>
    </row>
    <row r="97" spans="1:138" ht="18.75" customHeight="1">
      <c r="A97" s="762">
        <v>3</v>
      </c>
      <c r="B97" s="763" t="s">
        <v>112</v>
      </c>
      <c r="C97" s="2409"/>
      <c r="D97" s="2409"/>
      <c r="E97" s="2409"/>
      <c r="F97" s="2351"/>
      <c r="G97" s="755">
        <v>0.6</v>
      </c>
      <c r="H97" s="756"/>
      <c r="I97" s="756" t="s">
        <v>136</v>
      </c>
      <c r="J97" s="756" t="s">
        <v>136</v>
      </c>
      <c r="K97" s="756"/>
      <c r="L97" s="756" t="s">
        <v>136</v>
      </c>
      <c r="M97" s="756" t="s">
        <v>136</v>
      </c>
      <c r="N97" s="757"/>
      <c r="O97" s="757"/>
      <c r="P97" s="757"/>
      <c r="Q97" s="757"/>
      <c r="R97" s="757"/>
      <c r="S97" s="757"/>
      <c r="T97" s="757"/>
      <c r="U97" s="757"/>
      <c r="V97" s="757"/>
      <c r="W97" s="757"/>
      <c r="X97" s="757"/>
      <c r="Y97" s="757"/>
      <c r="Z97" s="758">
        <f t="shared" si="13"/>
        <v>2.4</v>
      </c>
      <c r="AA97" s="2411"/>
      <c r="AB97" s="761"/>
      <c r="AC97" s="761"/>
      <c r="AD97" s="761"/>
      <c r="AE97" s="761"/>
      <c r="AF97" s="761"/>
      <c r="AG97" s="761"/>
      <c r="AH97" s="761"/>
      <c r="AI97" s="761"/>
      <c r="AJ97" s="761"/>
      <c r="AK97" s="761"/>
      <c r="AL97" s="761"/>
      <c r="AM97" s="761"/>
      <c r="AN97" s="761"/>
      <c r="AO97" s="761"/>
      <c r="AP97" s="761"/>
      <c r="AQ97" s="761"/>
      <c r="AR97" s="761"/>
      <c r="AS97" s="761"/>
      <c r="AT97" s="761"/>
      <c r="AU97" s="651">
        <v>1</v>
      </c>
      <c r="AV97" s="735"/>
      <c r="CC97" s="660">
        <v>1</v>
      </c>
    </row>
    <row r="98" spans="1:138" ht="18.75" customHeight="1">
      <c r="A98" s="764">
        <v>4</v>
      </c>
      <c r="B98" s="765" t="s">
        <v>115</v>
      </c>
      <c r="C98" s="2409"/>
      <c r="D98" s="2409"/>
      <c r="E98" s="2409"/>
      <c r="F98" s="2351"/>
      <c r="G98" s="755">
        <v>0.8</v>
      </c>
      <c r="H98" s="756"/>
      <c r="I98" s="756"/>
      <c r="J98" s="756"/>
      <c r="K98" s="756"/>
      <c r="L98" s="756"/>
      <c r="M98" s="756"/>
      <c r="N98" s="757"/>
      <c r="O98" s="757"/>
      <c r="P98" s="757"/>
      <c r="Q98" s="757"/>
      <c r="R98" s="757"/>
      <c r="S98" s="757"/>
      <c r="T98" s="757"/>
      <c r="U98" s="757"/>
      <c r="V98" s="757"/>
      <c r="W98" s="757"/>
      <c r="X98" s="757"/>
      <c r="Y98" s="757"/>
      <c r="Z98" s="758">
        <f t="shared" si="13"/>
        <v>0</v>
      </c>
      <c r="AA98" s="2411"/>
      <c r="AB98" s="761"/>
      <c r="AC98" s="761"/>
      <c r="AD98" s="761"/>
      <c r="AE98" s="761"/>
      <c r="AF98" s="761"/>
      <c r="AG98" s="761"/>
      <c r="AH98" s="761"/>
      <c r="AI98" s="761"/>
      <c r="AJ98" s="761"/>
      <c r="AK98" s="761"/>
      <c r="AL98" s="761"/>
      <c r="AM98" s="761"/>
      <c r="AN98" s="761"/>
      <c r="AO98" s="761"/>
      <c r="AP98" s="761"/>
      <c r="AQ98" s="761"/>
      <c r="AR98" s="761"/>
      <c r="AS98" s="761"/>
      <c r="AT98" s="761"/>
      <c r="AU98" s="651">
        <v>1</v>
      </c>
      <c r="AV98" s="735"/>
      <c r="CC98" s="660">
        <v>1</v>
      </c>
      <c r="CK98" s="2413" t="s">
        <v>252</v>
      </c>
      <c r="CL98" s="2370"/>
      <c r="CM98" s="2370"/>
      <c r="CN98" s="2370"/>
      <c r="CO98" s="2370"/>
      <c r="CP98" s="2370"/>
      <c r="CQ98" s="2370"/>
      <c r="CR98" s="2370"/>
      <c r="CS98" s="2370"/>
      <c r="CT98" s="2370"/>
      <c r="CU98" s="2370"/>
      <c r="CV98" s="2370"/>
      <c r="CW98" s="2370"/>
      <c r="CX98" s="2370"/>
      <c r="CY98" s="2370"/>
      <c r="CZ98" s="654"/>
      <c r="DA98" s="654"/>
      <c r="DB98" s="654"/>
      <c r="DC98" s="654"/>
      <c r="DD98" s="2393" t="s">
        <v>658</v>
      </c>
      <c r="DE98" s="2370"/>
      <c r="DF98" s="2370"/>
      <c r="DG98" s="2370"/>
      <c r="DH98" s="2370"/>
      <c r="DI98" s="2370"/>
      <c r="DJ98" s="2370"/>
      <c r="DK98" s="2370"/>
      <c r="DL98" s="2370"/>
      <c r="DM98" s="2370"/>
      <c r="DN98" s="2370"/>
      <c r="DO98" s="2370"/>
      <c r="DP98" s="2370"/>
      <c r="DQ98" s="654"/>
      <c r="DR98" s="654"/>
      <c r="DS98" s="654"/>
      <c r="DT98" s="654"/>
      <c r="DU98" s="2393" t="s">
        <v>657</v>
      </c>
      <c r="DV98" s="2370"/>
      <c r="DW98" s="2370"/>
      <c r="DX98" s="2370"/>
      <c r="DY98" s="2370"/>
      <c r="DZ98" s="2370"/>
      <c r="EA98" s="2370"/>
      <c r="EB98" s="2370"/>
      <c r="EC98" s="2370"/>
      <c r="ED98" s="2370"/>
      <c r="EE98" s="2370"/>
      <c r="EF98" s="2370"/>
      <c r="EG98" s="2370"/>
    </row>
    <row r="99" spans="1:138" ht="18.75" customHeight="1">
      <c r="A99" s="766">
        <v>5</v>
      </c>
      <c r="B99" s="767" t="s">
        <v>117</v>
      </c>
      <c r="C99" s="2409"/>
      <c r="D99" s="2409"/>
      <c r="E99" s="2409"/>
      <c r="F99" s="2351"/>
      <c r="G99" s="768">
        <v>1</v>
      </c>
      <c r="H99" s="756"/>
      <c r="I99" s="756"/>
      <c r="J99" s="756"/>
      <c r="K99" s="756"/>
      <c r="L99" s="756"/>
      <c r="M99" s="756"/>
      <c r="N99" s="757"/>
      <c r="O99" s="757"/>
      <c r="P99" s="757"/>
      <c r="Q99" s="757"/>
      <c r="R99" s="757"/>
      <c r="S99" s="757"/>
      <c r="T99" s="757"/>
      <c r="U99" s="757"/>
      <c r="V99" s="757"/>
      <c r="W99" s="757"/>
      <c r="X99" s="757"/>
      <c r="Y99" s="757"/>
      <c r="Z99" s="769">
        <f t="shared" si="13"/>
        <v>0</v>
      </c>
      <c r="AA99" s="2412"/>
      <c r="AB99" s="761"/>
      <c r="AC99" s="761"/>
      <c r="AD99" s="761"/>
      <c r="AE99" s="761"/>
      <c r="AF99" s="761"/>
      <c r="AG99" s="761"/>
      <c r="AH99" s="761"/>
      <c r="AI99" s="761"/>
      <c r="AJ99" s="761"/>
      <c r="AK99" s="761"/>
      <c r="AL99" s="761"/>
      <c r="AM99" s="761"/>
      <c r="AN99" s="761"/>
      <c r="AO99" s="761"/>
      <c r="AP99" s="761"/>
      <c r="AQ99" s="761"/>
      <c r="AR99" s="761"/>
      <c r="AS99" s="761"/>
      <c r="AT99" s="761"/>
      <c r="AU99" s="651">
        <v>1</v>
      </c>
      <c r="AV99" s="735"/>
      <c r="CC99" s="660">
        <v>1</v>
      </c>
      <c r="CK99" s="2370"/>
      <c r="CL99" s="2370"/>
      <c r="CM99" s="2370"/>
      <c r="CN99" s="2370"/>
      <c r="CO99" s="2370"/>
      <c r="CP99" s="2370"/>
      <c r="CQ99" s="2370"/>
      <c r="CR99" s="2370"/>
      <c r="CS99" s="2370"/>
      <c r="CT99" s="2370"/>
      <c r="CU99" s="2370"/>
      <c r="CV99" s="2370"/>
      <c r="CW99" s="2370"/>
      <c r="CX99" s="2370"/>
      <c r="CY99" s="2370"/>
      <c r="CZ99" s="654"/>
      <c r="DA99" s="654"/>
      <c r="DB99" s="654"/>
      <c r="DC99" s="654"/>
      <c r="DD99" s="2370"/>
      <c r="DE99" s="2370"/>
      <c r="DF99" s="2370"/>
      <c r="DG99" s="2370"/>
      <c r="DH99" s="2370"/>
      <c r="DI99" s="2370"/>
      <c r="DJ99" s="2370"/>
      <c r="DK99" s="2370"/>
      <c r="DL99" s="2370"/>
      <c r="DM99" s="2370"/>
      <c r="DN99" s="2370"/>
      <c r="DO99" s="2370"/>
      <c r="DP99" s="2370"/>
      <c r="DQ99" s="654"/>
      <c r="DR99" s="654"/>
      <c r="DS99" s="654"/>
      <c r="DT99" s="654"/>
      <c r="DU99" s="2370"/>
      <c r="DV99" s="2370"/>
      <c r="DW99" s="2370"/>
      <c r="DX99" s="2370"/>
      <c r="DY99" s="2370"/>
      <c r="DZ99" s="2370"/>
      <c r="EA99" s="2370"/>
      <c r="EB99" s="2370"/>
      <c r="EC99" s="2370"/>
      <c r="ED99" s="2370"/>
      <c r="EE99" s="2370"/>
      <c r="EF99" s="2370"/>
      <c r="EG99" s="2370"/>
    </row>
    <row r="100" spans="1:138" ht="11.25" customHeight="1" thickBot="1">
      <c r="A100" s="770"/>
      <c r="B100" s="771"/>
      <c r="C100" s="772"/>
      <c r="D100" s="772"/>
      <c r="E100" s="772"/>
      <c r="F100" s="652"/>
      <c r="G100" s="771"/>
      <c r="H100" s="773">
        <f>COUNTA(H95:H99)</f>
        <v>1</v>
      </c>
      <c r="I100" s="773">
        <f t="shared" ref="I100:Y100" si="14">COUNTA(I95:I99)</f>
        <v>1</v>
      </c>
      <c r="J100" s="773">
        <f t="shared" si="14"/>
        <v>1</v>
      </c>
      <c r="K100" s="773">
        <f t="shared" si="14"/>
        <v>1</v>
      </c>
      <c r="L100" s="773">
        <f t="shared" si="14"/>
        <v>1</v>
      </c>
      <c r="M100" s="773">
        <f t="shared" si="14"/>
        <v>1</v>
      </c>
      <c r="N100" s="773">
        <f t="shared" si="14"/>
        <v>0</v>
      </c>
      <c r="O100" s="652">
        <f t="shared" si="14"/>
        <v>0</v>
      </c>
      <c r="P100" s="652">
        <f t="shared" si="14"/>
        <v>0</v>
      </c>
      <c r="Q100" s="652">
        <f t="shared" si="14"/>
        <v>0</v>
      </c>
      <c r="R100" s="652">
        <f t="shared" si="14"/>
        <v>0</v>
      </c>
      <c r="S100" s="652">
        <f t="shared" si="14"/>
        <v>0</v>
      </c>
      <c r="T100" s="652">
        <f t="shared" si="14"/>
        <v>0</v>
      </c>
      <c r="U100" s="652">
        <f>COUNTA(U95:U99)</f>
        <v>0</v>
      </c>
      <c r="V100" s="652">
        <f t="shared" si="14"/>
        <v>0</v>
      </c>
      <c r="W100" s="652">
        <f t="shared" si="14"/>
        <v>0</v>
      </c>
      <c r="X100" s="652">
        <f t="shared" si="14"/>
        <v>0</v>
      </c>
      <c r="Y100" s="652">
        <f t="shared" si="14"/>
        <v>0</v>
      </c>
      <c r="Z100" s="648"/>
      <c r="AA100" s="648"/>
      <c r="AB100" s="654"/>
      <c r="AC100" s="654"/>
      <c r="AD100" s="654"/>
      <c r="AE100" s="654"/>
      <c r="AF100" s="654"/>
      <c r="AG100" s="654"/>
      <c r="AH100" s="654"/>
      <c r="AI100" s="654"/>
      <c r="AJ100" s="654"/>
      <c r="AK100" s="654"/>
      <c r="AL100" s="654"/>
      <c r="AM100" s="654"/>
      <c r="AN100" s="654"/>
      <c r="AO100" s="654"/>
      <c r="AP100" s="654"/>
      <c r="AQ100" s="654"/>
      <c r="AR100" s="654"/>
      <c r="AS100" s="654"/>
      <c r="AT100" s="654"/>
      <c r="AU100" s="651">
        <v>1</v>
      </c>
      <c r="AV100" s="681"/>
      <c r="CC100" s="660">
        <v>1</v>
      </c>
    </row>
    <row r="101" spans="1:138" ht="21" customHeight="1" thickTop="1" thickBot="1">
      <c r="A101" s="2394" t="str">
        <f>IF(OR(H100&gt;1,I100&gt;1,J100&gt;1,K100&gt;1,L100&gt;1,M100&gt;1,N100&gt;1,O100&gt;1,P100&gt;1,Q100&gt;1,R100&gt;1,S100&gt;1,T100&gt;1,U100&gt;1,V100&gt;1,W100&gt;1),"ERROR - Solo Una calificación por Participante","")</f>
        <v/>
      </c>
      <c r="B101" s="2395"/>
      <c r="C101" s="2395"/>
      <c r="D101" s="2395"/>
      <c r="E101" s="2395"/>
      <c r="F101" s="2396"/>
      <c r="G101" s="2397" t="s">
        <v>224</v>
      </c>
      <c r="H101" s="2134"/>
      <c r="I101" s="2134"/>
      <c r="J101" s="2134"/>
      <c r="K101" s="2134"/>
      <c r="L101" s="2134"/>
      <c r="M101" s="2134"/>
      <c r="N101" s="2134"/>
      <c r="O101" s="2398">
        <f>IF(AA95="","",IF(V101&gt;0.8,5,IF(V101&gt;0.6,4,IF(V101&gt;0.4,3,IF(V101&gt;0.2,2,1)))))</f>
        <v>3</v>
      </c>
      <c r="P101" s="2241"/>
      <c r="Q101" s="2241"/>
      <c r="R101" s="2399" t="str">
        <f>VLOOKUP(O101,A95:B99,2,1)</f>
        <v>Media</v>
      </c>
      <c r="S101" s="2241"/>
      <c r="T101" s="2241"/>
      <c r="U101" s="2241"/>
      <c r="V101" s="2400">
        <f>IFERROR(AA95,"")</f>
        <v>0.53333333333333333</v>
      </c>
      <c r="W101" s="2241"/>
      <c r="X101" s="2401"/>
      <c r="Y101" s="648"/>
      <c r="Z101" s="648"/>
      <c r="AA101" s="648"/>
      <c r="AB101" s="654"/>
      <c r="AC101" s="654"/>
      <c r="AD101" s="654"/>
      <c r="AE101" s="654"/>
      <c r="AF101" s="654"/>
      <c r="AG101" s="654"/>
      <c r="AH101" s="654"/>
      <c r="AI101" s="654"/>
      <c r="AJ101" s="654"/>
      <c r="AK101" s="654"/>
      <c r="AL101" s="654"/>
      <c r="AM101" s="654"/>
      <c r="AN101" s="654"/>
      <c r="AO101" s="654"/>
      <c r="AP101" s="654"/>
      <c r="AQ101" s="654"/>
      <c r="AR101" s="654"/>
      <c r="AS101" s="654"/>
      <c r="AT101" s="654"/>
      <c r="AU101" s="651">
        <v>1</v>
      </c>
      <c r="AV101" s="680" t="str">
        <f>CONCATENATE(O101," - ",R101)</f>
        <v>3 - Media</v>
      </c>
      <c r="CC101" s="660">
        <v>1</v>
      </c>
      <c r="CQ101" s="2402" t="s">
        <v>60</v>
      </c>
      <c r="CR101" s="2370"/>
      <c r="CS101" s="2370"/>
      <c r="CT101" s="2370"/>
      <c r="CU101" s="2370"/>
      <c r="CV101" s="2370"/>
      <c r="CW101" s="2370"/>
      <c r="CX101" s="2370"/>
      <c r="CY101" s="2370"/>
      <c r="CZ101" s="2370"/>
      <c r="DA101" s="654"/>
      <c r="DB101" s="654"/>
      <c r="DC101" s="654"/>
      <c r="DD101" s="654"/>
      <c r="DE101" s="648"/>
      <c r="DF101" s="648"/>
      <c r="DG101" s="648"/>
      <c r="DH101" s="2402" t="s">
        <v>60</v>
      </c>
      <c r="DI101" s="2370"/>
      <c r="DJ101" s="2370"/>
      <c r="DK101" s="2370"/>
      <c r="DL101" s="2370"/>
      <c r="DM101" s="2370"/>
      <c r="DN101" s="2370"/>
      <c r="DO101" s="2370"/>
      <c r="DP101" s="2370"/>
      <c r="DQ101" s="2370"/>
      <c r="DR101" s="654"/>
      <c r="DS101" s="654"/>
      <c r="DT101" s="654"/>
      <c r="DU101" s="654"/>
      <c r="DV101" s="648"/>
      <c r="DW101" s="648"/>
      <c r="DX101" s="648"/>
      <c r="DY101" s="2402" t="s">
        <v>60</v>
      </c>
      <c r="DZ101" s="2370"/>
      <c r="EA101" s="2370"/>
      <c r="EB101" s="2370"/>
      <c r="EC101" s="2370"/>
      <c r="ED101" s="2370"/>
      <c r="EE101" s="2370"/>
      <c r="EF101" s="2370"/>
      <c r="EG101" s="2370"/>
      <c r="EH101" s="2370"/>
    </row>
    <row r="102" spans="1:138" ht="28.5" customHeight="1" thickTop="1">
      <c r="A102" s="774"/>
      <c r="B102" s="775"/>
      <c r="C102" s="776"/>
      <c r="D102" s="777"/>
      <c r="E102" s="646"/>
      <c r="F102" s="777"/>
      <c r="G102" s="646"/>
      <c r="H102" s="646"/>
      <c r="I102" s="646"/>
      <c r="J102" s="646"/>
      <c r="K102" s="646"/>
      <c r="L102" s="646"/>
      <c r="M102" s="646"/>
      <c r="N102" s="777"/>
      <c r="O102" s="646"/>
      <c r="P102" s="646"/>
      <c r="Q102" s="646"/>
      <c r="R102" s="646"/>
      <c r="S102" s="646"/>
      <c r="T102" s="646"/>
      <c r="U102" s="646"/>
      <c r="V102" s="646"/>
      <c r="W102" s="646"/>
      <c r="X102" s="646"/>
      <c r="Y102" s="646"/>
      <c r="Z102" s="646"/>
      <c r="AA102" s="646"/>
      <c r="AB102" s="717"/>
      <c r="AC102" s="717"/>
      <c r="AD102" s="717"/>
      <c r="AE102" s="717"/>
      <c r="AF102" s="717"/>
      <c r="AG102" s="717"/>
      <c r="AH102" s="717"/>
      <c r="AI102" s="717"/>
      <c r="AJ102" s="717"/>
      <c r="AK102" s="717"/>
      <c r="AL102" s="717"/>
      <c r="AM102" s="717"/>
      <c r="AN102" s="717"/>
      <c r="AO102" s="717"/>
      <c r="AP102" s="717"/>
      <c r="AQ102" s="717"/>
      <c r="AR102" s="717"/>
      <c r="AS102" s="717"/>
      <c r="AT102" s="717"/>
      <c r="AU102" s="651">
        <v>1</v>
      </c>
      <c r="AV102" s="654"/>
      <c r="AW102" s="654"/>
      <c r="AX102" s="654"/>
      <c r="AY102" s="654"/>
      <c r="AZ102" s="654"/>
      <c r="BA102" s="654"/>
      <c r="BB102" s="654"/>
      <c r="BC102" s="654"/>
      <c r="BD102" s="654"/>
      <c r="BE102" s="654"/>
      <c r="BF102" s="654"/>
      <c r="BG102" s="654"/>
      <c r="BH102" s="654"/>
      <c r="BI102" s="654"/>
      <c r="BJ102" s="654"/>
      <c r="BK102" s="653"/>
      <c r="BL102" s="653"/>
      <c r="BM102" s="653"/>
      <c r="BN102" s="653"/>
      <c r="BO102" s="653"/>
      <c r="BP102" s="653"/>
      <c r="BQ102" s="653"/>
      <c r="BR102" s="653"/>
      <c r="BS102" s="653"/>
      <c r="BT102" s="653"/>
      <c r="BU102" s="653"/>
      <c r="BV102" s="653"/>
      <c r="BW102" s="653"/>
      <c r="BX102" s="653"/>
      <c r="BY102" s="653"/>
      <c r="BZ102" s="653"/>
      <c r="CA102" s="653"/>
      <c r="CB102" s="654"/>
      <c r="CC102" s="660">
        <v>1</v>
      </c>
      <c r="CD102" s="653"/>
      <c r="CE102" s="654"/>
      <c r="CF102" s="654"/>
      <c r="CG102" s="654"/>
      <c r="CH102" s="654"/>
      <c r="CI102" s="648"/>
      <c r="CJ102" s="648"/>
      <c r="CK102" s="648"/>
      <c r="CL102" s="648"/>
      <c r="CM102" s="648"/>
      <c r="CN102" s="648"/>
      <c r="CO102" s="648"/>
      <c r="CP102" s="2379">
        <v>1</v>
      </c>
      <c r="CQ102" s="2292"/>
      <c r="CR102" s="2379">
        <v>2</v>
      </c>
      <c r="CS102" s="2292"/>
      <c r="CT102" s="2379">
        <v>3</v>
      </c>
      <c r="CU102" s="2292"/>
      <c r="CV102" s="2379">
        <v>4</v>
      </c>
      <c r="CW102" s="2292"/>
      <c r="CX102" s="2379">
        <v>5</v>
      </c>
      <c r="CY102" s="2292"/>
      <c r="CZ102" s="662"/>
      <c r="DA102" s="662"/>
      <c r="DB102" s="648"/>
      <c r="DC102" s="648"/>
      <c r="DD102" s="648"/>
      <c r="DE102" s="648"/>
      <c r="DF102" s="648"/>
      <c r="DG102" s="2379">
        <v>1</v>
      </c>
      <c r="DH102" s="2292"/>
      <c r="DI102" s="2379">
        <v>2</v>
      </c>
      <c r="DJ102" s="2292"/>
      <c r="DK102" s="2379">
        <v>3</v>
      </c>
      <c r="DL102" s="2292"/>
      <c r="DM102" s="2379">
        <v>4</v>
      </c>
      <c r="DN102" s="2292"/>
      <c r="DO102" s="2379">
        <v>5</v>
      </c>
      <c r="DP102" s="2292"/>
      <c r="DQ102" s="662"/>
      <c r="DR102" s="662"/>
      <c r="DS102" s="648"/>
      <c r="DT102" s="648"/>
      <c r="DU102" s="648"/>
      <c r="DV102" s="648"/>
      <c r="DW102" s="648"/>
      <c r="DX102" s="2379">
        <v>1</v>
      </c>
      <c r="DY102" s="2292"/>
      <c r="DZ102" s="2379">
        <v>2</v>
      </c>
      <c r="EA102" s="2292"/>
      <c r="EB102" s="2379">
        <v>3</v>
      </c>
      <c r="EC102" s="2292"/>
      <c r="ED102" s="2379">
        <v>4</v>
      </c>
      <c r="EE102" s="2292"/>
      <c r="EF102" s="2379">
        <v>5</v>
      </c>
      <c r="EG102" s="2292"/>
    </row>
    <row r="103" spans="1:138" ht="28.5" customHeight="1">
      <c r="A103" s="2391" t="s">
        <v>60</v>
      </c>
      <c r="B103" s="2392"/>
      <c r="C103" s="2392"/>
      <c r="D103" s="2392"/>
      <c r="E103" s="2392"/>
      <c r="F103" s="2392"/>
      <c r="G103" s="2392"/>
      <c r="H103" s="2392"/>
      <c r="I103" s="2392"/>
      <c r="J103" s="2392"/>
      <c r="K103" s="2392"/>
      <c r="L103" s="2392"/>
      <c r="M103" s="2392"/>
      <c r="N103" s="2392"/>
      <c r="O103" s="2392"/>
      <c r="P103" s="2392"/>
      <c r="Q103" s="2392"/>
      <c r="R103" s="2392"/>
      <c r="S103" s="2392"/>
      <c r="T103" s="2392"/>
      <c r="U103" s="2392"/>
      <c r="V103" s="2392"/>
      <c r="W103" s="2392"/>
      <c r="X103" s="2392"/>
      <c r="Y103" s="2392"/>
      <c r="Z103" s="2392"/>
      <c r="AA103" s="2392"/>
      <c r="AB103" s="717"/>
      <c r="AC103" s="717"/>
      <c r="AD103" s="717"/>
      <c r="AE103" s="717"/>
      <c r="AF103" s="717"/>
      <c r="AG103" s="717"/>
      <c r="AH103" s="717"/>
      <c r="AI103" s="717"/>
      <c r="AJ103" s="717"/>
      <c r="AK103" s="717"/>
      <c r="AL103" s="717"/>
      <c r="AM103" s="717"/>
      <c r="AN103" s="717"/>
      <c r="AO103" s="717"/>
      <c r="AP103" s="717"/>
      <c r="AQ103" s="717"/>
      <c r="AR103" s="717"/>
      <c r="AS103" s="717"/>
      <c r="AT103" s="717"/>
      <c r="AU103" s="651">
        <v>1</v>
      </c>
      <c r="AV103" s="654"/>
      <c r="AW103" s="654"/>
      <c r="AX103" s="654"/>
      <c r="AY103" s="654"/>
      <c r="AZ103" s="654"/>
      <c r="BA103" s="654"/>
      <c r="BB103" s="654"/>
      <c r="BC103" s="654"/>
      <c r="BD103" s="654"/>
      <c r="BE103" s="654"/>
      <c r="BF103" s="654"/>
      <c r="BG103" s="654"/>
      <c r="BH103" s="654"/>
      <c r="BI103" s="654"/>
      <c r="BJ103" s="654"/>
      <c r="BK103" s="653"/>
      <c r="BL103" s="653"/>
      <c r="BM103" s="653"/>
      <c r="BN103" s="653"/>
      <c r="BO103" s="653"/>
      <c r="BP103" s="653"/>
      <c r="BQ103" s="653"/>
      <c r="BR103" s="653"/>
      <c r="BS103" s="653"/>
      <c r="BT103" s="653"/>
      <c r="BU103" s="653"/>
      <c r="BV103" s="653"/>
      <c r="BW103" s="653"/>
      <c r="BX103" s="653"/>
      <c r="BY103" s="653"/>
      <c r="BZ103" s="653"/>
      <c r="CA103" s="653"/>
      <c r="CB103" s="654"/>
      <c r="CC103" s="660">
        <v>1</v>
      </c>
      <c r="CD103" s="653"/>
      <c r="CE103" s="654"/>
      <c r="CF103" s="654"/>
      <c r="CG103" s="654"/>
      <c r="CH103" s="654"/>
      <c r="CI103" s="648"/>
      <c r="CJ103" s="648"/>
      <c r="CK103" s="778"/>
      <c r="CL103" s="778"/>
      <c r="CM103" s="778"/>
      <c r="CN103" s="779"/>
      <c r="CO103" s="648"/>
      <c r="CP103" s="2387" t="str">
        <f>IF(O119=1,"X","")</f>
        <v/>
      </c>
      <c r="CQ103" s="2135"/>
      <c r="CR103" s="2387" t="str">
        <f>IF(O119=2,"X","")</f>
        <v/>
      </c>
      <c r="CS103" s="2135"/>
      <c r="CT103" s="2387" t="str">
        <f>IF(O119=3,"X","")</f>
        <v/>
      </c>
      <c r="CU103" s="2135"/>
      <c r="CV103" s="2388" t="str">
        <f>IF(O119=4,"X","")</f>
        <v>X</v>
      </c>
      <c r="CW103" s="2135"/>
      <c r="CX103" s="2387" t="str">
        <f>IF(O119=5,"X","")</f>
        <v/>
      </c>
      <c r="CY103" s="2135"/>
      <c r="CZ103" s="662"/>
      <c r="DA103" s="648"/>
      <c r="DB103" s="648"/>
      <c r="DC103" s="648"/>
      <c r="DD103" s="648"/>
      <c r="DE103" s="648"/>
      <c r="DF103" s="648"/>
      <c r="DG103" s="2387" t="str">
        <f>IF(Q164=1,"X","")</f>
        <v/>
      </c>
      <c r="DH103" s="2135"/>
      <c r="DI103" s="2387" t="str">
        <f>IF(Q164=2,"X","")</f>
        <v>X</v>
      </c>
      <c r="DJ103" s="2135"/>
      <c r="DK103" s="2387" t="str">
        <f>IF(Q164=3,"X","")</f>
        <v/>
      </c>
      <c r="DL103" s="2135"/>
      <c r="DM103" s="2388" t="str">
        <f>IF(Q164=4,"X","")</f>
        <v/>
      </c>
      <c r="DN103" s="2135"/>
      <c r="DO103" s="2387" t="str">
        <f>IF(Q164=5,"X","")</f>
        <v/>
      </c>
      <c r="DP103" s="2135"/>
      <c r="DQ103" s="662"/>
      <c r="DR103" s="648"/>
      <c r="DS103" s="648"/>
      <c r="DT103" s="648"/>
      <c r="DU103" s="648"/>
      <c r="DV103" s="648"/>
      <c r="DW103" s="648"/>
      <c r="DX103" s="2387" t="str">
        <f>IF(Q176=1,"X","")</f>
        <v/>
      </c>
      <c r="DY103" s="2135"/>
      <c r="DZ103" s="2387" t="str">
        <f>IF(Q176=2,"X","")</f>
        <v>X</v>
      </c>
      <c r="EA103" s="2135"/>
      <c r="EB103" s="2387" t="str">
        <f>IF(Q176=3,"X","")</f>
        <v/>
      </c>
      <c r="EC103" s="2135"/>
      <c r="ED103" s="2388" t="str">
        <f>IF(Q176=4,"X","")</f>
        <v/>
      </c>
      <c r="EE103" s="2135"/>
      <c r="EF103" s="2387" t="str">
        <f>IF(Q176=5,"X","")</f>
        <v/>
      </c>
      <c r="EG103" s="2135"/>
    </row>
    <row r="104" spans="1:138" ht="28.5" customHeight="1">
      <c r="A104" s="2389" t="s">
        <v>512</v>
      </c>
      <c r="B104" s="2370"/>
      <c r="C104" s="2370"/>
      <c r="D104" s="2370"/>
      <c r="E104" s="2370"/>
      <c r="F104" s="2370"/>
      <c r="G104" s="2370"/>
      <c r="H104" s="2370"/>
      <c r="I104" s="2370"/>
      <c r="J104" s="2370"/>
      <c r="K104" s="2370"/>
      <c r="L104" s="2370"/>
      <c r="M104" s="2370"/>
      <c r="N104" s="2370"/>
      <c r="O104" s="2370"/>
      <c r="P104" s="2370"/>
      <c r="Q104" s="2370"/>
      <c r="R104" s="2370"/>
      <c r="S104" s="2370"/>
      <c r="T104" s="2370"/>
      <c r="U104" s="2370"/>
      <c r="V104" s="2370"/>
      <c r="W104" s="2370"/>
      <c r="X104" s="2370"/>
      <c r="Y104" s="2370"/>
      <c r="Z104" s="2370"/>
      <c r="AA104" s="2370"/>
      <c r="AB104" s="717"/>
      <c r="AC104" s="717"/>
      <c r="AD104" s="717"/>
      <c r="AE104" s="717"/>
      <c r="AF104" s="717"/>
      <c r="AG104" s="717"/>
      <c r="AH104" s="717"/>
      <c r="AI104" s="717"/>
      <c r="AJ104" s="717"/>
      <c r="AK104" s="717"/>
      <c r="AL104" s="717"/>
      <c r="AM104" s="717"/>
      <c r="AN104" s="717"/>
      <c r="AO104" s="717"/>
      <c r="AP104" s="717"/>
      <c r="AQ104" s="717"/>
      <c r="AR104" s="717"/>
      <c r="AS104" s="717"/>
      <c r="AT104" s="717"/>
      <c r="AU104" s="651">
        <v>1</v>
      </c>
      <c r="AV104" s="654"/>
      <c r="AW104" s="654"/>
      <c r="AX104" s="654"/>
      <c r="AY104" s="654"/>
      <c r="AZ104" s="654"/>
      <c r="BA104" s="654"/>
      <c r="BB104" s="654"/>
      <c r="BC104" s="654"/>
      <c r="BD104" s="654"/>
      <c r="BE104" s="654"/>
      <c r="BF104" s="654"/>
      <c r="BG104" s="654"/>
      <c r="BH104" s="654"/>
      <c r="BI104" s="654"/>
      <c r="BJ104" s="654"/>
      <c r="BK104" s="653"/>
      <c r="BL104" s="653"/>
      <c r="BM104" s="653"/>
      <c r="BN104" s="653"/>
      <c r="BO104" s="653"/>
      <c r="BP104" s="653"/>
      <c r="BQ104" s="653"/>
      <c r="BR104" s="653"/>
      <c r="BS104" s="653"/>
      <c r="BT104" s="653"/>
      <c r="BU104" s="653"/>
      <c r="BV104" s="653"/>
      <c r="BW104" s="653"/>
      <c r="BX104" s="653"/>
      <c r="BY104" s="653"/>
      <c r="BZ104" s="653"/>
      <c r="CA104" s="653"/>
      <c r="CB104" s="654"/>
      <c r="CC104" s="660">
        <v>1</v>
      </c>
      <c r="CD104" s="653"/>
      <c r="CE104" s="654"/>
      <c r="CF104" s="654"/>
      <c r="CG104" s="654"/>
      <c r="CH104" s="654"/>
      <c r="CI104" s="648"/>
      <c r="CJ104" s="648"/>
      <c r="CK104" s="2381" t="s">
        <v>253</v>
      </c>
      <c r="CL104" s="2370"/>
      <c r="CM104" s="2370"/>
      <c r="CN104" s="2370"/>
      <c r="CO104" s="648"/>
      <c r="CP104" s="2390" t="s">
        <v>254</v>
      </c>
      <c r="CQ104" s="2134"/>
      <c r="CR104" s="2390" t="s">
        <v>255</v>
      </c>
      <c r="CS104" s="2134"/>
      <c r="CT104" s="2390" t="s">
        <v>256</v>
      </c>
      <c r="CU104" s="2134"/>
      <c r="CV104" s="2390" t="s">
        <v>257</v>
      </c>
      <c r="CW104" s="2134"/>
      <c r="CX104" s="2390" t="s">
        <v>258</v>
      </c>
      <c r="CY104" s="2134"/>
      <c r="CZ104" s="662"/>
      <c r="DA104" s="648"/>
      <c r="DB104" s="648"/>
      <c r="DC104" s="648"/>
      <c r="DD104" s="2381" t="s">
        <v>259</v>
      </c>
      <c r="DE104" s="2370"/>
      <c r="DF104" s="648"/>
      <c r="DG104" s="648"/>
      <c r="DH104" s="780"/>
      <c r="DI104" s="780"/>
      <c r="DJ104" s="780"/>
      <c r="DK104" s="780"/>
      <c r="DL104" s="780"/>
      <c r="DM104" s="780"/>
      <c r="DN104" s="780"/>
      <c r="DO104" s="780"/>
      <c r="DP104" s="780"/>
      <c r="DQ104" s="662"/>
      <c r="DR104" s="648"/>
      <c r="DS104" s="648"/>
      <c r="DT104" s="648"/>
      <c r="DU104" s="2381" t="s">
        <v>659</v>
      </c>
      <c r="DV104" s="2370"/>
      <c r="DW104" s="648"/>
      <c r="DX104" s="648"/>
      <c r="DY104" s="780"/>
      <c r="DZ104" s="780"/>
      <c r="EA104" s="780"/>
      <c r="EB104" s="780"/>
      <c r="EC104" s="780"/>
      <c r="ED104" s="780"/>
      <c r="EE104" s="780"/>
      <c r="EF104" s="780"/>
      <c r="EG104" s="780"/>
    </row>
    <row r="105" spans="1:138" ht="18.75" customHeight="1">
      <c r="A105" s="2382" t="s">
        <v>225</v>
      </c>
      <c r="B105" s="2143"/>
      <c r="C105" s="2143"/>
      <c r="D105" s="2143"/>
      <c r="E105" s="2143"/>
      <c r="F105" s="2143"/>
      <c r="G105" s="2143"/>
      <c r="H105" s="2143"/>
      <c r="I105" s="2143"/>
      <c r="J105" s="2143"/>
      <c r="K105" s="2143"/>
      <c r="L105" s="2143"/>
      <c r="M105" s="2143"/>
      <c r="N105" s="2143"/>
      <c r="O105" s="2143"/>
      <c r="P105" s="2143"/>
      <c r="Q105" s="2143"/>
      <c r="R105" s="2143"/>
      <c r="S105" s="2143"/>
      <c r="T105" s="2143"/>
      <c r="U105" s="2143"/>
      <c r="V105" s="2143"/>
      <c r="W105" s="2143"/>
      <c r="X105" s="2143"/>
      <c r="Y105" s="2143"/>
      <c r="Z105" s="2143"/>
      <c r="AA105" s="2143"/>
      <c r="AB105" s="781"/>
      <c r="AC105" s="781"/>
      <c r="AD105" s="781"/>
      <c r="AE105" s="781"/>
      <c r="AF105" s="781"/>
      <c r="AG105" s="781"/>
      <c r="AH105" s="781"/>
      <c r="AI105" s="781"/>
      <c r="AJ105" s="781"/>
      <c r="AK105" s="781"/>
      <c r="AL105" s="781"/>
      <c r="AM105" s="781"/>
      <c r="AN105" s="781"/>
      <c r="AO105" s="781"/>
      <c r="AP105" s="781"/>
      <c r="AQ105" s="781"/>
      <c r="AR105" s="781"/>
      <c r="AS105" s="781"/>
      <c r="AT105" s="781"/>
      <c r="AU105" s="651">
        <v>1</v>
      </c>
      <c r="AV105" s="648"/>
      <c r="AW105" s="648"/>
      <c r="AX105" s="648"/>
      <c r="AY105" s="648"/>
      <c r="AZ105" s="648"/>
      <c r="BA105" s="648"/>
      <c r="BB105" s="648"/>
      <c r="BC105" s="648"/>
      <c r="BD105" s="648"/>
      <c r="BE105" s="648"/>
      <c r="BF105" s="648"/>
      <c r="BG105" s="648"/>
      <c r="BH105" s="648"/>
      <c r="BI105" s="648"/>
      <c r="BJ105" s="648"/>
      <c r="BK105" s="662"/>
      <c r="BL105" s="662"/>
      <c r="BM105" s="662"/>
      <c r="BN105" s="662"/>
      <c r="BO105" s="662"/>
      <c r="BP105" s="662"/>
      <c r="BQ105" s="662"/>
      <c r="BR105" s="662"/>
      <c r="BS105" s="662"/>
      <c r="BT105" s="662"/>
      <c r="BU105" s="662"/>
      <c r="BV105" s="662"/>
      <c r="BW105" s="662"/>
      <c r="BX105" s="662"/>
      <c r="BY105" s="662"/>
      <c r="BZ105" s="662"/>
      <c r="CA105" s="662"/>
      <c r="CB105" s="648"/>
      <c r="CC105" s="660">
        <v>1</v>
      </c>
      <c r="CD105" s="653"/>
      <c r="CE105" s="654"/>
      <c r="CF105" s="654"/>
      <c r="CG105" s="654"/>
      <c r="CH105" s="654"/>
      <c r="CI105" s="648"/>
      <c r="CJ105" s="648"/>
      <c r="CK105" s="2370"/>
      <c r="CL105" s="2370"/>
      <c r="CM105" s="2370"/>
      <c r="CN105" s="2370"/>
      <c r="CO105" s="648"/>
      <c r="CP105" s="782"/>
      <c r="CQ105" s="783">
        <f>IF(CP103="X",V119,0)</f>
        <v>0</v>
      </c>
      <c r="CR105" s="784"/>
      <c r="CS105" s="783">
        <f>IF(CR103="X",V119,0)</f>
        <v>0</v>
      </c>
      <c r="CT105" s="784"/>
      <c r="CU105" s="783">
        <f>IF(CT103="X",V119,0)</f>
        <v>0</v>
      </c>
      <c r="CV105" s="784"/>
      <c r="CW105" s="783">
        <f>IF(CV103="X",V119,0)</f>
        <v>0.8</v>
      </c>
      <c r="CX105" s="784"/>
      <c r="CY105" s="783">
        <f>IF(CX103="X",V119,0)</f>
        <v>0</v>
      </c>
      <c r="CZ105" s="662"/>
      <c r="DA105" s="648"/>
      <c r="DB105" s="648"/>
      <c r="DC105" s="648"/>
      <c r="DD105" s="2370"/>
      <c r="DE105" s="2370"/>
      <c r="DF105" s="648"/>
      <c r="DG105" s="782"/>
      <c r="DH105" s="783">
        <f>IF(DG103="X",V164,0)</f>
        <v>0</v>
      </c>
      <c r="DI105" s="784"/>
      <c r="DJ105" s="783">
        <f>IF(DI103="X",V164,0)</f>
        <v>0.33600000000000002</v>
      </c>
      <c r="DK105" s="784"/>
      <c r="DL105" s="783">
        <f>IF(DK103="X",V164,0)</f>
        <v>0</v>
      </c>
      <c r="DM105" s="784"/>
      <c r="DN105" s="783">
        <f>IF(DM103="X",V164,0)</f>
        <v>0</v>
      </c>
      <c r="DO105" s="784"/>
      <c r="DP105" s="783">
        <f>IF(DO103="X",V164,0)</f>
        <v>0</v>
      </c>
      <c r="DQ105" s="662"/>
      <c r="DR105" s="648"/>
      <c r="DS105" s="648"/>
      <c r="DT105" s="648"/>
      <c r="DU105" s="2370"/>
      <c r="DV105" s="2370"/>
      <c r="DW105" s="648"/>
      <c r="DX105" s="782"/>
      <c r="DY105" s="783">
        <f>IF(DX103="X",V176,0)</f>
        <v>0</v>
      </c>
      <c r="DZ105" s="784"/>
      <c r="EA105" s="783">
        <f>IF(DZ103="X",V176,0)</f>
        <v>0.33600000000000002</v>
      </c>
      <c r="EB105" s="784"/>
      <c r="EC105" s="783">
        <f>IF(EB103="X",V176,0)</f>
        <v>0</v>
      </c>
      <c r="ED105" s="784"/>
      <c r="EE105" s="783">
        <f>IF(ED103="X",V176,0)</f>
        <v>0</v>
      </c>
      <c r="EF105" s="784"/>
      <c r="EG105" s="783">
        <f>IF(EF103="X",V176,0)</f>
        <v>0</v>
      </c>
    </row>
    <row r="106" spans="1:138" ht="15.75" customHeight="1">
      <c r="A106" s="2383" t="s">
        <v>226</v>
      </c>
      <c r="B106" s="2384" t="s">
        <v>227</v>
      </c>
      <c r="C106" s="2370"/>
      <c r="D106" s="2370"/>
      <c r="E106" s="2370"/>
      <c r="F106" s="2370"/>
      <c r="G106" s="2351"/>
      <c r="H106" s="2385" t="s">
        <v>228</v>
      </c>
      <c r="I106" s="2386"/>
      <c r="J106" s="2383" t="s">
        <v>226</v>
      </c>
      <c r="K106" s="2384" t="s">
        <v>227</v>
      </c>
      <c r="L106" s="2370"/>
      <c r="M106" s="2370"/>
      <c r="N106" s="2370"/>
      <c r="O106" s="2370"/>
      <c r="P106" s="2370"/>
      <c r="Q106" s="2370"/>
      <c r="R106" s="2370"/>
      <c r="S106" s="2370"/>
      <c r="T106" s="2370"/>
      <c r="U106" s="2370"/>
      <c r="V106" s="2370"/>
      <c r="W106" s="2370"/>
      <c r="X106" s="2370"/>
      <c r="Y106" s="2351"/>
      <c r="Z106" s="2385" t="s">
        <v>228</v>
      </c>
      <c r="AA106" s="2386"/>
      <c r="AB106" s="667"/>
      <c r="AC106" s="667"/>
      <c r="AD106" s="667"/>
      <c r="AE106" s="667"/>
      <c r="AF106" s="667"/>
      <c r="AG106" s="667"/>
      <c r="AH106" s="667"/>
      <c r="AI106" s="667"/>
      <c r="AJ106" s="667"/>
      <c r="AK106" s="667"/>
      <c r="AL106" s="667"/>
      <c r="AM106" s="667"/>
      <c r="AN106" s="667"/>
      <c r="AO106" s="667"/>
      <c r="AP106" s="667"/>
      <c r="AQ106" s="667"/>
      <c r="AR106" s="667"/>
      <c r="AS106" s="667"/>
      <c r="AT106" s="667"/>
      <c r="AU106" s="651">
        <v>1</v>
      </c>
      <c r="AV106" s="648"/>
      <c r="AW106" s="648"/>
      <c r="AX106" s="648"/>
      <c r="AY106" s="648"/>
      <c r="AZ106" s="648"/>
      <c r="BA106" s="648"/>
      <c r="BB106" s="648"/>
      <c r="BC106" s="648"/>
      <c r="BD106" s="648"/>
      <c r="BE106" s="648"/>
      <c r="BF106" s="648"/>
      <c r="BG106" s="648"/>
      <c r="BH106" s="648"/>
      <c r="BI106" s="648"/>
      <c r="BJ106" s="648"/>
      <c r="BK106" s="662"/>
      <c r="BL106" s="662"/>
      <c r="BM106" s="662"/>
      <c r="BN106" s="662"/>
      <c r="BO106" s="662"/>
      <c r="BP106" s="662"/>
      <c r="BQ106" s="662"/>
      <c r="BR106" s="662"/>
      <c r="BS106" s="662"/>
      <c r="BT106" s="662"/>
      <c r="BU106" s="662"/>
      <c r="BV106" s="662"/>
      <c r="BW106" s="662"/>
      <c r="BX106" s="662"/>
      <c r="BY106" s="662"/>
      <c r="BZ106" s="662"/>
      <c r="CA106" s="662"/>
      <c r="CB106" s="648"/>
      <c r="CC106" s="660">
        <v>1</v>
      </c>
      <c r="CD106" s="653"/>
      <c r="CE106" s="654"/>
      <c r="CF106" s="654"/>
      <c r="CG106" s="654"/>
      <c r="CH106" s="654"/>
      <c r="CI106" s="648"/>
      <c r="CJ106" s="648"/>
      <c r="CK106" s="785"/>
      <c r="CL106" s="785"/>
      <c r="CM106" s="785"/>
      <c r="CN106" s="785"/>
      <c r="CO106" s="648"/>
      <c r="CP106" s="2379">
        <v>1</v>
      </c>
      <c r="CQ106" s="2292"/>
      <c r="CR106" s="2379">
        <v>2</v>
      </c>
      <c r="CS106" s="2292"/>
      <c r="CT106" s="2379">
        <v>3</v>
      </c>
      <c r="CU106" s="2292"/>
      <c r="CV106" s="2379">
        <v>4</v>
      </c>
      <c r="CW106" s="2292"/>
      <c r="CX106" s="2379">
        <v>5</v>
      </c>
      <c r="CY106" s="2292"/>
      <c r="CZ106" s="662"/>
      <c r="DA106" s="648"/>
      <c r="DB106" s="648"/>
      <c r="DC106" s="648"/>
      <c r="DD106" s="785"/>
      <c r="DE106" s="785"/>
      <c r="DF106" s="648"/>
      <c r="DG106" s="2379">
        <v>1</v>
      </c>
      <c r="DH106" s="2292"/>
      <c r="DI106" s="2379">
        <v>2</v>
      </c>
      <c r="DJ106" s="2292"/>
      <c r="DK106" s="2379">
        <v>3</v>
      </c>
      <c r="DL106" s="2292"/>
      <c r="DM106" s="2379">
        <v>4</v>
      </c>
      <c r="DN106" s="2292"/>
      <c r="DO106" s="2379">
        <v>5</v>
      </c>
      <c r="DP106" s="2292"/>
      <c r="DQ106" s="662"/>
      <c r="DR106" s="648"/>
      <c r="DS106" s="648"/>
      <c r="DT106" s="648"/>
      <c r="DU106" s="785"/>
      <c r="DV106" s="785"/>
      <c r="DW106" s="648"/>
      <c r="DX106" s="2379">
        <v>1</v>
      </c>
      <c r="DY106" s="2292"/>
      <c r="DZ106" s="2379">
        <v>2</v>
      </c>
      <c r="EA106" s="2292"/>
      <c r="EB106" s="2379">
        <v>3</v>
      </c>
      <c r="EC106" s="2292"/>
      <c r="ED106" s="2379">
        <v>4</v>
      </c>
      <c r="EE106" s="2292"/>
      <c r="EF106" s="2379">
        <v>5</v>
      </c>
      <c r="EG106" s="2292"/>
    </row>
    <row r="107" spans="1:138" ht="17.25" customHeight="1">
      <c r="A107" s="2339"/>
      <c r="B107" s="2343"/>
      <c r="C107" s="2344"/>
      <c r="D107" s="2344"/>
      <c r="E107" s="2344"/>
      <c r="F107" s="2344"/>
      <c r="G107" s="2345"/>
      <c r="H107" s="786" t="s">
        <v>99</v>
      </c>
      <c r="I107" s="787" t="s">
        <v>100</v>
      </c>
      <c r="J107" s="2339"/>
      <c r="K107" s="2343"/>
      <c r="L107" s="2344"/>
      <c r="M107" s="2344"/>
      <c r="N107" s="2344"/>
      <c r="O107" s="2344"/>
      <c r="P107" s="2344"/>
      <c r="Q107" s="2344"/>
      <c r="R107" s="2344"/>
      <c r="S107" s="2344"/>
      <c r="T107" s="2344"/>
      <c r="U107" s="2344"/>
      <c r="V107" s="2344"/>
      <c r="W107" s="2344"/>
      <c r="X107" s="2344"/>
      <c r="Y107" s="2345"/>
      <c r="Z107" s="786" t="s">
        <v>99</v>
      </c>
      <c r="AA107" s="787" t="s">
        <v>100</v>
      </c>
      <c r="AB107" s="667"/>
      <c r="AC107" s="667"/>
      <c r="AD107" s="667"/>
      <c r="AE107" s="667"/>
      <c r="AF107" s="667"/>
      <c r="AG107" s="667"/>
      <c r="AH107" s="667"/>
      <c r="AI107" s="667"/>
      <c r="AJ107" s="667"/>
      <c r="AK107" s="667"/>
      <c r="AL107" s="667"/>
      <c r="AM107" s="667"/>
      <c r="AN107" s="667"/>
      <c r="AO107" s="667"/>
      <c r="AP107" s="667"/>
      <c r="AQ107" s="667"/>
      <c r="AR107" s="667"/>
      <c r="AS107" s="667"/>
      <c r="AT107" s="667"/>
      <c r="AU107" s="651">
        <v>1</v>
      </c>
      <c r="AV107" s="648" t="s">
        <v>260</v>
      </c>
      <c r="AW107" s="648"/>
      <c r="AX107" s="648"/>
      <c r="AY107" s="648"/>
      <c r="AZ107" s="648"/>
      <c r="BA107" s="648"/>
      <c r="BB107" s="648"/>
      <c r="BC107" s="648"/>
      <c r="BD107" s="648"/>
      <c r="BE107" s="648"/>
      <c r="BF107" s="648"/>
      <c r="BG107" s="648"/>
      <c r="BH107" s="648"/>
      <c r="BI107" s="648"/>
      <c r="BJ107" s="648"/>
      <c r="BK107" s="662"/>
      <c r="BL107" s="662"/>
      <c r="BM107" s="662"/>
      <c r="BN107" s="662"/>
      <c r="BO107" s="662"/>
      <c r="BP107" s="662"/>
      <c r="BQ107" s="662"/>
      <c r="BR107" s="662"/>
      <c r="BS107" s="662"/>
      <c r="BT107" s="662"/>
      <c r="BU107" s="662"/>
      <c r="BV107" s="662"/>
      <c r="BW107" s="662"/>
      <c r="BX107" s="662"/>
      <c r="BY107" s="662"/>
      <c r="BZ107" s="662"/>
      <c r="CA107" s="662"/>
      <c r="CB107" s="648"/>
      <c r="CC107" s="660">
        <v>1</v>
      </c>
      <c r="CD107" s="653"/>
      <c r="CE107" s="654"/>
      <c r="CF107" s="654"/>
      <c r="CG107" s="654"/>
      <c r="CH107" s="654"/>
      <c r="CI107" s="2380" t="s">
        <v>36</v>
      </c>
      <c r="CJ107" s="2330">
        <v>5</v>
      </c>
      <c r="CK107" s="2335" t="str">
        <f>IF(O101=5,"X","")</f>
        <v/>
      </c>
      <c r="CL107" s="2336" t="s">
        <v>258</v>
      </c>
      <c r="CM107" s="2337"/>
      <c r="CN107" s="2328">
        <f>IF(CK107="X",V101,0)</f>
        <v>0</v>
      </c>
      <c r="CO107" s="2330">
        <v>5</v>
      </c>
      <c r="CP107" s="2363"/>
      <c r="CQ107" s="2325" t="str">
        <f>IF(AND(CK107="X",CP103="X"),CN107*CQ105,"")</f>
        <v/>
      </c>
      <c r="CR107" s="2362"/>
      <c r="CS107" s="2362" t="str">
        <f>IF(AND(CK107="X",CR103="X"),CN107*CS105,"")</f>
        <v/>
      </c>
      <c r="CT107" s="2360"/>
      <c r="CU107" s="2361" t="str">
        <f>IF(AND(CK107="X",CT103="X"),CN107*CU105,"")</f>
        <v/>
      </c>
      <c r="CV107" s="2378"/>
      <c r="CW107" s="2378" t="str">
        <f>IF(AND(CK107="X",CV103="X"),CN107*CW105,"")</f>
        <v/>
      </c>
      <c r="CX107" s="2376"/>
      <c r="CY107" s="2377" t="str">
        <f>IF(AND(CK107="X",CX103="X"),CN107*CY105,"")</f>
        <v/>
      </c>
      <c r="CZ107" s="662"/>
      <c r="DA107" s="648"/>
      <c r="DB107" s="2380" t="s">
        <v>36</v>
      </c>
      <c r="DC107" s="2330">
        <v>5</v>
      </c>
      <c r="DD107" s="2335" t="str">
        <f>IF(E164=5,"X","")</f>
        <v/>
      </c>
      <c r="DE107" s="2328">
        <f>IF(DD107="X",I164,0)</f>
        <v>0</v>
      </c>
      <c r="DF107" s="2330">
        <v>5</v>
      </c>
      <c r="DG107" s="2363"/>
      <c r="DH107" s="2325" t="str">
        <f>IF(AND(DD107="X",DG103="X"),DE107*DH105,"")</f>
        <v/>
      </c>
      <c r="DI107" s="2362"/>
      <c r="DJ107" s="2362" t="str">
        <f>IF(AND(DD107="X",DI103="X"),DE107*DJ105,"")</f>
        <v/>
      </c>
      <c r="DK107" s="2360"/>
      <c r="DL107" s="2361" t="str">
        <f>IF(AND(DD107="X",DK103="X"),DE107*DL105,"")</f>
        <v/>
      </c>
      <c r="DM107" s="2378"/>
      <c r="DN107" s="2378" t="str">
        <f>IF(AND(DD107="X",DM103="X"),DE107*DN105,"")</f>
        <v/>
      </c>
      <c r="DO107" s="2376"/>
      <c r="DP107" s="2377" t="str">
        <f>IF(AND(DD107="X",DO103="X"),DE107*DP105,"")</f>
        <v/>
      </c>
      <c r="DQ107" s="662"/>
      <c r="DR107" s="648"/>
      <c r="DS107" s="2380" t="s">
        <v>36</v>
      </c>
      <c r="DT107" s="2330">
        <v>5</v>
      </c>
      <c r="DU107" s="2335" t="str">
        <f>IF(E176=5,"X","")</f>
        <v/>
      </c>
      <c r="DV107" s="2328">
        <f>IF(DU107="X",I176,0)</f>
        <v>0</v>
      </c>
      <c r="DW107" s="2330">
        <v>5</v>
      </c>
      <c r="DX107" s="2363"/>
      <c r="DY107" s="2325" t="str">
        <f>IF(AND(DU107="X",DX103="X"),DV107*DY105,"")</f>
        <v/>
      </c>
      <c r="DZ107" s="2362"/>
      <c r="EA107" s="2362" t="str">
        <f>IF(AND(DU107="X",DZ103="X"),DV107*EA105,"")</f>
        <v/>
      </c>
      <c r="EB107" s="2360"/>
      <c r="EC107" s="2361" t="str">
        <f>IF(AND(DU107="X",EB103="X"),DV107*EC105,"")</f>
        <v/>
      </c>
      <c r="ED107" s="2378"/>
      <c r="EE107" s="2378" t="str">
        <f>IF(AND(DU107="X",ED103="X"),DV107*EE105,"")</f>
        <v/>
      </c>
      <c r="EF107" s="2376"/>
      <c r="EG107" s="2377" t="str">
        <f>IF(AND(DU107="X",EF103="X"),DV107*EG105,"")</f>
        <v/>
      </c>
    </row>
    <row r="108" spans="1:138" ht="17.25" customHeight="1">
      <c r="A108" s="788">
        <v>1</v>
      </c>
      <c r="B108" s="2354" t="s">
        <v>229</v>
      </c>
      <c r="C108" s="2355"/>
      <c r="D108" s="2355"/>
      <c r="E108" s="2355"/>
      <c r="F108" s="2355"/>
      <c r="G108" s="2356"/>
      <c r="H108" s="789"/>
      <c r="I108" s="790" t="s">
        <v>0</v>
      </c>
      <c r="J108" s="791">
        <v>11</v>
      </c>
      <c r="K108" s="2350" t="s">
        <v>230</v>
      </c>
      <c r="L108" s="2129"/>
      <c r="M108" s="2129"/>
      <c r="N108" s="2129"/>
      <c r="O108" s="2129"/>
      <c r="P108" s="2129"/>
      <c r="Q108" s="2129"/>
      <c r="R108" s="2129"/>
      <c r="S108" s="2129"/>
      <c r="T108" s="2129"/>
      <c r="U108" s="2129"/>
      <c r="V108" s="2129"/>
      <c r="W108" s="2129"/>
      <c r="X108" s="2129"/>
      <c r="Y108" s="2351"/>
      <c r="Z108" s="757" t="s">
        <v>0</v>
      </c>
      <c r="AA108" s="792"/>
      <c r="AB108" s="793"/>
      <c r="AC108" s="793"/>
      <c r="AD108" s="793"/>
      <c r="AE108" s="793"/>
      <c r="AF108" s="793"/>
      <c r="AG108" s="793"/>
      <c r="AH108" s="793"/>
      <c r="AI108" s="793"/>
      <c r="AJ108" s="793"/>
      <c r="AK108" s="793"/>
      <c r="AL108" s="793"/>
      <c r="AM108" s="793"/>
      <c r="AN108" s="793"/>
      <c r="AO108" s="793"/>
      <c r="AP108" s="793"/>
      <c r="AQ108" s="793"/>
      <c r="AR108" s="793"/>
      <c r="AS108" s="793"/>
      <c r="AT108" s="793"/>
      <c r="AU108" s="651">
        <v>1</v>
      </c>
      <c r="AV108" s="794"/>
      <c r="AW108" s="648"/>
      <c r="AX108" s="648"/>
      <c r="AY108" s="648"/>
      <c r="AZ108" s="648"/>
      <c r="BA108" s="648"/>
      <c r="BB108" s="648"/>
      <c r="BC108" s="648"/>
      <c r="BD108" s="648"/>
      <c r="BE108" s="648"/>
      <c r="BF108" s="648"/>
      <c r="BG108" s="648"/>
      <c r="BH108" s="648"/>
      <c r="BI108" s="648"/>
      <c r="BJ108" s="648"/>
      <c r="BK108" s="662"/>
      <c r="BL108" s="662"/>
      <c r="BM108" s="662"/>
      <c r="BN108" s="662"/>
      <c r="BO108" s="662"/>
      <c r="BP108" s="662"/>
      <c r="BQ108" s="662"/>
      <c r="BR108" s="662"/>
      <c r="BS108" s="662"/>
      <c r="BT108" s="662"/>
      <c r="BU108" s="662"/>
      <c r="BV108" s="662"/>
      <c r="BW108" s="662"/>
      <c r="BX108" s="662"/>
      <c r="BY108" s="662"/>
      <c r="BZ108" s="662"/>
      <c r="CA108" s="662"/>
      <c r="CB108" s="648"/>
      <c r="CC108" s="660">
        <v>1</v>
      </c>
      <c r="CD108" s="653"/>
      <c r="CE108" s="654"/>
      <c r="CF108" s="654"/>
      <c r="CG108" s="654"/>
      <c r="CH108" s="654"/>
      <c r="CI108" s="2370"/>
      <c r="CJ108" s="2331"/>
      <c r="CK108" s="2329"/>
      <c r="CL108" s="2324"/>
      <c r="CM108" s="2326"/>
      <c r="CN108" s="2329"/>
      <c r="CO108" s="2331"/>
      <c r="CP108" s="2324"/>
      <c r="CQ108" s="2326"/>
      <c r="CR108" s="2292"/>
      <c r="CS108" s="2292"/>
      <c r="CT108" s="2324"/>
      <c r="CU108" s="2326"/>
      <c r="CV108" s="2292"/>
      <c r="CW108" s="2292"/>
      <c r="CX108" s="2324"/>
      <c r="CY108" s="2326"/>
      <c r="CZ108" s="662"/>
      <c r="DA108" s="648"/>
      <c r="DB108" s="2370"/>
      <c r="DC108" s="2331"/>
      <c r="DD108" s="2329"/>
      <c r="DE108" s="2329"/>
      <c r="DF108" s="2331"/>
      <c r="DG108" s="2324"/>
      <c r="DH108" s="2326"/>
      <c r="DI108" s="2292"/>
      <c r="DJ108" s="2292"/>
      <c r="DK108" s="2324"/>
      <c r="DL108" s="2326"/>
      <c r="DM108" s="2292"/>
      <c r="DN108" s="2292"/>
      <c r="DO108" s="2324"/>
      <c r="DP108" s="2326"/>
      <c r="DQ108" s="662"/>
      <c r="DR108" s="648"/>
      <c r="DS108" s="2370"/>
      <c r="DT108" s="2331"/>
      <c r="DU108" s="2329"/>
      <c r="DV108" s="2329"/>
      <c r="DW108" s="2331"/>
      <c r="DX108" s="2324"/>
      <c r="DY108" s="2326"/>
      <c r="DZ108" s="2292"/>
      <c r="EA108" s="2292"/>
      <c r="EB108" s="2324"/>
      <c r="EC108" s="2326"/>
      <c r="ED108" s="2292"/>
      <c r="EE108" s="2292"/>
      <c r="EF108" s="2324"/>
      <c r="EG108" s="2326"/>
    </row>
    <row r="109" spans="1:138" ht="17.25" customHeight="1">
      <c r="A109" s="788">
        <v>2</v>
      </c>
      <c r="B109" s="2354" t="s">
        <v>231</v>
      </c>
      <c r="C109" s="2355"/>
      <c r="D109" s="2355"/>
      <c r="E109" s="2355"/>
      <c r="F109" s="2355"/>
      <c r="G109" s="2356"/>
      <c r="H109" s="789"/>
      <c r="I109" s="790" t="s">
        <v>0</v>
      </c>
      <c r="J109" s="791">
        <v>12</v>
      </c>
      <c r="K109" s="2350" t="s">
        <v>232</v>
      </c>
      <c r="L109" s="2129"/>
      <c r="M109" s="2129"/>
      <c r="N109" s="2129"/>
      <c r="O109" s="2129"/>
      <c r="P109" s="2129"/>
      <c r="Q109" s="2129"/>
      <c r="R109" s="2129"/>
      <c r="S109" s="2129"/>
      <c r="T109" s="2129"/>
      <c r="U109" s="2129"/>
      <c r="V109" s="2129"/>
      <c r="W109" s="2129"/>
      <c r="X109" s="2129"/>
      <c r="Y109" s="2351"/>
      <c r="Z109" s="795" t="s">
        <v>0</v>
      </c>
      <c r="AA109" s="796"/>
      <c r="AB109" s="797"/>
      <c r="AC109" s="797"/>
      <c r="AD109" s="797"/>
      <c r="AE109" s="797"/>
      <c r="AF109" s="797"/>
      <c r="AG109" s="797"/>
      <c r="AH109" s="797"/>
      <c r="AI109" s="797"/>
      <c r="AJ109" s="797"/>
      <c r="AK109" s="797"/>
      <c r="AL109" s="797"/>
      <c r="AM109" s="797"/>
      <c r="AN109" s="797"/>
      <c r="AO109" s="797"/>
      <c r="AP109" s="797"/>
      <c r="AQ109" s="797"/>
      <c r="AR109" s="797"/>
      <c r="AS109" s="797"/>
      <c r="AT109" s="797"/>
      <c r="AU109" s="651">
        <v>1</v>
      </c>
      <c r="AV109" s="648"/>
      <c r="AW109" s="648"/>
      <c r="AX109" s="648"/>
      <c r="AY109" s="648"/>
      <c r="AZ109" s="648"/>
      <c r="BA109" s="648"/>
      <c r="BB109" s="648"/>
      <c r="BC109" s="648"/>
      <c r="BD109" s="648"/>
      <c r="BE109" s="648"/>
      <c r="BF109" s="648"/>
      <c r="BG109" s="648"/>
      <c r="BH109" s="648"/>
      <c r="BI109" s="648"/>
      <c r="BJ109" s="648"/>
      <c r="BK109" s="662"/>
      <c r="BL109" s="662"/>
      <c r="BM109" s="662"/>
      <c r="BN109" s="662"/>
      <c r="BO109" s="662"/>
      <c r="BP109" s="662"/>
      <c r="BQ109" s="662"/>
      <c r="BR109" s="662"/>
      <c r="BS109" s="662"/>
      <c r="BT109" s="662"/>
      <c r="BU109" s="662"/>
      <c r="BV109" s="662"/>
      <c r="BW109" s="662"/>
      <c r="BX109" s="662"/>
      <c r="BY109" s="662"/>
      <c r="BZ109" s="662"/>
      <c r="CA109" s="662"/>
      <c r="CB109" s="648"/>
      <c r="CC109" s="660">
        <v>1</v>
      </c>
      <c r="CD109" s="653"/>
      <c r="CE109" s="654"/>
      <c r="CF109" s="654"/>
      <c r="CG109" s="654"/>
      <c r="CH109" s="653"/>
      <c r="CI109" s="2370"/>
      <c r="CJ109" s="2330">
        <v>4</v>
      </c>
      <c r="CK109" s="2374" t="str">
        <f>IF(O101=4,"X","")</f>
        <v/>
      </c>
      <c r="CL109" s="2336" t="s">
        <v>257</v>
      </c>
      <c r="CM109" s="2337"/>
      <c r="CN109" s="2328">
        <f>IF(CK109="X",V101,0)</f>
        <v>0</v>
      </c>
      <c r="CO109" s="2330">
        <v>4</v>
      </c>
      <c r="CP109" s="2367"/>
      <c r="CQ109" s="2368" t="str">
        <f>IF(AND(CK109="X",CP103="X"),CN109*CQ105,"")</f>
        <v/>
      </c>
      <c r="CR109" s="2369"/>
      <c r="CS109" s="2369" t="str">
        <f>IF(AND(CK109="X",CR103="X"),CN109*CS105,"")</f>
        <v/>
      </c>
      <c r="CT109" s="2371"/>
      <c r="CU109" s="2372" t="str">
        <f>IF(AND(CK109="X",CT103="X"),CN109*CU105,"")</f>
        <v/>
      </c>
      <c r="CV109" s="2375"/>
      <c r="CW109" s="2375" t="str">
        <f>IF(AND(CK109="X",CV103="X"),CN109*CW105,"")</f>
        <v/>
      </c>
      <c r="CX109" s="2364"/>
      <c r="CY109" s="2366" t="str">
        <f>IF(AND(CK109="X",CX103="X"),CN109*CY105,"")</f>
        <v/>
      </c>
      <c r="CZ109" s="662"/>
      <c r="DA109" s="2373"/>
      <c r="DB109" s="2370"/>
      <c r="DC109" s="2330">
        <v>4</v>
      </c>
      <c r="DD109" s="2374" t="str">
        <f>IF(E164=4,"X","")</f>
        <v/>
      </c>
      <c r="DE109" s="2328">
        <f>IF(DD109="X",I164,0)</f>
        <v>0</v>
      </c>
      <c r="DF109" s="2330">
        <v>4</v>
      </c>
      <c r="DG109" s="2367"/>
      <c r="DH109" s="2368" t="str">
        <f>IF(AND(DD109="X",DG103="X"),DE109*DH105,"")</f>
        <v/>
      </c>
      <c r="DI109" s="2369"/>
      <c r="DJ109" s="2369" t="str">
        <f>IF(AND(DD109="X",DI103="X"),DE109*DJ105,"")</f>
        <v/>
      </c>
      <c r="DK109" s="2371"/>
      <c r="DL109" s="2372" t="str">
        <f>IF(AND(DD109="X",DK103="X"),DE109*DL105,"")</f>
        <v/>
      </c>
      <c r="DM109" s="2375"/>
      <c r="DN109" s="2375" t="str">
        <f>IF(AND(DD109="X",DM103="X"),DE109*DN105,"")</f>
        <v/>
      </c>
      <c r="DO109" s="2364"/>
      <c r="DP109" s="2366" t="str">
        <f>IF(AND(DD109="X",DO103="X"),DE109*DP105,"")</f>
        <v/>
      </c>
      <c r="DQ109" s="662"/>
      <c r="DR109" s="2373"/>
      <c r="DS109" s="2370"/>
      <c r="DT109" s="2330">
        <v>4</v>
      </c>
      <c r="DU109" s="2374" t="str">
        <f>IF(E176=4,"X","")</f>
        <v/>
      </c>
      <c r="DV109" s="2328">
        <f>IF(DU109="X",I176,0)</f>
        <v>0</v>
      </c>
      <c r="DW109" s="2330">
        <v>4</v>
      </c>
      <c r="DX109" s="2367"/>
      <c r="DY109" s="2368" t="str">
        <f>IF(AND(DU109="X",DX103="X"),DV109*DY105,"")</f>
        <v/>
      </c>
      <c r="DZ109" s="2369"/>
      <c r="EA109" s="2369" t="str">
        <f>IF(AND(DU109="X",DZ103="X"),DV109*EA105,"")</f>
        <v/>
      </c>
      <c r="EB109" s="2371"/>
      <c r="EC109" s="2372" t="str">
        <f>IF(AND(DU109="X",EB103="X"),DV109*EC105,"")</f>
        <v/>
      </c>
      <c r="ED109" s="2375"/>
      <c r="EE109" s="2375" t="str">
        <f>IF(AND(DU109="X",ED103="X"),DV109*EE105,"")</f>
        <v/>
      </c>
      <c r="EF109" s="2364"/>
      <c r="EG109" s="2366" t="str">
        <f>IF(AND(DU109="X",EF103="X"),DV109*EG105,"")</f>
        <v/>
      </c>
    </row>
    <row r="110" spans="1:138" ht="17.25" customHeight="1">
      <c r="A110" s="788">
        <v>3</v>
      </c>
      <c r="B110" s="2354" t="s">
        <v>233</v>
      </c>
      <c r="C110" s="2355"/>
      <c r="D110" s="2355"/>
      <c r="E110" s="2355"/>
      <c r="F110" s="2355"/>
      <c r="G110" s="2356"/>
      <c r="H110" s="789"/>
      <c r="I110" s="790" t="s">
        <v>0</v>
      </c>
      <c r="J110" s="791">
        <v>13</v>
      </c>
      <c r="K110" s="2350" t="s">
        <v>234</v>
      </c>
      <c r="L110" s="2129"/>
      <c r="M110" s="2129"/>
      <c r="N110" s="2129"/>
      <c r="O110" s="2129"/>
      <c r="P110" s="2129"/>
      <c r="Q110" s="2129"/>
      <c r="R110" s="2129"/>
      <c r="S110" s="2129"/>
      <c r="T110" s="2129"/>
      <c r="U110" s="2129"/>
      <c r="V110" s="2129"/>
      <c r="W110" s="2129"/>
      <c r="X110" s="2129"/>
      <c r="Y110" s="2351"/>
      <c r="Z110" s="795" t="s">
        <v>0</v>
      </c>
      <c r="AA110" s="796"/>
      <c r="AB110" s="798"/>
      <c r="AC110" s="798"/>
      <c r="AD110" s="798"/>
      <c r="AE110" s="798"/>
      <c r="AF110" s="798"/>
      <c r="AG110" s="798"/>
      <c r="AH110" s="798"/>
      <c r="AI110" s="798"/>
      <c r="AJ110" s="798"/>
      <c r="AK110" s="798"/>
      <c r="AL110" s="798"/>
      <c r="AM110" s="798"/>
      <c r="AN110" s="798"/>
      <c r="AO110" s="798"/>
      <c r="AP110" s="798"/>
      <c r="AQ110" s="798"/>
      <c r="AR110" s="798"/>
      <c r="AS110" s="798"/>
      <c r="AT110" s="798"/>
      <c r="AU110" s="651">
        <v>1</v>
      </c>
      <c r="AV110" s="648"/>
      <c r="AW110" s="648"/>
      <c r="AX110" s="648"/>
      <c r="AY110" s="648"/>
      <c r="AZ110" s="648"/>
      <c r="BA110" s="648"/>
      <c r="BB110" s="648"/>
      <c r="BC110" s="648"/>
      <c r="BD110" s="648"/>
      <c r="BE110" s="648"/>
      <c r="BF110" s="648"/>
      <c r="BG110" s="648"/>
      <c r="BH110" s="648"/>
      <c r="BI110" s="648"/>
      <c r="BJ110" s="648"/>
      <c r="BK110" s="662"/>
      <c r="BL110" s="662"/>
      <c r="BM110" s="662"/>
      <c r="BN110" s="662"/>
      <c r="BO110" s="662"/>
      <c r="BP110" s="662"/>
      <c r="BQ110" s="662"/>
      <c r="BR110" s="662"/>
      <c r="BS110" s="662"/>
      <c r="BT110" s="662"/>
      <c r="BU110" s="662"/>
      <c r="BV110" s="662"/>
      <c r="BW110" s="662"/>
      <c r="BX110" s="662"/>
      <c r="BY110" s="662"/>
      <c r="BZ110" s="662"/>
      <c r="CA110" s="662"/>
      <c r="CB110" s="648"/>
      <c r="CC110" s="660">
        <v>1</v>
      </c>
      <c r="CD110" s="653"/>
      <c r="CE110" s="654"/>
      <c r="CF110" s="654"/>
      <c r="CG110" s="654"/>
      <c r="CH110" s="654"/>
      <c r="CI110" s="2370"/>
      <c r="CJ110" s="2331"/>
      <c r="CK110" s="2329"/>
      <c r="CL110" s="2324"/>
      <c r="CM110" s="2326"/>
      <c r="CN110" s="2329"/>
      <c r="CO110" s="2331"/>
      <c r="CP110" s="2365"/>
      <c r="CQ110" s="2331"/>
      <c r="CR110" s="2370"/>
      <c r="CS110" s="2370"/>
      <c r="CT110" s="2365"/>
      <c r="CU110" s="2331"/>
      <c r="CV110" s="2370"/>
      <c r="CW110" s="2370"/>
      <c r="CX110" s="2365"/>
      <c r="CY110" s="2331"/>
      <c r="CZ110" s="662"/>
      <c r="DA110" s="2370"/>
      <c r="DB110" s="2370"/>
      <c r="DC110" s="2331"/>
      <c r="DD110" s="2329"/>
      <c r="DE110" s="2329"/>
      <c r="DF110" s="2331"/>
      <c r="DG110" s="2365"/>
      <c r="DH110" s="2331"/>
      <c r="DI110" s="2370"/>
      <c r="DJ110" s="2370"/>
      <c r="DK110" s="2365"/>
      <c r="DL110" s="2331"/>
      <c r="DM110" s="2370"/>
      <c r="DN110" s="2370"/>
      <c r="DO110" s="2365"/>
      <c r="DP110" s="2331"/>
      <c r="DQ110" s="662"/>
      <c r="DR110" s="2370"/>
      <c r="DS110" s="2370"/>
      <c r="DT110" s="2331"/>
      <c r="DU110" s="2329"/>
      <c r="DV110" s="2329"/>
      <c r="DW110" s="2331"/>
      <c r="DX110" s="2365"/>
      <c r="DY110" s="2331"/>
      <c r="DZ110" s="2370"/>
      <c r="EA110" s="2370"/>
      <c r="EB110" s="2365"/>
      <c r="EC110" s="2331"/>
      <c r="ED110" s="2370"/>
      <c r="EE110" s="2370"/>
      <c r="EF110" s="2365"/>
      <c r="EG110" s="2331"/>
    </row>
    <row r="111" spans="1:138" ht="17.25" customHeight="1">
      <c r="A111" s="788">
        <v>4</v>
      </c>
      <c r="B111" s="2354" t="s">
        <v>235</v>
      </c>
      <c r="C111" s="2355"/>
      <c r="D111" s="2355"/>
      <c r="E111" s="2355"/>
      <c r="F111" s="2355"/>
      <c r="G111" s="2356"/>
      <c r="H111" s="789"/>
      <c r="I111" s="790" t="s">
        <v>0</v>
      </c>
      <c r="J111" s="791">
        <v>14</v>
      </c>
      <c r="K111" s="2350" t="s">
        <v>236</v>
      </c>
      <c r="L111" s="2129"/>
      <c r="M111" s="2129"/>
      <c r="N111" s="2129"/>
      <c r="O111" s="2129"/>
      <c r="P111" s="2129"/>
      <c r="Q111" s="2129"/>
      <c r="R111" s="2129"/>
      <c r="S111" s="2129"/>
      <c r="T111" s="2129"/>
      <c r="U111" s="2129"/>
      <c r="V111" s="2129"/>
      <c r="W111" s="2129"/>
      <c r="X111" s="2129"/>
      <c r="Y111" s="2351"/>
      <c r="Z111" s="795" t="s">
        <v>0</v>
      </c>
      <c r="AA111" s="796"/>
      <c r="AB111" s="797"/>
      <c r="AC111" s="797"/>
      <c r="AD111" s="797"/>
      <c r="AE111" s="797"/>
      <c r="AF111" s="797"/>
      <c r="AG111" s="797"/>
      <c r="AH111" s="797"/>
      <c r="AI111" s="797"/>
      <c r="AJ111" s="797"/>
      <c r="AK111" s="797"/>
      <c r="AL111" s="797"/>
      <c r="AM111" s="797"/>
      <c r="AN111" s="797"/>
      <c r="AO111" s="797"/>
      <c r="AP111" s="797"/>
      <c r="AQ111" s="797"/>
      <c r="AR111" s="797"/>
      <c r="AS111" s="797"/>
      <c r="AT111" s="797"/>
      <c r="AU111" s="651">
        <v>1</v>
      </c>
      <c r="AV111" s="648"/>
      <c r="AW111" s="648"/>
      <c r="AX111" s="648"/>
      <c r="AY111" s="648"/>
      <c r="AZ111" s="648"/>
      <c r="BA111" s="648"/>
      <c r="BB111" s="648"/>
      <c r="BC111" s="648"/>
      <c r="BD111" s="648"/>
      <c r="BE111" s="648"/>
      <c r="BF111" s="648"/>
      <c r="BG111" s="648"/>
      <c r="BH111" s="648"/>
      <c r="BI111" s="648"/>
      <c r="BJ111" s="648"/>
      <c r="BK111" s="662"/>
      <c r="BL111" s="662"/>
      <c r="BM111" s="662"/>
      <c r="BN111" s="662"/>
      <c r="BO111" s="662"/>
      <c r="BP111" s="662"/>
      <c r="BQ111" s="662"/>
      <c r="BR111" s="662"/>
      <c r="BS111" s="662"/>
      <c r="BT111" s="662"/>
      <c r="BU111" s="662"/>
      <c r="BV111" s="662"/>
      <c r="BW111" s="662"/>
      <c r="BX111" s="662"/>
      <c r="BY111" s="662"/>
      <c r="BZ111" s="662"/>
      <c r="CA111" s="662"/>
      <c r="CB111" s="648"/>
      <c r="CC111" s="660">
        <v>1</v>
      </c>
      <c r="CD111" s="653"/>
      <c r="CE111" s="654"/>
      <c r="CF111" s="654"/>
      <c r="CG111" s="654"/>
      <c r="CH111" s="654"/>
      <c r="CI111" s="2370"/>
      <c r="CJ111" s="2330">
        <v>3</v>
      </c>
      <c r="CK111" s="2335" t="str">
        <f>IF(O101=3,"X","")</f>
        <v>X</v>
      </c>
      <c r="CL111" s="2336" t="s">
        <v>256</v>
      </c>
      <c r="CM111" s="2337"/>
      <c r="CN111" s="2328">
        <f>IF(CK111="X",V101,0)</f>
        <v>0.53333333333333333</v>
      </c>
      <c r="CO111" s="2330">
        <v>3</v>
      </c>
      <c r="CP111" s="2363"/>
      <c r="CQ111" s="2325" t="str">
        <f>IF(AND(CK111="X",CP103="X"),CN111*CQ105,"")</f>
        <v/>
      </c>
      <c r="CR111" s="2327"/>
      <c r="CS111" s="2327" t="str">
        <f>IF(AND(CK111="X",CR103="X"),CN111*CS105,"")</f>
        <v/>
      </c>
      <c r="CT111" s="2360"/>
      <c r="CU111" s="2361" t="str">
        <f>IF(AND(CK111="X",CT103="X"),CN111*CU105,"")</f>
        <v/>
      </c>
      <c r="CV111" s="2362"/>
      <c r="CW111" s="2362">
        <f>IF(AND(CK111="X",CV103="X"),CN111*CW105,"")</f>
        <v>0.42666666666666669</v>
      </c>
      <c r="CX111" s="2360"/>
      <c r="CY111" s="2361" t="str">
        <f>IF(AND(CK111="X",CX103="X"),CN111*CY105,"")</f>
        <v/>
      </c>
      <c r="CZ111" s="648"/>
      <c r="DA111" s="2370"/>
      <c r="DB111" s="2370"/>
      <c r="DC111" s="2330">
        <v>3</v>
      </c>
      <c r="DD111" s="2335" t="str">
        <f>IF(E164=3,"X","")</f>
        <v/>
      </c>
      <c r="DE111" s="2328">
        <f>IF(DD111="X",I164,0)</f>
        <v>0</v>
      </c>
      <c r="DF111" s="2330">
        <v>3</v>
      </c>
      <c r="DG111" s="2363"/>
      <c r="DH111" s="2325" t="str">
        <f>IF(AND(DD111="X",DG103="X"),DE111*DH105,"")</f>
        <v/>
      </c>
      <c r="DI111" s="2327"/>
      <c r="DJ111" s="2327" t="str">
        <f>IF(AND(DD111="X",DI103="X"),DE111*DJ105,"")</f>
        <v/>
      </c>
      <c r="DK111" s="2360"/>
      <c r="DL111" s="2361" t="str">
        <f>IF(AND(DD111="X",DK103="X"),DE111*DL105,"")</f>
        <v/>
      </c>
      <c r="DM111" s="2362"/>
      <c r="DN111" s="2362" t="str">
        <f>IF(AND(DD111="X",DM103="X"),DE111*DN105,"")</f>
        <v/>
      </c>
      <c r="DO111" s="2360"/>
      <c r="DP111" s="2361" t="str">
        <f>IF(AND(DD111="X",DO103="X"),DE111*DP105,"")</f>
        <v/>
      </c>
      <c r="DQ111" s="648"/>
      <c r="DR111" s="2370"/>
      <c r="DS111" s="2370"/>
      <c r="DT111" s="2330">
        <v>3</v>
      </c>
      <c r="DU111" s="2335" t="str">
        <f>IF(E176=3,"X","")</f>
        <v/>
      </c>
      <c r="DV111" s="2328">
        <f>IF(DU111="X",I176,0)</f>
        <v>0</v>
      </c>
      <c r="DW111" s="2330">
        <v>3</v>
      </c>
      <c r="DX111" s="2363"/>
      <c r="DY111" s="2325" t="str">
        <f>IF(AND(DU111="X",DX103="X"),DV111*DY105,"")</f>
        <v/>
      </c>
      <c r="DZ111" s="2327"/>
      <c r="EA111" s="2327" t="str">
        <f>IF(AND(DU111="X",DZ103="X"),DV111*EA105,"")</f>
        <v/>
      </c>
      <c r="EB111" s="2360"/>
      <c r="EC111" s="2361" t="str">
        <f>IF(AND(DU111="X",EB103="X"),DV111*EC105,"")</f>
        <v/>
      </c>
      <c r="ED111" s="2362"/>
      <c r="EE111" s="2362" t="str">
        <f>IF(AND(DU111="X",ED103="X"),DV111*EE105,"")</f>
        <v/>
      </c>
      <c r="EF111" s="2360"/>
      <c r="EG111" s="2361" t="str">
        <f>IF(AND(DU111="X",EF103="X"),DV111*EG105,"")</f>
        <v/>
      </c>
    </row>
    <row r="112" spans="1:138" ht="17.25" customHeight="1">
      <c r="A112" s="788">
        <v>5</v>
      </c>
      <c r="B112" s="2354" t="s">
        <v>237</v>
      </c>
      <c r="C112" s="2355"/>
      <c r="D112" s="2355"/>
      <c r="E112" s="2355"/>
      <c r="F112" s="2355"/>
      <c r="G112" s="2356"/>
      <c r="H112" s="789" t="s">
        <v>0</v>
      </c>
      <c r="I112" s="790"/>
      <c r="J112" s="791">
        <v>15</v>
      </c>
      <c r="K112" s="2350" t="s">
        <v>238</v>
      </c>
      <c r="L112" s="2129"/>
      <c r="M112" s="2129"/>
      <c r="N112" s="2129"/>
      <c r="O112" s="2129"/>
      <c r="P112" s="2129"/>
      <c r="Q112" s="2129"/>
      <c r="R112" s="2129"/>
      <c r="S112" s="2129"/>
      <c r="T112" s="2129"/>
      <c r="U112" s="2129"/>
      <c r="V112" s="2129"/>
      <c r="W112" s="2129"/>
      <c r="X112" s="2129"/>
      <c r="Y112" s="2351"/>
      <c r="Z112" s="795"/>
      <c r="AA112" s="796" t="s">
        <v>0</v>
      </c>
      <c r="AB112" s="799"/>
      <c r="AC112" s="799"/>
      <c r="AD112" s="799"/>
      <c r="AE112" s="799"/>
      <c r="AF112" s="799"/>
      <c r="AG112" s="799"/>
      <c r="AH112" s="799"/>
      <c r="AI112" s="799"/>
      <c r="AJ112" s="799"/>
      <c r="AK112" s="799"/>
      <c r="AL112" s="799"/>
      <c r="AM112" s="799"/>
      <c r="AN112" s="799"/>
      <c r="AO112" s="799"/>
      <c r="AP112" s="799"/>
      <c r="AQ112" s="799"/>
      <c r="AR112" s="799"/>
      <c r="AS112" s="799"/>
      <c r="AT112" s="799"/>
      <c r="AU112" s="651">
        <v>1</v>
      </c>
      <c r="AV112" s="648"/>
      <c r="AW112" s="648"/>
      <c r="AX112" s="648"/>
      <c r="AY112" s="662"/>
      <c r="AZ112" s="662"/>
      <c r="BA112" s="662"/>
      <c r="BB112" s="662"/>
      <c r="BC112" s="662"/>
      <c r="BD112" s="662"/>
      <c r="BE112" s="662"/>
      <c r="BF112" s="662"/>
      <c r="BG112" s="662"/>
      <c r="BH112" s="662"/>
      <c r="BI112" s="662"/>
      <c r="BJ112" s="662"/>
      <c r="BK112" s="662"/>
      <c r="BL112" s="662"/>
      <c r="BM112" s="662"/>
      <c r="BN112" s="662"/>
      <c r="BO112" s="662"/>
      <c r="BP112" s="662"/>
      <c r="BQ112" s="662"/>
      <c r="BR112" s="662"/>
      <c r="BS112" s="662"/>
      <c r="BT112" s="662"/>
      <c r="BU112" s="662"/>
      <c r="BV112" s="662"/>
      <c r="BW112" s="662"/>
      <c r="BX112" s="662"/>
      <c r="BY112" s="662"/>
      <c r="BZ112" s="662"/>
      <c r="CA112" s="662"/>
      <c r="CB112" s="662"/>
      <c r="CC112" s="660">
        <v>1</v>
      </c>
      <c r="CD112" s="653"/>
      <c r="CE112" s="653"/>
      <c r="CF112" s="653"/>
      <c r="CG112" s="653"/>
      <c r="CH112" s="654"/>
      <c r="CI112" s="2370"/>
      <c r="CJ112" s="2331"/>
      <c r="CK112" s="2329"/>
      <c r="CL112" s="2324"/>
      <c r="CM112" s="2326"/>
      <c r="CN112" s="2329"/>
      <c r="CO112" s="2331"/>
      <c r="CP112" s="2324"/>
      <c r="CQ112" s="2326"/>
      <c r="CR112" s="2292"/>
      <c r="CS112" s="2292"/>
      <c r="CT112" s="2324"/>
      <c r="CU112" s="2326"/>
      <c r="CV112" s="2292"/>
      <c r="CW112" s="2292"/>
      <c r="CX112" s="2324"/>
      <c r="CY112" s="2326"/>
      <c r="CZ112" s="662"/>
      <c r="DA112" s="2370"/>
      <c r="DB112" s="2370"/>
      <c r="DC112" s="2331"/>
      <c r="DD112" s="2329"/>
      <c r="DE112" s="2329"/>
      <c r="DF112" s="2331"/>
      <c r="DG112" s="2324"/>
      <c r="DH112" s="2326"/>
      <c r="DI112" s="2292"/>
      <c r="DJ112" s="2292"/>
      <c r="DK112" s="2324"/>
      <c r="DL112" s="2326"/>
      <c r="DM112" s="2292"/>
      <c r="DN112" s="2292"/>
      <c r="DO112" s="2324"/>
      <c r="DP112" s="2326"/>
      <c r="DQ112" s="662"/>
      <c r="DR112" s="2370"/>
      <c r="DS112" s="2370"/>
      <c r="DT112" s="2331"/>
      <c r="DU112" s="2329"/>
      <c r="DV112" s="2329"/>
      <c r="DW112" s="2331"/>
      <c r="DX112" s="2324"/>
      <c r="DY112" s="2326"/>
      <c r="DZ112" s="2292"/>
      <c r="EA112" s="2292"/>
      <c r="EB112" s="2324"/>
      <c r="EC112" s="2326"/>
      <c r="ED112" s="2292"/>
      <c r="EE112" s="2292"/>
      <c r="EF112" s="2324"/>
      <c r="EG112" s="2326"/>
    </row>
    <row r="113" spans="1:137" ht="17.25" customHeight="1">
      <c r="A113" s="788">
        <v>6</v>
      </c>
      <c r="B113" s="2354" t="s">
        <v>239</v>
      </c>
      <c r="C113" s="2355"/>
      <c r="D113" s="2355"/>
      <c r="E113" s="2355"/>
      <c r="F113" s="2355"/>
      <c r="G113" s="2356"/>
      <c r="H113" s="789" t="s">
        <v>0</v>
      </c>
      <c r="I113" s="790"/>
      <c r="J113" s="791">
        <v>16</v>
      </c>
      <c r="K113" s="2350" t="s">
        <v>240</v>
      </c>
      <c r="L113" s="2129"/>
      <c r="M113" s="2129"/>
      <c r="N113" s="2129"/>
      <c r="O113" s="2129"/>
      <c r="P113" s="2129"/>
      <c r="Q113" s="2129"/>
      <c r="R113" s="2129"/>
      <c r="S113" s="2129"/>
      <c r="T113" s="2129"/>
      <c r="U113" s="2129"/>
      <c r="V113" s="2129"/>
      <c r="W113" s="2129"/>
      <c r="X113" s="2129"/>
      <c r="Y113" s="2351"/>
      <c r="Z113" s="795"/>
      <c r="AA113" s="796" t="s">
        <v>0</v>
      </c>
      <c r="AB113" s="761"/>
      <c r="AC113" s="761"/>
      <c r="AD113" s="761"/>
      <c r="AE113" s="761"/>
      <c r="AF113" s="761"/>
      <c r="AG113" s="761"/>
      <c r="AH113" s="761"/>
      <c r="AI113" s="761"/>
      <c r="AJ113" s="761"/>
      <c r="AK113" s="761"/>
      <c r="AL113" s="761"/>
      <c r="AM113" s="761"/>
      <c r="AN113" s="761"/>
      <c r="AO113" s="761"/>
      <c r="AP113" s="761"/>
      <c r="AQ113" s="761"/>
      <c r="AR113" s="761"/>
      <c r="AS113" s="761"/>
      <c r="AT113" s="761"/>
      <c r="AU113" s="651">
        <v>1</v>
      </c>
      <c r="AV113" s="648"/>
      <c r="AW113" s="648"/>
      <c r="AX113" s="648"/>
      <c r="AY113" s="648"/>
      <c r="AZ113" s="648"/>
      <c r="BA113" s="648"/>
      <c r="BB113" s="648"/>
      <c r="BC113" s="648"/>
      <c r="BD113" s="648"/>
      <c r="BE113" s="648"/>
      <c r="BF113" s="648"/>
      <c r="BG113" s="648"/>
      <c r="BH113" s="648"/>
      <c r="BI113" s="648"/>
      <c r="BJ113" s="648"/>
      <c r="BK113" s="662"/>
      <c r="BL113" s="662"/>
      <c r="BM113" s="662"/>
      <c r="BN113" s="662"/>
      <c r="BO113" s="662"/>
      <c r="BP113" s="662"/>
      <c r="BQ113" s="662"/>
      <c r="BR113" s="662"/>
      <c r="BS113" s="662"/>
      <c r="BT113" s="662"/>
      <c r="BU113" s="662"/>
      <c r="BV113" s="662"/>
      <c r="BW113" s="662"/>
      <c r="BX113" s="662"/>
      <c r="BY113" s="662"/>
      <c r="BZ113" s="662"/>
      <c r="CA113" s="662"/>
      <c r="CB113" s="648"/>
      <c r="CC113" s="660">
        <v>1</v>
      </c>
      <c r="CD113" s="653"/>
      <c r="CE113" s="654"/>
      <c r="CF113" s="654"/>
      <c r="CG113" s="654"/>
      <c r="CH113" s="654"/>
      <c r="CI113" s="2370"/>
      <c r="CJ113" s="2330">
        <v>2</v>
      </c>
      <c r="CK113" s="2335" t="str">
        <f>IF(O101=2,"X","")</f>
        <v/>
      </c>
      <c r="CL113" s="2336" t="s">
        <v>255</v>
      </c>
      <c r="CM113" s="2337"/>
      <c r="CN113" s="2328">
        <f>IF(CK113="X",V101,0)</f>
        <v>0</v>
      </c>
      <c r="CO113" s="2330">
        <v>2</v>
      </c>
      <c r="CP113" s="2332"/>
      <c r="CQ113" s="2333" t="str">
        <f>IF(AND(CK113="X",CP103="X"),CN113*CQ105,"")</f>
        <v/>
      </c>
      <c r="CR113" s="2323"/>
      <c r="CS113" s="2325" t="str">
        <f>IF(AND(CK113="X",CR103="X"),CN113*CS105,"")</f>
        <v/>
      </c>
      <c r="CT113" s="2323"/>
      <c r="CU113" s="2325" t="str">
        <f>IF(AND(CK113="X",CT103="X"),CN113*CU105,"")</f>
        <v/>
      </c>
      <c r="CV113" s="2323"/>
      <c r="CW113" s="2325" t="str">
        <f>IF(AND(CK113="X",CV103="X"),CN113*CW105,"")</f>
        <v/>
      </c>
      <c r="CX113" s="2360"/>
      <c r="CY113" s="2361" t="str">
        <f>IF(AND(CK113="X",CX103="X"),CN113*CY105,"")</f>
        <v/>
      </c>
      <c r="CZ113" s="648"/>
      <c r="DA113" s="2370"/>
      <c r="DB113" s="2370"/>
      <c r="DC113" s="2330">
        <v>2</v>
      </c>
      <c r="DD113" s="2335" t="str">
        <f>IF(E164=2,"X","")</f>
        <v/>
      </c>
      <c r="DE113" s="2328">
        <f>IF(DD113="X",I164,0)</f>
        <v>0</v>
      </c>
      <c r="DF113" s="2330">
        <v>2</v>
      </c>
      <c r="DG113" s="2332"/>
      <c r="DH113" s="2333" t="str">
        <f>IF(AND(DD113="X",DG103="X"),DE113*DH105,"")</f>
        <v/>
      </c>
      <c r="DI113" s="2323"/>
      <c r="DJ113" s="2325" t="str">
        <f>IF(AND(DD113="X",DI103="X"),DE113*DJ105,"")</f>
        <v/>
      </c>
      <c r="DK113" s="2323"/>
      <c r="DL113" s="2325" t="str">
        <f>IF(AND(DD113="X",DK103="X"),DE113*DL105,"")</f>
        <v/>
      </c>
      <c r="DM113" s="2360"/>
      <c r="DN113" s="2361" t="str">
        <f>IF(AND(DD113="X",DM103="X"),DE113*DN105,"")</f>
        <v/>
      </c>
      <c r="DO113" s="2360"/>
      <c r="DP113" s="2361" t="str">
        <f>IF(AND(DD113="X",DO103="X"),DE113*DP105,"")</f>
        <v/>
      </c>
      <c r="DQ113" s="648"/>
      <c r="DR113" s="2370"/>
      <c r="DS113" s="2370"/>
      <c r="DT113" s="2330">
        <v>2</v>
      </c>
      <c r="DU113" s="2335" t="str">
        <f>IF(E176=2,"X","")</f>
        <v/>
      </c>
      <c r="DV113" s="2328">
        <f>IF(DU113="X",I176,0)</f>
        <v>0</v>
      </c>
      <c r="DW113" s="2330">
        <v>2</v>
      </c>
      <c r="DX113" s="2332"/>
      <c r="DY113" s="2333" t="str">
        <f>IF(AND(DU113="X",DX103="X"),DV113*DY105,"")</f>
        <v/>
      </c>
      <c r="DZ113" s="2323"/>
      <c r="EA113" s="2325" t="str">
        <f>IF(AND(DU113="X",DZ103="X"),DV113*EA105,"")</f>
        <v/>
      </c>
      <c r="EB113" s="2323"/>
      <c r="EC113" s="2325" t="str">
        <f>IF(AND(DU113="X",EB103="X"),DV113*EC105,"")</f>
        <v/>
      </c>
      <c r="ED113" s="2360"/>
      <c r="EE113" s="2361" t="str">
        <f>IF(AND(DU113="X",ED103="X"),DV113*EE105,"")</f>
        <v/>
      </c>
      <c r="EF113" s="2360"/>
      <c r="EG113" s="2361" t="str">
        <f>IF(AND(DU113="X",EF103="X"),DV113*EG105,"")</f>
        <v/>
      </c>
    </row>
    <row r="114" spans="1:137" ht="17.25" customHeight="1">
      <c r="A114" s="788">
        <v>7</v>
      </c>
      <c r="B114" s="2354" t="s">
        <v>241</v>
      </c>
      <c r="C114" s="2355"/>
      <c r="D114" s="2355"/>
      <c r="E114" s="2355"/>
      <c r="F114" s="2355"/>
      <c r="G114" s="2356"/>
      <c r="H114" s="789"/>
      <c r="I114" s="790" t="s">
        <v>0</v>
      </c>
      <c r="J114" s="791">
        <v>17</v>
      </c>
      <c r="K114" s="2350" t="s">
        <v>242</v>
      </c>
      <c r="L114" s="2129"/>
      <c r="M114" s="2129"/>
      <c r="N114" s="2129"/>
      <c r="O114" s="2129"/>
      <c r="P114" s="2129"/>
      <c r="Q114" s="2129"/>
      <c r="R114" s="2129"/>
      <c r="S114" s="2129"/>
      <c r="T114" s="2129"/>
      <c r="U114" s="2129"/>
      <c r="V114" s="2129"/>
      <c r="W114" s="2129"/>
      <c r="X114" s="2129"/>
      <c r="Y114" s="2351"/>
      <c r="Z114" s="795"/>
      <c r="AA114" s="796" t="s">
        <v>0</v>
      </c>
      <c r="AB114" s="761"/>
      <c r="AC114" s="761"/>
      <c r="AD114" s="761"/>
      <c r="AE114" s="761"/>
      <c r="AF114" s="761"/>
      <c r="AG114" s="761"/>
      <c r="AH114" s="761"/>
      <c r="AI114" s="761"/>
      <c r="AJ114" s="761"/>
      <c r="AK114" s="761"/>
      <c r="AL114" s="761"/>
      <c r="AM114" s="761"/>
      <c r="AN114" s="761"/>
      <c r="AO114" s="761"/>
      <c r="AP114" s="761"/>
      <c r="AQ114" s="761"/>
      <c r="AR114" s="761"/>
      <c r="AS114" s="761"/>
      <c r="AT114" s="761"/>
      <c r="AU114" s="651">
        <v>1</v>
      </c>
      <c r="AV114" s="648"/>
      <c r="AW114" s="648"/>
      <c r="AX114" s="648"/>
      <c r="AY114" s="648"/>
      <c r="AZ114" s="648"/>
      <c r="BA114" s="648"/>
      <c r="BB114" s="648"/>
      <c r="BC114" s="648"/>
      <c r="BD114" s="648"/>
      <c r="BE114" s="648"/>
      <c r="BF114" s="648"/>
      <c r="BG114" s="648"/>
      <c r="BH114" s="648"/>
      <c r="BI114" s="648"/>
      <c r="BJ114" s="648"/>
      <c r="BK114" s="662"/>
      <c r="BL114" s="662"/>
      <c r="BM114" s="662"/>
      <c r="BN114" s="662"/>
      <c r="BO114" s="662"/>
      <c r="BP114" s="662"/>
      <c r="BQ114" s="662"/>
      <c r="BR114" s="662"/>
      <c r="BS114" s="662"/>
      <c r="BT114" s="662"/>
      <c r="BU114" s="662"/>
      <c r="BV114" s="662"/>
      <c r="BW114" s="662"/>
      <c r="BX114" s="662"/>
      <c r="BY114" s="662"/>
      <c r="BZ114" s="662"/>
      <c r="CA114" s="662"/>
      <c r="CB114" s="648"/>
      <c r="CC114" s="660">
        <v>1</v>
      </c>
      <c r="CD114" s="653"/>
      <c r="CE114" s="654"/>
      <c r="CF114" s="654"/>
      <c r="CG114" s="654"/>
      <c r="CH114" s="654"/>
      <c r="CI114" s="2370"/>
      <c r="CJ114" s="2331"/>
      <c r="CK114" s="2329"/>
      <c r="CL114" s="2324"/>
      <c r="CM114" s="2326"/>
      <c r="CN114" s="2329"/>
      <c r="CO114" s="2331"/>
      <c r="CP114" s="2324"/>
      <c r="CQ114" s="2326"/>
      <c r="CR114" s="2324"/>
      <c r="CS114" s="2326"/>
      <c r="CT114" s="2324"/>
      <c r="CU114" s="2326"/>
      <c r="CV114" s="2324"/>
      <c r="CW114" s="2326"/>
      <c r="CX114" s="2324"/>
      <c r="CY114" s="2326"/>
      <c r="CZ114" s="648"/>
      <c r="DA114" s="2370"/>
      <c r="DB114" s="2370"/>
      <c r="DC114" s="2331"/>
      <c r="DD114" s="2329"/>
      <c r="DE114" s="2329"/>
      <c r="DF114" s="2331"/>
      <c r="DG114" s="2324"/>
      <c r="DH114" s="2326"/>
      <c r="DI114" s="2324"/>
      <c r="DJ114" s="2326"/>
      <c r="DK114" s="2324"/>
      <c r="DL114" s="2326"/>
      <c r="DM114" s="2324"/>
      <c r="DN114" s="2326"/>
      <c r="DO114" s="2324"/>
      <c r="DP114" s="2326"/>
      <c r="DQ114" s="648"/>
      <c r="DR114" s="2370"/>
      <c r="DS114" s="2370"/>
      <c r="DT114" s="2331"/>
      <c r="DU114" s="2329"/>
      <c r="DV114" s="2329"/>
      <c r="DW114" s="2331"/>
      <c r="DX114" s="2324"/>
      <c r="DY114" s="2326"/>
      <c r="DZ114" s="2324"/>
      <c r="EA114" s="2326"/>
      <c r="EB114" s="2324"/>
      <c r="EC114" s="2326"/>
      <c r="ED114" s="2324"/>
      <c r="EE114" s="2326"/>
      <c r="EF114" s="2324"/>
      <c r="EG114" s="2326"/>
    </row>
    <row r="115" spans="1:137" ht="17.25" customHeight="1">
      <c r="A115" s="2338">
        <v>8</v>
      </c>
      <c r="B115" s="2340" t="s">
        <v>243</v>
      </c>
      <c r="C115" s="2341"/>
      <c r="D115" s="2341"/>
      <c r="E115" s="2341"/>
      <c r="F115" s="2341"/>
      <c r="G115" s="2342"/>
      <c r="H115" s="2346"/>
      <c r="I115" s="2348" t="s">
        <v>0</v>
      </c>
      <c r="J115" s="791">
        <v>18</v>
      </c>
      <c r="K115" s="2350" t="s">
        <v>244</v>
      </c>
      <c r="L115" s="2129"/>
      <c r="M115" s="2129"/>
      <c r="N115" s="2129"/>
      <c r="O115" s="2129"/>
      <c r="P115" s="2129"/>
      <c r="Q115" s="2129"/>
      <c r="R115" s="2129"/>
      <c r="S115" s="2129"/>
      <c r="T115" s="2129"/>
      <c r="U115" s="2129"/>
      <c r="V115" s="2129"/>
      <c r="W115" s="2129"/>
      <c r="X115" s="2129"/>
      <c r="Y115" s="2351"/>
      <c r="Z115" s="795"/>
      <c r="AA115" s="796" t="s">
        <v>0</v>
      </c>
      <c r="AB115" s="761"/>
      <c r="AC115" s="761"/>
      <c r="AD115" s="761"/>
      <c r="AE115" s="761"/>
      <c r="AF115" s="761"/>
      <c r="AG115" s="761"/>
      <c r="AH115" s="761"/>
      <c r="AI115" s="761"/>
      <c r="AJ115" s="761"/>
      <c r="AK115" s="761"/>
      <c r="AL115" s="761"/>
      <c r="AM115" s="761"/>
      <c r="AN115" s="761"/>
      <c r="AO115" s="761"/>
      <c r="AP115" s="761"/>
      <c r="AQ115" s="761"/>
      <c r="AR115" s="761"/>
      <c r="AS115" s="761"/>
      <c r="AT115" s="761"/>
      <c r="AU115" s="651">
        <v>1</v>
      </c>
      <c r="AV115" s="648"/>
      <c r="AW115" s="648"/>
      <c r="AX115" s="648"/>
      <c r="AY115" s="648"/>
      <c r="AZ115" s="648"/>
      <c r="BA115" s="648"/>
      <c r="BB115" s="648"/>
      <c r="BC115" s="648"/>
      <c r="BD115" s="648"/>
      <c r="BE115" s="648"/>
      <c r="BF115" s="648"/>
      <c r="BG115" s="648"/>
      <c r="BH115" s="648"/>
      <c r="BI115" s="648"/>
      <c r="BJ115" s="648"/>
      <c r="BK115" s="662"/>
      <c r="BL115" s="662"/>
      <c r="BM115" s="662"/>
      <c r="BN115" s="662"/>
      <c r="BO115" s="662"/>
      <c r="BP115" s="662"/>
      <c r="BQ115" s="662"/>
      <c r="BR115" s="662"/>
      <c r="BS115" s="662"/>
      <c r="BT115" s="662"/>
      <c r="BU115" s="662"/>
      <c r="BV115" s="662"/>
      <c r="BW115" s="662"/>
      <c r="BX115" s="662"/>
      <c r="BY115" s="662"/>
      <c r="BZ115" s="662"/>
      <c r="CA115" s="662"/>
      <c r="CB115" s="648"/>
      <c r="CC115" s="660">
        <v>1</v>
      </c>
      <c r="CD115" s="653"/>
      <c r="CE115" s="654"/>
      <c r="CF115" s="654"/>
      <c r="CG115" s="654"/>
      <c r="CH115" s="654"/>
      <c r="CI115" s="2370"/>
      <c r="CJ115" s="2330">
        <v>1</v>
      </c>
      <c r="CK115" s="2335" t="str">
        <f>IF(O101=1,"X","")</f>
        <v/>
      </c>
      <c r="CL115" s="2336" t="s">
        <v>254</v>
      </c>
      <c r="CM115" s="2337"/>
      <c r="CN115" s="2328">
        <f>IF(CK115="x",V101,0)</f>
        <v>0</v>
      </c>
      <c r="CO115" s="2330">
        <v>1</v>
      </c>
      <c r="CP115" s="2332"/>
      <c r="CQ115" s="2333" t="str">
        <f>IF(AND(CK115="X",CP103="X"),CN115*CQ105,"")</f>
        <v/>
      </c>
      <c r="CR115" s="2334"/>
      <c r="CS115" s="2334" t="str">
        <f>IF(AND(CK115="X",CR103="X"),CN115*CS105,"")</f>
        <v/>
      </c>
      <c r="CT115" s="2323"/>
      <c r="CU115" s="2325" t="str">
        <f>IF(AND(CK115="X",CT103="X"),CN115*CU105,"")</f>
        <v/>
      </c>
      <c r="CV115" s="2327"/>
      <c r="CW115" s="2327" t="str">
        <f>IF(AND(CK115="X",CV103="X"),CN115*CW105,"")</f>
        <v/>
      </c>
      <c r="CX115" s="2323"/>
      <c r="CY115" s="2325" t="str">
        <f>IF(AND(CK115="X",CX103="X"),CN115*CY105,"")</f>
        <v/>
      </c>
      <c r="CZ115" s="648"/>
      <c r="DA115" s="800"/>
      <c r="DB115" s="2370"/>
      <c r="DC115" s="2330">
        <v>1</v>
      </c>
      <c r="DD115" s="2335" t="str">
        <f>IF(E164=1,"X","")</f>
        <v>X</v>
      </c>
      <c r="DE115" s="2328">
        <f>IF(DD115="x",I164,0)</f>
        <v>8.0639999999999989E-2</v>
      </c>
      <c r="DF115" s="2330">
        <v>1</v>
      </c>
      <c r="DG115" s="2332"/>
      <c r="DH115" s="2333" t="str">
        <f>IF(AND(DD115="X",DG103="X"),DE115*DH105,"")</f>
        <v/>
      </c>
      <c r="DI115" s="2334"/>
      <c r="DJ115" s="2334">
        <f>IF(AND(DD115="X",DI103="X"),DE115*DJ105,"")</f>
        <v>2.7095039999999997E-2</v>
      </c>
      <c r="DK115" s="2323"/>
      <c r="DL115" s="2325" t="str">
        <f>IF(AND(DD115="X",DK103="X"),DE115*DL105,"")</f>
        <v/>
      </c>
      <c r="DM115" s="2327"/>
      <c r="DN115" s="2327" t="str">
        <f>IF(AND(DD115="X",DM103="X"),DE115*DN105,"")</f>
        <v/>
      </c>
      <c r="DO115" s="2323"/>
      <c r="DP115" s="2325" t="str">
        <f>IF(AND(DD115="X",DO103="X"),DE115*DP105,"")</f>
        <v/>
      </c>
      <c r="DQ115" s="648"/>
      <c r="DR115" s="800"/>
      <c r="DS115" s="2370"/>
      <c r="DT115" s="2330">
        <v>1</v>
      </c>
      <c r="DU115" s="2335" t="str">
        <f>IF(E176=1,"X","")</f>
        <v>X</v>
      </c>
      <c r="DV115" s="2328">
        <f>IF(DU115="x",I176,0)</f>
        <v>8.0639999999999989E-2</v>
      </c>
      <c r="DW115" s="2330">
        <v>1</v>
      </c>
      <c r="DX115" s="2332"/>
      <c r="DY115" s="2333" t="str">
        <f>IF(AND(DU115="X",DX103="X"),DV115*DY105,"")</f>
        <v/>
      </c>
      <c r="DZ115" s="2334"/>
      <c r="EA115" s="2334">
        <f>IF(AND(DU115="X",DZ103="X"),DV115*EA105,"")</f>
        <v>2.7095039999999997E-2</v>
      </c>
      <c r="EB115" s="2323"/>
      <c r="EC115" s="2325" t="str">
        <f>IF(AND(DU115="X",EB103="X"),DV115*EC105,"")</f>
        <v/>
      </c>
      <c r="ED115" s="2327"/>
      <c r="EE115" s="2327" t="str">
        <f>IF(AND(DU115="X",ED103="X"),DV115*EE105,"")</f>
        <v/>
      </c>
      <c r="EF115" s="2323"/>
      <c r="EG115" s="2325" t="str">
        <f>IF(AND(DU115="X",EF103="X"),DV115*EG105,"")</f>
        <v/>
      </c>
    </row>
    <row r="116" spans="1:137" ht="17.25" customHeight="1">
      <c r="A116" s="2339"/>
      <c r="B116" s="2343"/>
      <c r="C116" s="2344"/>
      <c r="D116" s="2344"/>
      <c r="E116" s="2344"/>
      <c r="F116" s="2344"/>
      <c r="G116" s="2345"/>
      <c r="H116" s="2347"/>
      <c r="I116" s="2349"/>
      <c r="J116" s="801">
        <v>19</v>
      </c>
      <c r="K116" s="2352" t="s">
        <v>245</v>
      </c>
      <c r="L116" s="2292"/>
      <c r="M116" s="2292"/>
      <c r="N116" s="2292"/>
      <c r="O116" s="2292"/>
      <c r="P116" s="2292"/>
      <c r="Q116" s="2292"/>
      <c r="R116" s="2292"/>
      <c r="S116" s="2292"/>
      <c r="T116" s="2292"/>
      <c r="U116" s="2292"/>
      <c r="V116" s="2292"/>
      <c r="W116" s="2292"/>
      <c r="X116" s="2292"/>
      <c r="Y116" s="2353"/>
      <c r="Z116" s="802"/>
      <c r="AA116" s="803" t="s">
        <v>0</v>
      </c>
      <c r="AB116" s="761"/>
      <c r="AC116" s="761"/>
      <c r="AD116" s="761"/>
      <c r="AE116" s="761"/>
      <c r="AF116" s="761"/>
      <c r="AG116" s="761"/>
      <c r="AH116" s="761"/>
      <c r="AI116" s="761"/>
      <c r="AJ116" s="761"/>
      <c r="AK116" s="761"/>
      <c r="AL116" s="761"/>
      <c r="AM116" s="761"/>
      <c r="AN116" s="761"/>
      <c r="AO116" s="761"/>
      <c r="AP116" s="761"/>
      <c r="AQ116" s="761"/>
      <c r="AR116" s="761"/>
      <c r="AS116" s="761"/>
      <c r="AT116" s="761"/>
      <c r="AU116" s="651">
        <v>1</v>
      </c>
      <c r="AV116" s="648"/>
      <c r="AW116" s="648"/>
      <c r="AX116" s="648"/>
      <c r="AY116" s="648"/>
      <c r="AZ116" s="648"/>
      <c r="BA116" s="648"/>
      <c r="BB116" s="648"/>
      <c r="BC116" s="648"/>
      <c r="BD116" s="648"/>
      <c r="BE116" s="648"/>
      <c r="BF116" s="648"/>
      <c r="BG116" s="648"/>
      <c r="BH116" s="648"/>
      <c r="BI116" s="648"/>
      <c r="BJ116" s="648"/>
      <c r="BK116" s="662"/>
      <c r="BL116" s="662"/>
      <c r="BM116" s="662"/>
      <c r="BN116" s="662"/>
      <c r="BO116" s="662"/>
      <c r="BP116" s="662"/>
      <c r="BQ116" s="662"/>
      <c r="BR116" s="662"/>
      <c r="BS116" s="662"/>
      <c r="BT116" s="662"/>
      <c r="BU116" s="662"/>
      <c r="BV116" s="662"/>
      <c r="BW116" s="662"/>
      <c r="BX116" s="662"/>
      <c r="BY116" s="662"/>
      <c r="BZ116" s="662"/>
      <c r="CA116" s="662"/>
      <c r="CB116" s="648"/>
      <c r="CC116" s="660">
        <v>1</v>
      </c>
      <c r="CD116" s="653"/>
      <c r="CE116" s="654"/>
      <c r="CF116" s="654"/>
      <c r="CG116" s="654"/>
      <c r="CH116" s="654"/>
      <c r="CI116" s="2370"/>
      <c r="CJ116" s="2331"/>
      <c r="CK116" s="2329"/>
      <c r="CL116" s="2324"/>
      <c r="CM116" s="2326"/>
      <c r="CN116" s="2329"/>
      <c r="CO116" s="2331"/>
      <c r="CP116" s="2324"/>
      <c r="CQ116" s="2326"/>
      <c r="CR116" s="2292"/>
      <c r="CS116" s="2292"/>
      <c r="CT116" s="2324"/>
      <c r="CU116" s="2326"/>
      <c r="CV116" s="2292"/>
      <c r="CW116" s="2292"/>
      <c r="CX116" s="2324"/>
      <c r="CY116" s="2326"/>
      <c r="CZ116" s="648"/>
      <c r="DA116" s="800"/>
      <c r="DB116" s="2370"/>
      <c r="DC116" s="2331"/>
      <c r="DD116" s="2329"/>
      <c r="DE116" s="2329"/>
      <c r="DF116" s="2331"/>
      <c r="DG116" s="2324"/>
      <c r="DH116" s="2326"/>
      <c r="DI116" s="2292"/>
      <c r="DJ116" s="2292"/>
      <c r="DK116" s="2324"/>
      <c r="DL116" s="2326"/>
      <c r="DM116" s="2292"/>
      <c r="DN116" s="2292"/>
      <c r="DO116" s="2324"/>
      <c r="DP116" s="2326"/>
      <c r="DQ116" s="648"/>
      <c r="DR116" s="800"/>
      <c r="DS116" s="2370"/>
      <c r="DT116" s="2331"/>
      <c r="DU116" s="2329"/>
      <c r="DV116" s="2329"/>
      <c r="DW116" s="2331"/>
      <c r="DX116" s="2324"/>
      <c r="DY116" s="2326"/>
      <c r="DZ116" s="2292"/>
      <c r="EA116" s="2292"/>
      <c r="EB116" s="2324"/>
      <c r="EC116" s="2326"/>
      <c r="ED116" s="2292"/>
      <c r="EE116" s="2292"/>
      <c r="EF116" s="2324"/>
      <c r="EG116" s="2326"/>
    </row>
    <row r="117" spans="1:137" ht="17.25" customHeight="1">
      <c r="A117" s="788">
        <v>9</v>
      </c>
      <c r="B117" s="2354" t="s">
        <v>246</v>
      </c>
      <c r="C117" s="2355"/>
      <c r="D117" s="2355"/>
      <c r="E117" s="2355"/>
      <c r="F117" s="2355"/>
      <c r="G117" s="2356"/>
      <c r="H117" s="789"/>
      <c r="I117" s="790" t="s">
        <v>0</v>
      </c>
      <c r="J117" s="2357" t="str">
        <f>IF(C89="","",IF(COUNTA(Z108:AA116,H108:I118)=19,"","Error, verifique las respuestas"))</f>
        <v/>
      </c>
      <c r="K117" s="2304"/>
      <c r="L117" s="2304"/>
      <c r="M117" s="2304"/>
      <c r="N117" s="2304"/>
      <c r="O117" s="2304"/>
      <c r="P117" s="2304"/>
      <c r="Q117" s="2304"/>
      <c r="R117" s="2304"/>
      <c r="S117" s="2304"/>
      <c r="T117" s="2304"/>
      <c r="U117" s="2358" t="s">
        <v>247</v>
      </c>
      <c r="V117" s="2304"/>
      <c r="W117" s="2304"/>
      <c r="X117" s="2304"/>
      <c r="Y117" s="2304"/>
      <c r="Z117" s="2359">
        <f>COUNTA(Z108:Z116,H108:H118)</f>
        <v>7</v>
      </c>
      <c r="AA117" s="2337"/>
      <c r="AB117" s="761"/>
      <c r="AC117" s="761"/>
      <c r="AD117" s="761"/>
      <c r="AE117" s="761"/>
      <c r="AF117" s="761"/>
      <c r="AG117" s="761"/>
      <c r="AH117" s="761"/>
      <c r="AI117" s="761"/>
      <c r="AJ117" s="761"/>
      <c r="AK117" s="761"/>
      <c r="AL117" s="761"/>
      <c r="AM117" s="761"/>
      <c r="AN117" s="761"/>
      <c r="AO117" s="761"/>
      <c r="AP117" s="761"/>
      <c r="AQ117" s="761"/>
      <c r="AR117" s="761"/>
      <c r="AS117" s="761"/>
      <c r="AT117" s="761"/>
      <c r="AU117" s="651">
        <v>1</v>
      </c>
      <c r="AV117" s="648"/>
      <c r="AW117" s="648"/>
      <c r="AX117" s="648"/>
      <c r="AY117" s="648"/>
      <c r="AZ117" s="648"/>
      <c r="BA117" s="648"/>
      <c r="BB117" s="648"/>
      <c r="BC117" s="648"/>
      <c r="BD117" s="648"/>
      <c r="BE117" s="648"/>
      <c r="BF117" s="648"/>
      <c r="BG117" s="648"/>
      <c r="BH117" s="648"/>
      <c r="BI117" s="648"/>
      <c r="BJ117" s="648"/>
      <c r="BK117" s="662"/>
      <c r="BL117" s="662"/>
      <c r="BM117" s="662"/>
      <c r="BN117" s="662"/>
      <c r="BO117" s="662"/>
      <c r="BP117" s="662"/>
      <c r="BQ117" s="662"/>
      <c r="BR117" s="662"/>
      <c r="BS117" s="662"/>
      <c r="BT117" s="662"/>
      <c r="BU117" s="662"/>
      <c r="BV117" s="662"/>
      <c r="BW117" s="662"/>
      <c r="BX117" s="662"/>
      <c r="BY117" s="662"/>
      <c r="BZ117" s="662"/>
      <c r="CA117" s="662"/>
      <c r="CB117" s="648"/>
      <c r="CC117" s="660">
        <v>1</v>
      </c>
      <c r="CD117" s="653"/>
      <c r="CE117" s="654"/>
      <c r="CF117" s="654"/>
      <c r="CG117" s="654"/>
      <c r="CH117" s="654"/>
      <c r="CI117" s="2370"/>
      <c r="CJ117" s="654"/>
      <c r="CK117" s="654"/>
      <c r="CL117" s="654"/>
      <c r="CM117" s="654"/>
      <c r="CN117" s="654"/>
      <c r="CO117" s="654"/>
      <c r="CP117" s="654"/>
      <c r="CQ117" s="654"/>
      <c r="CR117" s="654"/>
      <c r="CS117" s="654"/>
      <c r="CT117" s="654"/>
      <c r="CU117" s="654"/>
      <c r="CV117" s="654"/>
      <c r="CW117" s="654"/>
      <c r="CX117" s="654"/>
      <c r="CY117" s="654"/>
      <c r="CZ117" s="654"/>
      <c r="DA117" s="654"/>
      <c r="DB117" s="654"/>
      <c r="DC117" s="654"/>
      <c r="DD117" s="654"/>
      <c r="DE117" s="654"/>
      <c r="DF117" s="654"/>
      <c r="DG117" s="654"/>
      <c r="DH117" s="654"/>
      <c r="DI117" s="654"/>
      <c r="DJ117" s="654"/>
      <c r="DK117" s="654"/>
      <c r="DL117" s="654"/>
      <c r="DM117" s="654"/>
      <c r="DN117" s="654"/>
      <c r="DO117" s="654"/>
      <c r="DP117" s="654"/>
      <c r="DQ117" s="654"/>
      <c r="DR117" s="654"/>
      <c r="DS117" s="654"/>
      <c r="DT117" s="654"/>
      <c r="DU117" s="654"/>
      <c r="DV117" s="654"/>
      <c r="DW117" s="654"/>
      <c r="DX117" s="654"/>
      <c r="DY117" s="654"/>
      <c r="DZ117" s="654"/>
      <c r="EA117" s="654"/>
      <c r="EB117" s="654"/>
      <c r="EC117" s="654"/>
      <c r="ED117" s="654"/>
      <c r="EE117" s="654"/>
      <c r="EF117" s="654"/>
      <c r="EG117" s="654"/>
    </row>
    <row r="118" spans="1:137" ht="11.25" customHeight="1">
      <c r="A118" s="804">
        <v>10</v>
      </c>
      <c r="B118" s="2319" t="s">
        <v>248</v>
      </c>
      <c r="C118" s="2320"/>
      <c r="D118" s="2320"/>
      <c r="E118" s="2320"/>
      <c r="F118" s="2320"/>
      <c r="G118" s="2321"/>
      <c r="H118" s="805" t="s">
        <v>0</v>
      </c>
      <c r="I118" s="806"/>
      <c r="J118" s="2322" t="s">
        <v>249</v>
      </c>
      <c r="K118" s="2134"/>
      <c r="L118" s="2134"/>
      <c r="M118" s="2134"/>
      <c r="N118" s="2134"/>
      <c r="O118" s="2134"/>
      <c r="P118" s="2134"/>
      <c r="Q118" s="2134"/>
      <c r="R118" s="2134"/>
      <c r="S118" s="2134"/>
      <c r="T118" s="2134"/>
      <c r="U118" s="2134"/>
      <c r="V118" s="2134"/>
      <c r="W118" s="2134"/>
      <c r="X118" s="2134"/>
      <c r="Y118" s="2134"/>
      <c r="Z118" s="2134"/>
      <c r="AA118" s="2135"/>
      <c r="AB118" s="654"/>
      <c r="AC118" s="654"/>
      <c r="AD118" s="654"/>
      <c r="AE118" s="654"/>
      <c r="AF118" s="654"/>
      <c r="AG118" s="654"/>
      <c r="AH118" s="654"/>
      <c r="AI118" s="654"/>
      <c r="AJ118" s="654"/>
      <c r="AK118" s="654"/>
      <c r="AL118" s="654"/>
      <c r="AM118" s="654"/>
      <c r="AN118" s="654"/>
      <c r="AO118" s="654"/>
      <c r="AP118" s="654"/>
      <c r="AQ118" s="654"/>
      <c r="AR118" s="654"/>
      <c r="AS118" s="654"/>
      <c r="AT118" s="654"/>
      <c r="AU118" s="651">
        <v>1</v>
      </c>
      <c r="AV118" s="648"/>
      <c r="AW118" s="648"/>
      <c r="AX118" s="648"/>
      <c r="AY118" s="648"/>
      <c r="AZ118" s="648"/>
      <c r="BA118" s="648"/>
      <c r="BB118" s="648"/>
      <c r="BC118" s="648"/>
      <c r="BD118" s="648"/>
      <c r="BE118" s="648"/>
      <c r="BF118" s="648"/>
      <c r="BG118" s="648"/>
      <c r="BH118" s="648"/>
      <c r="BI118" s="648"/>
      <c r="BJ118" s="648"/>
      <c r="BK118" s="662"/>
      <c r="BL118" s="662"/>
      <c r="BM118" s="662"/>
      <c r="BN118" s="662"/>
      <c r="BO118" s="662"/>
      <c r="BP118" s="662"/>
      <c r="BQ118" s="662"/>
      <c r="BR118" s="662"/>
      <c r="BS118" s="662"/>
      <c r="BT118" s="662"/>
      <c r="BU118" s="662"/>
      <c r="BV118" s="662"/>
      <c r="BW118" s="662"/>
      <c r="BX118" s="662"/>
      <c r="BY118" s="662"/>
      <c r="BZ118" s="662"/>
      <c r="CA118" s="662"/>
      <c r="CB118" s="648"/>
      <c r="CC118" s="660">
        <v>1</v>
      </c>
      <c r="CD118" s="653"/>
      <c r="CE118" s="654"/>
      <c r="CF118" s="654"/>
      <c r="CG118" s="654"/>
      <c r="CH118" s="654"/>
      <c r="CI118" s="654"/>
      <c r="CJ118" s="654"/>
      <c r="CK118" s="654"/>
      <c r="CL118" s="654"/>
      <c r="CM118" s="654"/>
      <c r="CN118" s="654"/>
      <c r="CO118" s="654"/>
      <c r="CP118" s="654"/>
      <c r="CQ118" s="654"/>
      <c r="CR118" s="2316" t="s">
        <v>77</v>
      </c>
      <c r="CS118" s="2135"/>
      <c r="CT118" s="2318" t="s">
        <v>72</v>
      </c>
      <c r="CU118" s="2135"/>
      <c r="CV118" s="2314" t="s">
        <v>68</v>
      </c>
      <c r="CW118" s="2135"/>
      <c r="CX118" s="2315" t="s">
        <v>69</v>
      </c>
      <c r="CY118" s="2135"/>
      <c r="CZ118" s="648"/>
      <c r="DA118" s="648"/>
      <c r="DB118" s="648"/>
      <c r="DC118" s="648"/>
      <c r="DD118" s="648"/>
      <c r="DE118" s="648"/>
      <c r="DF118" s="648"/>
      <c r="DG118" s="648"/>
      <c r="DH118" s="648"/>
      <c r="DI118" s="2316" t="s">
        <v>77</v>
      </c>
      <c r="DJ118" s="2135"/>
      <c r="DK118" s="2317" t="s">
        <v>72</v>
      </c>
      <c r="DL118" s="2135"/>
      <c r="DM118" s="2314" t="s">
        <v>68</v>
      </c>
      <c r="DN118" s="2135"/>
      <c r="DO118" s="2315" t="s">
        <v>69</v>
      </c>
      <c r="DP118" s="2135"/>
      <c r="DQ118" s="648"/>
      <c r="DR118" s="648"/>
      <c r="DS118" s="648"/>
      <c r="DT118" s="648"/>
      <c r="DU118" s="648"/>
      <c r="DV118" s="648"/>
      <c r="DW118" s="648"/>
      <c r="DX118" s="648"/>
      <c r="DY118" s="648"/>
      <c r="DZ118" s="2316" t="s">
        <v>77</v>
      </c>
      <c r="EA118" s="2135"/>
      <c r="EB118" s="2317" t="s">
        <v>72</v>
      </c>
      <c r="EC118" s="2135"/>
      <c r="ED118" s="2314" t="s">
        <v>68</v>
      </c>
      <c r="EE118" s="2135"/>
      <c r="EF118" s="2315" t="s">
        <v>69</v>
      </c>
      <c r="EG118" s="2135"/>
    </row>
    <row r="119" spans="1:137" ht="24" customHeight="1" thickBot="1">
      <c r="A119" s="2307"/>
      <c r="B119" s="2129"/>
      <c r="C119" s="2129"/>
      <c r="D119" s="2129"/>
      <c r="E119" s="2129"/>
      <c r="F119" s="2129"/>
      <c r="G119" s="2308" t="s">
        <v>250</v>
      </c>
      <c r="H119" s="2134"/>
      <c r="I119" s="2134"/>
      <c r="J119" s="2134"/>
      <c r="K119" s="2134"/>
      <c r="L119" s="2134"/>
      <c r="M119" s="2134"/>
      <c r="N119" s="2134"/>
      <c r="O119" s="2309">
        <f>IF(Z117&lt;6,3,IF(Z117&gt;11,5,4))</f>
        <v>4</v>
      </c>
      <c r="P119" s="2310"/>
      <c r="Q119" s="2311" t="str">
        <f>IF(Z117&lt;6,"Moderado",IF(Z117&gt;11,"Catastrófico","Mayor"))</f>
        <v>Mayor</v>
      </c>
      <c r="R119" s="2310"/>
      <c r="S119" s="2310"/>
      <c r="T119" s="2310"/>
      <c r="U119" s="2310"/>
      <c r="V119" s="2312">
        <f>IF(O119=3,G97,IF(O119=4,G98,G99))</f>
        <v>0.8</v>
      </c>
      <c r="W119" s="2310"/>
      <c r="X119" s="2313"/>
      <c r="Y119" s="648"/>
      <c r="Z119" s="648"/>
      <c r="AA119" s="648"/>
      <c r="AB119" s="654"/>
      <c r="AC119" s="654"/>
      <c r="AD119" s="654"/>
      <c r="AE119" s="654"/>
      <c r="AF119" s="654"/>
      <c r="AG119" s="654"/>
      <c r="AH119" s="654"/>
      <c r="AI119" s="654"/>
      <c r="AJ119" s="654"/>
      <c r="AK119" s="654"/>
      <c r="AL119" s="654"/>
      <c r="AM119" s="654"/>
      <c r="AN119" s="654"/>
      <c r="AO119" s="654"/>
      <c r="AP119" s="654"/>
      <c r="AQ119" s="654"/>
      <c r="AR119" s="654"/>
      <c r="AS119" s="654"/>
      <c r="AT119" s="654"/>
      <c r="AU119" s="651">
        <v>1</v>
      </c>
      <c r="AV119" s="680" t="str">
        <f>CONCATENATE(O119," - ",Q119)</f>
        <v>4 - Mayor</v>
      </c>
      <c r="AW119" s="648"/>
      <c r="AX119" s="648"/>
      <c r="AY119" s="648"/>
      <c r="AZ119" s="648"/>
      <c r="BA119" s="648"/>
      <c r="BB119" s="648"/>
      <c r="BC119" s="648"/>
      <c r="BD119" s="648"/>
      <c r="BE119" s="648"/>
      <c r="BF119" s="648"/>
      <c r="BG119" s="648"/>
      <c r="BH119" s="648"/>
      <c r="BI119" s="648"/>
      <c r="BJ119" s="648"/>
      <c r="BK119" s="662"/>
      <c r="BL119" s="662"/>
      <c r="BM119" s="662"/>
      <c r="BN119" s="662"/>
      <c r="BO119" s="662"/>
      <c r="BP119" s="662"/>
      <c r="BQ119" s="662"/>
      <c r="BR119" s="662"/>
      <c r="BS119" s="662"/>
      <c r="BT119" s="662"/>
      <c r="BU119" s="662"/>
      <c r="BV119" s="662"/>
      <c r="BW119" s="662"/>
      <c r="BX119" s="662"/>
      <c r="BY119" s="662"/>
      <c r="BZ119" s="662"/>
      <c r="CA119" s="662"/>
      <c r="CB119" s="648"/>
      <c r="CC119" s="660">
        <v>1</v>
      </c>
      <c r="CD119" s="653"/>
      <c r="CE119" s="654"/>
      <c r="CF119" s="654"/>
      <c r="CG119" s="654"/>
      <c r="CH119" s="654"/>
      <c r="CI119" s="654"/>
      <c r="CJ119" s="654"/>
      <c r="CK119" s="654"/>
      <c r="CL119" s="654"/>
      <c r="CM119" s="654"/>
      <c r="CN119" s="654"/>
      <c r="CO119" s="654"/>
      <c r="CP119" s="654"/>
      <c r="CQ119" s="654"/>
      <c r="CR119" s="2303" t="s">
        <v>261</v>
      </c>
      <c r="CS119" s="2304"/>
      <c r="CT119" s="2304"/>
      <c r="CU119" s="2304"/>
      <c r="CV119" s="2304"/>
      <c r="CW119" s="2304"/>
      <c r="CX119" s="2304"/>
      <c r="CY119" s="2304"/>
      <c r="CZ119" s="648"/>
      <c r="DA119" s="648"/>
      <c r="DB119" s="648"/>
      <c r="DC119" s="648"/>
      <c r="DD119" s="648"/>
      <c r="DE119" s="648"/>
      <c r="DF119" s="648"/>
      <c r="DG119" s="648"/>
      <c r="DH119" s="648"/>
      <c r="DI119" s="2303" t="s">
        <v>262</v>
      </c>
      <c r="DJ119" s="2304"/>
      <c r="DK119" s="2304"/>
      <c r="DL119" s="2304"/>
      <c r="DM119" s="2304"/>
      <c r="DN119" s="2304"/>
      <c r="DO119" s="2304"/>
      <c r="DP119" s="2304"/>
      <c r="DQ119" s="648"/>
      <c r="DR119" s="648"/>
      <c r="DS119" s="648"/>
      <c r="DT119" s="648"/>
      <c r="DU119" s="648"/>
      <c r="DV119" s="648"/>
      <c r="DW119" s="648"/>
      <c r="DX119" s="648"/>
      <c r="DY119" s="648"/>
      <c r="DZ119" s="2303" t="s">
        <v>262</v>
      </c>
      <c r="EA119" s="2304"/>
      <c r="EB119" s="2304"/>
      <c r="EC119" s="2304"/>
      <c r="ED119" s="2304"/>
      <c r="EE119" s="2304"/>
      <c r="EF119" s="2304"/>
      <c r="EG119" s="2304"/>
    </row>
    <row r="120" spans="1:137" ht="11.25" customHeight="1" thickTop="1" thickBot="1">
      <c r="A120" s="807"/>
      <c r="B120" s="808"/>
      <c r="C120" s="808"/>
      <c r="D120" s="808"/>
      <c r="E120" s="808"/>
      <c r="F120" s="808"/>
      <c r="G120" s="809"/>
      <c r="H120" s="809"/>
      <c r="I120" s="809"/>
      <c r="J120" s="809"/>
      <c r="K120" s="809"/>
      <c r="L120" s="809"/>
      <c r="M120" s="809"/>
      <c r="N120" s="809"/>
      <c r="O120" s="810"/>
      <c r="P120" s="810"/>
      <c r="Q120" s="810"/>
      <c r="R120" s="811"/>
      <c r="S120" s="811"/>
      <c r="T120" s="811"/>
      <c r="U120" s="811"/>
      <c r="V120" s="812"/>
      <c r="W120" s="812"/>
      <c r="X120" s="812"/>
      <c r="Y120" s="648"/>
      <c r="Z120" s="648"/>
      <c r="AA120" s="648"/>
      <c r="AB120" s="654"/>
      <c r="AC120" s="654"/>
      <c r="AD120" s="654"/>
      <c r="AE120" s="654"/>
      <c r="AF120" s="654"/>
      <c r="AG120" s="654"/>
      <c r="AH120" s="654"/>
      <c r="AI120" s="654"/>
      <c r="AJ120" s="654"/>
      <c r="AK120" s="654"/>
      <c r="AL120" s="654"/>
      <c r="AM120" s="654"/>
      <c r="AN120" s="654"/>
      <c r="AO120" s="654"/>
      <c r="AP120" s="654"/>
      <c r="AQ120" s="654"/>
      <c r="AR120" s="654"/>
      <c r="AS120" s="654"/>
      <c r="AT120" s="654"/>
      <c r="AU120" s="651">
        <v>1</v>
      </c>
      <c r="AV120" s="648"/>
      <c r="AW120" s="648"/>
      <c r="AX120" s="648"/>
      <c r="AY120" s="648"/>
      <c r="AZ120" s="648"/>
      <c r="BA120" s="648"/>
      <c r="BB120" s="648"/>
      <c r="BC120" s="648"/>
      <c r="BD120" s="648"/>
      <c r="BE120" s="648"/>
      <c r="BF120" s="648"/>
      <c r="BG120" s="648"/>
      <c r="BH120" s="648"/>
      <c r="BI120" s="648"/>
      <c r="BJ120" s="648"/>
      <c r="BK120" s="662"/>
      <c r="BL120" s="662"/>
      <c r="BM120" s="662"/>
      <c r="BN120" s="662"/>
      <c r="BO120" s="662"/>
      <c r="BP120" s="662"/>
      <c r="BQ120" s="662"/>
      <c r="BR120" s="662"/>
      <c r="BS120" s="662"/>
      <c r="BT120" s="662"/>
      <c r="BU120" s="662"/>
      <c r="BV120" s="662"/>
      <c r="BW120" s="662"/>
      <c r="BX120" s="662"/>
      <c r="BY120" s="662"/>
      <c r="BZ120" s="662"/>
      <c r="CA120" s="662"/>
      <c r="CB120" s="648"/>
      <c r="CC120" s="660">
        <v>1</v>
      </c>
      <c r="CD120" s="653"/>
      <c r="CE120" s="654"/>
      <c r="CF120" s="654"/>
      <c r="CG120" s="654"/>
      <c r="CH120" s="654"/>
      <c r="CI120" s="654"/>
      <c r="CJ120" s="654"/>
      <c r="CK120" s="654"/>
      <c r="CL120" s="654"/>
      <c r="CM120" s="654"/>
      <c r="CN120" s="654"/>
      <c r="CO120" s="654"/>
      <c r="CP120" s="654"/>
      <c r="CQ120" s="654"/>
      <c r="CR120" s="813"/>
      <c r="CS120" s="813"/>
      <c r="CT120" s="813"/>
      <c r="CU120" s="813"/>
      <c r="CV120" s="813"/>
      <c r="CW120" s="813"/>
      <c r="CX120" s="813"/>
      <c r="CY120" s="813"/>
      <c r="CZ120" s="648"/>
      <c r="DA120" s="648"/>
      <c r="DB120" s="648"/>
      <c r="DC120" s="648"/>
      <c r="DD120" s="648"/>
      <c r="DE120" s="648"/>
      <c r="DF120" s="648"/>
      <c r="DG120" s="648"/>
      <c r="DH120" s="648"/>
      <c r="DI120" s="813"/>
      <c r="DJ120" s="813"/>
      <c r="DK120" s="813"/>
      <c r="DL120" s="813"/>
      <c r="DM120" s="813"/>
      <c r="DN120" s="813"/>
      <c r="DO120" s="813"/>
      <c r="DP120" s="813"/>
      <c r="DQ120" s="648"/>
      <c r="DR120" s="648"/>
      <c r="DS120" s="648"/>
      <c r="DT120" s="648"/>
      <c r="DU120" s="648"/>
      <c r="DV120" s="648"/>
      <c r="DW120" s="648"/>
      <c r="DX120" s="648"/>
      <c r="DY120" s="648"/>
      <c r="DZ120" s="813"/>
      <c r="EA120" s="813"/>
      <c r="EB120" s="813"/>
      <c r="EC120" s="813"/>
      <c r="ED120" s="813"/>
      <c r="EE120" s="813"/>
      <c r="EF120" s="813"/>
      <c r="EG120" s="813"/>
    </row>
    <row r="121" spans="1:137" ht="28.5" customHeight="1" thickBot="1">
      <c r="A121" s="807"/>
      <c r="B121" s="654"/>
      <c r="C121" s="808"/>
      <c r="D121" s="653"/>
      <c r="E121" s="808"/>
      <c r="F121" s="808"/>
      <c r="G121" s="2231" t="s">
        <v>251</v>
      </c>
      <c r="H121" s="2232"/>
      <c r="I121" s="2232"/>
      <c r="J121" s="2232"/>
      <c r="K121" s="2232"/>
      <c r="L121" s="2232"/>
      <c r="M121" s="2232"/>
      <c r="N121" s="2232"/>
      <c r="O121" s="2233" t="str">
        <f>IFERROR(INDEX(ADU1214:ADY1218,MATCH(O101,ADP1214:ADP1218,0),MATCH(O119,ADU1210:ADY1210,0)),"")</f>
        <v>ALTO</v>
      </c>
      <c r="P121" s="2232"/>
      <c r="Q121" s="2232"/>
      <c r="R121" s="2232"/>
      <c r="S121" s="2232"/>
      <c r="T121" s="2232"/>
      <c r="U121" s="2305">
        <f>V101*V119</f>
        <v>0.42666666666666669</v>
      </c>
      <c r="V121" s="2232"/>
      <c r="W121" s="2232"/>
      <c r="X121" s="2306"/>
      <c r="Y121" s="648"/>
      <c r="Z121" s="1945" t="s">
        <v>662</v>
      </c>
      <c r="AA121" s="1945"/>
      <c r="AB121" s="1945"/>
      <c r="AC121" s="654"/>
      <c r="AD121" s="654"/>
      <c r="AE121" s="654"/>
      <c r="AF121" s="654"/>
      <c r="AG121" s="654"/>
      <c r="AH121" s="654"/>
      <c r="AI121" s="654"/>
      <c r="AJ121" s="654"/>
      <c r="AK121" s="654"/>
      <c r="AL121" s="654"/>
      <c r="AM121" s="654"/>
      <c r="AN121" s="654"/>
      <c r="AO121" s="654"/>
      <c r="AP121" s="654"/>
      <c r="AQ121" s="654"/>
      <c r="AR121" s="654"/>
      <c r="AS121" s="654"/>
      <c r="AT121" s="654"/>
      <c r="AU121" s="651">
        <v>1</v>
      </c>
      <c r="AV121" s="648"/>
      <c r="AW121" s="648"/>
      <c r="AX121" s="648"/>
      <c r="AY121" s="648"/>
      <c r="AZ121" s="648"/>
      <c r="BA121" s="648"/>
      <c r="BB121" s="648"/>
      <c r="BC121" s="648"/>
      <c r="BD121" s="648"/>
      <c r="BE121" s="648"/>
      <c r="BF121" s="648"/>
      <c r="BG121" s="648"/>
      <c r="BH121" s="648"/>
      <c r="BI121" s="648"/>
      <c r="BJ121" s="648"/>
      <c r="BK121" s="662"/>
      <c r="BL121" s="662"/>
      <c r="BM121" s="662"/>
      <c r="BN121" s="662"/>
      <c r="BO121" s="662"/>
      <c r="BP121" s="662"/>
      <c r="BQ121" s="662"/>
      <c r="BR121" s="662"/>
      <c r="BS121" s="662"/>
      <c r="BT121" s="662"/>
      <c r="BU121" s="662"/>
      <c r="BV121" s="662"/>
      <c r="BW121" s="662"/>
      <c r="BX121" s="662"/>
      <c r="BY121" s="662"/>
      <c r="BZ121" s="662"/>
      <c r="CA121" s="662"/>
      <c r="CB121" s="648"/>
      <c r="CC121" s="660">
        <v>1</v>
      </c>
      <c r="CD121" s="653"/>
      <c r="CE121" s="654"/>
      <c r="CF121" s="654"/>
      <c r="CG121" s="654"/>
      <c r="CH121" s="654"/>
      <c r="CI121" s="654"/>
      <c r="CJ121" s="654"/>
      <c r="CK121" s="654"/>
      <c r="CL121" s="654"/>
      <c r="CM121" s="654"/>
      <c r="CN121" s="654"/>
      <c r="CO121" s="654"/>
      <c r="CP121" s="654"/>
      <c r="CQ121" s="654"/>
      <c r="CR121" s="654"/>
      <c r="CS121" s="654"/>
      <c r="CT121" s="654"/>
      <c r="CU121" s="654"/>
      <c r="CV121" s="654"/>
      <c r="CW121" s="654"/>
      <c r="CX121" s="654"/>
      <c r="CY121" s="654"/>
      <c r="CZ121" s="654"/>
      <c r="DA121" s="654"/>
      <c r="DB121" s="654"/>
      <c r="DC121" s="654"/>
      <c r="DD121" s="654"/>
      <c r="DE121" s="654"/>
      <c r="DF121" s="654"/>
      <c r="DG121" s="654"/>
      <c r="DH121" s="654"/>
      <c r="DI121" s="654"/>
      <c r="DJ121" s="654"/>
      <c r="DK121" s="654"/>
      <c r="DL121" s="654"/>
      <c r="DM121" s="654"/>
      <c r="DN121" s="654"/>
      <c r="DO121" s="654"/>
      <c r="DP121" s="654"/>
      <c r="DQ121" s="654"/>
      <c r="DR121" s="654"/>
      <c r="DS121" s="654"/>
      <c r="DT121" s="654"/>
      <c r="DU121" s="654"/>
      <c r="DV121" s="654"/>
      <c r="DW121" s="654"/>
      <c r="DX121" s="654"/>
      <c r="DY121" s="654"/>
      <c r="DZ121" s="654"/>
      <c r="EA121" s="654"/>
      <c r="EB121" s="654"/>
      <c r="EC121" s="654"/>
      <c r="ED121" s="654"/>
      <c r="EE121" s="654"/>
      <c r="EF121" s="654"/>
      <c r="EG121" s="654"/>
    </row>
    <row r="122" spans="1:137" ht="16.5" customHeight="1">
      <c r="A122" s="807"/>
      <c r="B122" s="808"/>
      <c r="C122" s="808"/>
      <c r="D122" s="808"/>
      <c r="E122" s="808"/>
      <c r="F122" s="808"/>
      <c r="G122" s="809"/>
      <c r="H122" s="809"/>
      <c r="I122" s="809"/>
      <c r="J122" s="809"/>
      <c r="K122" s="809"/>
      <c r="L122" s="809"/>
      <c r="M122" s="809"/>
      <c r="N122" s="809"/>
      <c r="O122" s="810"/>
      <c r="P122" s="810"/>
      <c r="Q122" s="810"/>
      <c r="R122" s="811"/>
      <c r="S122" s="811"/>
      <c r="T122" s="811"/>
      <c r="U122" s="811"/>
      <c r="V122" s="812"/>
      <c r="W122" s="812"/>
      <c r="X122" s="812"/>
      <c r="Y122" s="648"/>
      <c r="Z122" s="648"/>
      <c r="AA122" s="648"/>
      <c r="AB122" s="654"/>
      <c r="AC122" s="654"/>
      <c r="AD122" s="654"/>
      <c r="AE122" s="654"/>
      <c r="AF122" s="654"/>
      <c r="AG122" s="654"/>
      <c r="AH122" s="654"/>
      <c r="AI122" s="654"/>
      <c r="AJ122" s="654"/>
      <c r="AK122" s="654"/>
      <c r="AL122" s="654"/>
      <c r="AM122" s="654"/>
      <c r="AN122" s="654"/>
      <c r="AO122" s="654"/>
      <c r="AP122" s="654"/>
      <c r="AQ122" s="654"/>
      <c r="AR122" s="654"/>
      <c r="AS122" s="654"/>
      <c r="AT122" s="654"/>
      <c r="AU122" s="651">
        <v>1</v>
      </c>
      <c r="AV122" s="648"/>
      <c r="AW122" s="648"/>
      <c r="AX122" s="648"/>
      <c r="AY122" s="648"/>
      <c r="AZ122" s="648"/>
      <c r="BA122" s="648"/>
      <c r="BB122" s="648"/>
      <c r="BC122" s="648"/>
      <c r="BD122" s="648"/>
      <c r="BE122" s="648"/>
      <c r="BF122" s="648"/>
      <c r="BG122" s="648"/>
      <c r="BH122" s="648"/>
      <c r="BI122" s="648"/>
      <c r="BJ122" s="648"/>
      <c r="BK122" s="662"/>
      <c r="BL122" s="662"/>
      <c r="BM122" s="662"/>
      <c r="BN122" s="662"/>
      <c r="BO122" s="662"/>
      <c r="BP122" s="662"/>
      <c r="BQ122" s="662"/>
      <c r="BR122" s="662"/>
      <c r="BS122" s="662"/>
      <c r="BT122" s="662"/>
      <c r="BU122" s="662"/>
      <c r="BV122" s="662"/>
      <c r="BW122" s="662"/>
      <c r="BX122" s="662"/>
      <c r="BY122" s="662"/>
      <c r="BZ122" s="662"/>
      <c r="CA122" s="662"/>
      <c r="CB122" s="648"/>
      <c r="CC122" s="660">
        <v>1</v>
      </c>
      <c r="CD122" s="653"/>
      <c r="CE122" s="654"/>
      <c r="CF122" s="654"/>
      <c r="CG122" s="654"/>
      <c r="CH122" s="654"/>
      <c r="CI122" s="654"/>
      <c r="CJ122" s="654"/>
      <c r="CK122" s="654"/>
      <c r="CL122" s="654"/>
      <c r="CM122" s="654"/>
      <c r="CN122" s="654"/>
      <c r="CO122" s="654"/>
      <c r="CP122" s="654"/>
      <c r="CQ122" s="654"/>
      <c r="CR122" s="654"/>
      <c r="CS122" s="654"/>
      <c r="CT122" s="654"/>
      <c r="CU122" s="654"/>
      <c r="CV122" s="654"/>
      <c r="CW122" s="654"/>
      <c r="CX122" s="654"/>
      <c r="CY122" s="654"/>
      <c r="CZ122" s="654"/>
      <c r="DA122" s="654"/>
      <c r="DB122" s="654"/>
      <c r="DC122" s="654"/>
      <c r="DD122" s="654"/>
      <c r="DE122" s="654"/>
      <c r="DF122" s="654"/>
      <c r="DG122" s="654"/>
      <c r="DH122" s="654"/>
      <c r="DI122" s="654"/>
      <c r="DJ122" s="654"/>
      <c r="DK122" s="654"/>
      <c r="DL122" s="654"/>
      <c r="DM122" s="654"/>
      <c r="DN122" s="654"/>
      <c r="DO122" s="654"/>
      <c r="DP122" s="654"/>
      <c r="DQ122" s="654"/>
      <c r="DR122" s="654"/>
      <c r="DS122" s="654"/>
      <c r="DT122" s="654"/>
      <c r="DU122" s="654"/>
      <c r="DV122" s="654"/>
      <c r="DW122" s="654"/>
      <c r="DX122" s="654"/>
      <c r="DY122" s="654"/>
      <c r="DZ122" s="654"/>
      <c r="EA122" s="654"/>
      <c r="EB122" s="654"/>
      <c r="EC122" s="654"/>
      <c r="ED122" s="654"/>
      <c r="EE122" s="654"/>
      <c r="EF122" s="654"/>
      <c r="EG122" s="654"/>
    </row>
    <row r="123" spans="1:137" ht="5.25" customHeight="1">
      <c r="A123" s="807"/>
      <c r="B123" s="808"/>
      <c r="C123" s="808"/>
      <c r="D123" s="808"/>
      <c r="E123" s="808"/>
      <c r="F123" s="808"/>
      <c r="G123" s="809"/>
      <c r="H123" s="809"/>
      <c r="I123" s="809"/>
      <c r="J123" s="809"/>
      <c r="K123" s="809"/>
      <c r="L123" s="809"/>
      <c r="M123" s="809"/>
      <c r="N123" s="809"/>
      <c r="O123" s="810"/>
      <c r="P123" s="810"/>
      <c r="Q123" s="810"/>
      <c r="R123" s="811"/>
      <c r="S123" s="811"/>
      <c r="T123" s="811"/>
      <c r="U123" s="811"/>
      <c r="V123" s="812"/>
      <c r="W123" s="812"/>
      <c r="X123" s="812"/>
      <c r="Y123" s="648"/>
      <c r="Z123" s="648"/>
      <c r="AA123" s="648"/>
      <c r="AB123" s="654"/>
      <c r="AC123" s="654"/>
      <c r="AD123" s="654"/>
      <c r="AE123" s="654"/>
      <c r="AF123" s="654"/>
      <c r="AG123" s="654"/>
      <c r="AH123" s="654"/>
      <c r="AI123" s="654"/>
      <c r="AJ123" s="654"/>
      <c r="AK123" s="654"/>
      <c r="AL123" s="654"/>
      <c r="AM123" s="654"/>
      <c r="AN123" s="654"/>
      <c r="AO123" s="654"/>
      <c r="AP123" s="654"/>
      <c r="AQ123" s="654"/>
      <c r="AR123" s="654"/>
      <c r="AS123" s="654"/>
      <c r="AT123" s="654"/>
      <c r="AU123" s="651"/>
      <c r="AV123" s="648"/>
      <c r="AW123" s="648"/>
      <c r="AX123" s="648"/>
      <c r="AY123" s="648"/>
      <c r="AZ123" s="648"/>
      <c r="BA123" s="648"/>
      <c r="BB123" s="648"/>
      <c r="BC123" s="648"/>
      <c r="BD123" s="648"/>
      <c r="BE123" s="648"/>
      <c r="BF123" s="648"/>
      <c r="BG123" s="648"/>
      <c r="BH123" s="648"/>
      <c r="BI123" s="648"/>
      <c r="BJ123" s="648"/>
      <c r="BK123" s="662"/>
      <c r="BL123" s="662"/>
      <c r="BM123" s="662"/>
      <c r="BN123" s="662"/>
      <c r="BO123" s="662"/>
      <c r="BP123" s="662"/>
      <c r="BQ123" s="662"/>
      <c r="BR123" s="662"/>
      <c r="BS123" s="662"/>
      <c r="BT123" s="662"/>
      <c r="BU123" s="662"/>
      <c r="BV123" s="662"/>
      <c r="BW123" s="662"/>
      <c r="BX123" s="662"/>
      <c r="BY123" s="662"/>
      <c r="BZ123" s="662"/>
      <c r="CA123" s="662"/>
      <c r="CB123" s="648"/>
      <c r="CC123" s="660"/>
      <c r="CD123" s="653"/>
      <c r="CE123" s="654"/>
      <c r="CF123" s="654"/>
      <c r="CG123" s="654"/>
      <c r="CH123" s="654"/>
      <c r="CI123" s="654"/>
      <c r="CJ123" s="654"/>
      <c r="CK123" s="654"/>
      <c r="CL123" s="654"/>
      <c r="CM123" s="654"/>
      <c r="CN123" s="654"/>
      <c r="CO123" s="654"/>
      <c r="CP123" s="654"/>
      <c r="CQ123" s="654"/>
      <c r="CR123" s="654"/>
      <c r="CS123" s="654"/>
      <c r="CT123" s="654"/>
      <c r="CU123" s="654"/>
      <c r="CV123" s="654"/>
      <c r="CW123" s="654"/>
      <c r="CX123" s="654"/>
      <c r="CY123" s="654"/>
      <c r="CZ123" s="654"/>
      <c r="DA123" s="654"/>
      <c r="DB123" s="654"/>
      <c r="DC123" s="654"/>
      <c r="DD123" s="654"/>
      <c r="DE123" s="654"/>
      <c r="DF123" s="654"/>
      <c r="DG123" s="654"/>
      <c r="DH123" s="654"/>
      <c r="DI123" s="654"/>
      <c r="DJ123" s="654"/>
      <c r="DK123" s="654"/>
      <c r="DL123" s="654"/>
      <c r="DM123" s="654"/>
      <c r="DN123" s="654"/>
      <c r="DO123" s="654"/>
      <c r="DP123" s="654"/>
      <c r="DQ123" s="654"/>
      <c r="DR123" s="654"/>
      <c r="DS123" s="654"/>
      <c r="DT123" s="654"/>
      <c r="DU123" s="654"/>
      <c r="DV123" s="654"/>
      <c r="DW123" s="654"/>
      <c r="DX123" s="654"/>
      <c r="DY123" s="654"/>
      <c r="DZ123" s="654"/>
      <c r="EA123" s="654"/>
      <c r="EB123" s="654"/>
      <c r="EC123" s="654"/>
      <c r="ED123" s="654"/>
      <c r="EE123" s="654"/>
      <c r="EF123" s="654"/>
      <c r="EG123" s="654"/>
    </row>
    <row r="124" spans="1:137" ht="5.25" customHeight="1">
      <c r="A124" s="807"/>
      <c r="B124" s="808"/>
      <c r="C124" s="808"/>
      <c r="D124" s="808"/>
      <c r="E124" s="808"/>
      <c r="F124" s="808"/>
      <c r="G124" s="809"/>
      <c r="H124" s="809"/>
      <c r="I124" s="809"/>
      <c r="J124" s="809"/>
      <c r="K124" s="809"/>
      <c r="L124" s="809"/>
      <c r="M124" s="809"/>
      <c r="N124" s="809"/>
      <c r="O124" s="810"/>
      <c r="P124" s="810"/>
      <c r="Q124" s="810"/>
      <c r="R124" s="811"/>
      <c r="S124" s="811"/>
      <c r="T124" s="811"/>
      <c r="U124" s="811"/>
      <c r="V124" s="812"/>
      <c r="W124" s="812"/>
      <c r="X124" s="812"/>
      <c r="Y124" s="648"/>
      <c r="Z124" s="648"/>
      <c r="AA124" s="648"/>
      <c r="AB124" s="654"/>
      <c r="AC124" s="654"/>
      <c r="AD124" s="654"/>
      <c r="AE124" s="654"/>
      <c r="AF124" s="654"/>
      <c r="AG124" s="654"/>
      <c r="AH124" s="654"/>
      <c r="AI124" s="654"/>
      <c r="AJ124" s="654"/>
      <c r="AK124" s="654"/>
      <c r="AL124" s="654"/>
      <c r="AM124" s="654"/>
      <c r="AN124" s="654"/>
      <c r="AO124" s="654"/>
      <c r="AP124" s="654"/>
      <c r="AQ124" s="654"/>
      <c r="AR124" s="654"/>
      <c r="AS124" s="654"/>
      <c r="AT124" s="654"/>
      <c r="AU124" s="651"/>
      <c r="AV124" s="648"/>
      <c r="AW124" s="648"/>
      <c r="AX124" s="648"/>
      <c r="AY124" s="648"/>
      <c r="AZ124" s="648"/>
      <c r="BA124" s="648"/>
      <c r="BB124" s="648"/>
      <c r="BC124" s="648"/>
      <c r="BD124" s="648"/>
      <c r="BE124" s="648"/>
      <c r="BF124" s="648"/>
      <c r="BG124" s="648"/>
      <c r="BH124" s="648"/>
      <c r="BI124" s="648"/>
      <c r="BJ124" s="648"/>
      <c r="BK124" s="662"/>
      <c r="BL124" s="662"/>
      <c r="BM124" s="662"/>
      <c r="BN124" s="662"/>
      <c r="BO124" s="662"/>
      <c r="BP124" s="662"/>
      <c r="BQ124" s="662"/>
      <c r="BR124" s="662"/>
      <c r="BS124" s="662"/>
      <c r="BT124" s="662"/>
      <c r="BU124" s="662"/>
      <c r="BV124" s="662"/>
      <c r="BW124" s="662"/>
      <c r="BX124" s="662"/>
      <c r="BY124" s="662"/>
      <c r="BZ124" s="662"/>
      <c r="CA124" s="662"/>
      <c r="CB124" s="648"/>
      <c r="CC124" s="660"/>
      <c r="CD124" s="653"/>
      <c r="CE124" s="654"/>
      <c r="CF124" s="654"/>
      <c r="CG124" s="654"/>
      <c r="CH124" s="654"/>
      <c r="CI124" s="654"/>
      <c r="CJ124" s="654"/>
      <c r="CK124" s="654"/>
      <c r="CL124" s="654"/>
      <c r="CM124" s="654"/>
      <c r="CN124" s="654"/>
      <c r="CO124" s="654"/>
      <c r="CP124" s="654"/>
      <c r="CQ124" s="654"/>
      <c r="CR124" s="654"/>
      <c r="CS124" s="654"/>
      <c r="CT124" s="654"/>
      <c r="CU124" s="654"/>
      <c r="CV124" s="654"/>
      <c r="CW124" s="654"/>
      <c r="CX124" s="654"/>
      <c r="CY124" s="654"/>
      <c r="CZ124" s="654"/>
      <c r="DA124" s="654"/>
      <c r="DB124" s="654"/>
      <c r="DC124" s="654"/>
      <c r="DD124" s="654"/>
      <c r="DE124" s="654"/>
      <c r="DF124" s="654"/>
      <c r="DG124" s="654"/>
      <c r="DH124" s="654"/>
      <c r="DI124" s="654"/>
      <c r="DJ124" s="654"/>
      <c r="DK124" s="654"/>
      <c r="DL124" s="654"/>
      <c r="DM124" s="654"/>
      <c r="DN124" s="654"/>
      <c r="DO124" s="654"/>
      <c r="DP124" s="654"/>
      <c r="DQ124" s="654"/>
      <c r="DR124" s="654"/>
      <c r="DS124" s="654"/>
      <c r="DT124" s="654"/>
      <c r="DU124" s="654"/>
      <c r="DV124" s="654"/>
      <c r="DW124" s="654"/>
      <c r="DX124" s="654"/>
      <c r="DY124" s="654"/>
      <c r="DZ124" s="654"/>
      <c r="EA124" s="654"/>
      <c r="EB124" s="654"/>
      <c r="EC124" s="654"/>
      <c r="ED124" s="654"/>
      <c r="EE124" s="654"/>
      <c r="EF124" s="654"/>
      <c r="EG124" s="654"/>
    </row>
    <row r="125" spans="1:137" ht="5.25" customHeight="1">
      <c r="A125" s="807"/>
      <c r="B125" s="808"/>
      <c r="C125" s="808"/>
      <c r="D125" s="808"/>
      <c r="E125" s="808"/>
      <c r="F125" s="808"/>
      <c r="G125" s="809"/>
      <c r="H125" s="809"/>
      <c r="I125" s="809"/>
      <c r="J125" s="809"/>
      <c r="K125" s="809"/>
      <c r="L125" s="809"/>
      <c r="M125" s="809"/>
      <c r="N125" s="809"/>
      <c r="O125" s="810"/>
      <c r="P125" s="810"/>
      <c r="Q125" s="810"/>
      <c r="R125" s="811"/>
      <c r="S125" s="811"/>
      <c r="T125" s="811"/>
      <c r="U125" s="811"/>
      <c r="V125" s="812"/>
      <c r="W125" s="812"/>
      <c r="X125" s="812"/>
      <c r="Y125" s="648"/>
      <c r="Z125" s="648"/>
      <c r="AA125" s="648"/>
      <c r="AB125" s="654"/>
      <c r="AC125" s="654"/>
      <c r="AD125" s="654"/>
      <c r="AE125" s="654"/>
      <c r="AF125" s="654"/>
      <c r="AG125" s="654"/>
      <c r="AH125" s="654"/>
      <c r="AI125" s="654"/>
      <c r="AJ125" s="654"/>
      <c r="AK125" s="654"/>
      <c r="AL125" s="654"/>
      <c r="AM125" s="654"/>
      <c r="AN125" s="654"/>
      <c r="AO125" s="654"/>
      <c r="AP125" s="654"/>
      <c r="AQ125" s="654"/>
      <c r="AR125" s="654"/>
      <c r="AS125" s="654"/>
      <c r="AT125" s="654"/>
      <c r="AU125" s="651"/>
      <c r="AV125" s="648"/>
      <c r="AW125" s="648"/>
      <c r="AX125" s="648"/>
      <c r="AY125" s="648"/>
      <c r="AZ125" s="648"/>
      <c r="BA125" s="648"/>
      <c r="BB125" s="648"/>
      <c r="BC125" s="648"/>
      <c r="BD125" s="648"/>
      <c r="BE125" s="648"/>
      <c r="BF125" s="648"/>
      <c r="BG125" s="648"/>
      <c r="BH125" s="648"/>
      <c r="BI125" s="648"/>
      <c r="BJ125" s="648"/>
      <c r="BK125" s="662"/>
      <c r="BL125" s="662"/>
      <c r="BM125" s="662"/>
      <c r="BN125" s="662"/>
      <c r="BO125" s="662"/>
      <c r="BP125" s="662"/>
      <c r="BQ125" s="662"/>
      <c r="BR125" s="662"/>
      <c r="BS125" s="662"/>
      <c r="BT125" s="662"/>
      <c r="BU125" s="662"/>
      <c r="BV125" s="662"/>
      <c r="BW125" s="662"/>
      <c r="BX125" s="662"/>
      <c r="BY125" s="662"/>
      <c r="BZ125" s="662"/>
      <c r="CA125" s="662"/>
      <c r="CB125" s="648"/>
      <c r="CC125" s="660"/>
      <c r="CD125" s="653"/>
      <c r="CE125" s="654"/>
      <c r="CF125" s="654"/>
      <c r="CG125" s="654"/>
      <c r="CH125" s="654"/>
      <c r="CI125" s="654"/>
      <c r="CJ125" s="654"/>
      <c r="CK125" s="654"/>
      <c r="CL125" s="654"/>
      <c r="CM125" s="654"/>
      <c r="CN125" s="654"/>
      <c r="CO125" s="654"/>
      <c r="CP125" s="654"/>
      <c r="CQ125" s="654"/>
      <c r="CR125" s="654"/>
      <c r="CS125" s="654"/>
      <c r="CT125" s="654"/>
      <c r="CU125" s="654"/>
      <c r="CV125" s="654"/>
      <c r="CW125" s="654"/>
      <c r="CX125" s="654"/>
      <c r="CY125" s="654"/>
      <c r="CZ125" s="654"/>
      <c r="DA125" s="654"/>
      <c r="DB125" s="654"/>
      <c r="DC125" s="654"/>
      <c r="DD125" s="654"/>
      <c r="DE125" s="654"/>
      <c r="DF125" s="654"/>
      <c r="DG125" s="654"/>
      <c r="DH125" s="654"/>
      <c r="DI125" s="654"/>
      <c r="DJ125" s="654"/>
      <c r="DK125" s="654"/>
      <c r="DL125" s="654"/>
      <c r="DM125" s="654"/>
      <c r="DN125" s="654"/>
      <c r="DO125" s="654"/>
      <c r="DP125" s="654"/>
      <c r="DQ125" s="654"/>
      <c r="DR125" s="654"/>
      <c r="DS125" s="654"/>
      <c r="DT125" s="654"/>
      <c r="DU125" s="654"/>
      <c r="DV125" s="654"/>
      <c r="DW125" s="654"/>
      <c r="DX125" s="654"/>
      <c r="DY125" s="654"/>
      <c r="DZ125" s="654"/>
      <c r="EA125" s="654"/>
      <c r="EB125" s="654"/>
      <c r="EC125" s="654"/>
      <c r="ED125" s="654"/>
      <c r="EE125" s="654"/>
      <c r="EF125" s="654"/>
      <c r="EG125" s="654"/>
    </row>
    <row r="126" spans="1:137" ht="5.25" customHeight="1">
      <c r="A126" s="807"/>
      <c r="B126" s="808"/>
      <c r="C126" s="808"/>
      <c r="D126" s="808"/>
      <c r="E126" s="808"/>
      <c r="F126" s="808"/>
      <c r="G126" s="809"/>
      <c r="H126" s="809"/>
      <c r="I126" s="809"/>
      <c r="J126" s="809"/>
      <c r="K126" s="809"/>
      <c r="L126" s="809"/>
      <c r="M126" s="809"/>
      <c r="N126" s="809"/>
      <c r="O126" s="810"/>
      <c r="P126" s="810"/>
      <c r="Q126" s="810"/>
      <c r="R126" s="811"/>
      <c r="S126" s="811"/>
      <c r="T126" s="811"/>
      <c r="U126" s="811"/>
      <c r="V126" s="812"/>
      <c r="W126" s="812"/>
      <c r="X126" s="812"/>
      <c r="Y126" s="648"/>
      <c r="Z126" s="648"/>
      <c r="AA126" s="648"/>
      <c r="AB126" s="654"/>
      <c r="AC126" s="654"/>
      <c r="AD126" s="654"/>
      <c r="AE126" s="654"/>
      <c r="AF126" s="654"/>
      <c r="AG126" s="654"/>
      <c r="AH126" s="654"/>
      <c r="AI126" s="654"/>
      <c r="AJ126" s="654"/>
      <c r="AK126" s="654"/>
      <c r="AL126" s="654"/>
      <c r="AM126" s="654"/>
      <c r="AN126" s="654"/>
      <c r="AO126" s="654"/>
      <c r="AP126" s="654"/>
      <c r="AQ126" s="654"/>
      <c r="AR126" s="654"/>
      <c r="AS126" s="654"/>
      <c r="AT126" s="654"/>
      <c r="AU126" s="651"/>
      <c r="AV126" s="648"/>
      <c r="AW126" s="648"/>
      <c r="AX126" s="648"/>
      <c r="AY126" s="648"/>
      <c r="AZ126" s="648"/>
      <c r="BA126" s="648"/>
      <c r="BB126" s="648"/>
      <c r="BC126" s="648"/>
      <c r="BD126" s="648"/>
      <c r="BE126" s="648"/>
      <c r="BF126" s="648"/>
      <c r="BG126" s="648"/>
      <c r="BH126" s="648"/>
      <c r="BI126" s="648"/>
      <c r="BJ126" s="648"/>
      <c r="BK126" s="662"/>
      <c r="BL126" s="662"/>
      <c r="BM126" s="662"/>
      <c r="BN126" s="662"/>
      <c r="BO126" s="662"/>
      <c r="BP126" s="662"/>
      <c r="BQ126" s="662"/>
      <c r="BR126" s="662"/>
      <c r="BS126" s="662"/>
      <c r="BT126" s="662"/>
      <c r="BU126" s="662"/>
      <c r="BV126" s="662"/>
      <c r="BW126" s="662"/>
      <c r="BX126" s="662"/>
      <c r="BY126" s="662"/>
      <c r="BZ126" s="662"/>
      <c r="CA126" s="662"/>
      <c r="CB126" s="648"/>
      <c r="CC126" s="660"/>
      <c r="CD126" s="653"/>
      <c r="CE126" s="654"/>
      <c r="CF126" s="654"/>
      <c r="CG126" s="654"/>
      <c r="CH126" s="654"/>
      <c r="CI126" s="654"/>
      <c r="CJ126" s="654"/>
      <c r="CK126" s="654"/>
      <c r="CL126" s="654"/>
      <c r="CM126" s="654"/>
      <c r="CN126" s="654"/>
      <c r="CO126" s="654"/>
      <c r="CP126" s="654"/>
      <c r="CQ126" s="654"/>
      <c r="CR126" s="654"/>
      <c r="CS126" s="654"/>
      <c r="CT126" s="654"/>
      <c r="CU126" s="654"/>
      <c r="CV126" s="654"/>
      <c r="CW126" s="654"/>
      <c r="CX126" s="654"/>
      <c r="CY126" s="654"/>
      <c r="CZ126" s="654"/>
      <c r="DA126" s="654"/>
      <c r="DB126" s="654"/>
      <c r="DC126" s="654"/>
      <c r="DD126" s="654"/>
      <c r="DE126" s="654"/>
      <c r="DF126" s="654"/>
      <c r="DG126" s="654"/>
      <c r="DH126" s="654"/>
      <c r="DI126" s="654"/>
      <c r="DJ126" s="654"/>
      <c r="DK126" s="654"/>
      <c r="DL126" s="654"/>
      <c r="DM126" s="654"/>
      <c r="DN126" s="654"/>
      <c r="DO126" s="654"/>
      <c r="DP126" s="654"/>
      <c r="DQ126" s="654"/>
      <c r="DR126" s="654"/>
      <c r="DS126" s="654"/>
      <c r="DT126" s="654"/>
      <c r="DU126" s="654"/>
      <c r="DV126" s="654"/>
      <c r="DW126" s="654"/>
      <c r="DX126" s="654"/>
      <c r="DY126" s="654"/>
      <c r="DZ126" s="654"/>
      <c r="EA126" s="654"/>
      <c r="EB126" s="654"/>
      <c r="EC126" s="654"/>
      <c r="ED126" s="654"/>
      <c r="EE126" s="654"/>
      <c r="EF126" s="654"/>
      <c r="EG126" s="654"/>
    </row>
    <row r="127" spans="1:137" ht="5.25" customHeight="1">
      <c r="A127" s="807"/>
      <c r="B127" s="808"/>
      <c r="C127" s="808"/>
      <c r="D127" s="808"/>
      <c r="E127" s="808"/>
      <c r="F127" s="808"/>
      <c r="G127" s="809"/>
      <c r="H127" s="809"/>
      <c r="I127" s="809"/>
      <c r="J127" s="809"/>
      <c r="K127" s="809"/>
      <c r="L127" s="809"/>
      <c r="M127" s="809"/>
      <c r="N127" s="809"/>
      <c r="O127" s="810"/>
      <c r="P127" s="810"/>
      <c r="Q127" s="810"/>
      <c r="R127" s="811"/>
      <c r="S127" s="811"/>
      <c r="T127" s="811"/>
      <c r="U127" s="811"/>
      <c r="V127" s="812"/>
      <c r="W127" s="812"/>
      <c r="X127" s="812"/>
      <c r="Y127" s="648"/>
      <c r="Z127" s="648"/>
      <c r="AA127" s="648"/>
      <c r="AB127" s="654"/>
      <c r="AC127" s="654"/>
      <c r="AD127" s="654"/>
      <c r="AE127" s="654"/>
      <c r="AF127" s="654"/>
      <c r="AG127" s="654"/>
      <c r="AH127" s="654"/>
      <c r="AI127" s="654"/>
      <c r="AJ127" s="654"/>
      <c r="AK127" s="654"/>
      <c r="AL127" s="654"/>
      <c r="AM127" s="654"/>
      <c r="AN127" s="654"/>
      <c r="AO127" s="654"/>
      <c r="AP127" s="654"/>
      <c r="AQ127" s="654"/>
      <c r="AR127" s="654"/>
      <c r="AS127" s="654"/>
      <c r="AT127" s="654"/>
      <c r="AU127" s="651"/>
      <c r="AV127" s="648"/>
      <c r="AW127" s="648"/>
      <c r="AX127" s="648"/>
      <c r="AY127" s="648"/>
      <c r="AZ127" s="648"/>
      <c r="BA127" s="648"/>
      <c r="BB127" s="648"/>
      <c r="BC127" s="648"/>
      <c r="BD127" s="648"/>
      <c r="BE127" s="648"/>
      <c r="BF127" s="648"/>
      <c r="BG127" s="648"/>
      <c r="BH127" s="648"/>
      <c r="BI127" s="648"/>
      <c r="BJ127" s="648"/>
      <c r="BK127" s="662"/>
      <c r="BL127" s="662"/>
      <c r="BM127" s="662"/>
      <c r="BN127" s="662"/>
      <c r="BO127" s="662"/>
      <c r="BP127" s="662"/>
      <c r="BQ127" s="662"/>
      <c r="BR127" s="662"/>
      <c r="BS127" s="662"/>
      <c r="BT127" s="662"/>
      <c r="BU127" s="662"/>
      <c r="BV127" s="662"/>
      <c r="BW127" s="662"/>
      <c r="BX127" s="662"/>
      <c r="BY127" s="662"/>
      <c r="BZ127" s="662"/>
      <c r="CA127" s="662"/>
      <c r="CB127" s="648"/>
      <c r="CC127" s="660"/>
      <c r="CD127" s="653"/>
      <c r="CE127" s="654"/>
      <c r="CF127" s="654"/>
      <c r="CG127" s="654"/>
      <c r="CH127" s="654"/>
      <c r="CI127" s="654"/>
      <c r="CJ127" s="654"/>
      <c r="CK127" s="654"/>
      <c r="CL127" s="654"/>
      <c r="CM127" s="654"/>
      <c r="CN127" s="654"/>
      <c r="CO127" s="654"/>
      <c r="CP127" s="654"/>
      <c r="CQ127" s="654"/>
      <c r="CR127" s="654"/>
      <c r="CS127" s="654"/>
      <c r="CT127" s="654"/>
      <c r="CU127" s="654"/>
      <c r="CV127" s="654"/>
      <c r="CW127" s="654"/>
      <c r="CX127" s="654"/>
      <c r="CY127" s="654"/>
      <c r="CZ127" s="654"/>
      <c r="DA127" s="654"/>
      <c r="DB127" s="654"/>
      <c r="DC127" s="654"/>
      <c r="DD127" s="654"/>
      <c r="DE127" s="654"/>
      <c r="DF127" s="654"/>
      <c r="DG127" s="654"/>
      <c r="DH127" s="654"/>
      <c r="DI127" s="654"/>
      <c r="DJ127" s="654"/>
      <c r="DK127" s="654"/>
      <c r="DL127" s="654"/>
      <c r="DM127" s="654"/>
      <c r="DN127" s="654"/>
      <c r="DO127" s="654"/>
      <c r="DP127" s="654"/>
      <c r="DQ127" s="654"/>
      <c r="DR127" s="654"/>
      <c r="DS127" s="654"/>
      <c r="DT127" s="654"/>
      <c r="DU127" s="654"/>
      <c r="DV127" s="654"/>
      <c r="DW127" s="654"/>
      <c r="DX127" s="654"/>
      <c r="DY127" s="654"/>
      <c r="DZ127" s="654"/>
      <c r="EA127" s="654"/>
      <c r="EB127" s="654"/>
      <c r="EC127" s="654"/>
      <c r="ED127" s="654"/>
      <c r="EE127" s="654"/>
      <c r="EF127" s="654"/>
      <c r="EG127" s="654"/>
    </row>
    <row r="128" spans="1:137" ht="5.25" customHeight="1">
      <c r="A128" s="807"/>
      <c r="B128" s="808"/>
      <c r="C128" s="808"/>
      <c r="D128" s="808"/>
      <c r="E128" s="808"/>
      <c r="F128" s="808"/>
      <c r="G128" s="809"/>
      <c r="H128" s="809"/>
      <c r="I128" s="809"/>
      <c r="J128" s="809"/>
      <c r="K128" s="809"/>
      <c r="L128" s="809"/>
      <c r="M128" s="809"/>
      <c r="N128" s="809"/>
      <c r="O128" s="810"/>
      <c r="P128" s="810"/>
      <c r="Q128" s="810"/>
      <c r="R128" s="811"/>
      <c r="S128" s="811"/>
      <c r="T128" s="811"/>
      <c r="U128" s="811"/>
      <c r="V128" s="812"/>
      <c r="W128" s="812"/>
      <c r="X128" s="812"/>
      <c r="Y128" s="648"/>
      <c r="Z128" s="648"/>
      <c r="AA128" s="648"/>
      <c r="AB128" s="654"/>
      <c r="AC128" s="654"/>
      <c r="AD128" s="654"/>
      <c r="AE128" s="654"/>
      <c r="AF128" s="654"/>
      <c r="AG128" s="654"/>
      <c r="AH128" s="654"/>
      <c r="AI128" s="654"/>
      <c r="AJ128" s="654"/>
      <c r="AK128" s="654"/>
      <c r="AL128" s="654"/>
      <c r="AM128" s="654"/>
      <c r="AN128" s="654"/>
      <c r="AO128" s="654"/>
      <c r="AP128" s="654"/>
      <c r="AQ128" s="654"/>
      <c r="AR128" s="654"/>
      <c r="AS128" s="654"/>
      <c r="AT128" s="654"/>
      <c r="AU128" s="651"/>
      <c r="AV128" s="648"/>
      <c r="AW128" s="648"/>
      <c r="AX128" s="648"/>
      <c r="AY128" s="648"/>
      <c r="AZ128" s="648"/>
      <c r="BA128" s="648"/>
      <c r="BB128" s="648"/>
      <c r="BC128" s="648"/>
      <c r="BD128" s="648"/>
      <c r="BE128" s="648"/>
      <c r="BF128" s="648"/>
      <c r="BG128" s="648"/>
      <c r="BH128" s="648"/>
      <c r="BI128" s="648"/>
      <c r="BJ128" s="648"/>
      <c r="BK128" s="662"/>
      <c r="BL128" s="662"/>
      <c r="BM128" s="662"/>
      <c r="BN128" s="662"/>
      <c r="BO128" s="662"/>
      <c r="BP128" s="662"/>
      <c r="BQ128" s="662"/>
      <c r="BR128" s="662"/>
      <c r="BS128" s="662"/>
      <c r="BT128" s="662"/>
      <c r="BU128" s="662"/>
      <c r="BV128" s="662"/>
      <c r="BW128" s="662"/>
      <c r="BX128" s="662"/>
      <c r="BY128" s="662"/>
      <c r="BZ128" s="662"/>
      <c r="CA128" s="662"/>
      <c r="CB128" s="648"/>
      <c r="CC128" s="660"/>
      <c r="CD128" s="653"/>
      <c r="CE128" s="654"/>
      <c r="CF128" s="654"/>
      <c r="CG128" s="654"/>
      <c r="CH128" s="654"/>
      <c r="CI128" s="654"/>
      <c r="CJ128" s="654"/>
      <c r="CK128" s="654"/>
      <c r="CL128" s="654"/>
      <c r="CM128" s="654"/>
      <c r="CN128" s="654"/>
      <c r="CO128" s="654"/>
      <c r="CP128" s="654"/>
      <c r="CQ128" s="654"/>
      <c r="CR128" s="654"/>
      <c r="CS128" s="654"/>
      <c r="CT128" s="654"/>
      <c r="CU128" s="654"/>
      <c r="CV128" s="654"/>
      <c r="CW128" s="654"/>
      <c r="CX128" s="654"/>
      <c r="CY128" s="654"/>
      <c r="CZ128" s="654"/>
      <c r="DA128" s="654"/>
      <c r="DB128" s="654"/>
      <c r="DC128" s="654"/>
      <c r="DD128" s="654"/>
      <c r="DE128" s="654"/>
      <c r="DF128" s="654"/>
      <c r="DG128" s="654"/>
      <c r="DH128" s="654"/>
      <c r="DI128" s="654"/>
      <c r="DJ128" s="654"/>
      <c r="DK128" s="654"/>
      <c r="DL128" s="654"/>
      <c r="DM128" s="654"/>
      <c r="DN128" s="654"/>
      <c r="DO128" s="654"/>
      <c r="DP128" s="654"/>
      <c r="DQ128" s="654"/>
      <c r="DR128" s="654"/>
      <c r="DS128" s="654"/>
      <c r="DT128" s="654"/>
      <c r="DU128" s="654"/>
      <c r="DV128" s="654"/>
      <c r="DW128" s="654"/>
      <c r="DX128" s="654"/>
      <c r="DY128" s="654"/>
      <c r="DZ128" s="654"/>
      <c r="EA128" s="654"/>
      <c r="EB128" s="654"/>
      <c r="EC128" s="654"/>
      <c r="ED128" s="654"/>
      <c r="EE128" s="654"/>
      <c r="EF128" s="654"/>
      <c r="EG128" s="654"/>
    </row>
    <row r="129" spans="1:137" ht="12.75" customHeight="1">
      <c r="A129" s="814"/>
      <c r="B129" s="2291" t="s">
        <v>263</v>
      </c>
      <c r="C129" s="2129"/>
      <c r="D129" s="2129"/>
      <c r="E129" s="2129"/>
      <c r="F129" s="2129"/>
      <c r="G129" s="2129"/>
      <c r="H129" s="2129"/>
      <c r="I129" s="2129"/>
      <c r="J129" s="2129"/>
      <c r="K129" s="2129"/>
      <c r="L129" s="2129"/>
      <c r="M129" s="2129"/>
      <c r="N129" s="2129"/>
      <c r="O129" s="2129"/>
      <c r="P129" s="2129"/>
      <c r="Q129" s="2129"/>
      <c r="R129" s="2129"/>
      <c r="S129" s="2129"/>
      <c r="T129" s="2129"/>
      <c r="U129" s="2129"/>
      <c r="V129" s="2129"/>
      <c r="W129" s="2129"/>
      <c r="X129" s="2129"/>
      <c r="Y129" s="2129"/>
      <c r="Z129" s="2129"/>
      <c r="AA129" s="2129"/>
      <c r="AB129" s="815"/>
      <c r="AC129" s="815"/>
      <c r="AD129" s="815"/>
      <c r="AE129" s="815"/>
      <c r="AF129" s="815"/>
      <c r="AG129" s="815"/>
      <c r="AH129" s="815"/>
      <c r="AI129" s="815"/>
      <c r="AJ129" s="815"/>
      <c r="AK129" s="815"/>
      <c r="AL129" s="815"/>
      <c r="AM129" s="815"/>
      <c r="AN129" s="815"/>
      <c r="AO129" s="815"/>
      <c r="AP129" s="815"/>
      <c r="AQ129" s="815"/>
      <c r="AR129" s="815"/>
      <c r="AS129" s="815"/>
      <c r="AT129" s="815"/>
      <c r="AU129" s="651">
        <v>1</v>
      </c>
      <c r="AV129" s="648"/>
      <c r="AW129" s="648"/>
      <c r="AX129" s="648"/>
      <c r="AY129" s="648"/>
      <c r="AZ129" s="648"/>
      <c r="BA129" s="648"/>
      <c r="BB129" s="648"/>
      <c r="BC129" s="648"/>
      <c r="BD129" s="648"/>
      <c r="BE129" s="648"/>
      <c r="BF129" s="648"/>
      <c r="BG129" s="648"/>
      <c r="BH129" s="648"/>
      <c r="BI129" s="648"/>
      <c r="BJ129" s="648"/>
      <c r="BK129" s="662"/>
      <c r="BL129" s="662"/>
      <c r="BM129" s="662"/>
      <c r="BN129" s="662"/>
      <c r="BO129" s="662"/>
      <c r="BP129" s="662"/>
      <c r="BQ129" s="662"/>
      <c r="BR129" s="662"/>
      <c r="BS129" s="662"/>
      <c r="BT129" s="662"/>
      <c r="BU129" s="662"/>
      <c r="BV129" s="662"/>
      <c r="BW129" s="662"/>
      <c r="BX129" s="662"/>
      <c r="BY129" s="662"/>
      <c r="BZ129" s="662"/>
      <c r="CA129" s="662"/>
      <c r="CB129" s="648"/>
      <c r="CC129" s="660">
        <v>1</v>
      </c>
      <c r="CD129" s="653"/>
      <c r="CE129" s="654"/>
      <c r="CF129" s="654"/>
      <c r="CG129" s="654"/>
      <c r="CH129" s="654"/>
      <c r="CI129" s="654"/>
      <c r="CJ129" s="654"/>
      <c r="CK129" s="654"/>
      <c r="CL129" s="654"/>
      <c r="CM129" s="654"/>
      <c r="CN129" s="654"/>
      <c r="CO129" s="654"/>
      <c r="CP129" s="654"/>
      <c r="CQ129" s="654"/>
      <c r="CR129" s="654"/>
      <c r="CS129" s="654"/>
      <c r="CT129" s="654"/>
      <c r="CU129" s="654"/>
      <c r="CV129" s="654"/>
      <c r="CW129" s="654"/>
      <c r="CX129" s="654"/>
      <c r="CY129" s="654"/>
      <c r="CZ129" s="654"/>
      <c r="DA129" s="654"/>
      <c r="DB129" s="654"/>
      <c r="DC129" s="654"/>
      <c r="DD129" s="654"/>
      <c r="DE129" s="654"/>
      <c r="DF129" s="654"/>
      <c r="DG129" s="654"/>
      <c r="DH129" s="654"/>
      <c r="DI129" s="654"/>
      <c r="DJ129" s="654"/>
      <c r="DK129" s="654"/>
      <c r="DL129" s="654"/>
      <c r="DM129" s="654"/>
      <c r="DN129" s="654"/>
      <c r="DO129" s="654"/>
      <c r="DP129" s="654"/>
      <c r="DQ129" s="654"/>
      <c r="DR129" s="654"/>
      <c r="DS129" s="654"/>
      <c r="DT129" s="654"/>
      <c r="DU129" s="654"/>
      <c r="DV129" s="654"/>
      <c r="DW129" s="654"/>
      <c r="DX129" s="654"/>
      <c r="DY129" s="654"/>
      <c r="DZ129" s="654"/>
      <c r="EA129" s="654"/>
      <c r="EB129" s="654"/>
      <c r="EC129" s="654"/>
      <c r="ED129" s="654"/>
      <c r="EE129" s="654"/>
      <c r="EF129" s="654"/>
      <c r="EG129" s="654"/>
    </row>
    <row r="130" spans="1:137" ht="12.75" customHeight="1">
      <c r="A130" s="814"/>
      <c r="B130" s="2292"/>
      <c r="C130" s="2292"/>
      <c r="D130" s="2292"/>
      <c r="E130" s="2292"/>
      <c r="F130" s="2292"/>
      <c r="G130" s="2292"/>
      <c r="H130" s="2292"/>
      <c r="I130" s="2292"/>
      <c r="J130" s="2292"/>
      <c r="K130" s="2292"/>
      <c r="L130" s="2292"/>
      <c r="M130" s="2292"/>
      <c r="N130" s="2292"/>
      <c r="O130" s="2292"/>
      <c r="P130" s="2292"/>
      <c r="Q130" s="2292"/>
      <c r="R130" s="2292"/>
      <c r="S130" s="2292"/>
      <c r="T130" s="2292"/>
      <c r="U130" s="2292"/>
      <c r="V130" s="2292"/>
      <c r="W130" s="2292"/>
      <c r="X130" s="2292"/>
      <c r="Y130" s="2292"/>
      <c r="Z130" s="2292"/>
      <c r="AA130" s="2292"/>
      <c r="AB130" s="815"/>
      <c r="AC130" s="815"/>
      <c r="AD130" s="815"/>
      <c r="AE130" s="815"/>
      <c r="AF130" s="815"/>
      <c r="AG130" s="815"/>
      <c r="AH130" s="815"/>
      <c r="AI130" s="815"/>
      <c r="AJ130" s="815"/>
      <c r="AK130" s="815"/>
      <c r="AL130" s="815"/>
      <c r="AM130" s="815"/>
      <c r="AN130" s="815"/>
      <c r="AO130" s="815"/>
      <c r="AP130" s="815"/>
      <c r="AQ130" s="815"/>
      <c r="AR130" s="815"/>
      <c r="AS130" s="815"/>
      <c r="AT130" s="815"/>
      <c r="AU130" s="651">
        <v>1</v>
      </c>
      <c r="AV130" s="648"/>
      <c r="AW130" s="648"/>
      <c r="AX130" s="648"/>
      <c r="AY130" s="648"/>
      <c r="AZ130" s="648"/>
      <c r="BA130" s="648"/>
      <c r="BB130" s="648"/>
      <c r="BC130" s="648"/>
      <c r="BD130" s="648"/>
      <c r="BE130" s="648"/>
      <c r="BF130" s="648"/>
      <c r="BG130" s="648"/>
      <c r="BH130" s="648"/>
      <c r="BI130" s="648"/>
      <c r="BJ130" s="648"/>
      <c r="BK130" s="662"/>
      <c r="BL130" s="662"/>
      <c r="BM130" s="662"/>
      <c r="BN130" s="662"/>
      <c r="BO130" s="662"/>
      <c r="BP130" s="662"/>
      <c r="BQ130" s="662"/>
      <c r="BR130" s="662"/>
      <c r="BS130" s="662"/>
      <c r="BT130" s="662"/>
      <c r="BU130" s="662"/>
      <c r="BV130" s="662"/>
      <c r="BW130" s="662"/>
      <c r="BX130" s="662"/>
      <c r="BY130" s="662"/>
      <c r="BZ130" s="662"/>
      <c r="CA130" s="662"/>
      <c r="CB130" s="648"/>
      <c r="CC130" s="660">
        <v>1</v>
      </c>
      <c r="CD130" s="653"/>
      <c r="CE130" s="654"/>
      <c r="CF130" s="654"/>
      <c r="CG130" s="654"/>
      <c r="CH130" s="654"/>
      <c r="CI130" s="654"/>
      <c r="CJ130" s="654"/>
      <c r="CK130" s="654"/>
      <c r="CL130" s="654"/>
      <c r="CM130" s="654"/>
      <c r="CN130" s="654"/>
      <c r="CO130" s="654"/>
      <c r="CP130" s="654"/>
      <c r="CQ130" s="654"/>
      <c r="CR130" s="654"/>
      <c r="CS130" s="654"/>
      <c r="CT130" s="654"/>
      <c r="CU130" s="654"/>
      <c r="CV130" s="654"/>
      <c r="CW130" s="654"/>
      <c r="CX130" s="654"/>
      <c r="CY130" s="654"/>
      <c r="CZ130" s="654"/>
      <c r="DA130" s="654"/>
      <c r="DB130" s="654"/>
      <c r="DC130" s="654"/>
      <c r="DD130" s="654"/>
      <c r="DE130" s="654"/>
      <c r="DF130" s="654"/>
      <c r="DG130" s="654"/>
      <c r="DH130" s="654"/>
      <c r="DI130" s="654"/>
      <c r="DJ130" s="654"/>
      <c r="DK130" s="654"/>
      <c r="DL130" s="654"/>
      <c r="DM130" s="654"/>
      <c r="DN130" s="654"/>
      <c r="DO130" s="654"/>
      <c r="DP130" s="654"/>
      <c r="DQ130" s="654"/>
      <c r="DR130" s="654"/>
      <c r="DS130" s="654"/>
      <c r="DT130" s="654"/>
      <c r="DU130" s="654"/>
      <c r="DV130" s="654"/>
      <c r="DW130" s="654"/>
      <c r="DX130" s="654"/>
      <c r="DY130" s="654"/>
      <c r="DZ130" s="654"/>
      <c r="EA130" s="654"/>
      <c r="EB130" s="654"/>
      <c r="EC130" s="654"/>
      <c r="ED130" s="654"/>
      <c r="EE130" s="654"/>
      <c r="EF130" s="654"/>
      <c r="EG130" s="654"/>
    </row>
    <row r="131" spans="1:137" ht="30" customHeight="1">
      <c r="A131" s="816"/>
      <c r="B131" s="2293" t="s">
        <v>500</v>
      </c>
      <c r="C131" s="2294"/>
      <c r="D131" s="2294"/>
      <c r="E131" s="2294"/>
      <c r="F131" s="2294"/>
      <c r="G131" s="2294"/>
      <c r="H131" s="2294"/>
      <c r="I131" s="2294"/>
      <c r="J131" s="2294"/>
      <c r="K131" s="2294"/>
      <c r="L131" s="2294"/>
      <c r="M131" s="2294"/>
      <c r="N131" s="2294"/>
      <c r="O131" s="2294"/>
      <c r="P131" s="2294"/>
      <c r="Q131" s="2294"/>
      <c r="R131" s="2294"/>
      <c r="S131" s="2294"/>
      <c r="T131" s="2294"/>
      <c r="U131" s="2294"/>
      <c r="V131" s="2294"/>
      <c r="W131" s="2294"/>
      <c r="X131" s="2294"/>
      <c r="Y131" s="2294"/>
      <c r="Z131" s="2295"/>
      <c r="AA131" s="2295"/>
      <c r="AB131" s="2258" t="s">
        <v>480</v>
      </c>
      <c r="AC131" s="2259"/>
      <c r="AD131" s="2259"/>
      <c r="AE131" s="2259"/>
      <c r="AF131" s="2259"/>
      <c r="AG131" s="2259"/>
      <c r="AH131" s="2259"/>
      <c r="AI131" s="2259"/>
      <c r="AJ131" s="2259"/>
      <c r="AK131" s="2259"/>
      <c r="AL131" s="2259"/>
      <c r="AM131" s="2259"/>
      <c r="AN131" s="2259"/>
      <c r="AO131" s="2259"/>
      <c r="AP131" s="2259"/>
      <c r="AQ131" s="2259"/>
      <c r="AR131" s="2259"/>
      <c r="AS131" s="2260"/>
      <c r="AT131" s="817"/>
      <c r="AU131" s="651">
        <v>1</v>
      </c>
      <c r="AV131" s="648"/>
      <c r="AW131" s="648"/>
      <c r="AX131" s="648"/>
      <c r="AY131" s="648"/>
      <c r="AZ131" s="648"/>
      <c r="BA131" s="648"/>
      <c r="BB131" s="648"/>
      <c r="BC131" s="648"/>
      <c r="BD131" s="648"/>
      <c r="BE131" s="648"/>
      <c r="BF131" s="648"/>
      <c r="BG131" s="648"/>
      <c r="BH131" s="648"/>
      <c r="BI131" s="648"/>
      <c r="BJ131" s="648"/>
      <c r="BK131" s="662"/>
      <c r="BL131" s="662"/>
      <c r="BM131" s="662"/>
      <c r="BN131" s="662"/>
      <c r="BO131" s="662"/>
      <c r="BP131" s="662"/>
      <c r="BQ131" s="662"/>
      <c r="BR131" s="662"/>
      <c r="BS131" s="662"/>
      <c r="BT131" s="662"/>
      <c r="BU131" s="662"/>
      <c r="BV131" s="662"/>
      <c r="BW131" s="662"/>
      <c r="BX131" s="662"/>
      <c r="BY131" s="662"/>
      <c r="BZ131" s="662"/>
      <c r="CA131" s="662"/>
      <c r="CB131" s="648"/>
      <c r="CC131" s="660">
        <v>1</v>
      </c>
      <c r="CD131" s="653"/>
      <c r="CE131" s="654"/>
      <c r="CF131" s="818"/>
      <c r="CG131" s="797"/>
      <c r="CH131" s="654"/>
      <c r="CI131" s="654"/>
      <c r="CJ131" s="654"/>
      <c r="CK131" s="654"/>
      <c r="CL131" s="654"/>
      <c r="CM131" s="654"/>
      <c r="CN131" s="654"/>
      <c r="CO131" s="654"/>
      <c r="CP131" s="654"/>
      <c r="CQ131" s="654"/>
      <c r="CR131" s="654"/>
      <c r="CS131" s="654"/>
      <c r="CT131" s="654"/>
      <c r="CU131" s="654"/>
      <c r="CV131" s="654"/>
      <c r="CW131" s="654"/>
      <c r="CX131" s="654"/>
      <c r="CY131" s="654"/>
      <c r="CZ131" s="654"/>
      <c r="DA131" s="654"/>
      <c r="DB131" s="654"/>
      <c r="DC131" s="654"/>
      <c r="DD131" s="654"/>
      <c r="DE131" s="654"/>
      <c r="DF131" s="654"/>
      <c r="DG131" s="654"/>
      <c r="DH131" s="654"/>
      <c r="DI131" s="654"/>
      <c r="DJ131" s="654"/>
      <c r="DK131" s="654"/>
      <c r="DL131" s="654"/>
      <c r="DM131" s="654"/>
      <c r="DN131" s="654"/>
      <c r="DO131" s="654"/>
      <c r="DP131" s="654"/>
      <c r="DQ131" s="654"/>
      <c r="DR131" s="654"/>
      <c r="DS131" s="654"/>
      <c r="DT131" s="654"/>
      <c r="DU131" s="654"/>
      <c r="DV131" s="654"/>
      <c r="DW131" s="654"/>
      <c r="DX131" s="654"/>
      <c r="DY131" s="654"/>
      <c r="DZ131" s="654"/>
      <c r="EA131" s="654"/>
      <c r="EB131" s="654"/>
      <c r="EC131" s="654"/>
      <c r="ED131" s="654"/>
      <c r="EE131" s="654"/>
      <c r="EF131" s="654"/>
      <c r="EG131" s="654"/>
    </row>
    <row r="132" spans="1:137" ht="47.25" customHeight="1">
      <c r="A132" s="649" t="s">
        <v>123</v>
      </c>
      <c r="B132" s="2287" t="s">
        <v>264</v>
      </c>
      <c r="C132" s="2296"/>
      <c r="D132" s="2288"/>
      <c r="E132" s="2297" t="s">
        <v>27</v>
      </c>
      <c r="F132" s="2298"/>
      <c r="G132" s="2287" t="s">
        <v>42</v>
      </c>
      <c r="H132" s="2290"/>
      <c r="I132" s="2290"/>
      <c r="J132" s="2289"/>
      <c r="K132" s="2299" t="s">
        <v>43</v>
      </c>
      <c r="L132" s="2300"/>
      <c r="M132" s="2300"/>
      <c r="N132" s="2300"/>
      <c r="O132" s="2301"/>
      <c r="P132" s="2302" t="s">
        <v>44</v>
      </c>
      <c r="Q132" s="2288"/>
      <c r="R132" s="2287" t="s">
        <v>46</v>
      </c>
      <c r="S132" s="2288"/>
      <c r="T132" s="2287" t="s">
        <v>48</v>
      </c>
      <c r="U132" s="2296"/>
      <c r="V132" s="2287" t="s">
        <v>51</v>
      </c>
      <c r="W132" s="2288"/>
      <c r="X132" s="2287" t="s">
        <v>36</v>
      </c>
      <c r="Y132" s="2289"/>
      <c r="Z132" s="2287" t="s">
        <v>60</v>
      </c>
      <c r="AA132" s="2290"/>
      <c r="AB132" s="2191" t="s">
        <v>483</v>
      </c>
      <c r="AC132" s="2192"/>
      <c r="AD132" s="2192"/>
      <c r="AE132" s="2192"/>
      <c r="AF132" s="2192"/>
      <c r="AG132" s="2193"/>
      <c r="AH132" s="2191" t="s">
        <v>481</v>
      </c>
      <c r="AI132" s="2192"/>
      <c r="AJ132" s="2192"/>
      <c r="AK132" s="2192"/>
      <c r="AL132" s="2192"/>
      <c r="AM132" s="2193"/>
      <c r="AN132" s="2191" t="s">
        <v>482</v>
      </c>
      <c r="AO132" s="2192"/>
      <c r="AP132" s="2192"/>
      <c r="AQ132" s="2192"/>
      <c r="AR132" s="2192"/>
      <c r="AS132" s="2193"/>
      <c r="AT132" s="819"/>
      <c r="AU132" s="651">
        <v>1</v>
      </c>
      <c r="AW132" s="820" t="s">
        <v>265</v>
      </c>
      <c r="AX132" s="820" t="s">
        <v>266</v>
      </c>
      <c r="AY132" s="820" t="s">
        <v>267</v>
      </c>
      <c r="AZ132" s="677" t="s">
        <v>268</v>
      </c>
      <c r="BA132" s="677" t="s">
        <v>269</v>
      </c>
      <c r="BB132" s="677" t="s">
        <v>270</v>
      </c>
      <c r="BC132" s="677" t="s">
        <v>271</v>
      </c>
      <c r="BD132" s="677" t="s">
        <v>272</v>
      </c>
      <c r="BE132" s="677" t="s">
        <v>273</v>
      </c>
      <c r="BF132" s="677" t="s">
        <v>48</v>
      </c>
      <c r="BG132" s="677" t="s">
        <v>274</v>
      </c>
      <c r="BH132" s="821" t="s">
        <v>544</v>
      </c>
      <c r="BI132" s="822" t="s">
        <v>549</v>
      </c>
      <c r="BJ132" s="821" t="s">
        <v>545</v>
      </c>
      <c r="BK132" s="821" t="s">
        <v>550</v>
      </c>
      <c r="BL132" s="654" t="s">
        <v>520</v>
      </c>
      <c r="BM132" s="654" t="s">
        <v>521</v>
      </c>
      <c r="BN132" s="654" t="s">
        <v>522</v>
      </c>
      <c r="BO132" s="798" t="s">
        <v>523</v>
      </c>
      <c r="BP132" s="798" t="s">
        <v>524</v>
      </c>
      <c r="BQ132" s="798" t="s">
        <v>525</v>
      </c>
      <c r="BR132" s="798" t="s">
        <v>526</v>
      </c>
      <c r="BS132" s="798" t="s">
        <v>527</v>
      </c>
      <c r="BT132" s="798" t="s">
        <v>529</v>
      </c>
      <c r="BU132" s="798" t="s">
        <v>528</v>
      </c>
      <c r="BV132" s="798" t="s">
        <v>530</v>
      </c>
      <c r="BW132" s="798" t="s">
        <v>531</v>
      </c>
      <c r="BX132" s="798" t="s">
        <v>532</v>
      </c>
      <c r="BY132" s="798" t="s">
        <v>533</v>
      </c>
      <c r="BZ132" s="798"/>
      <c r="CA132" s="798"/>
      <c r="CB132" s="654"/>
      <c r="CC132" s="660">
        <v>1</v>
      </c>
      <c r="CD132" s="823" t="s">
        <v>276</v>
      </c>
      <c r="CE132" s="668"/>
      <c r="CF132" s="654"/>
      <c r="CG132" s="654"/>
      <c r="CH132" s="654"/>
      <c r="CI132" s="654"/>
      <c r="CJ132" s="654"/>
      <c r="CK132" s="654"/>
      <c r="CL132" s="654"/>
      <c r="CM132" s="654"/>
      <c r="CN132" s="654"/>
      <c r="CO132" s="654"/>
      <c r="CP132" s="654"/>
      <c r="CQ132" s="654"/>
      <c r="CR132" s="654"/>
      <c r="CS132" s="654"/>
      <c r="CT132" s="654"/>
      <c r="CU132" s="654"/>
      <c r="CV132" s="654"/>
      <c r="CW132" s="654"/>
      <c r="CX132" s="654"/>
      <c r="CY132" s="654"/>
      <c r="CZ132" s="654"/>
      <c r="DA132" s="654"/>
      <c r="DB132" s="654"/>
      <c r="DC132" s="654"/>
      <c r="DD132" s="654"/>
      <c r="DE132" s="654"/>
      <c r="DF132" s="654"/>
      <c r="DG132" s="654"/>
      <c r="DH132" s="654"/>
      <c r="DI132" s="654"/>
      <c r="DJ132" s="654"/>
      <c r="DK132" s="654"/>
      <c r="DL132" s="654"/>
      <c r="DM132" s="654"/>
      <c r="DN132" s="654"/>
      <c r="DO132" s="654"/>
      <c r="DP132" s="654"/>
      <c r="DQ132" s="654"/>
      <c r="DR132" s="654"/>
      <c r="DS132" s="654"/>
      <c r="DT132" s="654"/>
      <c r="DU132" s="654"/>
      <c r="DV132" s="654"/>
      <c r="DW132" s="654"/>
      <c r="DX132" s="654"/>
      <c r="DY132" s="654"/>
      <c r="DZ132" s="654"/>
      <c r="EA132" s="654"/>
      <c r="EB132" s="654"/>
      <c r="EC132" s="654"/>
      <c r="ED132" s="654"/>
      <c r="EE132" s="654"/>
      <c r="EF132" s="654"/>
      <c r="EG132" s="654"/>
    </row>
    <row r="133" spans="1:137" ht="89.25" customHeight="1">
      <c r="A133" s="684" t="s">
        <v>585</v>
      </c>
      <c r="B133" s="2253" t="s">
        <v>844</v>
      </c>
      <c r="C133" s="2253"/>
      <c r="D133" s="2253"/>
      <c r="E133" s="2285" t="s">
        <v>845</v>
      </c>
      <c r="F133" s="2285"/>
      <c r="G133" s="2253" t="s">
        <v>846</v>
      </c>
      <c r="H133" s="2253"/>
      <c r="I133" s="2253"/>
      <c r="J133" s="2253"/>
      <c r="K133" s="2286" t="s">
        <v>847</v>
      </c>
      <c r="L133" s="2286"/>
      <c r="M133" s="2286"/>
      <c r="N133" s="2286"/>
      <c r="O133" s="2286"/>
      <c r="P133" s="2267" t="s">
        <v>106</v>
      </c>
      <c r="Q133" s="2268"/>
      <c r="R133" s="2267" t="s">
        <v>98</v>
      </c>
      <c r="S133" s="2268"/>
      <c r="T133" s="2267" t="s">
        <v>94</v>
      </c>
      <c r="U133" s="2268"/>
      <c r="V133" s="2267" t="s">
        <v>87</v>
      </c>
      <c r="W133" s="2268"/>
      <c r="X133" s="824">
        <f>IF(Y133&gt;0.8,5,IF(Y133&gt;0.6,4,IF(Y133&gt;0.4,3,IF(Y133&gt;0.2,2,1))))</f>
        <v>2</v>
      </c>
      <c r="Y133" s="825">
        <f>IF(OR(V133="Ambos",V133="Probabilidad"),IF((V101-(V101*AY133))&lt;0.01,0.01,(V101-(V101*AY133))),V101)</f>
        <v>0.31999999999999995</v>
      </c>
      <c r="Z133" s="824">
        <f>IF(AA133&gt;0.8,5,IF(AA133&gt;0.6,4,IF(AA133&gt;0.4,3,IF(AA133&gt;0.2,2,1))))</f>
        <v>4</v>
      </c>
      <c r="AA133" s="825">
        <f>IF(OR(V133="Ambos",V133="Impacto"),IF(V119-(V119*AY133)&lt;0.01,0.01,V119-(V119*AY133)),V119)</f>
        <v>0.8</v>
      </c>
      <c r="AB133" s="2282" t="s">
        <v>716</v>
      </c>
      <c r="AC133" s="2283"/>
      <c r="AD133" s="2283"/>
      <c r="AE133" s="2283"/>
      <c r="AF133" s="2283"/>
      <c r="AG133" s="2284"/>
      <c r="AH133" s="2237"/>
      <c r="AI133" s="2238"/>
      <c r="AJ133" s="2238"/>
      <c r="AK133" s="2238"/>
      <c r="AL133" s="2238"/>
      <c r="AM133" s="2239"/>
      <c r="AN133" s="2237"/>
      <c r="AO133" s="2238"/>
      <c r="AP133" s="2238"/>
      <c r="AQ133" s="2238"/>
      <c r="AR133" s="2238"/>
      <c r="AS133" s="2239"/>
      <c r="AT133" s="826"/>
      <c r="AU133" s="651">
        <v>1</v>
      </c>
      <c r="AW133" s="827">
        <f>IF(T133="",0,IF(R133="Automático",0.25,IF(R133="Manual",0.15,0)))</f>
        <v>0.15</v>
      </c>
      <c r="AX133" s="827">
        <f>IF(R133="",0,IF(T133="Preventivo",0.25,IF(T133="Detectivo",0.15,IF(T133="Correctivo",0.1,0))))</f>
        <v>0.25</v>
      </c>
      <c r="AY133" s="827">
        <f>IF(OR(R133=0,T133=0),0,AW133+AX133)</f>
        <v>0.4</v>
      </c>
      <c r="AZ133" s="681"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Revisión de antedentes fiscales, disciplinarios y RNMC (registro nacional de medidas correctivas). 
Control 2. En la carta de presentación, el proponente declara que los recursos destinados al proyecto son de origen lícito.  
Control 3. Carta de presentación de la propuesta en la cual el proponente debe incluir la conformación accionaria de acuerdo con la normatividad. 
Control 4. Realizar procesos de análisis sobre señales de alerta de LAFT con las partes relacionadas. (Jurisdicciones de alto riesgo, si es persona expuesta políticamente, revelación de contratos fuera del país, si cuentan con sistemas de prevención LAFT) (Consulta en listas restrictivas) 
.  
.  
.  
.  
.  
.  
.  
.  
.  
.  
.  
.  
.  
.  
.  
.  
.  
.  
.  
.  
.  
.  
.  
.  
.  
. </v>
      </c>
      <c r="BA133" s="681"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Evaluador Legal Asignado 
Control 2. Evaluador Legal Asignado 
Control 3. Evaluador Legal Asignado 
Control 4. Profesional designado en DTPS 
.  
.  
.  
.  
.  
.  
.  
.  
.  
.  
.  
.  
.  
.  
.  
.  
.  
.  
.  
.  
.  
.  
.  
.  
.  
. </v>
      </c>
      <c r="BB133" s="681"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Pliego de Condiciones 
Control 2. Carta de Presentación de la Oferta  
Control 3. Carta de Presentación de la Oferta  
Control 4. Debida Diligencia para LAFT 
.  
.  
.  
.  
.  
.  
.  
.  
.  
.  
.  
.  
.  
.  
.  
.  
.  
.  
.  
.  
.  
.  
.  
.  
.  
. </v>
      </c>
      <c r="BC133" s="681"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1 Registro de evaluación legal. 
Control 2. 2 Registro de evaluación legal. 
Control 3. 2 Registro de evaluación legal. 
Control 4. Registros de consultas a listas vinculantes y restrictivas. 
.  
.  
.  
.  
.  
.  
.  
.  
.  
.  
.  
.  
.  
.  
.  
.  
.  
.  
.  
.  
.  
.  
.  
.  
.  
. </v>
      </c>
      <c r="BD133" s="681"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Continua 
Control 4. Continua 
.  
.  
.  
.  
.  
.  
.  
.  
.  
.  
.  
.  
.  
.  
.  
.  
.  
.  
.  
.  
.  
.  
.  
.  
.  
. </v>
      </c>
      <c r="BE133" s="681"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Manual 
Control 4. Manual 
.  
.  
.  
.  
.  
.  
.  
.  
.  
.  
.  
.  
.  
.  
.  
.  
.  
.  
.  
.  
.  
.  
.  
.  
.  
. </v>
      </c>
      <c r="BF133" s="681"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Detectivo 
Control 4. Preventivo 
.  
.  
.  
.  
.  
.  
.  
.  
.  
.  
.  
.  
.  
.  
.  
.  
.  
.  
.  
.  
.  
.  
.  
.  
.  
. </v>
      </c>
      <c r="BG133" s="681"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Probabilidad 
Control 3. Ambos 
Control 4. Ambos 
.  
.  
.  
.  
.  
.  
.  
.  
.  
.  
.  
.  
.  
.  
.  
.  
.  
.  
.  
.  
.  
.  
.  
.  
.  
. </v>
      </c>
      <c r="BH133" s="681"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1 
Control 3. 1
Control 4. 1
. 1
. 1
. 1
. 1
. 1
. 1
. 1
. 1
. 1
. 1
. 1
. 1
. 1
. 1
. 1
. 1
. 1
. 1
. 1
. 1
. 1
. 1
. 1
. 1
. 1
. 1</v>
      </c>
      <c r="BI133" s="681"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0,32 
Control 2. 0,192 
Control 3. 0,1344
Control 4. 0,08064
. 0,08064
. 0,08064
. 0,08064
. 0,08064
. 0,08064
. 0,08064
. 0,08064
. 0,08064
. 0,08064
. 0,08064
. 0,08064
. 0,08064
. 0,08064
. 0,08064
. 0,08064
. 0,08064
. 0,08064
. 0,08064
. 0,08064
. 0,08064
. 0,08064
. 0,08064
. 0,08064
. 0,08064
. 0,08064
. 0,08064</v>
      </c>
      <c r="BJ133" s="681"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4 
Control 3. 3
Control 4. 2
. 2
. 2
. 2
. 2
. 2
. 2
. 2
. 2
. 2
. 2
. 2
. 2
. 2
. 2
. 2
. 2
. 2
. 2
. 2
. 2
. 2
. 2
. 2
. 2
. 2
. 2</v>
      </c>
      <c r="BK133" s="681"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0,8 
Control 3. 0,56
Control 4. 0,336
. 0,336
. 0,336
. 0,336
. 0,336
. 0,336
. 0,336
. 0,336
. 0,336
. 0,336
. 0,336
. 0,336
. 0,336
. 0,336
. 0,336
. 0,336
. 0,336
. 0,336
. 0,336
. 0,336
. 0,336
. 0,336
. 0,336
. 0,336
. 0,336
. 0,336
. 0,336</v>
      </c>
      <c r="BL133" s="681"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4.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v>
      </c>
      <c r="BM133" s="681"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Control 4.  
.  
.  
.  
.  
.  
.  
.  
.  
.  
.  
.  
.  
.  
.  
.  
.  
.  
.  
.  
.  
.  
.  
.  
.  
.  
. </v>
      </c>
      <c r="BN133" s="681"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Control 4.  
.  
.  
.  
.  
.  
.  
.  
.  
.  
.  
.  
.  
.  
.  
.  
.  
.  
.  
.  
.  
.  
.  
.  
.  
.  
. </v>
      </c>
      <c r="BO133" s="710">
        <f t="shared" ref="BO133:BO162" si="15">IF(P133="Continua",1,0)</f>
        <v>1</v>
      </c>
      <c r="BP133" s="710">
        <f t="shared" ref="BP133:BP162" si="16">IF(P133="Aleatoria",1,0)</f>
        <v>0</v>
      </c>
      <c r="BQ133" s="710">
        <f t="shared" ref="BQ133:BQ162" si="17">IF(R133="manual",1,0)</f>
        <v>1</v>
      </c>
      <c r="BR133" s="710">
        <f t="shared" ref="BR133:BR162" si="18">IF(R133="automático",1,0)</f>
        <v>0</v>
      </c>
      <c r="BS133" s="710">
        <f t="shared" ref="BS133:BS162" si="19">IF(T133="preventivo",1,0)</f>
        <v>1</v>
      </c>
      <c r="BT133" s="710">
        <f t="shared" ref="BT133:BT162" si="20">IF(T133="detectivo",1,0)</f>
        <v>0</v>
      </c>
      <c r="BU133" s="710">
        <f t="shared" ref="BU133:BU162" si="21">IF(T133="correctivo",1,0)</f>
        <v>0</v>
      </c>
      <c r="BV133" s="710">
        <f t="shared" ref="BV133:BV162" si="22">IF(V133="probabilidad",1,0)</f>
        <v>1</v>
      </c>
      <c r="BW133" s="710">
        <f t="shared" ref="BW133:BW162" si="23">IF(V133="impacto",1,0)</f>
        <v>0</v>
      </c>
      <c r="BX133" s="710">
        <f t="shared" ref="BX133:BX162" si="24">IF(V133="ambos",1,0)</f>
        <v>0</v>
      </c>
      <c r="BY133" s="710">
        <f t="shared" ref="BY133:BY162" si="25">IF(V133="ninguno",1,0)</f>
        <v>0</v>
      </c>
      <c r="BZ133" s="710"/>
      <c r="CA133" s="710"/>
      <c r="CB133" s="654"/>
      <c r="CC133" s="660">
        <v>1</v>
      </c>
      <c r="CD133" s="828" t="str">
        <f t="shared" ref="CD133:CD140" si="26">A12</f>
        <v>Causa 1</v>
      </c>
      <c r="CE133" s="823" t="str">
        <f t="shared" ref="CE133:CE140" si="27">IF(C12="","",C12)</f>
        <v>Fallas en las consultas del proponente y/o beneficiario final</v>
      </c>
      <c r="CF133" s="654"/>
      <c r="CG133" s="654"/>
      <c r="CH133" s="654"/>
      <c r="CI133" s="654"/>
      <c r="CJ133" s="654"/>
      <c r="CK133" s="654"/>
      <c r="CL133" s="654"/>
      <c r="CM133" s="654"/>
      <c r="CN133" s="654"/>
      <c r="CO133" s="654"/>
      <c r="CP133" s="654"/>
      <c r="CQ133" s="654"/>
      <c r="CR133" s="654"/>
      <c r="CS133" s="654"/>
      <c r="CT133" s="654"/>
      <c r="CU133" s="654"/>
      <c r="CV133" s="654"/>
      <c r="CW133" s="654"/>
      <c r="CX133" s="654"/>
      <c r="CY133" s="654"/>
      <c r="CZ133" s="654"/>
      <c r="DA133" s="654"/>
      <c r="DB133" s="654"/>
      <c r="DC133" s="654"/>
      <c r="DD133" s="654"/>
      <c r="DE133" s="654"/>
      <c r="DF133" s="654"/>
      <c r="DG133" s="654"/>
      <c r="DH133" s="654"/>
      <c r="DI133" s="654"/>
      <c r="DJ133" s="654"/>
      <c r="DK133" s="654"/>
      <c r="DL133" s="654"/>
      <c r="DM133" s="654"/>
      <c r="DN133" s="654"/>
      <c r="DO133" s="654"/>
      <c r="DP133" s="654"/>
      <c r="DQ133" s="654"/>
      <c r="DR133" s="654"/>
      <c r="DS133" s="654"/>
      <c r="DT133" s="654"/>
      <c r="DU133" s="654"/>
      <c r="DV133" s="654"/>
      <c r="DW133" s="654"/>
      <c r="DX133" s="654"/>
      <c r="DY133" s="654"/>
      <c r="DZ133" s="654"/>
      <c r="EA133" s="654"/>
      <c r="EB133" s="654"/>
      <c r="EC133" s="654"/>
      <c r="ED133" s="654"/>
      <c r="EE133" s="654"/>
      <c r="EF133" s="654"/>
      <c r="EG133" s="654"/>
    </row>
    <row r="134" spans="1:137" ht="60.75" customHeight="1">
      <c r="A134" s="684" t="str">
        <f>IF(B134="","","Control 2")</f>
        <v>Control 2</v>
      </c>
      <c r="B134" s="2253" t="s">
        <v>848</v>
      </c>
      <c r="C134" s="2253"/>
      <c r="D134" s="2253"/>
      <c r="E134" s="2253" t="s">
        <v>845</v>
      </c>
      <c r="F134" s="2285"/>
      <c r="G134" s="2253" t="s">
        <v>849</v>
      </c>
      <c r="H134" s="2253"/>
      <c r="I134" s="2253"/>
      <c r="J134" s="2253"/>
      <c r="K134" s="2286" t="s">
        <v>850</v>
      </c>
      <c r="L134" s="2286"/>
      <c r="M134" s="2286"/>
      <c r="N134" s="2286"/>
      <c r="O134" s="2286"/>
      <c r="P134" s="2267" t="s">
        <v>106</v>
      </c>
      <c r="Q134" s="2268"/>
      <c r="R134" s="2267" t="s">
        <v>98</v>
      </c>
      <c r="S134" s="2268"/>
      <c r="T134" s="2267" t="s">
        <v>94</v>
      </c>
      <c r="U134" s="2268"/>
      <c r="V134" s="2267" t="s">
        <v>87</v>
      </c>
      <c r="W134" s="2268"/>
      <c r="X134" s="824">
        <f t="shared" ref="X134:X162" si="28">IF(Y134&gt;0.8,5,IF(Y134&gt;0.6,4,IF(Y134&gt;0.4,3,IF(Y134&gt;0.2,2,1))))</f>
        <v>1</v>
      </c>
      <c r="Y134" s="825">
        <f>IF(OR(V134="Ambos",V134="Probabilidad"),IF((Y133-(Y133*AY134))&lt;0.01,0.01,(Y133-(Y133*AY134))),Y133)</f>
        <v>0.19199999999999998</v>
      </c>
      <c r="Z134" s="824">
        <f>IF(AA134&gt;0.8,5,IF(AA134&gt;0.6,4,IF(AA134&gt;0.4,3,IF(AA134&gt;0.2,2,1))))</f>
        <v>4</v>
      </c>
      <c r="AA134" s="825">
        <f>IF(OR(V134="Ambos",V134="Impacto"),IF(AA133-(AA133*AY134)&lt;0.01,0.01,AA133-(AA133*AY134)),AA133)</f>
        <v>0.8</v>
      </c>
      <c r="AB134" s="2282" t="s">
        <v>716</v>
      </c>
      <c r="AC134" s="2283"/>
      <c r="AD134" s="2283"/>
      <c r="AE134" s="2283"/>
      <c r="AF134" s="2283"/>
      <c r="AG134" s="2284"/>
      <c r="AH134" s="2237"/>
      <c r="AI134" s="2238"/>
      <c r="AJ134" s="2238"/>
      <c r="AK134" s="2238"/>
      <c r="AL134" s="2238"/>
      <c r="AM134" s="2239"/>
      <c r="AN134" s="2237"/>
      <c r="AO134" s="2238"/>
      <c r="AP134" s="2238"/>
      <c r="AQ134" s="2238"/>
      <c r="AR134" s="2238"/>
      <c r="AS134" s="2239"/>
      <c r="AT134" s="826"/>
      <c r="AU134" s="651">
        <v>1</v>
      </c>
      <c r="AW134" s="829">
        <f t="shared" ref="AW134:AW162" si="29">IF(T134="",0,IF(R134="Automático",0.25,IF(R134="Manual",0.15,0)))</f>
        <v>0.15</v>
      </c>
      <c r="AX134" s="829">
        <f t="shared" ref="AX134:AX140" si="30">IF(R134="",0,IF(T134="Preventivo",0.25,IF(T134="Detectivo",0.15,IF(T134="Correctivo",0.1,0))))</f>
        <v>0.25</v>
      </c>
      <c r="AY134" s="829">
        <f t="shared" ref="AY134:AY140" si="31">IF(OR(R134=0,T134=0),0,AW134+AX134)</f>
        <v>0.4</v>
      </c>
      <c r="AZ134" s="681"/>
      <c r="BA134" s="681"/>
      <c r="BB134" s="681"/>
      <c r="BC134" s="681"/>
      <c r="BD134" s="681"/>
      <c r="BE134" s="681"/>
      <c r="BF134" s="681"/>
      <c r="BG134" s="681"/>
      <c r="BH134" s="680"/>
      <c r="BL134" s="654"/>
      <c r="BM134" s="654"/>
      <c r="BN134" s="654"/>
      <c r="BO134" s="710">
        <f t="shared" si="15"/>
        <v>1</v>
      </c>
      <c r="BP134" s="710">
        <f t="shared" si="16"/>
        <v>0</v>
      </c>
      <c r="BQ134" s="710">
        <f t="shared" si="17"/>
        <v>1</v>
      </c>
      <c r="BR134" s="710">
        <f t="shared" si="18"/>
        <v>0</v>
      </c>
      <c r="BS134" s="710">
        <f t="shared" si="19"/>
        <v>1</v>
      </c>
      <c r="BT134" s="710">
        <f t="shared" si="20"/>
        <v>0</v>
      </c>
      <c r="BU134" s="710">
        <f t="shared" si="21"/>
        <v>0</v>
      </c>
      <c r="BV134" s="710">
        <f t="shared" si="22"/>
        <v>1</v>
      </c>
      <c r="BW134" s="710">
        <f t="shared" si="23"/>
        <v>0</v>
      </c>
      <c r="BX134" s="710">
        <f t="shared" si="24"/>
        <v>0</v>
      </c>
      <c r="BY134" s="710">
        <f t="shared" si="25"/>
        <v>0</v>
      </c>
      <c r="BZ134" s="710"/>
      <c r="CA134" s="710"/>
      <c r="CB134" s="654"/>
      <c r="CC134" s="660">
        <v>1</v>
      </c>
      <c r="CD134" s="828" t="str">
        <f t="shared" si="26"/>
        <v>Causa 2</v>
      </c>
      <c r="CE134" s="823" t="str">
        <f t="shared" si="27"/>
        <v>Fallas en la identificación de antecedentes</v>
      </c>
      <c r="CF134" s="654"/>
      <c r="CG134" s="654"/>
      <c r="CH134" s="654"/>
      <c r="CI134" s="654"/>
      <c r="CJ134" s="654"/>
      <c r="CK134" s="654"/>
      <c r="CL134" s="654"/>
      <c r="CM134" s="654"/>
      <c r="CN134" s="654"/>
      <c r="CO134" s="654"/>
      <c r="CP134" s="654"/>
      <c r="CQ134" s="654"/>
      <c r="CR134" s="654"/>
      <c r="CS134" s="654"/>
      <c r="CT134" s="654"/>
      <c r="CU134" s="654"/>
      <c r="CV134" s="654"/>
      <c r="CW134" s="654"/>
      <c r="CX134" s="654"/>
      <c r="CY134" s="654"/>
      <c r="CZ134" s="654"/>
      <c r="DA134" s="654"/>
      <c r="DB134" s="654"/>
      <c r="DC134" s="654"/>
      <c r="DD134" s="654"/>
      <c r="DE134" s="654"/>
      <c r="DF134" s="654"/>
      <c r="DG134" s="654"/>
      <c r="DH134" s="654"/>
      <c r="DI134" s="654"/>
      <c r="DJ134" s="654"/>
      <c r="DK134" s="654"/>
      <c r="DL134" s="654"/>
      <c r="DM134" s="654"/>
      <c r="DN134" s="654"/>
      <c r="DO134" s="654"/>
      <c r="DP134" s="654"/>
      <c r="DQ134" s="654"/>
      <c r="DR134" s="654"/>
      <c r="DS134" s="654"/>
      <c r="DT134" s="654"/>
      <c r="DU134" s="654"/>
      <c r="DV134" s="654"/>
      <c r="DW134" s="654"/>
      <c r="DX134" s="654"/>
      <c r="DY134" s="654"/>
      <c r="DZ134" s="654"/>
      <c r="EA134" s="654"/>
      <c r="EB134" s="654"/>
      <c r="EC134" s="654"/>
      <c r="ED134" s="654"/>
      <c r="EE134" s="654"/>
      <c r="EF134" s="654"/>
      <c r="EG134" s="654"/>
    </row>
    <row r="135" spans="1:137" ht="60.75" customHeight="1">
      <c r="A135" s="684" t="str">
        <f>IF(B135="","","Control 3")</f>
        <v>Control 3</v>
      </c>
      <c r="B135" s="2253" t="s">
        <v>851</v>
      </c>
      <c r="C135" s="2253"/>
      <c r="D135" s="2253"/>
      <c r="E135" s="2285" t="s">
        <v>845</v>
      </c>
      <c r="F135" s="2285"/>
      <c r="G135" s="2253" t="s">
        <v>849</v>
      </c>
      <c r="H135" s="2253"/>
      <c r="I135" s="2253"/>
      <c r="J135" s="2253"/>
      <c r="K135" s="2286" t="s">
        <v>850</v>
      </c>
      <c r="L135" s="2286"/>
      <c r="M135" s="2286"/>
      <c r="N135" s="2286"/>
      <c r="O135" s="2286"/>
      <c r="P135" s="2267" t="s">
        <v>106</v>
      </c>
      <c r="Q135" s="2268"/>
      <c r="R135" s="2267" t="s">
        <v>98</v>
      </c>
      <c r="S135" s="2268"/>
      <c r="T135" s="2267" t="s">
        <v>95</v>
      </c>
      <c r="U135" s="2268"/>
      <c r="V135" s="2267" t="s">
        <v>92</v>
      </c>
      <c r="W135" s="2268"/>
      <c r="X135" s="824">
        <f t="shared" si="28"/>
        <v>1</v>
      </c>
      <c r="Y135" s="825">
        <f t="shared" ref="Y135:Y162" si="32">IF(OR(V135="Ambos",V135="Probabilidad"),IF((Y134-(Y134*AY135))&lt;0.01,0.01,(Y134-(Y134*AY135))),Y134)</f>
        <v>0.13439999999999999</v>
      </c>
      <c r="Z135" s="824">
        <f t="shared" ref="Z135:Z162" si="33">IF(AA135&gt;0.8,5,IF(AA135&gt;0.6,4,IF(AA135&gt;0.4,3,IF(AA135&gt;0.2,2,1))))</f>
        <v>3</v>
      </c>
      <c r="AA135" s="825">
        <f>IF(OR(V135="Ambos",V135="Impacto"),IF(AA134-(AA134*AY135)&lt;0.01,0.01,AA134-(AA134*AY135)),AA134)</f>
        <v>0.56000000000000005</v>
      </c>
      <c r="AB135" s="2282" t="s">
        <v>716</v>
      </c>
      <c r="AC135" s="2283"/>
      <c r="AD135" s="2283"/>
      <c r="AE135" s="2283"/>
      <c r="AF135" s="2283"/>
      <c r="AG135" s="2284"/>
      <c r="AH135" s="2237"/>
      <c r="AI135" s="2238"/>
      <c r="AJ135" s="2238"/>
      <c r="AK135" s="2238"/>
      <c r="AL135" s="2238"/>
      <c r="AM135" s="2239"/>
      <c r="AN135" s="2237"/>
      <c r="AO135" s="2238"/>
      <c r="AP135" s="2238"/>
      <c r="AQ135" s="2238"/>
      <c r="AR135" s="2238"/>
      <c r="AS135" s="2239"/>
      <c r="AT135" s="826"/>
      <c r="AU135" s="651">
        <v>1</v>
      </c>
      <c r="AW135" s="829">
        <f t="shared" si="29"/>
        <v>0.15</v>
      </c>
      <c r="AX135" s="829">
        <f t="shared" si="30"/>
        <v>0.15</v>
      </c>
      <c r="AY135" s="829">
        <f t="shared" si="31"/>
        <v>0.3</v>
      </c>
      <c r="AZ135" s="681"/>
      <c r="BA135" s="681"/>
      <c r="BB135" s="681"/>
      <c r="BC135" s="681"/>
      <c r="BD135" s="681"/>
      <c r="BE135" s="681"/>
      <c r="BF135" s="681"/>
      <c r="BG135" s="681"/>
      <c r="BH135" s="680"/>
      <c r="BL135" s="654"/>
      <c r="BM135" s="654"/>
      <c r="BN135" s="654"/>
      <c r="BO135" s="710">
        <f t="shared" si="15"/>
        <v>1</v>
      </c>
      <c r="BP135" s="710">
        <f t="shared" si="16"/>
        <v>0</v>
      </c>
      <c r="BQ135" s="710">
        <f t="shared" si="17"/>
        <v>1</v>
      </c>
      <c r="BR135" s="710">
        <f t="shared" si="18"/>
        <v>0</v>
      </c>
      <c r="BS135" s="710">
        <f t="shared" si="19"/>
        <v>0</v>
      </c>
      <c r="BT135" s="710">
        <f t="shared" si="20"/>
        <v>1</v>
      </c>
      <c r="BU135" s="710">
        <f t="shared" si="21"/>
        <v>0</v>
      </c>
      <c r="BV135" s="710">
        <f t="shared" si="22"/>
        <v>0</v>
      </c>
      <c r="BW135" s="710">
        <f t="shared" si="23"/>
        <v>0</v>
      </c>
      <c r="BX135" s="710">
        <f t="shared" si="24"/>
        <v>1</v>
      </c>
      <c r="BY135" s="710">
        <f t="shared" si="25"/>
        <v>0</v>
      </c>
      <c r="BZ135" s="710"/>
      <c r="CA135" s="710"/>
      <c r="CB135" s="654"/>
      <c r="CC135" s="660">
        <v>1</v>
      </c>
      <c r="CD135" s="828" t="str">
        <f t="shared" si="26"/>
        <v>Causa 3</v>
      </c>
      <c r="CE135" s="823" t="str">
        <f t="shared" si="27"/>
        <v>No Identificar al beneficiario final por falencias en el reporte de información</v>
      </c>
      <c r="CF135" s="654"/>
      <c r="CG135" s="654"/>
      <c r="CH135" s="654"/>
      <c r="CI135" s="654"/>
      <c r="CJ135" s="654"/>
      <c r="CK135" s="654"/>
      <c r="CL135" s="654"/>
      <c r="CM135" s="654"/>
      <c r="CN135" s="654"/>
      <c r="CO135" s="654"/>
      <c r="CP135" s="654"/>
      <c r="CQ135" s="654"/>
      <c r="CR135" s="654"/>
      <c r="CS135" s="654"/>
      <c r="CT135" s="654"/>
      <c r="CU135" s="654"/>
      <c r="CV135" s="654"/>
      <c r="CW135" s="654"/>
      <c r="CX135" s="654"/>
      <c r="CY135" s="654"/>
      <c r="CZ135" s="654"/>
      <c r="DA135" s="654"/>
      <c r="DB135" s="654"/>
      <c r="DC135" s="654"/>
      <c r="DD135" s="654"/>
      <c r="DE135" s="654"/>
      <c r="DF135" s="654"/>
      <c r="DG135" s="654"/>
      <c r="DH135" s="654"/>
      <c r="DI135" s="654"/>
      <c r="DJ135" s="654"/>
      <c r="DK135" s="654"/>
      <c r="DL135" s="654"/>
      <c r="DM135" s="654"/>
      <c r="DN135" s="654"/>
      <c r="DO135" s="654"/>
      <c r="DP135" s="654"/>
      <c r="DQ135" s="654"/>
      <c r="DR135" s="654"/>
      <c r="DS135" s="654"/>
      <c r="DT135" s="654"/>
      <c r="DU135" s="654"/>
      <c r="DV135" s="654"/>
      <c r="DW135" s="654"/>
      <c r="DX135" s="654"/>
      <c r="DY135" s="654"/>
      <c r="DZ135" s="654"/>
      <c r="EA135" s="654"/>
      <c r="EB135" s="654"/>
      <c r="EC135" s="654"/>
      <c r="ED135" s="654"/>
      <c r="EE135" s="654"/>
      <c r="EF135" s="654"/>
      <c r="EG135" s="654"/>
    </row>
    <row r="136" spans="1:137" ht="76.5" customHeight="1">
      <c r="A136" s="684" t="str">
        <f>IF(B136="","","Control 4")</f>
        <v>Control 4</v>
      </c>
      <c r="B136" s="2253" t="s">
        <v>852</v>
      </c>
      <c r="C136" s="2253"/>
      <c r="D136" s="2253"/>
      <c r="E136" s="2285" t="s">
        <v>853</v>
      </c>
      <c r="F136" s="2285"/>
      <c r="G136" s="2253" t="s">
        <v>821</v>
      </c>
      <c r="H136" s="2253"/>
      <c r="I136" s="2253"/>
      <c r="J136" s="2253"/>
      <c r="K136" s="2286" t="s">
        <v>854</v>
      </c>
      <c r="L136" s="2286"/>
      <c r="M136" s="2286"/>
      <c r="N136" s="2286"/>
      <c r="O136" s="2286"/>
      <c r="P136" s="2267" t="s">
        <v>106</v>
      </c>
      <c r="Q136" s="2268"/>
      <c r="R136" s="2267" t="s">
        <v>98</v>
      </c>
      <c r="S136" s="2268"/>
      <c r="T136" s="2267" t="s">
        <v>94</v>
      </c>
      <c r="U136" s="2268"/>
      <c r="V136" s="2267" t="s">
        <v>92</v>
      </c>
      <c r="W136" s="2268"/>
      <c r="X136" s="824">
        <f t="shared" si="28"/>
        <v>1</v>
      </c>
      <c r="Y136" s="825">
        <f t="shared" si="32"/>
        <v>8.0639999999999989E-2</v>
      </c>
      <c r="Z136" s="824">
        <f t="shared" si="33"/>
        <v>2</v>
      </c>
      <c r="AA136" s="825">
        <f>IF(OR(V136="Ambos",V136="Impacto"),IF(AA135-(AA135*AY136)&lt;0.01,0.01,AA135-(AA135*AY136)),AA135)</f>
        <v>0.33600000000000002</v>
      </c>
      <c r="AB136" s="2282" t="s">
        <v>716</v>
      </c>
      <c r="AC136" s="2283"/>
      <c r="AD136" s="2283"/>
      <c r="AE136" s="2283"/>
      <c r="AF136" s="2283"/>
      <c r="AG136" s="2284"/>
      <c r="AH136" s="2237"/>
      <c r="AI136" s="2238"/>
      <c r="AJ136" s="2238"/>
      <c r="AK136" s="2238"/>
      <c r="AL136" s="2238"/>
      <c r="AM136" s="2239"/>
      <c r="AN136" s="2237"/>
      <c r="AO136" s="2238"/>
      <c r="AP136" s="2238"/>
      <c r="AQ136" s="2238"/>
      <c r="AR136" s="2238"/>
      <c r="AS136" s="2239"/>
      <c r="AT136" s="826"/>
      <c r="AU136" s="651">
        <v>1</v>
      </c>
      <c r="AW136" s="829">
        <f t="shared" si="29"/>
        <v>0.15</v>
      </c>
      <c r="AX136" s="829">
        <f t="shared" si="30"/>
        <v>0.25</v>
      </c>
      <c r="AY136" s="829">
        <f t="shared" si="31"/>
        <v>0.4</v>
      </c>
      <c r="AZ136" s="681"/>
      <c r="BA136" s="681"/>
      <c r="BB136" s="681"/>
      <c r="BC136" s="681"/>
      <c r="BD136" s="681"/>
      <c r="BE136" s="681"/>
      <c r="BF136" s="681"/>
      <c r="BG136" s="681"/>
      <c r="BH136" s="830"/>
      <c r="BL136" s="654"/>
      <c r="BM136" s="654"/>
      <c r="BN136" s="654"/>
      <c r="BO136" s="710">
        <f t="shared" si="15"/>
        <v>1</v>
      </c>
      <c r="BP136" s="710">
        <f t="shared" si="16"/>
        <v>0</v>
      </c>
      <c r="BQ136" s="710">
        <f t="shared" si="17"/>
        <v>1</v>
      </c>
      <c r="BR136" s="710">
        <f t="shared" si="18"/>
        <v>0</v>
      </c>
      <c r="BS136" s="710">
        <f t="shared" si="19"/>
        <v>1</v>
      </c>
      <c r="BT136" s="710">
        <f t="shared" si="20"/>
        <v>0</v>
      </c>
      <c r="BU136" s="710">
        <f t="shared" si="21"/>
        <v>0</v>
      </c>
      <c r="BV136" s="710">
        <f t="shared" si="22"/>
        <v>0</v>
      </c>
      <c r="BW136" s="710">
        <f t="shared" si="23"/>
        <v>0</v>
      </c>
      <c r="BX136" s="710">
        <f t="shared" si="24"/>
        <v>1</v>
      </c>
      <c r="BY136" s="710">
        <f t="shared" si="25"/>
        <v>0</v>
      </c>
      <c r="BZ136" s="710"/>
      <c r="CA136" s="710"/>
      <c r="CB136" s="654"/>
      <c r="CC136" s="660">
        <v>1</v>
      </c>
      <c r="CD136" s="828" t="str">
        <f t="shared" si="26"/>
        <v/>
      </c>
      <c r="CE136" s="823" t="str">
        <f t="shared" si="27"/>
        <v/>
      </c>
      <c r="CF136" s="654"/>
      <c r="CG136" s="654"/>
      <c r="CH136" s="654"/>
      <c r="CI136" s="654"/>
      <c r="CJ136" s="654"/>
      <c r="CK136" s="654"/>
      <c r="CL136" s="654"/>
      <c r="CM136" s="654"/>
      <c r="CN136" s="654"/>
      <c r="CO136" s="654"/>
      <c r="CP136" s="654"/>
      <c r="CQ136" s="654"/>
      <c r="CR136" s="654"/>
      <c r="CS136" s="654"/>
      <c r="CT136" s="654"/>
      <c r="CU136" s="654"/>
      <c r="CV136" s="654"/>
      <c r="CW136" s="654"/>
      <c r="CX136" s="654"/>
      <c r="CY136" s="654"/>
      <c r="CZ136" s="654"/>
      <c r="DA136" s="654"/>
      <c r="DB136" s="654"/>
      <c r="DC136" s="654"/>
      <c r="DD136" s="654"/>
      <c r="DE136" s="654"/>
      <c r="DF136" s="654"/>
      <c r="DG136" s="654"/>
      <c r="DH136" s="654"/>
      <c r="DI136" s="654"/>
      <c r="DJ136" s="654"/>
      <c r="DK136" s="654"/>
      <c r="DL136" s="654"/>
      <c r="DM136" s="654"/>
      <c r="DN136" s="654"/>
      <c r="DO136" s="654"/>
      <c r="DP136" s="654"/>
      <c r="DQ136" s="654"/>
      <c r="DR136" s="654"/>
      <c r="DS136" s="654"/>
      <c r="DT136" s="654"/>
      <c r="DU136" s="654"/>
      <c r="DV136" s="654"/>
      <c r="DW136" s="654"/>
      <c r="DX136" s="654"/>
      <c r="DY136" s="654"/>
      <c r="DZ136" s="654"/>
      <c r="EA136" s="654"/>
      <c r="EB136" s="654"/>
      <c r="EC136" s="654"/>
      <c r="ED136" s="654"/>
      <c r="EE136" s="654"/>
      <c r="EF136" s="654"/>
      <c r="EG136" s="654"/>
    </row>
    <row r="137" spans="1:137" ht="11.25" customHeight="1">
      <c r="A137" s="684" t="str">
        <f>IF(B137="","","Control 5")</f>
        <v/>
      </c>
      <c r="B137" s="2269"/>
      <c r="C137" s="2270"/>
      <c r="D137" s="2271"/>
      <c r="E137" s="2272"/>
      <c r="F137" s="2273"/>
      <c r="G137" s="2269"/>
      <c r="H137" s="2274"/>
      <c r="I137" s="2274"/>
      <c r="J137" s="2278"/>
      <c r="K137" s="2279"/>
      <c r="L137" s="2280"/>
      <c r="M137" s="2280"/>
      <c r="N137" s="2280"/>
      <c r="O137" s="2281"/>
      <c r="P137" s="2267"/>
      <c r="Q137" s="2268"/>
      <c r="R137" s="2267"/>
      <c r="S137" s="2268"/>
      <c r="T137" s="2267"/>
      <c r="U137" s="2268"/>
      <c r="V137" s="2267"/>
      <c r="W137" s="2268"/>
      <c r="X137" s="824">
        <f t="shared" si="28"/>
        <v>1</v>
      </c>
      <c r="Y137" s="825">
        <f t="shared" si="32"/>
        <v>8.0639999999999989E-2</v>
      </c>
      <c r="Z137" s="824">
        <f t="shared" si="33"/>
        <v>2</v>
      </c>
      <c r="AA137" s="825">
        <f t="shared" ref="AA137:AA162" si="34">IF(OR(V137="Ambos",V137="Impacto"),IF(AA136-(AA136*AY137)&lt;0.01,0.01,AA136-(AA136*AY137)),AA136)</f>
        <v>0.33600000000000002</v>
      </c>
      <c r="AB137" s="2237"/>
      <c r="AC137" s="2238"/>
      <c r="AD137" s="2238"/>
      <c r="AE137" s="2238"/>
      <c r="AF137" s="2238"/>
      <c r="AG137" s="2239"/>
      <c r="AH137" s="2237"/>
      <c r="AI137" s="2238"/>
      <c r="AJ137" s="2238"/>
      <c r="AK137" s="2238"/>
      <c r="AL137" s="2238"/>
      <c r="AM137" s="2239"/>
      <c r="AN137" s="2237"/>
      <c r="AO137" s="2238"/>
      <c r="AP137" s="2238"/>
      <c r="AQ137" s="2238"/>
      <c r="AR137" s="2238"/>
      <c r="AS137" s="2239"/>
      <c r="AT137" s="826"/>
      <c r="AU137" s="651">
        <v>1</v>
      </c>
      <c r="AW137" s="829">
        <f t="shared" si="29"/>
        <v>0</v>
      </c>
      <c r="AX137" s="829">
        <f t="shared" si="30"/>
        <v>0</v>
      </c>
      <c r="AY137" s="829">
        <f t="shared" si="31"/>
        <v>0</v>
      </c>
      <c r="AZ137" s="681"/>
      <c r="BA137" s="681"/>
      <c r="BB137" s="681"/>
      <c r="BC137" s="681"/>
      <c r="BD137" s="681"/>
      <c r="BE137" s="681"/>
      <c r="BF137" s="681"/>
      <c r="BG137" s="681"/>
      <c r="BH137" s="830"/>
      <c r="BL137" s="654"/>
      <c r="BM137" s="654"/>
      <c r="BN137" s="654"/>
      <c r="BO137" s="710">
        <f t="shared" si="15"/>
        <v>0</v>
      </c>
      <c r="BP137" s="710">
        <f t="shared" si="16"/>
        <v>0</v>
      </c>
      <c r="BQ137" s="710">
        <f t="shared" si="17"/>
        <v>0</v>
      </c>
      <c r="BR137" s="710">
        <f t="shared" si="18"/>
        <v>0</v>
      </c>
      <c r="BS137" s="710">
        <f t="shared" si="19"/>
        <v>0</v>
      </c>
      <c r="BT137" s="710">
        <f t="shared" si="20"/>
        <v>0</v>
      </c>
      <c r="BU137" s="710">
        <f t="shared" si="21"/>
        <v>0</v>
      </c>
      <c r="BV137" s="710">
        <f t="shared" si="22"/>
        <v>0</v>
      </c>
      <c r="BW137" s="710">
        <f t="shared" si="23"/>
        <v>0</v>
      </c>
      <c r="BX137" s="710">
        <f t="shared" si="24"/>
        <v>0</v>
      </c>
      <c r="BY137" s="710">
        <f t="shared" si="25"/>
        <v>0</v>
      </c>
      <c r="BZ137" s="710"/>
      <c r="CA137" s="710"/>
      <c r="CB137" s="654"/>
      <c r="CC137" s="660">
        <v>1</v>
      </c>
      <c r="CD137" s="828" t="str">
        <f t="shared" si="26"/>
        <v/>
      </c>
      <c r="CE137" s="823" t="str">
        <f t="shared" si="27"/>
        <v/>
      </c>
      <c r="CF137" s="654"/>
      <c r="CG137" s="654"/>
      <c r="CH137" s="654"/>
      <c r="CI137" s="654"/>
      <c r="CJ137" s="654"/>
      <c r="CK137" s="654"/>
      <c r="CL137" s="654"/>
      <c r="CM137" s="654"/>
      <c r="CN137" s="654"/>
      <c r="CO137" s="654"/>
      <c r="CP137" s="654"/>
      <c r="CQ137" s="654"/>
      <c r="CR137" s="654"/>
      <c r="CS137" s="654"/>
      <c r="CT137" s="654"/>
      <c r="CU137" s="654"/>
      <c r="CV137" s="654"/>
      <c r="CW137" s="654"/>
      <c r="CX137" s="654"/>
      <c r="CY137" s="654"/>
      <c r="CZ137" s="654"/>
      <c r="DA137" s="654"/>
      <c r="DB137" s="654"/>
      <c r="DC137" s="654"/>
      <c r="DD137" s="654"/>
      <c r="DE137" s="654"/>
      <c r="DF137" s="654"/>
      <c r="DG137" s="654"/>
      <c r="DH137" s="654"/>
      <c r="DI137" s="654"/>
      <c r="DJ137" s="654"/>
      <c r="DK137" s="654"/>
      <c r="DL137" s="654"/>
      <c r="DM137" s="654"/>
      <c r="DN137" s="654"/>
      <c r="DO137" s="654"/>
      <c r="DP137" s="654"/>
      <c r="DQ137" s="654"/>
      <c r="DR137" s="654"/>
      <c r="DS137" s="654"/>
      <c r="DT137" s="654"/>
      <c r="DU137" s="654"/>
      <c r="DV137" s="654"/>
      <c r="DW137" s="654"/>
      <c r="DX137" s="654"/>
      <c r="DY137" s="654"/>
      <c r="DZ137" s="654"/>
      <c r="EA137" s="654"/>
      <c r="EB137" s="654"/>
      <c r="EC137" s="654"/>
      <c r="ED137" s="654"/>
      <c r="EE137" s="654"/>
      <c r="EF137" s="654"/>
      <c r="EG137" s="654"/>
    </row>
    <row r="138" spans="1:137" ht="11.25" customHeight="1">
      <c r="A138" s="684" t="str">
        <f>IF(B138="","","Control 6")</f>
        <v/>
      </c>
      <c r="B138" s="2269"/>
      <c r="C138" s="2270"/>
      <c r="D138" s="2271"/>
      <c r="E138" s="2272"/>
      <c r="F138" s="2273"/>
      <c r="G138" s="2269"/>
      <c r="H138" s="2274"/>
      <c r="I138" s="2274"/>
      <c r="J138" s="2278"/>
      <c r="K138" s="2279"/>
      <c r="L138" s="2280"/>
      <c r="M138" s="2280"/>
      <c r="N138" s="2280"/>
      <c r="O138" s="2281"/>
      <c r="P138" s="2267"/>
      <c r="Q138" s="2268"/>
      <c r="R138" s="2267"/>
      <c r="S138" s="2268"/>
      <c r="T138" s="2267"/>
      <c r="U138" s="2268"/>
      <c r="V138" s="2267"/>
      <c r="W138" s="2268"/>
      <c r="X138" s="824">
        <f t="shared" si="28"/>
        <v>1</v>
      </c>
      <c r="Y138" s="825">
        <f t="shared" si="32"/>
        <v>8.0639999999999989E-2</v>
      </c>
      <c r="Z138" s="824">
        <f t="shared" si="33"/>
        <v>2</v>
      </c>
      <c r="AA138" s="825">
        <f t="shared" si="34"/>
        <v>0.33600000000000002</v>
      </c>
      <c r="AB138" s="2237"/>
      <c r="AC138" s="2238"/>
      <c r="AD138" s="2238"/>
      <c r="AE138" s="2238"/>
      <c r="AF138" s="2238"/>
      <c r="AG138" s="2239"/>
      <c r="AH138" s="2237"/>
      <c r="AI138" s="2238"/>
      <c r="AJ138" s="2238"/>
      <c r="AK138" s="2238"/>
      <c r="AL138" s="2238"/>
      <c r="AM138" s="2239"/>
      <c r="AN138" s="2237"/>
      <c r="AO138" s="2238"/>
      <c r="AP138" s="2238"/>
      <c r="AQ138" s="2238"/>
      <c r="AR138" s="2238"/>
      <c r="AS138" s="2239"/>
      <c r="AT138" s="826"/>
      <c r="AU138" s="651">
        <v>1</v>
      </c>
      <c r="AW138" s="829">
        <f t="shared" si="29"/>
        <v>0</v>
      </c>
      <c r="AX138" s="829">
        <f t="shared" si="30"/>
        <v>0</v>
      </c>
      <c r="AY138" s="829">
        <f t="shared" si="31"/>
        <v>0</v>
      </c>
      <c r="AZ138" s="681"/>
      <c r="BA138" s="681"/>
      <c r="BB138" s="681"/>
      <c r="BC138" s="681"/>
      <c r="BD138" s="681"/>
      <c r="BE138" s="681"/>
      <c r="BF138" s="681"/>
      <c r="BG138" s="681"/>
      <c r="BH138" s="830"/>
      <c r="BL138" s="654"/>
      <c r="BM138" s="654"/>
      <c r="BN138" s="654"/>
      <c r="BO138" s="710">
        <f t="shared" si="15"/>
        <v>0</v>
      </c>
      <c r="BP138" s="710">
        <f t="shared" si="16"/>
        <v>0</v>
      </c>
      <c r="BQ138" s="710">
        <f t="shared" si="17"/>
        <v>0</v>
      </c>
      <c r="BR138" s="710">
        <f t="shared" si="18"/>
        <v>0</v>
      </c>
      <c r="BS138" s="710">
        <f t="shared" si="19"/>
        <v>0</v>
      </c>
      <c r="BT138" s="710">
        <f t="shared" si="20"/>
        <v>0</v>
      </c>
      <c r="BU138" s="710">
        <f t="shared" si="21"/>
        <v>0</v>
      </c>
      <c r="BV138" s="710">
        <f t="shared" si="22"/>
        <v>0</v>
      </c>
      <c r="BW138" s="710">
        <f t="shared" si="23"/>
        <v>0</v>
      </c>
      <c r="BX138" s="710">
        <f t="shared" si="24"/>
        <v>0</v>
      </c>
      <c r="BY138" s="710">
        <f t="shared" si="25"/>
        <v>0</v>
      </c>
      <c r="BZ138" s="710"/>
      <c r="CA138" s="710"/>
      <c r="CB138" s="654"/>
      <c r="CC138" s="660">
        <v>1</v>
      </c>
      <c r="CD138" s="828" t="str">
        <f t="shared" si="26"/>
        <v/>
      </c>
      <c r="CE138" s="823" t="str">
        <f t="shared" si="27"/>
        <v/>
      </c>
      <c r="CF138" s="654"/>
      <c r="CG138" s="654"/>
      <c r="CH138" s="654"/>
      <c r="CI138" s="654"/>
      <c r="CJ138" s="654"/>
      <c r="CK138" s="654"/>
      <c r="CL138" s="654"/>
      <c r="CM138" s="654"/>
      <c r="CN138" s="654"/>
      <c r="CO138" s="654"/>
      <c r="CP138" s="654"/>
      <c r="CQ138" s="654"/>
      <c r="CR138" s="654"/>
      <c r="CS138" s="654"/>
      <c r="CT138" s="654"/>
      <c r="CU138" s="654"/>
      <c r="CV138" s="654"/>
      <c r="CW138" s="654"/>
      <c r="CX138" s="654"/>
      <c r="CY138" s="654"/>
      <c r="CZ138" s="654"/>
      <c r="DA138" s="654"/>
      <c r="DB138" s="654"/>
      <c r="DC138" s="654"/>
      <c r="DD138" s="654"/>
      <c r="DE138" s="654"/>
      <c r="DF138" s="654"/>
      <c r="DG138" s="654"/>
      <c r="DH138" s="654"/>
      <c r="DI138" s="654"/>
      <c r="DJ138" s="654"/>
      <c r="DK138" s="654"/>
      <c r="DL138" s="654"/>
      <c r="DM138" s="654"/>
      <c r="DN138" s="654"/>
      <c r="DO138" s="654"/>
      <c r="DP138" s="654"/>
      <c r="DQ138" s="654"/>
      <c r="DR138" s="654"/>
      <c r="DS138" s="654"/>
      <c r="DT138" s="654"/>
      <c r="DU138" s="654"/>
      <c r="DV138" s="654"/>
      <c r="DW138" s="654"/>
      <c r="DX138" s="654"/>
      <c r="DY138" s="654"/>
      <c r="DZ138" s="654"/>
      <c r="EA138" s="654"/>
      <c r="EB138" s="654"/>
      <c r="EC138" s="654"/>
      <c r="ED138" s="654"/>
      <c r="EE138" s="654"/>
      <c r="EF138" s="654"/>
      <c r="EG138" s="654"/>
    </row>
    <row r="139" spans="1:137" ht="11.25" customHeight="1">
      <c r="A139" s="684" t="str">
        <f>IF(B139="","","Control 7")</f>
        <v/>
      </c>
      <c r="B139" s="2269"/>
      <c r="C139" s="2270"/>
      <c r="D139" s="2271"/>
      <c r="E139" s="2272"/>
      <c r="F139" s="2273"/>
      <c r="G139" s="2269"/>
      <c r="H139" s="2274"/>
      <c r="I139" s="2274"/>
      <c r="J139" s="2278"/>
      <c r="K139" s="2279"/>
      <c r="L139" s="2280"/>
      <c r="M139" s="2280"/>
      <c r="N139" s="2280"/>
      <c r="O139" s="2281"/>
      <c r="P139" s="2267"/>
      <c r="Q139" s="2268"/>
      <c r="R139" s="2267"/>
      <c r="S139" s="2268"/>
      <c r="T139" s="2267"/>
      <c r="U139" s="2268"/>
      <c r="V139" s="2267"/>
      <c r="W139" s="2268"/>
      <c r="X139" s="824">
        <f t="shared" si="28"/>
        <v>1</v>
      </c>
      <c r="Y139" s="825">
        <f t="shared" si="32"/>
        <v>8.0639999999999989E-2</v>
      </c>
      <c r="Z139" s="824">
        <f t="shared" si="33"/>
        <v>2</v>
      </c>
      <c r="AA139" s="825">
        <f t="shared" si="34"/>
        <v>0.33600000000000002</v>
      </c>
      <c r="AB139" s="2237"/>
      <c r="AC139" s="2238"/>
      <c r="AD139" s="2238"/>
      <c r="AE139" s="2238"/>
      <c r="AF139" s="2238"/>
      <c r="AG139" s="2239"/>
      <c r="AH139" s="2237"/>
      <c r="AI139" s="2238"/>
      <c r="AJ139" s="2238"/>
      <c r="AK139" s="2238"/>
      <c r="AL139" s="2238"/>
      <c r="AM139" s="2239"/>
      <c r="AN139" s="2237"/>
      <c r="AO139" s="2238"/>
      <c r="AP139" s="2238"/>
      <c r="AQ139" s="2238"/>
      <c r="AR139" s="2238"/>
      <c r="AS139" s="2239"/>
      <c r="AT139" s="826"/>
      <c r="AU139" s="651">
        <v>1</v>
      </c>
      <c r="AW139" s="829">
        <f t="shared" si="29"/>
        <v>0</v>
      </c>
      <c r="AX139" s="829">
        <f t="shared" si="30"/>
        <v>0</v>
      </c>
      <c r="AY139" s="829">
        <f t="shared" si="31"/>
        <v>0</v>
      </c>
      <c r="AZ139" s="681"/>
      <c r="BA139" s="681"/>
      <c r="BB139" s="681"/>
      <c r="BC139" s="681"/>
      <c r="BD139" s="681"/>
      <c r="BE139" s="681"/>
      <c r="BF139" s="681"/>
      <c r="BG139" s="681"/>
      <c r="BH139" s="830"/>
      <c r="BL139" s="654"/>
      <c r="BM139" s="654"/>
      <c r="BN139" s="654"/>
      <c r="BO139" s="710">
        <f t="shared" si="15"/>
        <v>0</v>
      </c>
      <c r="BP139" s="710">
        <f t="shared" si="16"/>
        <v>0</v>
      </c>
      <c r="BQ139" s="710">
        <f t="shared" si="17"/>
        <v>0</v>
      </c>
      <c r="BR139" s="710">
        <f t="shared" si="18"/>
        <v>0</v>
      </c>
      <c r="BS139" s="710">
        <f t="shared" si="19"/>
        <v>0</v>
      </c>
      <c r="BT139" s="710">
        <f t="shared" si="20"/>
        <v>0</v>
      </c>
      <c r="BU139" s="710">
        <f t="shared" si="21"/>
        <v>0</v>
      </c>
      <c r="BV139" s="710">
        <f t="shared" si="22"/>
        <v>0</v>
      </c>
      <c r="BW139" s="710">
        <f t="shared" si="23"/>
        <v>0</v>
      </c>
      <c r="BX139" s="710">
        <f t="shared" si="24"/>
        <v>0</v>
      </c>
      <c r="BY139" s="710">
        <f t="shared" si="25"/>
        <v>0</v>
      </c>
      <c r="BZ139" s="710"/>
      <c r="CA139" s="710"/>
      <c r="CB139" s="654"/>
      <c r="CC139" s="660">
        <v>1</v>
      </c>
      <c r="CD139" s="828" t="str">
        <f t="shared" si="26"/>
        <v/>
      </c>
      <c r="CE139" s="823" t="str">
        <f t="shared" si="27"/>
        <v/>
      </c>
      <c r="CF139" s="654"/>
      <c r="CG139" s="654"/>
      <c r="CH139" s="654"/>
      <c r="CI139" s="654"/>
      <c r="CJ139" s="654"/>
      <c r="CK139" s="654"/>
      <c r="CL139" s="654"/>
      <c r="CM139" s="654"/>
      <c r="CN139" s="654"/>
      <c r="CO139" s="654"/>
      <c r="CP139" s="654"/>
      <c r="CQ139" s="654"/>
      <c r="CR139" s="654"/>
      <c r="CS139" s="654"/>
      <c r="CT139" s="654"/>
      <c r="CU139" s="654"/>
      <c r="CV139" s="654"/>
      <c r="CW139" s="654"/>
      <c r="CX139" s="654"/>
      <c r="CY139" s="654"/>
      <c r="CZ139" s="654"/>
      <c r="DA139" s="654"/>
      <c r="DB139" s="654"/>
      <c r="DC139" s="654"/>
      <c r="DD139" s="654"/>
      <c r="DE139" s="654"/>
      <c r="DF139" s="654"/>
      <c r="DG139" s="654"/>
      <c r="DH139" s="654"/>
      <c r="DI139" s="654"/>
      <c r="DJ139" s="654"/>
      <c r="DK139" s="654"/>
      <c r="DL139" s="654"/>
      <c r="DM139" s="654"/>
      <c r="DN139" s="654"/>
      <c r="DO139" s="654"/>
      <c r="DP139" s="654"/>
      <c r="DQ139" s="654"/>
      <c r="DR139" s="654"/>
      <c r="DS139" s="654"/>
      <c r="DT139" s="654"/>
      <c r="DU139" s="654"/>
      <c r="DV139" s="654"/>
      <c r="DW139" s="654"/>
      <c r="DX139" s="654"/>
      <c r="DY139" s="654"/>
      <c r="DZ139" s="654"/>
      <c r="EA139" s="654"/>
      <c r="EB139" s="654"/>
      <c r="EC139" s="654"/>
      <c r="ED139" s="654"/>
      <c r="EE139" s="654"/>
      <c r="EF139" s="654"/>
      <c r="EG139" s="654"/>
    </row>
    <row r="140" spans="1:137" ht="10.5" customHeight="1">
      <c r="A140" s="684" t="str">
        <f>IF(B140="","","Control 8")</f>
        <v/>
      </c>
      <c r="B140" s="2269"/>
      <c r="C140" s="2270"/>
      <c r="D140" s="2271"/>
      <c r="E140" s="2272"/>
      <c r="F140" s="2273"/>
      <c r="G140" s="2269"/>
      <c r="H140" s="2274"/>
      <c r="I140" s="2274"/>
      <c r="J140" s="2278"/>
      <c r="K140" s="2279"/>
      <c r="L140" s="2280"/>
      <c r="M140" s="2280"/>
      <c r="N140" s="2280"/>
      <c r="O140" s="2281"/>
      <c r="P140" s="2267"/>
      <c r="Q140" s="2268"/>
      <c r="R140" s="2267"/>
      <c r="S140" s="2268"/>
      <c r="T140" s="2267"/>
      <c r="U140" s="2268"/>
      <c r="V140" s="2267"/>
      <c r="W140" s="2268"/>
      <c r="X140" s="824">
        <f t="shared" si="28"/>
        <v>1</v>
      </c>
      <c r="Y140" s="825">
        <f t="shared" si="32"/>
        <v>8.0639999999999989E-2</v>
      </c>
      <c r="Z140" s="824">
        <f t="shared" si="33"/>
        <v>2</v>
      </c>
      <c r="AA140" s="825">
        <f t="shared" si="34"/>
        <v>0.33600000000000002</v>
      </c>
      <c r="AB140" s="2237"/>
      <c r="AC140" s="2238"/>
      <c r="AD140" s="2238"/>
      <c r="AE140" s="2238"/>
      <c r="AF140" s="2238"/>
      <c r="AG140" s="2239"/>
      <c r="AH140" s="2237"/>
      <c r="AI140" s="2238"/>
      <c r="AJ140" s="2238"/>
      <c r="AK140" s="2238"/>
      <c r="AL140" s="2238"/>
      <c r="AM140" s="2239"/>
      <c r="AN140" s="2237"/>
      <c r="AO140" s="2238"/>
      <c r="AP140" s="2238"/>
      <c r="AQ140" s="2238"/>
      <c r="AR140" s="2238"/>
      <c r="AS140" s="2239"/>
      <c r="AT140" s="826"/>
      <c r="AU140" s="651">
        <v>1</v>
      </c>
      <c r="AW140" s="829">
        <f t="shared" si="29"/>
        <v>0</v>
      </c>
      <c r="AX140" s="829">
        <f t="shared" si="30"/>
        <v>0</v>
      </c>
      <c r="AY140" s="829">
        <f t="shared" si="31"/>
        <v>0</v>
      </c>
      <c r="AZ140" s="681"/>
      <c r="BA140" s="681"/>
      <c r="BB140" s="681"/>
      <c r="BC140" s="681"/>
      <c r="BD140" s="681"/>
      <c r="BE140" s="681"/>
      <c r="BF140" s="681"/>
      <c r="BG140" s="681"/>
      <c r="BH140" s="830"/>
      <c r="BL140" s="654"/>
      <c r="BM140" s="654"/>
      <c r="BN140" s="654"/>
      <c r="BO140" s="710">
        <f t="shared" si="15"/>
        <v>0</v>
      </c>
      <c r="BP140" s="710">
        <f t="shared" si="16"/>
        <v>0</v>
      </c>
      <c r="BQ140" s="710">
        <f t="shared" si="17"/>
        <v>0</v>
      </c>
      <c r="BR140" s="710">
        <f t="shared" si="18"/>
        <v>0</v>
      </c>
      <c r="BS140" s="710">
        <f t="shared" si="19"/>
        <v>0</v>
      </c>
      <c r="BT140" s="710">
        <f t="shared" si="20"/>
        <v>0</v>
      </c>
      <c r="BU140" s="710">
        <f t="shared" si="21"/>
        <v>0</v>
      </c>
      <c r="BV140" s="710">
        <f t="shared" si="22"/>
        <v>0</v>
      </c>
      <c r="BW140" s="710">
        <f t="shared" si="23"/>
        <v>0</v>
      </c>
      <c r="BX140" s="710">
        <f t="shared" si="24"/>
        <v>0</v>
      </c>
      <c r="BY140" s="710">
        <f t="shared" si="25"/>
        <v>0</v>
      </c>
      <c r="BZ140" s="710"/>
      <c r="CA140" s="710"/>
      <c r="CB140" s="654"/>
      <c r="CC140" s="660">
        <v>1</v>
      </c>
      <c r="CD140" s="828" t="str">
        <f t="shared" si="26"/>
        <v/>
      </c>
      <c r="CE140" s="823" t="str">
        <f t="shared" si="27"/>
        <v/>
      </c>
      <c r="CF140" s="654"/>
      <c r="CG140" s="654"/>
      <c r="CH140" s="654"/>
      <c r="CI140" s="654"/>
      <c r="CJ140" s="654"/>
      <c r="CK140" s="654"/>
      <c r="CL140" s="654"/>
      <c r="CM140" s="654"/>
      <c r="CN140" s="654"/>
      <c r="CO140" s="654"/>
      <c r="CP140" s="654"/>
      <c r="CQ140" s="654"/>
      <c r="CR140" s="654"/>
      <c r="CS140" s="654"/>
      <c r="CT140" s="654"/>
      <c r="CU140" s="654"/>
      <c r="CV140" s="654"/>
      <c r="CW140" s="654"/>
      <c r="CX140" s="654"/>
      <c r="CY140" s="654"/>
      <c r="CZ140" s="654"/>
      <c r="DA140" s="654"/>
      <c r="DB140" s="654"/>
      <c r="DC140" s="654"/>
      <c r="DD140" s="654"/>
      <c r="DE140" s="654"/>
      <c r="DF140" s="654"/>
      <c r="DG140" s="654"/>
      <c r="DH140" s="654"/>
      <c r="DI140" s="654"/>
      <c r="DJ140" s="654"/>
      <c r="DK140" s="654"/>
      <c r="DL140" s="654"/>
      <c r="DM140" s="654"/>
      <c r="DN140" s="654"/>
      <c r="DO140" s="654"/>
      <c r="DP140" s="654"/>
      <c r="DQ140" s="654"/>
      <c r="DR140" s="654"/>
      <c r="DS140" s="654"/>
      <c r="DT140" s="654"/>
      <c r="DU140" s="654"/>
      <c r="DV140" s="654"/>
      <c r="DW140" s="654"/>
      <c r="DX140" s="654"/>
      <c r="DY140" s="654"/>
      <c r="DZ140" s="654"/>
      <c r="EA140" s="654"/>
      <c r="EB140" s="654"/>
      <c r="EC140" s="654"/>
      <c r="ED140" s="654"/>
      <c r="EE140" s="654"/>
      <c r="EF140" s="654"/>
      <c r="EG140" s="654"/>
    </row>
    <row r="141" spans="1:137" ht="10.5" customHeight="1">
      <c r="A141" s="684" t="str">
        <f>IF(B141="","","Control 9")</f>
        <v/>
      </c>
      <c r="B141" s="2269"/>
      <c r="C141" s="2270"/>
      <c r="D141" s="2271"/>
      <c r="E141" s="2272"/>
      <c r="F141" s="2273"/>
      <c r="G141" s="2269"/>
      <c r="H141" s="2274"/>
      <c r="I141" s="2274"/>
      <c r="J141" s="2278"/>
      <c r="K141" s="2279"/>
      <c r="L141" s="2280"/>
      <c r="M141" s="2280"/>
      <c r="N141" s="2280"/>
      <c r="O141" s="2281"/>
      <c r="P141" s="2267"/>
      <c r="Q141" s="2268"/>
      <c r="R141" s="2267"/>
      <c r="S141" s="2268"/>
      <c r="T141" s="2267"/>
      <c r="U141" s="2268"/>
      <c r="V141" s="2267"/>
      <c r="W141" s="2268"/>
      <c r="X141" s="824">
        <f t="shared" si="28"/>
        <v>1</v>
      </c>
      <c r="Y141" s="825">
        <f t="shared" si="32"/>
        <v>8.0639999999999989E-2</v>
      </c>
      <c r="Z141" s="824">
        <f t="shared" si="33"/>
        <v>2</v>
      </c>
      <c r="AA141" s="825">
        <f t="shared" si="34"/>
        <v>0.33600000000000002</v>
      </c>
      <c r="AB141" s="2237"/>
      <c r="AC141" s="2238"/>
      <c r="AD141" s="2238"/>
      <c r="AE141" s="2238"/>
      <c r="AF141" s="2238"/>
      <c r="AG141" s="2239"/>
      <c r="AH141" s="2237"/>
      <c r="AI141" s="2238"/>
      <c r="AJ141" s="2238"/>
      <c r="AK141" s="2238"/>
      <c r="AL141" s="2238"/>
      <c r="AM141" s="2239"/>
      <c r="AN141" s="2237"/>
      <c r="AO141" s="2238"/>
      <c r="AP141" s="2238"/>
      <c r="AQ141" s="2238"/>
      <c r="AR141" s="2238"/>
      <c r="AS141" s="2239"/>
      <c r="AT141" s="826"/>
      <c r="AU141" s="651">
        <v>1</v>
      </c>
      <c r="AW141" s="829">
        <f t="shared" si="29"/>
        <v>0</v>
      </c>
      <c r="AX141" s="829">
        <f>IF(T141="",0,IF(R141="Automático",0.25,IF(R141="Manual",0.15,0)))</f>
        <v>0</v>
      </c>
      <c r="AY141" s="829">
        <f>IF(R141="",0,IF(T141="Preventivo",0.25,IF(T141="Detectivo",0.15,IF(T141="Correctivo",0.1,0))))</f>
        <v>0</v>
      </c>
      <c r="AZ141" s="681"/>
      <c r="BA141" s="681"/>
      <c r="BB141" s="681"/>
      <c r="BC141" s="681"/>
      <c r="BD141" s="681"/>
      <c r="BE141" s="681"/>
      <c r="BF141" s="681"/>
      <c r="BG141" s="681"/>
      <c r="BH141" s="681"/>
      <c r="BL141" s="830"/>
      <c r="BM141" s="830"/>
      <c r="BN141" s="830"/>
      <c r="BO141" s="710">
        <f t="shared" si="15"/>
        <v>0</v>
      </c>
      <c r="BP141" s="710">
        <f t="shared" si="16"/>
        <v>0</v>
      </c>
      <c r="BQ141" s="710">
        <f t="shared" si="17"/>
        <v>0</v>
      </c>
      <c r="BR141" s="710">
        <f t="shared" si="18"/>
        <v>0</v>
      </c>
      <c r="BS141" s="710">
        <f t="shared" si="19"/>
        <v>0</v>
      </c>
      <c r="BT141" s="710">
        <f t="shared" si="20"/>
        <v>0</v>
      </c>
      <c r="BU141" s="710">
        <f t="shared" si="21"/>
        <v>0</v>
      </c>
      <c r="BV141" s="710">
        <f t="shared" si="22"/>
        <v>0</v>
      </c>
      <c r="BW141" s="710">
        <f t="shared" si="23"/>
        <v>0</v>
      </c>
      <c r="BX141" s="710">
        <f t="shared" si="24"/>
        <v>0</v>
      </c>
      <c r="BY141" s="710">
        <f t="shared" si="25"/>
        <v>0</v>
      </c>
      <c r="BZ141" s="710"/>
      <c r="CA141" s="710"/>
      <c r="CB141" s="830"/>
      <c r="CC141" s="660">
        <v>1</v>
      </c>
      <c r="CD141" s="677"/>
      <c r="CE141" s="828" t="str">
        <f>A20</f>
        <v/>
      </c>
      <c r="CF141" s="823" t="str">
        <f>IF(C20="","",C20)</f>
        <v/>
      </c>
    </row>
    <row r="142" spans="1:137" ht="10.5" customHeight="1">
      <c r="A142" s="684" t="str">
        <f>IF(B142="","","Control 10")</f>
        <v/>
      </c>
      <c r="B142" s="2269"/>
      <c r="C142" s="2270"/>
      <c r="D142" s="2271"/>
      <c r="E142" s="2272"/>
      <c r="F142" s="2273"/>
      <c r="G142" s="2269"/>
      <c r="H142" s="2274"/>
      <c r="I142" s="2274"/>
      <c r="J142" s="2278"/>
      <c r="K142" s="2279"/>
      <c r="L142" s="2280"/>
      <c r="M142" s="2280"/>
      <c r="N142" s="2280"/>
      <c r="O142" s="2281"/>
      <c r="P142" s="2267"/>
      <c r="Q142" s="2268"/>
      <c r="R142" s="2267"/>
      <c r="S142" s="2268"/>
      <c r="T142" s="2267"/>
      <c r="U142" s="2268"/>
      <c r="V142" s="2267"/>
      <c r="W142" s="2268"/>
      <c r="X142" s="824">
        <f t="shared" si="28"/>
        <v>1</v>
      </c>
      <c r="Y142" s="825">
        <f t="shared" si="32"/>
        <v>8.0639999999999989E-2</v>
      </c>
      <c r="Z142" s="824">
        <f t="shared" si="33"/>
        <v>2</v>
      </c>
      <c r="AA142" s="825">
        <f t="shared" si="34"/>
        <v>0.33600000000000002</v>
      </c>
      <c r="AB142" s="2237"/>
      <c r="AC142" s="2238"/>
      <c r="AD142" s="2238"/>
      <c r="AE142" s="2238"/>
      <c r="AF142" s="2238"/>
      <c r="AG142" s="2239"/>
      <c r="AH142" s="2237"/>
      <c r="AI142" s="2238"/>
      <c r="AJ142" s="2238"/>
      <c r="AK142" s="2238"/>
      <c r="AL142" s="2238"/>
      <c r="AM142" s="2239"/>
      <c r="AN142" s="2237"/>
      <c r="AO142" s="2238"/>
      <c r="AP142" s="2238"/>
      <c r="AQ142" s="2238"/>
      <c r="AR142" s="2238"/>
      <c r="AS142" s="2239"/>
      <c r="AT142" s="826"/>
      <c r="AU142" s="651">
        <v>1</v>
      </c>
      <c r="AW142" s="829">
        <f t="shared" si="29"/>
        <v>0</v>
      </c>
      <c r="AX142" s="829">
        <f t="shared" ref="AX142:AX162" si="35">IF(R142="",0,IF(T142="Preventivo",0.25,IF(T142="Detectivo",0.15,IF(T142="Correctivo",0.1,0))))</f>
        <v>0</v>
      </c>
      <c r="AY142" s="829">
        <f t="shared" ref="AY142:AY162" si="36">IF(OR(R142=0,T142=0),0,AW142+AX142)</f>
        <v>0</v>
      </c>
      <c r="AZ142" s="681"/>
      <c r="BA142" s="681"/>
      <c r="BB142" s="681"/>
      <c r="BC142" s="681"/>
      <c r="BD142" s="681"/>
      <c r="BE142" s="681"/>
      <c r="BF142" s="681"/>
      <c r="BG142" s="681"/>
      <c r="BH142" s="830"/>
      <c r="BL142" s="654"/>
      <c r="BM142" s="654"/>
      <c r="BN142" s="654"/>
      <c r="BO142" s="710">
        <f t="shared" si="15"/>
        <v>0</v>
      </c>
      <c r="BP142" s="710">
        <f t="shared" si="16"/>
        <v>0</v>
      </c>
      <c r="BQ142" s="710">
        <f t="shared" si="17"/>
        <v>0</v>
      </c>
      <c r="BR142" s="710">
        <f t="shared" si="18"/>
        <v>0</v>
      </c>
      <c r="BS142" s="710">
        <f t="shared" si="19"/>
        <v>0</v>
      </c>
      <c r="BT142" s="710">
        <f t="shared" si="20"/>
        <v>0</v>
      </c>
      <c r="BU142" s="710">
        <f t="shared" si="21"/>
        <v>0</v>
      </c>
      <c r="BV142" s="710">
        <f t="shared" si="22"/>
        <v>0</v>
      </c>
      <c r="BW142" s="710">
        <f t="shared" si="23"/>
        <v>0</v>
      </c>
      <c r="BX142" s="710">
        <f t="shared" si="24"/>
        <v>0</v>
      </c>
      <c r="BY142" s="710">
        <f t="shared" si="25"/>
        <v>0</v>
      </c>
      <c r="BZ142" s="710"/>
      <c r="CA142" s="710"/>
      <c r="CB142" s="654"/>
      <c r="CC142" s="660">
        <v>1</v>
      </c>
      <c r="CD142" s="828" t="str">
        <f t="shared" ref="CD142:CD152" si="37">A21</f>
        <v/>
      </c>
      <c r="CE142" s="823" t="str">
        <f t="shared" ref="CE142:CE152" si="38">IF(C21="","",C21)</f>
        <v/>
      </c>
      <c r="CF142" s="654"/>
    </row>
    <row r="143" spans="1:137" ht="10.5" customHeight="1">
      <c r="A143" s="684" t="str">
        <f>IF(B143="","","Control 11")</f>
        <v/>
      </c>
      <c r="B143" s="2269"/>
      <c r="C143" s="2270"/>
      <c r="D143" s="2271"/>
      <c r="E143" s="2272"/>
      <c r="F143" s="2273"/>
      <c r="G143" s="2269"/>
      <c r="H143" s="2274"/>
      <c r="I143" s="2274"/>
      <c r="J143" s="2278"/>
      <c r="K143" s="2279"/>
      <c r="L143" s="2280"/>
      <c r="M143" s="2280"/>
      <c r="N143" s="2280"/>
      <c r="O143" s="2281"/>
      <c r="P143" s="2267"/>
      <c r="Q143" s="2268"/>
      <c r="R143" s="2267"/>
      <c r="S143" s="2268"/>
      <c r="T143" s="2267"/>
      <c r="U143" s="2268"/>
      <c r="V143" s="2267"/>
      <c r="W143" s="2268"/>
      <c r="X143" s="824">
        <f t="shared" si="28"/>
        <v>1</v>
      </c>
      <c r="Y143" s="825">
        <f t="shared" si="32"/>
        <v>8.0639999999999989E-2</v>
      </c>
      <c r="Z143" s="824">
        <f t="shared" si="33"/>
        <v>2</v>
      </c>
      <c r="AA143" s="825">
        <f t="shared" si="34"/>
        <v>0.33600000000000002</v>
      </c>
      <c r="AB143" s="2237"/>
      <c r="AC143" s="2238"/>
      <c r="AD143" s="2238"/>
      <c r="AE143" s="2238"/>
      <c r="AF143" s="2238"/>
      <c r="AG143" s="2239"/>
      <c r="AH143" s="2237"/>
      <c r="AI143" s="2238"/>
      <c r="AJ143" s="2238"/>
      <c r="AK143" s="2238"/>
      <c r="AL143" s="2238"/>
      <c r="AM143" s="2239"/>
      <c r="AN143" s="2237"/>
      <c r="AO143" s="2238"/>
      <c r="AP143" s="2238"/>
      <c r="AQ143" s="2238"/>
      <c r="AR143" s="2238"/>
      <c r="AS143" s="2239"/>
      <c r="AT143" s="826"/>
      <c r="AU143" s="651">
        <v>1</v>
      </c>
      <c r="AW143" s="829">
        <f t="shared" si="29"/>
        <v>0</v>
      </c>
      <c r="AX143" s="829">
        <f t="shared" si="35"/>
        <v>0</v>
      </c>
      <c r="AY143" s="829">
        <f t="shared" si="36"/>
        <v>0</v>
      </c>
      <c r="AZ143" s="681"/>
      <c r="BA143" s="681"/>
      <c r="BB143" s="681"/>
      <c r="BC143" s="681"/>
      <c r="BD143" s="681"/>
      <c r="BE143" s="681"/>
      <c r="BF143" s="681"/>
      <c r="BG143" s="681"/>
      <c r="BH143" s="830"/>
      <c r="BL143" s="654"/>
      <c r="BM143" s="654"/>
      <c r="BN143" s="654"/>
      <c r="BO143" s="710">
        <f t="shared" si="15"/>
        <v>0</v>
      </c>
      <c r="BP143" s="710">
        <f t="shared" si="16"/>
        <v>0</v>
      </c>
      <c r="BQ143" s="710">
        <f t="shared" si="17"/>
        <v>0</v>
      </c>
      <c r="BR143" s="710">
        <f t="shared" si="18"/>
        <v>0</v>
      </c>
      <c r="BS143" s="710">
        <f t="shared" si="19"/>
        <v>0</v>
      </c>
      <c r="BT143" s="710">
        <f t="shared" si="20"/>
        <v>0</v>
      </c>
      <c r="BU143" s="710">
        <f t="shared" si="21"/>
        <v>0</v>
      </c>
      <c r="BV143" s="710">
        <f t="shared" si="22"/>
        <v>0</v>
      </c>
      <c r="BW143" s="710">
        <f t="shared" si="23"/>
        <v>0</v>
      </c>
      <c r="BX143" s="710">
        <f t="shared" si="24"/>
        <v>0</v>
      </c>
      <c r="BY143" s="710">
        <f t="shared" si="25"/>
        <v>0</v>
      </c>
      <c r="BZ143" s="710"/>
      <c r="CA143" s="710"/>
      <c r="CB143" s="654"/>
      <c r="CC143" s="660">
        <v>1</v>
      </c>
      <c r="CD143" s="828" t="str">
        <f t="shared" si="37"/>
        <v/>
      </c>
      <c r="CE143" s="823" t="str">
        <f t="shared" si="38"/>
        <v/>
      </c>
      <c r="CF143" s="654"/>
    </row>
    <row r="144" spans="1:137" ht="10.5" customHeight="1">
      <c r="A144" s="684" t="str">
        <f>IF(B144="","","Control 12")</f>
        <v/>
      </c>
      <c r="B144" s="2269"/>
      <c r="C144" s="2270"/>
      <c r="D144" s="2271"/>
      <c r="E144" s="2272"/>
      <c r="F144" s="2273"/>
      <c r="G144" s="2269"/>
      <c r="H144" s="2274"/>
      <c r="I144" s="2274"/>
      <c r="J144" s="2278"/>
      <c r="K144" s="2279"/>
      <c r="L144" s="2280"/>
      <c r="M144" s="2280"/>
      <c r="N144" s="2280"/>
      <c r="O144" s="2281"/>
      <c r="P144" s="2267"/>
      <c r="Q144" s="2268"/>
      <c r="R144" s="2267"/>
      <c r="S144" s="2268"/>
      <c r="T144" s="2267"/>
      <c r="U144" s="2268"/>
      <c r="V144" s="2267"/>
      <c r="W144" s="2268"/>
      <c r="X144" s="824">
        <f t="shared" si="28"/>
        <v>1</v>
      </c>
      <c r="Y144" s="825">
        <f t="shared" si="32"/>
        <v>8.0639999999999989E-2</v>
      </c>
      <c r="Z144" s="824">
        <f t="shared" si="33"/>
        <v>2</v>
      </c>
      <c r="AA144" s="825">
        <f t="shared" si="34"/>
        <v>0.33600000000000002</v>
      </c>
      <c r="AB144" s="2237"/>
      <c r="AC144" s="2238"/>
      <c r="AD144" s="2238"/>
      <c r="AE144" s="2238"/>
      <c r="AF144" s="2238"/>
      <c r="AG144" s="2239"/>
      <c r="AH144" s="2237"/>
      <c r="AI144" s="2238"/>
      <c r="AJ144" s="2238"/>
      <c r="AK144" s="2238"/>
      <c r="AL144" s="2238"/>
      <c r="AM144" s="2239"/>
      <c r="AN144" s="2237"/>
      <c r="AO144" s="2238"/>
      <c r="AP144" s="2238"/>
      <c r="AQ144" s="2238"/>
      <c r="AR144" s="2238"/>
      <c r="AS144" s="2239"/>
      <c r="AT144" s="826"/>
      <c r="AU144" s="651">
        <v>1</v>
      </c>
      <c r="AW144" s="829">
        <f t="shared" si="29"/>
        <v>0</v>
      </c>
      <c r="AX144" s="829">
        <f t="shared" si="35"/>
        <v>0</v>
      </c>
      <c r="AY144" s="829">
        <f t="shared" si="36"/>
        <v>0</v>
      </c>
      <c r="AZ144" s="681"/>
      <c r="BA144" s="681"/>
      <c r="BB144" s="681"/>
      <c r="BC144" s="681"/>
      <c r="BD144" s="681"/>
      <c r="BE144" s="681"/>
      <c r="BF144" s="681"/>
      <c r="BG144" s="681"/>
      <c r="BH144" s="830"/>
      <c r="BL144" s="654"/>
      <c r="BM144" s="654"/>
      <c r="BN144" s="654"/>
      <c r="BO144" s="710">
        <f t="shared" si="15"/>
        <v>0</v>
      </c>
      <c r="BP144" s="710">
        <f t="shared" si="16"/>
        <v>0</v>
      </c>
      <c r="BQ144" s="710">
        <f t="shared" si="17"/>
        <v>0</v>
      </c>
      <c r="BR144" s="710">
        <f t="shared" si="18"/>
        <v>0</v>
      </c>
      <c r="BS144" s="710">
        <f t="shared" si="19"/>
        <v>0</v>
      </c>
      <c r="BT144" s="710">
        <f t="shared" si="20"/>
        <v>0</v>
      </c>
      <c r="BU144" s="710">
        <f t="shared" si="21"/>
        <v>0</v>
      </c>
      <c r="BV144" s="710">
        <f t="shared" si="22"/>
        <v>0</v>
      </c>
      <c r="BW144" s="710">
        <f t="shared" si="23"/>
        <v>0</v>
      </c>
      <c r="BX144" s="710">
        <f t="shared" si="24"/>
        <v>0</v>
      </c>
      <c r="BY144" s="710">
        <f t="shared" si="25"/>
        <v>0</v>
      </c>
      <c r="BZ144" s="710"/>
      <c r="CA144" s="710"/>
      <c r="CB144" s="654"/>
      <c r="CC144" s="660">
        <v>1</v>
      </c>
      <c r="CD144" s="828" t="str">
        <f t="shared" si="37"/>
        <v/>
      </c>
      <c r="CE144" s="823" t="str">
        <f t="shared" si="38"/>
        <v/>
      </c>
      <c r="CF144" s="654"/>
    </row>
    <row r="145" spans="1:84" ht="10.5" customHeight="1">
      <c r="A145" s="684" t="str">
        <f>IF(B145="","","Control 13")</f>
        <v/>
      </c>
      <c r="B145" s="2269"/>
      <c r="C145" s="2270"/>
      <c r="D145" s="2271"/>
      <c r="E145" s="2272"/>
      <c r="F145" s="2273"/>
      <c r="G145" s="2269"/>
      <c r="H145" s="2274"/>
      <c r="I145" s="2274"/>
      <c r="J145" s="2278"/>
      <c r="K145" s="2279"/>
      <c r="L145" s="2280"/>
      <c r="M145" s="2280"/>
      <c r="N145" s="2280"/>
      <c r="O145" s="2281"/>
      <c r="P145" s="2267"/>
      <c r="Q145" s="2268"/>
      <c r="R145" s="2267"/>
      <c r="S145" s="2268"/>
      <c r="T145" s="2267"/>
      <c r="U145" s="2268"/>
      <c r="V145" s="2267"/>
      <c r="W145" s="2268"/>
      <c r="X145" s="824">
        <f t="shared" si="28"/>
        <v>1</v>
      </c>
      <c r="Y145" s="825">
        <f t="shared" si="32"/>
        <v>8.0639999999999989E-2</v>
      </c>
      <c r="Z145" s="824">
        <f t="shared" si="33"/>
        <v>2</v>
      </c>
      <c r="AA145" s="825">
        <f t="shared" si="34"/>
        <v>0.33600000000000002</v>
      </c>
      <c r="AB145" s="2237"/>
      <c r="AC145" s="2238"/>
      <c r="AD145" s="2238"/>
      <c r="AE145" s="2238"/>
      <c r="AF145" s="2238"/>
      <c r="AG145" s="2239"/>
      <c r="AH145" s="2237"/>
      <c r="AI145" s="2238"/>
      <c r="AJ145" s="2238"/>
      <c r="AK145" s="2238"/>
      <c r="AL145" s="2238"/>
      <c r="AM145" s="2239"/>
      <c r="AN145" s="2237"/>
      <c r="AO145" s="2238"/>
      <c r="AP145" s="2238"/>
      <c r="AQ145" s="2238"/>
      <c r="AR145" s="2238"/>
      <c r="AS145" s="2239"/>
      <c r="AT145" s="826"/>
      <c r="AU145" s="651">
        <v>1</v>
      </c>
      <c r="AW145" s="829">
        <f t="shared" si="29"/>
        <v>0</v>
      </c>
      <c r="AX145" s="829">
        <f t="shared" si="35"/>
        <v>0</v>
      </c>
      <c r="AY145" s="829">
        <f t="shared" si="36"/>
        <v>0</v>
      </c>
      <c r="AZ145" s="681"/>
      <c r="BA145" s="681"/>
      <c r="BB145" s="681"/>
      <c r="BC145" s="681"/>
      <c r="BD145" s="681"/>
      <c r="BE145" s="681"/>
      <c r="BF145" s="681"/>
      <c r="BG145" s="681"/>
      <c r="BH145" s="830"/>
      <c r="BL145" s="654"/>
      <c r="BM145" s="654"/>
      <c r="BN145" s="654"/>
      <c r="BO145" s="710">
        <f t="shared" si="15"/>
        <v>0</v>
      </c>
      <c r="BP145" s="710">
        <f t="shared" si="16"/>
        <v>0</v>
      </c>
      <c r="BQ145" s="710">
        <f t="shared" si="17"/>
        <v>0</v>
      </c>
      <c r="BR145" s="710">
        <f t="shared" si="18"/>
        <v>0</v>
      </c>
      <c r="BS145" s="710">
        <f t="shared" si="19"/>
        <v>0</v>
      </c>
      <c r="BT145" s="710">
        <f t="shared" si="20"/>
        <v>0</v>
      </c>
      <c r="BU145" s="710">
        <f t="shared" si="21"/>
        <v>0</v>
      </c>
      <c r="BV145" s="710">
        <f t="shared" si="22"/>
        <v>0</v>
      </c>
      <c r="BW145" s="710">
        <f t="shared" si="23"/>
        <v>0</v>
      </c>
      <c r="BX145" s="710">
        <f t="shared" si="24"/>
        <v>0</v>
      </c>
      <c r="BY145" s="710">
        <f t="shared" si="25"/>
        <v>0</v>
      </c>
      <c r="BZ145" s="710"/>
      <c r="CA145" s="710"/>
      <c r="CB145" s="654"/>
      <c r="CC145" s="660">
        <v>1</v>
      </c>
      <c r="CD145" s="828" t="str">
        <f t="shared" si="37"/>
        <v/>
      </c>
      <c r="CE145" s="823" t="str">
        <f t="shared" si="38"/>
        <v/>
      </c>
      <c r="CF145" s="654"/>
    </row>
    <row r="146" spans="1:84" ht="10.5" customHeight="1">
      <c r="A146" s="684" t="str">
        <f>IF(B146="","","Control 14")</f>
        <v/>
      </c>
      <c r="B146" s="2269"/>
      <c r="C146" s="2270"/>
      <c r="D146" s="2271"/>
      <c r="E146" s="2272"/>
      <c r="F146" s="2273"/>
      <c r="G146" s="2269"/>
      <c r="H146" s="2274"/>
      <c r="I146" s="2274"/>
      <c r="J146" s="2278"/>
      <c r="K146" s="2279"/>
      <c r="L146" s="2280"/>
      <c r="M146" s="2280"/>
      <c r="N146" s="2280"/>
      <c r="O146" s="2281"/>
      <c r="P146" s="2267"/>
      <c r="Q146" s="2268"/>
      <c r="R146" s="2267"/>
      <c r="S146" s="2268"/>
      <c r="T146" s="2267"/>
      <c r="U146" s="2268"/>
      <c r="V146" s="2267"/>
      <c r="W146" s="2268"/>
      <c r="X146" s="824">
        <f t="shared" si="28"/>
        <v>1</v>
      </c>
      <c r="Y146" s="825">
        <f t="shared" si="32"/>
        <v>8.0639999999999989E-2</v>
      </c>
      <c r="Z146" s="824">
        <f t="shared" si="33"/>
        <v>2</v>
      </c>
      <c r="AA146" s="825">
        <f t="shared" si="34"/>
        <v>0.33600000000000002</v>
      </c>
      <c r="AB146" s="2237"/>
      <c r="AC146" s="2238"/>
      <c r="AD146" s="2238"/>
      <c r="AE146" s="2238"/>
      <c r="AF146" s="2238"/>
      <c r="AG146" s="2239"/>
      <c r="AH146" s="2237"/>
      <c r="AI146" s="2238"/>
      <c r="AJ146" s="2238"/>
      <c r="AK146" s="2238"/>
      <c r="AL146" s="2238"/>
      <c r="AM146" s="2239"/>
      <c r="AN146" s="2237"/>
      <c r="AO146" s="2238"/>
      <c r="AP146" s="2238"/>
      <c r="AQ146" s="2238"/>
      <c r="AR146" s="2238"/>
      <c r="AS146" s="2239"/>
      <c r="AT146" s="826"/>
      <c r="AU146" s="651">
        <v>1</v>
      </c>
      <c r="AW146" s="829">
        <f t="shared" si="29"/>
        <v>0</v>
      </c>
      <c r="AX146" s="829">
        <f t="shared" si="35"/>
        <v>0</v>
      </c>
      <c r="AY146" s="829">
        <f t="shared" si="36"/>
        <v>0</v>
      </c>
      <c r="AZ146" s="681"/>
      <c r="BA146" s="681"/>
      <c r="BB146" s="681"/>
      <c r="BC146" s="681"/>
      <c r="BD146" s="681"/>
      <c r="BE146" s="681"/>
      <c r="BF146" s="681"/>
      <c r="BG146" s="681"/>
      <c r="BH146" s="830"/>
      <c r="BL146" s="654"/>
      <c r="BM146" s="654"/>
      <c r="BN146" s="654"/>
      <c r="BO146" s="710">
        <f t="shared" si="15"/>
        <v>0</v>
      </c>
      <c r="BP146" s="710">
        <f t="shared" si="16"/>
        <v>0</v>
      </c>
      <c r="BQ146" s="710">
        <f t="shared" si="17"/>
        <v>0</v>
      </c>
      <c r="BR146" s="710">
        <f t="shared" si="18"/>
        <v>0</v>
      </c>
      <c r="BS146" s="710">
        <f t="shared" si="19"/>
        <v>0</v>
      </c>
      <c r="BT146" s="710">
        <f t="shared" si="20"/>
        <v>0</v>
      </c>
      <c r="BU146" s="710">
        <f t="shared" si="21"/>
        <v>0</v>
      </c>
      <c r="BV146" s="710">
        <f t="shared" si="22"/>
        <v>0</v>
      </c>
      <c r="BW146" s="710">
        <f t="shared" si="23"/>
        <v>0</v>
      </c>
      <c r="BX146" s="710">
        <f t="shared" si="24"/>
        <v>0</v>
      </c>
      <c r="BY146" s="710">
        <f t="shared" si="25"/>
        <v>0</v>
      </c>
      <c r="BZ146" s="710"/>
      <c r="CA146" s="710"/>
      <c r="CB146" s="654"/>
      <c r="CC146" s="660">
        <v>1</v>
      </c>
      <c r="CD146" s="828" t="str">
        <f t="shared" si="37"/>
        <v/>
      </c>
      <c r="CE146" s="823" t="str">
        <f t="shared" si="38"/>
        <v/>
      </c>
      <c r="CF146" s="654"/>
    </row>
    <row r="147" spans="1:84" ht="10.5" customHeight="1">
      <c r="A147" s="684" t="str">
        <f>IF(B147="","","Control 15")</f>
        <v/>
      </c>
      <c r="B147" s="2269"/>
      <c r="C147" s="2270"/>
      <c r="D147" s="2271"/>
      <c r="E147" s="2272"/>
      <c r="F147" s="2273"/>
      <c r="G147" s="2269"/>
      <c r="H147" s="2274"/>
      <c r="I147" s="2274"/>
      <c r="J147" s="2278"/>
      <c r="K147" s="2279"/>
      <c r="L147" s="2280"/>
      <c r="M147" s="2280"/>
      <c r="N147" s="2280"/>
      <c r="O147" s="2281"/>
      <c r="P147" s="2267"/>
      <c r="Q147" s="2268"/>
      <c r="R147" s="2267"/>
      <c r="S147" s="2268"/>
      <c r="T147" s="2267"/>
      <c r="U147" s="2268"/>
      <c r="V147" s="2267"/>
      <c r="W147" s="2268"/>
      <c r="X147" s="824">
        <f t="shared" si="28"/>
        <v>1</v>
      </c>
      <c r="Y147" s="825">
        <f t="shared" si="32"/>
        <v>8.0639999999999989E-2</v>
      </c>
      <c r="Z147" s="824">
        <f t="shared" si="33"/>
        <v>2</v>
      </c>
      <c r="AA147" s="825">
        <f t="shared" si="34"/>
        <v>0.33600000000000002</v>
      </c>
      <c r="AB147" s="2237"/>
      <c r="AC147" s="2238"/>
      <c r="AD147" s="2238"/>
      <c r="AE147" s="2238"/>
      <c r="AF147" s="2238"/>
      <c r="AG147" s="2239"/>
      <c r="AH147" s="2237"/>
      <c r="AI147" s="2238"/>
      <c r="AJ147" s="2238"/>
      <c r="AK147" s="2238"/>
      <c r="AL147" s="2238"/>
      <c r="AM147" s="2239"/>
      <c r="AN147" s="2237"/>
      <c r="AO147" s="2238"/>
      <c r="AP147" s="2238"/>
      <c r="AQ147" s="2238"/>
      <c r="AR147" s="2238"/>
      <c r="AS147" s="2239"/>
      <c r="AT147" s="826"/>
      <c r="AU147" s="651">
        <v>1</v>
      </c>
      <c r="AW147" s="829">
        <f t="shared" si="29"/>
        <v>0</v>
      </c>
      <c r="AX147" s="829">
        <f t="shared" si="35"/>
        <v>0</v>
      </c>
      <c r="AY147" s="829">
        <f t="shared" si="36"/>
        <v>0</v>
      </c>
      <c r="AZ147" s="681"/>
      <c r="BA147" s="681"/>
      <c r="BB147" s="681"/>
      <c r="BC147" s="681"/>
      <c r="BD147" s="681"/>
      <c r="BE147" s="681"/>
      <c r="BF147" s="681"/>
      <c r="BG147" s="681"/>
      <c r="BH147" s="830"/>
      <c r="BL147" s="654"/>
      <c r="BM147" s="654"/>
      <c r="BN147" s="654"/>
      <c r="BO147" s="710">
        <f t="shared" si="15"/>
        <v>0</v>
      </c>
      <c r="BP147" s="710">
        <f t="shared" si="16"/>
        <v>0</v>
      </c>
      <c r="BQ147" s="710">
        <f t="shared" si="17"/>
        <v>0</v>
      </c>
      <c r="BR147" s="710">
        <f t="shared" si="18"/>
        <v>0</v>
      </c>
      <c r="BS147" s="710">
        <f t="shared" si="19"/>
        <v>0</v>
      </c>
      <c r="BT147" s="710">
        <f t="shared" si="20"/>
        <v>0</v>
      </c>
      <c r="BU147" s="710">
        <f t="shared" si="21"/>
        <v>0</v>
      </c>
      <c r="BV147" s="710">
        <f t="shared" si="22"/>
        <v>0</v>
      </c>
      <c r="BW147" s="710">
        <f t="shared" si="23"/>
        <v>0</v>
      </c>
      <c r="BX147" s="710">
        <f t="shared" si="24"/>
        <v>0</v>
      </c>
      <c r="BY147" s="710">
        <f t="shared" si="25"/>
        <v>0</v>
      </c>
      <c r="BZ147" s="710"/>
      <c r="CA147" s="710"/>
      <c r="CB147" s="654"/>
      <c r="CC147" s="660">
        <v>1</v>
      </c>
      <c r="CD147" s="828" t="str">
        <f t="shared" si="37"/>
        <v/>
      </c>
      <c r="CE147" s="823" t="str">
        <f t="shared" si="38"/>
        <v/>
      </c>
      <c r="CF147" s="654"/>
    </row>
    <row r="148" spans="1:84" ht="10.5" customHeight="1">
      <c r="A148" s="684" t="str">
        <f>IF(B148="","","Control 16")</f>
        <v/>
      </c>
      <c r="B148" s="2269"/>
      <c r="C148" s="2270"/>
      <c r="D148" s="2271"/>
      <c r="E148" s="2272"/>
      <c r="F148" s="2273"/>
      <c r="G148" s="2269"/>
      <c r="H148" s="2274"/>
      <c r="I148" s="2274"/>
      <c r="J148" s="2278"/>
      <c r="K148" s="2279"/>
      <c r="L148" s="2280"/>
      <c r="M148" s="2280"/>
      <c r="N148" s="2280"/>
      <c r="O148" s="2281"/>
      <c r="P148" s="2267"/>
      <c r="Q148" s="2268"/>
      <c r="R148" s="2267"/>
      <c r="S148" s="2268"/>
      <c r="T148" s="2267"/>
      <c r="U148" s="2268"/>
      <c r="V148" s="2267"/>
      <c r="W148" s="2268"/>
      <c r="X148" s="824">
        <f t="shared" si="28"/>
        <v>1</v>
      </c>
      <c r="Y148" s="825">
        <f t="shared" si="32"/>
        <v>8.0639999999999989E-2</v>
      </c>
      <c r="Z148" s="824">
        <f t="shared" si="33"/>
        <v>2</v>
      </c>
      <c r="AA148" s="825">
        <f t="shared" si="34"/>
        <v>0.33600000000000002</v>
      </c>
      <c r="AB148" s="2237"/>
      <c r="AC148" s="2238"/>
      <c r="AD148" s="2238"/>
      <c r="AE148" s="2238"/>
      <c r="AF148" s="2238"/>
      <c r="AG148" s="2239"/>
      <c r="AH148" s="2237"/>
      <c r="AI148" s="2238"/>
      <c r="AJ148" s="2238"/>
      <c r="AK148" s="2238"/>
      <c r="AL148" s="2238"/>
      <c r="AM148" s="2239"/>
      <c r="AN148" s="2237"/>
      <c r="AO148" s="2238"/>
      <c r="AP148" s="2238"/>
      <c r="AQ148" s="2238"/>
      <c r="AR148" s="2238"/>
      <c r="AS148" s="2239"/>
      <c r="AT148" s="826"/>
      <c r="AU148" s="651">
        <v>1</v>
      </c>
      <c r="AW148" s="829">
        <f t="shared" si="29"/>
        <v>0</v>
      </c>
      <c r="AX148" s="829">
        <f t="shared" si="35"/>
        <v>0</v>
      </c>
      <c r="AY148" s="829">
        <f t="shared" si="36"/>
        <v>0</v>
      </c>
      <c r="AZ148" s="681"/>
      <c r="BA148" s="681"/>
      <c r="BB148" s="681"/>
      <c r="BC148" s="681"/>
      <c r="BD148" s="681"/>
      <c r="BE148" s="681"/>
      <c r="BF148" s="681"/>
      <c r="BG148" s="681"/>
      <c r="BH148" s="830"/>
      <c r="BL148" s="654"/>
      <c r="BM148" s="654"/>
      <c r="BN148" s="654"/>
      <c r="BO148" s="710">
        <f t="shared" si="15"/>
        <v>0</v>
      </c>
      <c r="BP148" s="710">
        <f t="shared" si="16"/>
        <v>0</v>
      </c>
      <c r="BQ148" s="710">
        <f t="shared" si="17"/>
        <v>0</v>
      </c>
      <c r="BR148" s="710">
        <f t="shared" si="18"/>
        <v>0</v>
      </c>
      <c r="BS148" s="710">
        <f t="shared" si="19"/>
        <v>0</v>
      </c>
      <c r="BT148" s="710">
        <f t="shared" si="20"/>
        <v>0</v>
      </c>
      <c r="BU148" s="710">
        <f t="shared" si="21"/>
        <v>0</v>
      </c>
      <c r="BV148" s="710">
        <f t="shared" si="22"/>
        <v>0</v>
      </c>
      <c r="BW148" s="710">
        <f t="shared" si="23"/>
        <v>0</v>
      </c>
      <c r="BX148" s="710">
        <f t="shared" si="24"/>
        <v>0</v>
      </c>
      <c r="BY148" s="710">
        <f t="shared" si="25"/>
        <v>0</v>
      </c>
      <c r="BZ148" s="710"/>
      <c r="CA148" s="710"/>
      <c r="CB148" s="654"/>
      <c r="CC148" s="660">
        <v>1</v>
      </c>
      <c r="CD148" s="828" t="str">
        <f t="shared" si="37"/>
        <v/>
      </c>
      <c r="CE148" s="823" t="str">
        <f t="shared" si="38"/>
        <v/>
      </c>
      <c r="CF148" s="654"/>
    </row>
    <row r="149" spans="1:84" ht="10.5" customHeight="1">
      <c r="A149" s="684" t="str">
        <f>IF(B149="","","Control 17")</f>
        <v/>
      </c>
      <c r="B149" s="2269"/>
      <c r="C149" s="2270"/>
      <c r="D149" s="2271"/>
      <c r="E149" s="2272"/>
      <c r="F149" s="2273"/>
      <c r="G149" s="2269"/>
      <c r="H149" s="2274"/>
      <c r="I149" s="2274"/>
      <c r="J149" s="2278"/>
      <c r="K149" s="2279"/>
      <c r="L149" s="2280"/>
      <c r="M149" s="2280"/>
      <c r="N149" s="2280"/>
      <c r="O149" s="2281"/>
      <c r="P149" s="2267"/>
      <c r="Q149" s="2268"/>
      <c r="R149" s="2267"/>
      <c r="S149" s="2268"/>
      <c r="T149" s="2267"/>
      <c r="U149" s="2268"/>
      <c r="V149" s="2267"/>
      <c r="W149" s="2268"/>
      <c r="X149" s="824">
        <f t="shared" si="28"/>
        <v>1</v>
      </c>
      <c r="Y149" s="825">
        <f t="shared" si="32"/>
        <v>8.0639999999999989E-2</v>
      </c>
      <c r="Z149" s="824">
        <f t="shared" si="33"/>
        <v>2</v>
      </c>
      <c r="AA149" s="825">
        <f t="shared" si="34"/>
        <v>0.33600000000000002</v>
      </c>
      <c r="AB149" s="2237"/>
      <c r="AC149" s="2238"/>
      <c r="AD149" s="2238"/>
      <c r="AE149" s="2238"/>
      <c r="AF149" s="2238"/>
      <c r="AG149" s="2239"/>
      <c r="AH149" s="2237"/>
      <c r="AI149" s="2238"/>
      <c r="AJ149" s="2238"/>
      <c r="AK149" s="2238"/>
      <c r="AL149" s="2238"/>
      <c r="AM149" s="2239"/>
      <c r="AN149" s="2237"/>
      <c r="AO149" s="2238"/>
      <c r="AP149" s="2238"/>
      <c r="AQ149" s="2238"/>
      <c r="AR149" s="2238"/>
      <c r="AS149" s="2239"/>
      <c r="AT149" s="826"/>
      <c r="AU149" s="651">
        <v>1</v>
      </c>
      <c r="AW149" s="829">
        <f t="shared" si="29"/>
        <v>0</v>
      </c>
      <c r="AX149" s="829">
        <f t="shared" si="35"/>
        <v>0</v>
      </c>
      <c r="AY149" s="829">
        <f t="shared" si="36"/>
        <v>0</v>
      </c>
      <c r="AZ149" s="681"/>
      <c r="BA149" s="681"/>
      <c r="BB149" s="681"/>
      <c r="BC149" s="681"/>
      <c r="BD149" s="681"/>
      <c r="BE149" s="681"/>
      <c r="BF149" s="681"/>
      <c r="BG149" s="681"/>
      <c r="BH149" s="830"/>
      <c r="BL149" s="654"/>
      <c r="BM149" s="654"/>
      <c r="BN149" s="654"/>
      <c r="BO149" s="710">
        <f t="shared" si="15"/>
        <v>0</v>
      </c>
      <c r="BP149" s="710">
        <f t="shared" si="16"/>
        <v>0</v>
      </c>
      <c r="BQ149" s="710">
        <f t="shared" si="17"/>
        <v>0</v>
      </c>
      <c r="BR149" s="710">
        <f t="shared" si="18"/>
        <v>0</v>
      </c>
      <c r="BS149" s="710">
        <f t="shared" si="19"/>
        <v>0</v>
      </c>
      <c r="BT149" s="710">
        <f t="shared" si="20"/>
        <v>0</v>
      </c>
      <c r="BU149" s="710">
        <f t="shared" si="21"/>
        <v>0</v>
      </c>
      <c r="BV149" s="710">
        <f t="shared" si="22"/>
        <v>0</v>
      </c>
      <c r="BW149" s="710">
        <f t="shared" si="23"/>
        <v>0</v>
      </c>
      <c r="BX149" s="710">
        <f t="shared" si="24"/>
        <v>0</v>
      </c>
      <c r="BY149" s="710">
        <f t="shared" si="25"/>
        <v>0</v>
      </c>
      <c r="BZ149" s="710"/>
      <c r="CA149" s="710"/>
      <c r="CB149" s="654"/>
      <c r="CC149" s="660">
        <v>1</v>
      </c>
      <c r="CD149" s="828" t="str">
        <f t="shared" si="37"/>
        <v/>
      </c>
      <c r="CE149" s="823" t="str">
        <f t="shared" si="38"/>
        <v/>
      </c>
      <c r="CF149" s="654"/>
    </row>
    <row r="150" spans="1:84" ht="10.5" customHeight="1">
      <c r="A150" s="684" t="str">
        <f>IF(B150="","","Control 18")</f>
        <v/>
      </c>
      <c r="B150" s="2269"/>
      <c r="C150" s="2270"/>
      <c r="D150" s="2271"/>
      <c r="E150" s="2272"/>
      <c r="F150" s="2273"/>
      <c r="G150" s="2269"/>
      <c r="H150" s="2274"/>
      <c r="I150" s="2274"/>
      <c r="J150" s="2278"/>
      <c r="K150" s="2279"/>
      <c r="L150" s="2280"/>
      <c r="M150" s="2280"/>
      <c r="N150" s="2280"/>
      <c r="O150" s="2281"/>
      <c r="P150" s="2267"/>
      <c r="Q150" s="2268"/>
      <c r="R150" s="2267"/>
      <c r="S150" s="2268"/>
      <c r="T150" s="2267"/>
      <c r="U150" s="2268"/>
      <c r="V150" s="2267"/>
      <c r="W150" s="2268"/>
      <c r="X150" s="824">
        <f>IF(Y150&gt;0.8,5,IF(Y150&gt;0.6,4,IF(Y150&gt;0.4,3,IF(Y150&gt;0.2,2,1))))</f>
        <v>1</v>
      </c>
      <c r="Y150" s="825">
        <f t="shared" si="32"/>
        <v>8.0639999999999989E-2</v>
      </c>
      <c r="Z150" s="824">
        <f t="shared" si="33"/>
        <v>2</v>
      </c>
      <c r="AA150" s="825">
        <f t="shared" si="34"/>
        <v>0.33600000000000002</v>
      </c>
      <c r="AB150" s="2237"/>
      <c r="AC150" s="2238"/>
      <c r="AD150" s="2238"/>
      <c r="AE150" s="2238"/>
      <c r="AF150" s="2238"/>
      <c r="AG150" s="2239"/>
      <c r="AH150" s="2237"/>
      <c r="AI150" s="2238"/>
      <c r="AJ150" s="2238"/>
      <c r="AK150" s="2238"/>
      <c r="AL150" s="2238"/>
      <c r="AM150" s="2239"/>
      <c r="AN150" s="2237"/>
      <c r="AO150" s="2238"/>
      <c r="AP150" s="2238"/>
      <c r="AQ150" s="2238"/>
      <c r="AR150" s="2238"/>
      <c r="AS150" s="2239"/>
      <c r="AT150" s="826"/>
      <c r="AU150" s="651">
        <v>1</v>
      </c>
      <c r="AW150" s="829">
        <f t="shared" si="29"/>
        <v>0</v>
      </c>
      <c r="AX150" s="829">
        <f t="shared" si="35"/>
        <v>0</v>
      </c>
      <c r="AY150" s="829">
        <f t="shared" si="36"/>
        <v>0</v>
      </c>
      <c r="AZ150" s="681"/>
      <c r="BA150" s="681"/>
      <c r="BB150" s="681"/>
      <c r="BC150" s="681"/>
      <c r="BD150" s="681"/>
      <c r="BE150" s="681"/>
      <c r="BF150" s="681"/>
      <c r="BG150" s="681"/>
      <c r="BH150" s="830"/>
      <c r="BL150" s="654"/>
      <c r="BM150" s="654"/>
      <c r="BN150" s="654"/>
      <c r="BO150" s="710">
        <f t="shared" si="15"/>
        <v>0</v>
      </c>
      <c r="BP150" s="710">
        <f t="shared" si="16"/>
        <v>0</v>
      </c>
      <c r="BQ150" s="710">
        <f t="shared" si="17"/>
        <v>0</v>
      </c>
      <c r="BR150" s="710">
        <f t="shared" si="18"/>
        <v>0</v>
      </c>
      <c r="BS150" s="710">
        <f t="shared" si="19"/>
        <v>0</v>
      </c>
      <c r="BT150" s="710">
        <f t="shared" si="20"/>
        <v>0</v>
      </c>
      <c r="BU150" s="710">
        <f t="shared" si="21"/>
        <v>0</v>
      </c>
      <c r="BV150" s="710">
        <f t="shared" si="22"/>
        <v>0</v>
      </c>
      <c r="BW150" s="710">
        <f t="shared" si="23"/>
        <v>0</v>
      </c>
      <c r="BX150" s="710">
        <f t="shared" si="24"/>
        <v>0</v>
      </c>
      <c r="BY150" s="710">
        <f t="shared" si="25"/>
        <v>0</v>
      </c>
      <c r="BZ150" s="710"/>
      <c r="CA150" s="710"/>
      <c r="CB150" s="654"/>
      <c r="CC150" s="660">
        <v>1</v>
      </c>
      <c r="CD150" s="828" t="str">
        <f t="shared" si="37"/>
        <v/>
      </c>
      <c r="CE150" s="823" t="str">
        <f t="shared" si="38"/>
        <v/>
      </c>
      <c r="CF150" s="654"/>
    </row>
    <row r="151" spans="1:84" ht="10.5" customHeight="1">
      <c r="A151" s="684" t="str">
        <f>IF(B151="","","Control 19")</f>
        <v/>
      </c>
      <c r="B151" s="2269"/>
      <c r="C151" s="2270"/>
      <c r="D151" s="2271"/>
      <c r="E151" s="2272"/>
      <c r="F151" s="2273"/>
      <c r="G151" s="2269"/>
      <c r="H151" s="2274"/>
      <c r="I151" s="2274"/>
      <c r="J151" s="2278"/>
      <c r="K151" s="2279"/>
      <c r="L151" s="2280"/>
      <c r="M151" s="2280"/>
      <c r="N151" s="2280"/>
      <c r="O151" s="2281"/>
      <c r="P151" s="2267"/>
      <c r="Q151" s="2268"/>
      <c r="R151" s="2267"/>
      <c r="S151" s="2268"/>
      <c r="T151" s="2267"/>
      <c r="U151" s="2268"/>
      <c r="V151" s="2267"/>
      <c r="W151" s="2268"/>
      <c r="X151" s="824">
        <f t="shared" si="28"/>
        <v>1</v>
      </c>
      <c r="Y151" s="825">
        <f t="shared" si="32"/>
        <v>8.0639999999999989E-2</v>
      </c>
      <c r="Z151" s="824">
        <f t="shared" si="33"/>
        <v>2</v>
      </c>
      <c r="AA151" s="825">
        <f t="shared" si="34"/>
        <v>0.33600000000000002</v>
      </c>
      <c r="AB151" s="2237"/>
      <c r="AC151" s="2238"/>
      <c r="AD151" s="2238"/>
      <c r="AE151" s="2238"/>
      <c r="AF151" s="2238"/>
      <c r="AG151" s="2239"/>
      <c r="AH151" s="2237"/>
      <c r="AI151" s="2238"/>
      <c r="AJ151" s="2238"/>
      <c r="AK151" s="2238"/>
      <c r="AL151" s="2238"/>
      <c r="AM151" s="2239"/>
      <c r="AN151" s="2237"/>
      <c r="AO151" s="2238"/>
      <c r="AP151" s="2238"/>
      <c r="AQ151" s="2238"/>
      <c r="AR151" s="2238"/>
      <c r="AS151" s="2239"/>
      <c r="AT151" s="826"/>
      <c r="AU151" s="651">
        <v>1</v>
      </c>
      <c r="AW151" s="829">
        <f t="shared" si="29"/>
        <v>0</v>
      </c>
      <c r="AX151" s="829">
        <f t="shared" si="35"/>
        <v>0</v>
      </c>
      <c r="AY151" s="829">
        <f t="shared" si="36"/>
        <v>0</v>
      </c>
      <c r="AZ151" s="681"/>
      <c r="BA151" s="681"/>
      <c r="BB151" s="681"/>
      <c r="BC151" s="681"/>
      <c r="BD151" s="681"/>
      <c r="BE151" s="681"/>
      <c r="BF151" s="681"/>
      <c r="BG151" s="681"/>
      <c r="BH151" s="830"/>
      <c r="BL151" s="654"/>
      <c r="BM151" s="654"/>
      <c r="BN151" s="654"/>
      <c r="BO151" s="710">
        <f t="shared" si="15"/>
        <v>0</v>
      </c>
      <c r="BP151" s="710">
        <f t="shared" si="16"/>
        <v>0</v>
      </c>
      <c r="BQ151" s="710">
        <f t="shared" si="17"/>
        <v>0</v>
      </c>
      <c r="BR151" s="710">
        <f t="shared" si="18"/>
        <v>0</v>
      </c>
      <c r="BS151" s="710">
        <f t="shared" si="19"/>
        <v>0</v>
      </c>
      <c r="BT151" s="710">
        <f t="shared" si="20"/>
        <v>0</v>
      </c>
      <c r="BU151" s="710">
        <f t="shared" si="21"/>
        <v>0</v>
      </c>
      <c r="BV151" s="710">
        <f t="shared" si="22"/>
        <v>0</v>
      </c>
      <c r="BW151" s="710">
        <f t="shared" si="23"/>
        <v>0</v>
      </c>
      <c r="BX151" s="710">
        <f t="shared" si="24"/>
        <v>0</v>
      </c>
      <c r="BY151" s="710">
        <f t="shared" si="25"/>
        <v>0</v>
      </c>
      <c r="BZ151" s="710"/>
      <c r="CA151" s="710"/>
      <c r="CB151" s="654"/>
      <c r="CC151" s="660">
        <v>1</v>
      </c>
      <c r="CD151" s="828" t="str">
        <f t="shared" si="37"/>
        <v/>
      </c>
      <c r="CE151" s="823" t="str">
        <f t="shared" si="38"/>
        <v/>
      </c>
      <c r="CF151" s="654"/>
    </row>
    <row r="152" spans="1:84" ht="10.5" customHeight="1">
      <c r="A152" s="684" t="str">
        <f>IF(B152="","","Control 20")</f>
        <v/>
      </c>
      <c r="B152" s="2269"/>
      <c r="C152" s="2270"/>
      <c r="D152" s="2271"/>
      <c r="E152" s="2272"/>
      <c r="F152" s="2273"/>
      <c r="G152" s="2269"/>
      <c r="H152" s="2274"/>
      <c r="I152" s="2274"/>
      <c r="J152" s="2278"/>
      <c r="K152" s="2279"/>
      <c r="L152" s="2280"/>
      <c r="M152" s="2280"/>
      <c r="N152" s="2280"/>
      <c r="O152" s="2281"/>
      <c r="P152" s="2267"/>
      <c r="Q152" s="2268"/>
      <c r="R152" s="2267"/>
      <c r="S152" s="2268"/>
      <c r="T152" s="2267"/>
      <c r="U152" s="2268"/>
      <c r="V152" s="2267"/>
      <c r="W152" s="2268"/>
      <c r="X152" s="824">
        <f t="shared" si="28"/>
        <v>1</v>
      </c>
      <c r="Y152" s="825">
        <f t="shared" si="32"/>
        <v>8.0639999999999989E-2</v>
      </c>
      <c r="Z152" s="824">
        <f t="shared" si="33"/>
        <v>2</v>
      </c>
      <c r="AA152" s="825">
        <f t="shared" si="34"/>
        <v>0.33600000000000002</v>
      </c>
      <c r="AB152" s="2237"/>
      <c r="AC152" s="2238"/>
      <c r="AD152" s="2238"/>
      <c r="AE152" s="2238"/>
      <c r="AF152" s="2238"/>
      <c r="AG152" s="2239"/>
      <c r="AH152" s="2237"/>
      <c r="AI152" s="2238"/>
      <c r="AJ152" s="2238"/>
      <c r="AK152" s="2238"/>
      <c r="AL152" s="2238"/>
      <c r="AM152" s="2239"/>
      <c r="AN152" s="2237"/>
      <c r="AO152" s="2238"/>
      <c r="AP152" s="2238"/>
      <c r="AQ152" s="2238"/>
      <c r="AR152" s="2238"/>
      <c r="AS152" s="2239"/>
      <c r="AT152" s="826"/>
      <c r="AU152" s="651">
        <v>1</v>
      </c>
      <c r="AW152" s="829">
        <f t="shared" si="29"/>
        <v>0</v>
      </c>
      <c r="AX152" s="829">
        <f t="shared" si="35"/>
        <v>0</v>
      </c>
      <c r="AY152" s="829">
        <f t="shared" si="36"/>
        <v>0</v>
      </c>
      <c r="AZ152" s="681"/>
      <c r="BA152" s="681"/>
      <c r="BB152" s="681"/>
      <c r="BC152" s="681"/>
      <c r="BD152" s="681"/>
      <c r="BE152" s="681"/>
      <c r="BF152" s="681"/>
      <c r="BG152" s="681"/>
      <c r="BH152" s="830"/>
      <c r="BL152" s="654"/>
      <c r="BM152" s="654"/>
      <c r="BN152" s="654"/>
      <c r="BO152" s="710">
        <f t="shared" si="15"/>
        <v>0</v>
      </c>
      <c r="BP152" s="710">
        <f t="shared" si="16"/>
        <v>0</v>
      </c>
      <c r="BQ152" s="710">
        <f t="shared" si="17"/>
        <v>0</v>
      </c>
      <c r="BR152" s="710">
        <f t="shared" si="18"/>
        <v>0</v>
      </c>
      <c r="BS152" s="710">
        <f t="shared" si="19"/>
        <v>0</v>
      </c>
      <c r="BT152" s="710">
        <f t="shared" si="20"/>
        <v>0</v>
      </c>
      <c r="BU152" s="710">
        <f t="shared" si="21"/>
        <v>0</v>
      </c>
      <c r="BV152" s="710">
        <f t="shared" si="22"/>
        <v>0</v>
      </c>
      <c r="BW152" s="710">
        <f t="shared" si="23"/>
        <v>0</v>
      </c>
      <c r="BX152" s="710">
        <f t="shared" si="24"/>
        <v>0</v>
      </c>
      <c r="BY152" s="710">
        <f t="shared" si="25"/>
        <v>0</v>
      </c>
      <c r="BZ152" s="710"/>
      <c r="CA152" s="710"/>
      <c r="CB152" s="654"/>
      <c r="CC152" s="660">
        <v>1</v>
      </c>
      <c r="CD152" s="828" t="str">
        <f t="shared" si="37"/>
        <v/>
      </c>
      <c r="CE152" s="823" t="str">
        <f t="shared" si="38"/>
        <v/>
      </c>
      <c r="CF152" s="654"/>
    </row>
    <row r="153" spans="1:84" ht="10.5" customHeight="1">
      <c r="A153" s="684" t="str">
        <f>IF(B153="","","Control 21")</f>
        <v/>
      </c>
      <c r="B153" s="2269"/>
      <c r="C153" s="2270"/>
      <c r="D153" s="2271"/>
      <c r="E153" s="2272"/>
      <c r="F153" s="2273"/>
      <c r="G153" s="2269"/>
      <c r="H153" s="2274"/>
      <c r="I153" s="2274"/>
      <c r="J153" s="2278"/>
      <c r="K153" s="2279"/>
      <c r="L153" s="2280"/>
      <c r="M153" s="2280"/>
      <c r="N153" s="2280"/>
      <c r="O153" s="2281"/>
      <c r="P153" s="2267"/>
      <c r="Q153" s="2268"/>
      <c r="R153" s="2267"/>
      <c r="S153" s="2268"/>
      <c r="T153" s="2267"/>
      <c r="U153" s="2268"/>
      <c r="V153" s="2267"/>
      <c r="W153" s="2268"/>
      <c r="X153" s="824">
        <f t="shared" si="28"/>
        <v>1</v>
      </c>
      <c r="Y153" s="825">
        <f t="shared" si="32"/>
        <v>8.0639999999999989E-2</v>
      </c>
      <c r="Z153" s="824">
        <f t="shared" si="33"/>
        <v>2</v>
      </c>
      <c r="AA153" s="825">
        <f t="shared" si="34"/>
        <v>0.33600000000000002</v>
      </c>
      <c r="AB153" s="2237"/>
      <c r="AC153" s="2238"/>
      <c r="AD153" s="2238"/>
      <c r="AE153" s="2238"/>
      <c r="AF153" s="2238"/>
      <c r="AG153" s="2239"/>
      <c r="AH153" s="2237"/>
      <c r="AI153" s="2238"/>
      <c r="AJ153" s="2238"/>
      <c r="AK153" s="2238"/>
      <c r="AL153" s="2238"/>
      <c r="AM153" s="2239"/>
      <c r="AN153" s="2237"/>
      <c r="AO153" s="2238"/>
      <c r="AP153" s="2238"/>
      <c r="AQ153" s="2238"/>
      <c r="AR153" s="2238"/>
      <c r="AS153" s="2239"/>
      <c r="AT153" s="826"/>
      <c r="AU153" s="651">
        <v>1</v>
      </c>
      <c r="AW153" s="829">
        <f t="shared" si="29"/>
        <v>0</v>
      </c>
      <c r="AX153" s="829">
        <f t="shared" si="35"/>
        <v>0</v>
      </c>
      <c r="AY153" s="829">
        <f t="shared" si="36"/>
        <v>0</v>
      </c>
      <c r="AZ153" s="681"/>
      <c r="BA153" s="681"/>
      <c r="BB153" s="681"/>
      <c r="BC153" s="681"/>
      <c r="BD153" s="681"/>
      <c r="BE153" s="681"/>
      <c r="BF153" s="681"/>
      <c r="BG153" s="681"/>
      <c r="BH153" s="830"/>
      <c r="BL153" s="654"/>
      <c r="BM153" s="654"/>
      <c r="BN153" s="654"/>
      <c r="BO153" s="710">
        <f t="shared" si="15"/>
        <v>0</v>
      </c>
      <c r="BP153" s="710">
        <f t="shared" si="16"/>
        <v>0</v>
      </c>
      <c r="BQ153" s="710">
        <f t="shared" si="17"/>
        <v>0</v>
      </c>
      <c r="BR153" s="710">
        <f t="shared" si="18"/>
        <v>0</v>
      </c>
      <c r="BS153" s="710">
        <f t="shared" si="19"/>
        <v>0</v>
      </c>
      <c r="BT153" s="710">
        <f t="shared" si="20"/>
        <v>0</v>
      </c>
      <c r="BU153" s="710">
        <f t="shared" si="21"/>
        <v>0</v>
      </c>
      <c r="BV153" s="710">
        <f t="shared" si="22"/>
        <v>0</v>
      </c>
      <c r="BW153" s="710">
        <f t="shared" si="23"/>
        <v>0</v>
      </c>
      <c r="BX153" s="710">
        <f t="shared" si="24"/>
        <v>0</v>
      </c>
      <c r="BY153" s="710">
        <f t="shared" si="25"/>
        <v>0</v>
      </c>
      <c r="BZ153" s="710"/>
      <c r="CA153" s="710"/>
      <c r="CB153" s="654"/>
      <c r="CC153" s="660">
        <v>1</v>
      </c>
      <c r="CD153" s="828"/>
      <c r="CE153" s="823"/>
      <c r="CF153" s="654"/>
    </row>
    <row r="154" spans="1:84" ht="10.5" customHeight="1">
      <c r="A154" s="684" t="str">
        <f>IF(B154="","","Control 22")</f>
        <v/>
      </c>
      <c r="B154" s="2269"/>
      <c r="C154" s="2270"/>
      <c r="D154" s="2271"/>
      <c r="E154" s="2272"/>
      <c r="F154" s="2273"/>
      <c r="G154" s="2269"/>
      <c r="H154" s="2274"/>
      <c r="I154" s="2274"/>
      <c r="J154" s="2278"/>
      <c r="K154" s="2279"/>
      <c r="L154" s="2280"/>
      <c r="M154" s="2280"/>
      <c r="N154" s="2280"/>
      <c r="O154" s="2281"/>
      <c r="P154" s="2267"/>
      <c r="Q154" s="2268"/>
      <c r="R154" s="2267"/>
      <c r="S154" s="2268"/>
      <c r="T154" s="2267"/>
      <c r="U154" s="2268"/>
      <c r="V154" s="2267"/>
      <c r="W154" s="2268"/>
      <c r="X154" s="824">
        <f t="shared" si="28"/>
        <v>1</v>
      </c>
      <c r="Y154" s="825">
        <f t="shared" si="32"/>
        <v>8.0639999999999989E-2</v>
      </c>
      <c r="Z154" s="824">
        <f t="shared" si="33"/>
        <v>2</v>
      </c>
      <c r="AA154" s="825">
        <f t="shared" si="34"/>
        <v>0.33600000000000002</v>
      </c>
      <c r="AB154" s="2237"/>
      <c r="AC154" s="2238"/>
      <c r="AD154" s="2238"/>
      <c r="AE154" s="2238"/>
      <c r="AF154" s="2238"/>
      <c r="AG154" s="2239"/>
      <c r="AH154" s="2237"/>
      <c r="AI154" s="2238"/>
      <c r="AJ154" s="2238"/>
      <c r="AK154" s="2238"/>
      <c r="AL154" s="2238"/>
      <c r="AM154" s="2239"/>
      <c r="AN154" s="2237"/>
      <c r="AO154" s="2238"/>
      <c r="AP154" s="2238"/>
      <c r="AQ154" s="2238"/>
      <c r="AR154" s="2238"/>
      <c r="AS154" s="2239"/>
      <c r="AT154" s="826"/>
      <c r="AU154" s="651">
        <v>1</v>
      </c>
      <c r="AW154" s="829">
        <f t="shared" si="29"/>
        <v>0</v>
      </c>
      <c r="AX154" s="829">
        <f t="shared" si="35"/>
        <v>0</v>
      </c>
      <c r="AY154" s="829">
        <f t="shared" si="36"/>
        <v>0</v>
      </c>
      <c r="AZ154" s="681"/>
      <c r="BA154" s="681"/>
      <c r="BB154" s="681"/>
      <c r="BC154" s="681"/>
      <c r="BD154" s="681"/>
      <c r="BE154" s="681"/>
      <c r="BF154" s="681"/>
      <c r="BG154" s="681"/>
      <c r="BH154" s="830"/>
      <c r="BL154" s="654"/>
      <c r="BM154" s="654"/>
      <c r="BN154" s="654"/>
      <c r="BO154" s="710">
        <f t="shared" si="15"/>
        <v>0</v>
      </c>
      <c r="BP154" s="710">
        <f t="shared" si="16"/>
        <v>0</v>
      </c>
      <c r="BQ154" s="710">
        <f t="shared" si="17"/>
        <v>0</v>
      </c>
      <c r="BR154" s="710">
        <f t="shared" si="18"/>
        <v>0</v>
      </c>
      <c r="BS154" s="710">
        <f t="shared" si="19"/>
        <v>0</v>
      </c>
      <c r="BT154" s="710">
        <f t="shared" si="20"/>
        <v>0</v>
      </c>
      <c r="BU154" s="710">
        <f t="shared" si="21"/>
        <v>0</v>
      </c>
      <c r="BV154" s="710">
        <f t="shared" si="22"/>
        <v>0</v>
      </c>
      <c r="BW154" s="710">
        <f t="shared" si="23"/>
        <v>0</v>
      </c>
      <c r="BX154" s="710">
        <f t="shared" si="24"/>
        <v>0</v>
      </c>
      <c r="BY154" s="710">
        <f t="shared" si="25"/>
        <v>0</v>
      </c>
      <c r="BZ154" s="710"/>
      <c r="CA154" s="710"/>
      <c r="CB154" s="654"/>
      <c r="CC154" s="660">
        <v>1</v>
      </c>
      <c r="CD154" s="828"/>
      <c r="CE154" s="823"/>
      <c r="CF154" s="654"/>
    </row>
    <row r="155" spans="1:84" ht="10.5" customHeight="1">
      <c r="A155" s="684" t="str">
        <f>IF(B155="","","Control 23")</f>
        <v/>
      </c>
      <c r="B155" s="2269"/>
      <c r="C155" s="2270"/>
      <c r="D155" s="2271"/>
      <c r="E155" s="2272"/>
      <c r="F155" s="2273"/>
      <c r="G155" s="2269"/>
      <c r="H155" s="2274"/>
      <c r="I155" s="2274"/>
      <c r="J155" s="2278"/>
      <c r="K155" s="2279"/>
      <c r="L155" s="2280"/>
      <c r="M155" s="2280"/>
      <c r="N155" s="2280"/>
      <c r="O155" s="2281"/>
      <c r="P155" s="2267"/>
      <c r="Q155" s="2268"/>
      <c r="R155" s="2267"/>
      <c r="S155" s="2268"/>
      <c r="T155" s="2267"/>
      <c r="U155" s="2268"/>
      <c r="V155" s="2267"/>
      <c r="W155" s="2268"/>
      <c r="X155" s="824">
        <f t="shared" si="28"/>
        <v>1</v>
      </c>
      <c r="Y155" s="825">
        <f t="shared" si="32"/>
        <v>8.0639999999999989E-2</v>
      </c>
      <c r="Z155" s="824">
        <f t="shared" si="33"/>
        <v>2</v>
      </c>
      <c r="AA155" s="825">
        <f t="shared" si="34"/>
        <v>0.33600000000000002</v>
      </c>
      <c r="AB155" s="2237"/>
      <c r="AC155" s="2238"/>
      <c r="AD155" s="2238"/>
      <c r="AE155" s="2238"/>
      <c r="AF155" s="2238"/>
      <c r="AG155" s="2239"/>
      <c r="AH155" s="2237"/>
      <c r="AI155" s="2238"/>
      <c r="AJ155" s="2238"/>
      <c r="AK155" s="2238"/>
      <c r="AL155" s="2238"/>
      <c r="AM155" s="2239"/>
      <c r="AN155" s="2237"/>
      <c r="AO155" s="2238"/>
      <c r="AP155" s="2238"/>
      <c r="AQ155" s="2238"/>
      <c r="AR155" s="2238"/>
      <c r="AS155" s="2239"/>
      <c r="AT155" s="826"/>
      <c r="AU155" s="651">
        <v>1</v>
      </c>
      <c r="AW155" s="829">
        <f t="shared" si="29"/>
        <v>0</v>
      </c>
      <c r="AX155" s="829">
        <f t="shared" si="35"/>
        <v>0</v>
      </c>
      <c r="AY155" s="829">
        <f t="shared" si="36"/>
        <v>0</v>
      </c>
      <c r="AZ155" s="681"/>
      <c r="BA155" s="681"/>
      <c r="BB155" s="681"/>
      <c r="BC155" s="681"/>
      <c r="BD155" s="681"/>
      <c r="BE155" s="681"/>
      <c r="BF155" s="681"/>
      <c r="BG155" s="681"/>
      <c r="BH155" s="830"/>
      <c r="BL155" s="654"/>
      <c r="BM155" s="654"/>
      <c r="BN155" s="654"/>
      <c r="BO155" s="710">
        <f t="shared" si="15"/>
        <v>0</v>
      </c>
      <c r="BP155" s="710">
        <f t="shared" si="16"/>
        <v>0</v>
      </c>
      <c r="BQ155" s="710">
        <f t="shared" si="17"/>
        <v>0</v>
      </c>
      <c r="BR155" s="710">
        <f t="shared" si="18"/>
        <v>0</v>
      </c>
      <c r="BS155" s="710">
        <f t="shared" si="19"/>
        <v>0</v>
      </c>
      <c r="BT155" s="710">
        <f t="shared" si="20"/>
        <v>0</v>
      </c>
      <c r="BU155" s="710">
        <f t="shared" si="21"/>
        <v>0</v>
      </c>
      <c r="BV155" s="710">
        <f t="shared" si="22"/>
        <v>0</v>
      </c>
      <c r="BW155" s="710">
        <f t="shared" si="23"/>
        <v>0</v>
      </c>
      <c r="BX155" s="710">
        <f t="shared" si="24"/>
        <v>0</v>
      </c>
      <c r="BY155" s="710">
        <f t="shared" si="25"/>
        <v>0</v>
      </c>
      <c r="BZ155" s="710"/>
      <c r="CA155" s="710"/>
      <c r="CB155" s="654"/>
      <c r="CC155" s="660">
        <v>1</v>
      </c>
      <c r="CD155" s="828"/>
      <c r="CE155" s="823"/>
      <c r="CF155" s="654"/>
    </row>
    <row r="156" spans="1:84" ht="10.5" customHeight="1">
      <c r="A156" s="684" t="str">
        <f>IF(B156="","","Control 24")</f>
        <v/>
      </c>
      <c r="B156" s="2269"/>
      <c r="C156" s="2270"/>
      <c r="D156" s="2271"/>
      <c r="E156" s="2272"/>
      <c r="F156" s="2273"/>
      <c r="G156" s="2269"/>
      <c r="H156" s="2274"/>
      <c r="I156" s="2274"/>
      <c r="J156" s="2278"/>
      <c r="K156" s="2279"/>
      <c r="L156" s="2280"/>
      <c r="M156" s="2280"/>
      <c r="N156" s="2280"/>
      <c r="O156" s="2281"/>
      <c r="P156" s="2267"/>
      <c r="Q156" s="2268"/>
      <c r="R156" s="2267"/>
      <c r="S156" s="2268"/>
      <c r="T156" s="2267"/>
      <c r="U156" s="2268"/>
      <c r="V156" s="2267"/>
      <c r="W156" s="2268"/>
      <c r="X156" s="824">
        <f t="shared" si="28"/>
        <v>1</v>
      </c>
      <c r="Y156" s="825">
        <f t="shared" si="32"/>
        <v>8.0639999999999989E-2</v>
      </c>
      <c r="Z156" s="824">
        <f t="shared" si="33"/>
        <v>2</v>
      </c>
      <c r="AA156" s="825">
        <f t="shared" si="34"/>
        <v>0.33600000000000002</v>
      </c>
      <c r="AB156" s="2237"/>
      <c r="AC156" s="2238"/>
      <c r="AD156" s="2238"/>
      <c r="AE156" s="2238"/>
      <c r="AF156" s="2238"/>
      <c r="AG156" s="2239"/>
      <c r="AH156" s="2237"/>
      <c r="AI156" s="2238"/>
      <c r="AJ156" s="2238"/>
      <c r="AK156" s="2238"/>
      <c r="AL156" s="2238"/>
      <c r="AM156" s="2239"/>
      <c r="AN156" s="2237"/>
      <c r="AO156" s="2238"/>
      <c r="AP156" s="2238"/>
      <c r="AQ156" s="2238"/>
      <c r="AR156" s="2238"/>
      <c r="AS156" s="2239"/>
      <c r="AT156" s="826"/>
      <c r="AU156" s="651">
        <v>1</v>
      </c>
      <c r="AW156" s="829">
        <f t="shared" si="29"/>
        <v>0</v>
      </c>
      <c r="AX156" s="829">
        <f t="shared" si="35"/>
        <v>0</v>
      </c>
      <c r="AY156" s="829">
        <f t="shared" si="36"/>
        <v>0</v>
      </c>
      <c r="AZ156" s="681"/>
      <c r="BA156" s="681"/>
      <c r="BB156" s="681"/>
      <c r="BC156" s="681"/>
      <c r="BD156" s="681"/>
      <c r="BE156" s="681"/>
      <c r="BF156" s="681"/>
      <c r="BG156" s="681"/>
      <c r="BH156" s="830"/>
      <c r="BL156" s="654"/>
      <c r="BM156" s="654"/>
      <c r="BN156" s="654"/>
      <c r="BO156" s="710">
        <f t="shared" si="15"/>
        <v>0</v>
      </c>
      <c r="BP156" s="710">
        <f t="shared" si="16"/>
        <v>0</v>
      </c>
      <c r="BQ156" s="710">
        <f t="shared" si="17"/>
        <v>0</v>
      </c>
      <c r="BR156" s="710">
        <f t="shared" si="18"/>
        <v>0</v>
      </c>
      <c r="BS156" s="710">
        <f t="shared" si="19"/>
        <v>0</v>
      </c>
      <c r="BT156" s="710">
        <f t="shared" si="20"/>
        <v>0</v>
      </c>
      <c r="BU156" s="710">
        <f t="shared" si="21"/>
        <v>0</v>
      </c>
      <c r="BV156" s="710">
        <f t="shared" si="22"/>
        <v>0</v>
      </c>
      <c r="BW156" s="710">
        <f t="shared" si="23"/>
        <v>0</v>
      </c>
      <c r="BX156" s="710">
        <f t="shared" si="24"/>
        <v>0</v>
      </c>
      <c r="BY156" s="710">
        <f t="shared" si="25"/>
        <v>0</v>
      </c>
      <c r="BZ156" s="710"/>
      <c r="CA156" s="710"/>
      <c r="CB156" s="654"/>
      <c r="CC156" s="660">
        <v>1</v>
      </c>
      <c r="CD156" s="828"/>
      <c r="CE156" s="823"/>
      <c r="CF156" s="654"/>
    </row>
    <row r="157" spans="1:84" ht="10.5" customHeight="1">
      <c r="A157" s="684" t="str">
        <f>IF(B157="","","Control 25")</f>
        <v/>
      </c>
      <c r="B157" s="2269"/>
      <c r="C157" s="2270"/>
      <c r="D157" s="2271"/>
      <c r="E157" s="2272"/>
      <c r="F157" s="2273"/>
      <c r="G157" s="2269"/>
      <c r="H157" s="2274"/>
      <c r="I157" s="2274"/>
      <c r="J157" s="2278"/>
      <c r="K157" s="2279"/>
      <c r="L157" s="2280"/>
      <c r="M157" s="2280"/>
      <c r="N157" s="2280"/>
      <c r="O157" s="2281"/>
      <c r="P157" s="2267"/>
      <c r="Q157" s="2268"/>
      <c r="R157" s="2267"/>
      <c r="S157" s="2268"/>
      <c r="T157" s="2267"/>
      <c r="U157" s="2268"/>
      <c r="V157" s="2267"/>
      <c r="W157" s="2268"/>
      <c r="X157" s="824">
        <f t="shared" si="28"/>
        <v>1</v>
      </c>
      <c r="Y157" s="825">
        <f t="shared" si="32"/>
        <v>8.0639999999999989E-2</v>
      </c>
      <c r="Z157" s="824">
        <f t="shared" si="33"/>
        <v>2</v>
      </c>
      <c r="AA157" s="825">
        <f t="shared" si="34"/>
        <v>0.33600000000000002</v>
      </c>
      <c r="AB157" s="2237"/>
      <c r="AC157" s="2238"/>
      <c r="AD157" s="2238"/>
      <c r="AE157" s="2238"/>
      <c r="AF157" s="2238"/>
      <c r="AG157" s="2239"/>
      <c r="AH157" s="2237"/>
      <c r="AI157" s="2238"/>
      <c r="AJ157" s="2238"/>
      <c r="AK157" s="2238"/>
      <c r="AL157" s="2238"/>
      <c r="AM157" s="2239"/>
      <c r="AN157" s="2237"/>
      <c r="AO157" s="2238"/>
      <c r="AP157" s="2238"/>
      <c r="AQ157" s="2238"/>
      <c r="AR157" s="2238"/>
      <c r="AS157" s="2239"/>
      <c r="AT157" s="826"/>
      <c r="AU157" s="651">
        <v>1</v>
      </c>
      <c r="AW157" s="829">
        <f t="shared" si="29"/>
        <v>0</v>
      </c>
      <c r="AX157" s="829">
        <f t="shared" si="35"/>
        <v>0</v>
      </c>
      <c r="AY157" s="829">
        <f t="shared" si="36"/>
        <v>0</v>
      </c>
      <c r="AZ157" s="681"/>
      <c r="BA157" s="681"/>
      <c r="BB157" s="681"/>
      <c r="BC157" s="681"/>
      <c r="BD157" s="681"/>
      <c r="BE157" s="681"/>
      <c r="BF157" s="681"/>
      <c r="BG157" s="681"/>
      <c r="BH157" s="830"/>
      <c r="BL157" s="654"/>
      <c r="BM157" s="654"/>
      <c r="BN157" s="654"/>
      <c r="BO157" s="710">
        <f t="shared" si="15"/>
        <v>0</v>
      </c>
      <c r="BP157" s="710">
        <f t="shared" si="16"/>
        <v>0</v>
      </c>
      <c r="BQ157" s="710">
        <f t="shared" si="17"/>
        <v>0</v>
      </c>
      <c r="BR157" s="710">
        <f t="shared" si="18"/>
        <v>0</v>
      </c>
      <c r="BS157" s="710">
        <f t="shared" si="19"/>
        <v>0</v>
      </c>
      <c r="BT157" s="710">
        <f t="shared" si="20"/>
        <v>0</v>
      </c>
      <c r="BU157" s="710">
        <f t="shared" si="21"/>
        <v>0</v>
      </c>
      <c r="BV157" s="710">
        <f t="shared" si="22"/>
        <v>0</v>
      </c>
      <c r="BW157" s="710">
        <f t="shared" si="23"/>
        <v>0</v>
      </c>
      <c r="BX157" s="710">
        <f t="shared" si="24"/>
        <v>0</v>
      </c>
      <c r="BY157" s="710">
        <f t="shared" si="25"/>
        <v>0</v>
      </c>
      <c r="BZ157" s="710"/>
      <c r="CA157" s="710"/>
      <c r="CB157" s="654"/>
      <c r="CC157" s="660">
        <v>1</v>
      </c>
      <c r="CD157" s="828"/>
      <c r="CE157" s="823"/>
    </row>
    <row r="158" spans="1:84" ht="10.5" customHeight="1">
      <c r="A158" s="684" t="str">
        <f>IF(B158="","","Control 26")</f>
        <v/>
      </c>
      <c r="B158" s="2269"/>
      <c r="C158" s="2270"/>
      <c r="D158" s="2271"/>
      <c r="E158" s="2272"/>
      <c r="F158" s="2273"/>
      <c r="G158" s="2269"/>
      <c r="H158" s="2274"/>
      <c r="I158" s="2274"/>
      <c r="J158" s="2278"/>
      <c r="K158" s="2279"/>
      <c r="L158" s="2280"/>
      <c r="M158" s="2280"/>
      <c r="N158" s="2280"/>
      <c r="O158" s="2281"/>
      <c r="P158" s="2267"/>
      <c r="Q158" s="2268"/>
      <c r="R158" s="2267"/>
      <c r="S158" s="2268"/>
      <c r="T158" s="2267"/>
      <c r="U158" s="2268"/>
      <c r="V158" s="2267"/>
      <c r="W158" s="2268"/>
      <c r="X158" s="824">
        <f t="shared" si="28"/>
        <v>1</v>
      </c>
      <c r="Y158" s="825">
        <f t="shared" si="32"/>
        <v>8.0639999999999989E-2</v>
      </c>
      <c r="Z158" s="824">
        <f t="shared" si="33"/>
        <v>2</v>
      </c>
      <c r="AA158" s="825">
        <f t="shared" si="34"/>
        <v>0.33600000000000002</v>
      </c>
      <c r="AB158" s="2237"/>
      <c r="AC158" s="2238"/>
      <c r="AD158" s="2238"/>
      <c r="AE158" s="2238"/>
      <c r="AF158" s="2238"/>
      <c r="AG158" s="2239"/>
      <c r="AH158" s="2237"/>
      <c r="AI158" s="2238"/>
      <c r="AJ158" s="2238"/>
      <c r="AK158" s="2238"/>
      <c r="AL158" s="2238"/>
      <c r="AM158" s="2239"/>
      <c r="AN158" s="2237"/>
      <c r="AO158" s="2238"/>
      <c r="AP158" s="2238"/>
      <c r="AQ158" s="2238"/>
      <c r="AR158" s="2238"/>
      <c r="AS158" s="2239"/>
      <c r="AT158" s="826"/>
      <c r="AU158" s="651">
        <v>1</v>
      </c>
      <c r="AW158" s="829">
        <f t="shared" si="29"/>
        <v>0</v>
      </c>
      <c r="AX158" s="829">
        <f t="shared" si="35"/>
        <v>0</v>
      </c>
      <c r="AY158" s="829">
        <f t="shared" si="36"/>
        <v>0</v>
      </c>
      <c r="AZ158" s="681"/>
      <c r="BA158" s="681"/>
      <c r="BB158" s="681"/>
      <c r="BC158" s="681"/>
      <c r="BD158" s="681"/>
      <c r="BE158" s="681"/>
      <c r="BF158" s="681"/>
      <c r="BG158" s="681"/>
      <c r="BH158" s="830"/>
      <c r="BL158" s="654"/>
      <c r="BM158" s="654"/>
      <c r="BN158" s="654"/>
      <c r="BO158" s="710">
        <f t="shared" si="15"/>
        <v>0</v>
      </c>
      <c r="BP158" s="710">
        <f t="shared" si="16"/>
        <v>0</v>
      </c>
      <c r="BQ158" s="710">
        <f t="shared" si="17"/>
        <v>0</v>
      </c>
      <c r="BR158" s="710">
        <f t="shared" si="18"/>
        <v>0</v>
      </c>
      <c r="BS158" s="710">
        <f t="shared" si="19"/>
        <v>0</v>
      </c>
      <c r="BT158" s="710">
        <f t="shared" si="20"/>
        <v>0</v>
      </c>
      <c r="BU158" s="710">
        <f t="shared" si="21"/>
        <v>0</v>
      </c>
      <c r="BV158" s="710">
        <f t="shared" si="22"/>
        <v>0</v>
      </c>
      <c r="BW158" s="710">
        <f t="shared" si="23"/>
        <v>0</v>
      </c>
      <c r="BX158" s="710">
        <f t="shared" si="24"/>
        <v>0</v>
      </c>
      <c r="BY158" s="710">
        <f t="shared" si="25"/>
        <v>0</v>
      </c>
      <c r="BZ158" s="710"/>
      <c r="CA158" s="710"/>
      <c r="CB158" s="654"/>
      <c r="CC158" s="660">
        <v>1</v>
      </c>
      <c r="CD158" s="828"/>
      <c r="CE158" s="823"/>
    </row>
    <row r="159" spans="1:84" ht="10.5" customHeight="1">
      <c r="A159" s="684" t="str">
        <f>IF(B159="","","Control 27")</f>
        <v/>
      </c>
      <c r="B159" s="2269"/>
      <c r="C159" s="2270"/>
      <c r="D159" s="2271"/>
      <c r="E159" s="2272"/>
      <c r="F159" s="2273"/>
      <c r="G159" s="2269"/>
      <c r="H159" s="2274"/>
      <c r="I159" s="2274"/>
      <c r="J159" s="2278"/>
      <c r="K159" s="2279"/>
      <c r="L159" s="2280"/>
      <c r="M159" s="2280"/>
      <c r="N159" s="2280"/>
      <c r="O159" s="2281"/>
      <c r="P159" s="2267"/>
      <c r="Q159" s="2268"/>
      <c r="R159" s="2267"/>
      <c r="S159" s="2268"/>
      <c r="T159" s="2267"/>
      <c r="U159" s="2268"/>
      <c r="V159" s="2267"/>
      <c r="W159" s="2268"/>
      <c r="X159" s="824">
        <f t="shared" si="28"/>
        <v>1</v>
      </c>
      <c r="Y159" s="825">
        <f t="shared" si="32"/>
        <v>8.0639999999999989E-2</v>
      </c>
      <c r="Z159" s="824">
        <f t="shared" si="33"/>
        <v>2</v>
      </c>
      <c r="AA159" s="825">
        <f t="shared" si="34"/>
        <v>0.33600000000000002</v>
      </c>
      <c r="AB159" s="2237"/>
      <c r="AC159" s="2238"/>
      <c r="AD159" s="2238"/>
      <c r="AE159" s="2238"/>
      <c r="AF159" s="2238"/>
      <c r="AG159" s="2239"/>
      <c r="AH159" s="2237"/>
      <c r="AI159" s="2238"/>
      <c r="AJ159" s="2238"/>
      <c r="AK159" s="2238"/>
      <c r="AL159" s="2238"/>
      <c r="AM159" s="2239"/>
      <c r="AN159" s="2237"/>
      <c r="AO159" s="2238"/>
      <c r="AP159" s="2238"/>
      <c r="AQ159" s="2238"/>
      <c r="AR159" s="2238"/>
      <c r="AS159" s="2239"/>
      <c r="AT159" s="826"/>
      <c r="AU159" s="651">
        <v>1</v>
      </c>
      <c r="AW159" s="829">
        <f t="shared" si="29"/>
        <v>0</v>
      </c>
      <c r="AX159" s="829">
        <f t="shared" si="35"/>
        <v>0</v>
      </c>
      <c r="AY159" s="829">
        <f t="shared" si="36"/>
        <v>0</v>
      </c>
      <c r="AZ159" s="681"/>
      <c r="BA159" s="681"/>
      <c r="BB159" s="681"/>
      <c r="BC159" s="681"/>
      <c r="BD159" s="681"/>
      <c r="BE159" s="681"/>
      <c r="BF159" s="681"/>
      <c r="BG159" s="681"/>
      <c r="BH159" s="830"/>
      <c r="BL159" s="654"/>
      <c r="BM159" s="654"/>
      <c r="BN159" s="654"/>
      <c r="BO159" s="710">
        <f t="shared" si="15"/>
        <v>0</v>
      </c>
      <c r="BP159" s="710">
        <f t="shared" si="16"/>
        <v>0</v>
      </c>
      <c r="BQ159" s="710">
        <f t="shared" si="17"/>
        <v>0</v>
      </c>
      <c r="BR159" s="710">
        <f t="shared" si="18"/>
        <v>0</v>
      </c>
      <c r="BS159" s="710">
        <f t="shared" si="19"/>
        <v>0</v>
      </c>
      <c r="BT159" s="710">
        <f t="shared" si="20"/>
        <v>0</v>
      </c>
      <c r="BU159" s="710">
        <f t="shared" si="21"/>
        <v>0</v>
      </c>
      <c r="BV159" s="710">
        <f t="shared" si="22"/>
        <v>0</v>
      </c>
      <c r="BW159" s="710">
        <f t="shared" si="23"/>
        <v>0</v>
      </c>
      <c r="BX159" s="710">
        <f t="shared" si="24"/>
        <v>0</v>
      </c>
      <c r="BY159" s="710">
        <f t="shared" si="25"/>
        <v>0</v>
      </c>
      <c r="BZ159" s="710"/>
      <c r="CA159" s="710"/>
      <c r="CB159" s="654"/>
      <c r="CC159" s="660">
        <v>1</v>
      </c>
      <c r="CD159" s="828">
        <f>A38</f>
        <v>4</v>
      </c>
      <c r="CE159" s="823" t="str">
        <f>IF(C38="","",C38)</f>
        <v/>
      </c>
    </row>
    <row r="160" spans="1:84" ht="10.5" customHeight="1">
      <c r="A160" s="684" t="str">
        <f>IF(B160="","","Control 28")</f>
        <v/>
      </c>
      <c r="B160" s="2269"/>
      <c r="C160" s="2270"/>
      <c r="D160" s="2271"/>
      <c r="E160" s="2272"/>
      <c r="F160" s="2273"/>
      <c r="G160" s="2269"/>
      <c r="H160" s="2274"/>
      <c r="I160" s="2274"/>
      <c r="J160" s="2278"/>
      <c r="K160" s="2279"/>
      <c r="L160" s="2280"/>
      <c r="M160" s="2280"/>
      <c r="N160" s="2280"/>
      <c r="O160" s="2281"/>
      <c r="P160" s="2267"/>
      <c r="Q160" s="2268"/>
      <c r="R160" s="2267"/>
      <c r="S160" s="2268"/>
      <c r="T160" s="2267"/>
      <c r="U160" s="2268"/>
      <c r="V160" s="2267"/>
      <c r="W160" s="2268"/>
      <c r="X160" s="824">
        <f t="shared" si="28"/>
        <v>1</v>
      </c>
      <c r="Y160" s="825">
        <f t="shared" si="32"/>
        <v>8.0639999999999989E-2</v>
      </c>
      <c r="Z160" s="824">
        <f t="shared" si="33"/>
        <v>2</v>
      </c>
      <c r="AA160" s="825">
        <f t="shared" si="34"/>
        <v>0.33600000000000002</v>
      </c>
      <c r="AB160" s="2237"/>
      <c r="AC160" s="2238"/>
      <c r="AD160" s="2238"/>
      <c r="AE160" s="2238"/>
      <c r="AF160" s="2238"/>
      <c r="AG160" s="2239"/>
      <c r="AH160" s="2237"/>
      <c r="AI160" s="2238"/>
      <c r="AJ160" s="2238"/>
      <c r="AK160" s="2238"/>
      <c r="AL160" s="2238"/>
      <c r="AM160" s="2239"/>
      <c r="AN160" s="2237"/>
      <c r="AO160" s="2238"/>
      <c r="AP160" s="2238"/>
      <c r="AQ160" s="2238"/>
      <c r="AR160" s="2238"/>
      <c r="AS160" s="2239"/>
      <c r="AT160" s="826"/>
      <c r="AU160" s="651">
        <v>1</v>
      </c>
      <c r="AW160" s="829">
        <f t="shared" si="29"/>
        <v>0</v>
      </c>
      <c r="AX160" s="829">
        <f t="shared" si="35"/>
        <v>0</v>
      </c>
      <c r="AY160" s="829">
        <f t="shared" si="36"/>
        <v>0</v>
      </c>
      <c r="AZ160" s="681"/>
      <c r="BA160" s="681"/>
      <c r="BB160" s="681"/>
      <c r="BC160" s="681"/>
      <c r="BD160" s="681"/>
      <c r="BE160" s="681"/>
      <c r="BF160" s="681"/>
      <c r="BG160" s="681"/>
      <c r="BH160" s="830"/>
      <c r="BL160" s="654"/>
      <c r="BM160" s="654"/>
      <c r="BN160" s="654"/>
      <c r="BO160" s="710">
        <f t="shared" si="15"/>
        <v>0</v>
      </c>
      <c r="BP160" s="710">
        <f t="shared" si="16"/>
        <v>0</v>
      </c>
      <c r="BQ160" s="710">
        <f t="shared" si="17"/>
        <v>0</v>
      </c>
      <c r="BR160" s="710">
        <f t="shared" si="18"/>
        <v>0</v>
      </c>
      <c r="BS160" s="710">
        <f t="shared" si="19"/>
        <v>0</v>
      </c>
      <c r="BT160" s="710">
        <f t="shared" si="20"/>
        <v>0</v>
      </c>
      <c r="BU160" s="710">
        <f t="shared" si="21"/>
        <v>0</v>
      </c>
      <c r="BV160" s="710">
        <f t="shared" si="22"/>
        <v>0</v>
      </c>
      <c r="BW160" s="710">
        <f t="shared" si="23"/>
        <v>0</v>
      </c>
      <c r="BX160" s="710">
        <f t="shared" si="24"/>
        <v>0</v>
      </c>
      <c r="BY160" s="710">
        <f t="shared" si="25"/>
        <v>0</v>
      </c>
      <c r="BZ160" s="710"/>
      <c r="CA160" s="710"/>
      <c r="CB160" s="654"/>
      <c r="CC160" s="660">
        <v>1</v>
      </c>
      <c r="CD160" s="828">
        <f>A39</f>
        <v>5</v>
      </c>
      <c r="CE160" s="823" t="str">
        <f>IF(C39="","",C39)</f>
        <v/>
      </c>
    </row>
    <row r="161" spans="1:83" ht="10.5" customHeight="1">
      <c r="A161" s="684" t="str">
        <f>IF(B161="","","Control 29")</f>
        <v/>
      </c>
      <c r="B161" s="2269"/>
      <c r="C161" s="2270"/>
      <c r="D161" s="2271"/>
      <c r="E161" s="2272"/>
      <c r="F161" s="2273"/>
      <c r="G161" s="2269"/>
      <c r="H161" s="2274"/>
      <c r="I161" s="2274"/>
      <c r="J161" s="2278"/>
      <c r="K161" s="2279"/>
      <c r="L161" s="2280"/>
      <c r="M161" s="2280"/>
      <c r="N161" s="2280"/>
      <c r="O161" s="2281"/>
      <c r="P161" s="2267"/>
      <c r="Q161" s="2268"/>
      <c r="R161" s="2267"/>
      <c r="S161" s="2268"/>
      <c r="T161" s="2267"/>
      <c r="U161" s="2268"/>
      <c r="V161" s="2267"/>
      <c r="W161" s="2268"/>
      <c r="X161" s="824">
        <f t="shared" si="28"/>
        <v>1</v>
      </c>
      <c r="Y161" s="825">
        <f t="shared" si="32"/>
        <v>8.0639999999999989E-2</v>
      </c>
      <c r="Z161" s="824">
        <f t="shared" si="33"/>
        <v>2</v>
      </c>
      <c r="AA161" s="825">
        <f t="shared" si="34"/>
        <v>0.33600000000000002</v>
      </c>
      <c r="AB161" s="2237"/>
      <c r="AC161" s="2238"/>
      <c r="AD161" s="2238"/>
      <c r="AE161" s="2238"/>
      <c r="AF161" s="2238"/>
      <c r="AG161" s="2239"/>
      <c r="AH161" s="2237"/>
      <c r="AI161" s="2238"/>
      <c r="AJ161" s="2238"/>
      <c r="AK161" s="2238"/>
      <c r="AL161" s="2238"/>
      <c r="AM161" s="2239"/>
      <c r="AN161" s="2237"/>
      <c r="AO161" s="2238"/>
      <c r="AP161" s="2238"/>
      <c r="AQ161" s="2238"/>
      <c r="AR161" s="2238"/>
      <c r="AS161" s="2239"/>
      <c r="AT161" s="826"/>
      <c r="AU161" s="651">
        <v>1</v>
      </c>
      <c r="AW161" s="829">
        <f t="shared" si="29"/>
        <v>0</v>
      </c>
      <c r="AX161" s="829">
        <f t="shared" si="35"/>
        <v>0</v>
      </c>
      <c r="AY161" s="829">
        <f t="shared" si="36"/>
        <v>0</v>
      </c>
      <c r="AZ161" s="681"/>
      <c r="BA161" s="681"/>
      <c r="BB161" s="681"/>
      <c r="BC161" s="681"/>
      <c r="BD161" s="681"/>
      <c r="BE161" s="681"/>
      <c r="BF161" s="681"/>
      <c r="BG161" s="681"/>
      <c r="BH161" s="830"/>
      <c r="BL161" s="654"/>
      <c r="BM161" s="654"/>
      <c r="BN161" s="654"/>
      <c r="BO161" s="710">
        <f t="shared" si="15"/>
        <v>0</v>
      </c>
      <c r="BP161" s="710">
        <f t="shared" si="16"/>
        <v>0</v>
      </c>
      <c r="BQ161" s="710">
        <f t="shared" si="17"/>
        <v>0</v>
      </c>
      <c r="BR161" s="710">
        <f t="shared" si="18"/>
        <v>0</v>
      </c>
      <c r="BS161" s="710">
        <f t="shared" si="19"/>
        <v>0</v>
      </c>
      <c r="BT161" s="710">
        <f t="shared" si="20"/>
        <v>0</v>
      </c>
      <c r="BU161" s="710">
        <f t="shared" si="21"/>
        <v>0</v>
      </c>
      <c r="BV161" s="710">
        <f t="shared" si="22"/>
        <v>0</v>
      </c>
      <c r="BW161" s="710">
        <f t="shared" si="23"/>
        <v>0</v>
      </c>
      <c r="BX161" s="710">
        <f t="shared" si="24"/>
        <v>0</v>
      </c>
      <c r="BY161" s="710">
        <f t="shared" si="25"/>
        <v>0</v>
      </c>
      <c r="BZ161" s="710"/>
      <c r="CA161" s="710"/>
      <c r="CB161" s="654"/>
      <c r="CC161" s="660">
        <v>1</v>
      </c>
      <c r="CD161" s="828">
        <f>A40</f>
        <v>6</v>
      </c>
      <c r="CE161" s="823" t="str">
        <f>IF(C40="","",C40)</f>
        <v/>
      </c>
    </row>
    <row r="162" spans="1:83" ht="10.5" customHeight="1">
      <c r="A162" s="684" t="str">
        <f>IF(B162="","","Control 30")</f>
        <v/>
      </c>
      <c r="B162" s="2269"/>
      <c r="C162" s="2270"/>
      <c r="D162" s="2271"/>
      <c r="E162" s="2272"/>
      <c r="F162" s="2273"/>
      <c r="G162" s="2269"/>
      <c r="H162" s="2274"/>
      <c r="I162" s="2274"/>
      <c r="J162" s="2274"/>
      <c r="K162" s="2275"/>
      <c r="L162" s="2276"/>
      <c r="M162" s="2276"/>
      <c r="N162" s="2276"/>
      <c r="O162" s="2277"/>
      <c r="P162" s="2267"/>
      <c r="Q162" s="2268"/>
      <c r="R162" s="2267"/>
      <c r="S162" s="2268"/>
      <c r="T162" s="2267"/>
      <c r="U162" s="2268"/>
      <c r="V162" s="2267"/>
      <c r="W162" s="2268"/>
      <c r="X162" s="824">
        <f t="shared" si="28"/>
        <v>1</v>
      </c>
      <c r="Y162" s="825">
        <f t="shared" si="32"/>
        <v>8.0639999999999989E-2</v>
      </c>
      <c r="Z162" s="824">
        <f t="shared" si="33"/>
        <v>2</v>
      </c>
      <c r="AA162" s="825">
        <f t="shared" si="34"/>
        <v>0.33600000000000002</v>
      </c>
      <c r="AB162" s="2237"/>
      <c r="AC162" s="2238"/>
      <c r="AD162" s="2238"/>
      <c r="AE162" s="2238"/>
      <c r="AF162" s="2238"/>
      <c r="AG162" s="2239"/>
      <c r="AH162" s="2237"/>
      <c r="AI162" s="2238"/>
      <c r="AJ162" s="2238"/>
      <c r="AK162" s="2238"/>
      <c r="AL162" s="2238"/>
      <c r="AM162" s="2239"/>
      <c r="AN162" s="2237"/>
      <c r="AO162" s="2238"/>
      <c r="AP162" s="2238"/>
      <c r="AQ162" s="2238"/>
      <c r="AR162" s="2238"/>
      <c r="AS162" s="2239"/>
      <c r="AT162" s="826"/>
      <c r="AU162" s="651">
        <v>1</v>
      </c>
      <c r="AW162" s="829">
        <f t="shared" si="29"/>
        <v>0</v>
      </c>
      <c r="AX162" s="829">
        <f t="shared" si="35"/>
        <v>0</v>
      </c>
      <c r="AY162" s="829">
        <f t="shared" si="36"/>
        <v>0</v>
      </c>
      <c r="AZ162" s="681"/>
      <c r="BA162" s="681"/>
      <c r="BB162" s="681"/>
      <c r="BC162" s="681"/>
      <c r="BD162" s="681"/>
      <c r="BE162" s="681"/>
      <c r="BF162" s="681"/>
      <c r="BG162" s="681"/>
      <c r="BH162" s="830"/>
      <c r="BL162" s="654"/>
      <c r="BM162" s="654"/>
      <c r="BN162" s="654"/>
      <c r="BO162" s="710">
        <f t="shared" si="15"/>
        <v>0</v>
      </c>
      <c r="BP162" s="710">
        <f t="shared" si="16"/>
        <v>0</v>
      </c>
      <c r="BQ162" s="710">
        <f t="shared" si="17"/>
        <v>0</v>
      </c>
      <c r="BR162" s="710">
        <f t="shared" si="18"/>
        <v>0</v>
      </c>
      <c r="BS162" s="710">
        <f t="shared" si="19"/>
        <v>0</v>
      </c>
      <c r="BT162" s="710">
        <f t="shared" si="20"/>
        <v>0</v>
      </c>
      <c r="BU162" s="710">
        <f t="shared" si="21"/>
        <v>0</v>
      </c>
      <c r="BV162" s="710">
        <f t="shared" si="22"/>
        <v>0</v>
      </c>
      <c r="BW162" s="710">
        <f t="shared" si="23"/>
        <v>0</v>
      </c>
      <c r="BX162" s="710">
        <f t="shared" si="24"/>
        <v>0</v>
      </c>
      <c r="BY162" s="710">
        <f t="shared" si="25"/>
        <v>0</v>
      </c>
      <c r="BZ162" s="710"/>
      <c r="CA162" s="710"/>
      <c r="CB162" s="654"/>
      <c r="CC162" s="660">
        <v>1</v>
      </c>
      <c r="CD162" s="828">
        <f>A41</f>
        <v>7</v>
      </c>
      <c r="CE162" s="823" t="str">
        <f>IF(C41="","",C41)</f>
        <v/>
      </c>
    </row>
    <row r="163" spans="1:83" ht="6" customHeight="1" thickBot="1">
      <c r="A163" s="831"/>
      <c r="B163" s="779"/>
      <c r="C163" s="779"/>
      <c r="D163" s="779"/>
      <c r="E163" s="779"/>
      <c r="F163" s="779"/>
      <c r="G163" s="779"/>
      <c r="H163" s="779"/>
      <c r="I163" s="779"/>
      <c r="J163" s="779"/>
      <c r="K163" s="779"/>
      <c r="L163" s="779"/>
      <c r="M163" s="779"/>
      <c r="N163" s="671"/>
      <c r="O163" s="648"/>
      <c r="P163" s="648"/>
      <c r="Q163" s="648"/>
      <c r="R163" s="648"/>
      <c r="S163" s="648"/>
      <c r="T163" s="648"/>
      <c r="U163" s="648"/>
      <c r="V163" s="648"/>
      <c r="W163" s="648"/>
      <c r="X163" s="648"/>
      <c r="Y163" s="648"/>
      <c r="Z163" s="648"/>
      <c r="AA163" s="648"/>
      <c r="AB163" s="698"/>
      <c r="AC163" s="698"/>
      <c r="AD163" s="698"/>
      <c r="AE163" s="698"/>
      <c r="AF163" s="698"/>
      <c r="AG163" s="698"/>
      <c r="AH163" s="698"/>
      <c r="AI163" s="698"/>
      <c r="AJ163" s="698"/>
      <c r="AK163" s="698"/>
      <c r="AL163" s="698"/>
      <c r="AM163" s="698"/>
      <c r="AN163" s="698"/>
      <c r="AO163" s="698"/>
      <c r="AP163" s="698"/>
      <c r="AQ163" s="698"/>
      <c r="AR163" s="698"/>
      <c r="AS163" s="698"/>
      <c r="AT163" s="698"/>
      <c r="AU163" s="651">
        <v>1</v>
      </c>
      <c r="AW163" s="648"/>
      <c r="AX163" s="648"/>
      <c r="AY163" s="648"/>
      <c r="AZ163" s="648"/>
      <c r="BA163" s="648"/>
      <c r="BB163" s="648"/>
      <c r="BC163" s="648"/>
      <c r="BD163" s="648"/>
      <c r="BE163" s="648"/>
      <c r="BF163" s="648"/>
      <c r="BG163" s="648"/>
      <c r="BH163" s="648"/>
      <c r="BL163" s="654"/>
      <c r="BM163" s="654"/>
      <c r="BN163" s="654"/>
      <c r="BO163" s="653"/>
      <c r="BP163" s="653"/>
      <c r="BQ163" s="653"/>
      <c r="BR163" s="653"/>
      <c r="BS163" s="653"/>
      <c r="BT163" s="653"/>
      <c r="BU163" s="653"/>
      <c r="BV163" s="653"/>
      <c r="BW163" s="653"/>
      <c r="BX163" s="653"/>
      <c r="BY163" s="653"/>
      <c r="BZ163" s="653"/>
      <c r="CA163" s="653"/>
      <c r="CB163" s="654"/>
      <c r="CC163" s="660">
        <v>1</v>
      </c>
      <c r="CD163" s="653"/>
      <c r="CE163" s="654"/>
    </row>
    <row r="164" spans="1:83" ht="22.5" customHeight="1" thickTop="1" thickBot="1">
      <c r="A164" s="832"/>
      <c r="B164" s="2240" t="s">
        <v>277</v>
      </c>
      <c r="C164" s="2241"/>
      <c r="D164" s="2241"/>
      <c r="E164" s="833">
        <f>X162</f>
        <v>1</v>
      </c>
      <c r="F164" s="2242" t="str">
        <f>VLOOKUP(E164,A95:B99,2,1)</f>
        <v>Muy Baja</v>
      </c>
      <c r="G164" s="2241"/>
      <c r="H164" s="2241"/>
      <c r="I164" s="2004">
        <f>IF(Y162&lt;0.01,0.01,Y162)</f>
        <v>8.0639999999999989E-2</v>
      </c>
      <c r="J164" s="2005"/>
      <c r="K164" s="2243" t="s">
        <v>278</v>
      </c>
      <c r="L164" s="2244"/>
      <c r="M164" s="2244"/>
      <c r="N164" s="2244"/>
      <c r="O164" s="2244"/>
      <c r="P164" s="2245"/>
      <c r="Q164" s="834">
        <f>Z162</f>
        <v>2</v>
      </c>
      <c r="R164" s="2246" t="str">
        <f>HLOOKUP(Q164,ADU1210:ADY1211,2,1)</f>
        <v>2 - Menor</v>
      </c>
      <c r="S164" s="2244"/>
      <c r="T164" s="2244"/>
      <c r="U164" s="2244"/>
      <c r="V164" s="2265">
        <f>IF(AA162&lt;0.01,0.01,AA162)</f>
        <v>0.33600000000000002</v>
      </c>
      <c r="W164" s="2266"/>
      <c r="Y164" s="835"/>
      <c r="Z164" s="835"/>
      <c r="AA164" s="835"/>
      <c r="AB164" s="835"/>
      <c r="AC164" s="835"/>
      <c r="AD164" s="835"/>
      <c r="AE164" s="835"/>
      <c r="AF164" s="835"/>
      <c r="AG164" s="835"/>
      <c r="AH164" s="835"/>
      <c r="AI164" s="835"/>
      <c r="AJ164" s="835"/>
      <c r="AK164" s="835"/>
      <c r="AL164" s="835"/>
      <c r="AM164" s="835"/>
      <c r="AN164" s="835"/>
      <c r="AO164" s="835"/>
      <c r="AP164" s="835"/>
      <c r="AQ164" s="835"/>
      <c r="AR164" s="835"/>
      <c r="AS164" s="835"/>
      <c r="AT164" s="835"/>
      <c r="AU164" s="651">
        <v>1</v>
      </c>
      <c r="AW164" s="680" t="str">
        <f>CONCATENATE(E164," - ",F164)</f>
        <v>1 - Muy Baja</v>
      </c>
      <c r="AX164" s="710" t="str">
        <f>CONCATENATE(R164)</f>
        <v>2 - Menor</v>
      </c>
      <c r="AY164" s="648"/>
      <c r="AZ164" s="652" t="s">
        <v>275</v>
      </c>
      <c r="BA164" s="648"/>
      <c r="BB164" s="648"/>
      <c r="BC164" s="648"/>
      <c r="BD164" s="648"/>
      <c r="BE164" s="648"/>
      <c r="BF164" s="648"/>
      <c r="BG164" s="648"/>
      <c r="BH164" s="648"/>
      <c r="BL164" s="654"/>
      <c r="BM164" s="654"/>
      <c r="BN164" s="654"/>
      <c r="BO164" s="653">
        <f t="shared" ref="BO164:BY164" si="39">SUM(BO133:BO162)</f>
        <v>4</v>
      </c>
      <c r="BP164" s="653">
        <f t="shared" si="39"/>
        <v>0</v>
      </c>
      <c r="BQ164" s="653">
        <f t="shared" si="39"/>
        <v>4</v>
      </c>
      <c r="BR164" s="653">
        <f t="shared" si="39"/>
        <v>0</v>
      </c>
      <c r="BS164" s="653">
        <f t="shared" si="39"/>
        <v>3</v>
      </c>
      <c r="BT164" s="653">
        <f t="shared" si="39"/>
        <v>1</v>
      </c>
      <c r="BU164" s="653">
        <f t="shared" si="39"/>
        <v>0</v>
      </c>
      <c r="BV164" s="653">
        <f t="shared" si="39"/>
        <v>2</v>
      </c>
      <c r="BW164" s="653">
        <f t="shared" si="39"/>
        <v>0</v>
      </c>
      <c r="BX164" s="653">
        <f t="shared" si="39"/>
        <v>2</v>
      </c>
      <c r="BY164" s="653">
        <f t="shared" si="39"/>
        <v>0</v>
      </c>
      <c r="BZ164" s="653"/>
      <c r="CA164" s="653"/>
      <c r="CB164" s="654"/>
      <c r="CC164" s="660">
        <v>1</v>
      </c>
      <c r="CD164" s="653"/>
      <c r="CE164" s="654"/>
    </row>
    <row r="165" spans="1:83" ht="6" customHeight="1" thickTop="1" thickBot="1">
      <c r="A165" s="832"/>
      <c r="B165" s="779"/>
      <c r="C165" s="779"/>
      <c r="D165" s="779"/>
      <c r="E165" s="662"/>
      <c r="F165" s="648"/>
      <c r="G165" s="648"/>
      <c r="H165" s="648"/>
      <c r="I165" s="648"/>
      <c r="J165" s="648"/>
      <c r="K165" s="648"/>
      <c r="L165" s="648"/>
      <c r="M165" s="648"/>
      <c r="N165" s="648"/>
      <c r="O165" s="648"/>
      <c r="P165" s="648"/>
      <c r="Q165" s="648"/>
      <c r="R165" s="648"/>
      <c r="S165" s="648"/>
      <c r="T165" s="648"/>
      <c r="U165" s="648"/>
      <c r="V165" s="648"/>
      <c r="W165" s="648"/>
      <c r="X165" s="648"/>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651">
        <v>1</v>
      </c>
      <c r="AV165" s="648"/>
      <c r="AW165" s="648"/>
      <c r="AX165" s="648"/>
      <c r="AY165" s="648"/>
      <c r="AZ165" s="680">
        <f>COUNTA(V133:W162)</f>
        <v>4</v>
      </c>
      <c r="BA165" s="648"/>
      <c r="BB165" s="648"/>
      <c r="BC165" s="648"/>
      <c r="BD165" s="648"/>
      <c r="BE165" s="648"/>
      <c r="BF165" s="648"/>
      <c r="BG165" s="648"/>
      <c r="BH165" s="648"/>
      <c r="BI165" s="648"/>
      <c r="BJ165" s="648"/>
      <c r="BK165" s="662"/>
      <c r="BL165" s="662"/>
      <c r="BM165" s="662"/>
      <c r="BN165" s="662"/>
      <c r="BO165" s="662"/>
      <c r="BP165" s="662"/>
      <c r="BQ165" s="662"/>
      <c r="BR165" s="662"/>
      <c r="BS165" s="662"/>
      <c r="BT165" s="662"/>
      <c r="BU165" s="662"/>
      <c r="BV165" s="662"/>
      <c r="BW165" s="662"/>
      <c r="BX165" s="662"/>
      <c r="BY165" s="662"/>
      <c r="BZ165" s="662"/>
      <c r="CA165" s="662"/>
      <c r="CB165" s="648"/>
      <c r="CC165" s="660">
        <v>1</v>
      </c>
      <c r="CD165" s="653"/>
      <c r="CE165" s="654"/>
    </row>
    <row r="166" spans="1:83" ht="28.5" customHeight="1" thickBot="1">
      <c r="A166" s="832"/>
      <c r="B166" s="779"/>
      <c r="C166" s="779"/>
      <c r="D166" s="779"/>
      <c r="E166" s="779"/>
      <c r="F166" s="2231" t="s">
        <v>279</v>
      </c>
      <c r="G166" s="2232"/>
      <c r="H166" s="2232"/>
      <c r="I166" s="2232"/>
      <c r="J166" s="2232"/>
      <c r="K166" s="2232"/>
      <c r="L166" s="2232"/>
      <c r="M166" s="2232"/>
      <c r="N166" s="2233" t="str">
        <f>IFERROR(INDEX(ADU1214:ADY1218,MATCH(E164,ADP1214:ADP1218,0),MATCH(Q164,ADU1210:ADY1210,0)),"")</f>
        <v>BAJO</v>
      </c>
      <c r="O166" s="2232"/>
      <c r="P166" s="2232"/>
      <c r="Q166" s="2232"/>
      <c r="R166" s="2232"/>
      <c r="S166" s="2232"/>
      <c r="T166" s="2020">
        <f>IF(AV166&lt;0.01,0.01,AV166)</f>
        <v>2.7095039999999997E-2</v>
      </c>
      <c r="U166" s="2020"/>
      <c r="V166" s="2020"/>
      <c r="W166" s="2021"/>
      <c r="Y166" s="2022" t="s">
        <v>662</v>
      </c>
      <c r="Z166" s="2022"/>
      <c r="AA166" s="2022"/>
      <c r="AB166" s="835"/>
      <c r="AC166" s="835"/>
      <c r="AD166" s="835"/>
      <c r="AE166" s="835"/>
      <c r="AF166" s="835"/>
      <c r="AG166" s="835"/>
      <c r="AH166" s="835"/>
      <c r="AI166" s="835"/>
      <c r="AJ166" s="835"/>
      <c r="AK166" s="835"/>
      <c r="AL166" s="835"/>
      <c r="AM166" s="835"/>
      <c r="AN166" s="835"/>
      <c r="AO166" s="835"/>
      <c r="AP166" s="835"/>
      <c r="AQ166" s="835"/>
      <c r="AR166" s="835"/>
      <c r="AS166" s="835"/>
      <c r="AT166" s="835"/>
      <c r="AU166" s="651">
        <v>1</v>
      </c>
      <c r="AV166" s="836">
        <f>I164*V164</f>
        <v>2.7095039999999997E-2</v>
      </c>
      <c r="AW166" s="648"/>
      <c r="AX166" s="648"/>
      <c r="AY166" s="648"/>
      <c r="AZ166" s="648"/>
      <c r="BA166" s="648"/>
      <c r="BB166" s="648"/>
      <c r="BC166" s="648"/>
      <c r="BD166" s="648"/>
      <c r="BE166" s="648"/>
      <c r="BF166" s="648"/>
      <c r="BG166" s="648"/>
      <c r="BH166" s="648"/>
      <c r="BI166" s="648"/>
      <c r="BJ166" s="648"/>
      <c r="BK166" s="662"/>
      <c r="BL166" s="662"/>
      <c r="BM166" s="662"/>
      <c r="BN166" s="662"/>
      <c r="BO166" s="662"/>
      <c r="BP166" s="662"/>
      <c r="BQ166" s="662"/>
      <c r="BR166" s="662"/>
      <c r="BS166" s="662"/>
      <c r="BT166" s="662"/>
      <c r="BU166" s="662"/>
      <c r="BV166" s="662"/>
      <c r="BW166" s="662"/>
      <c r="BX166" s="662"/>
      <c r="BY166" s="662"/>
      <c r="BZ166" s="662"/>
      <c r="CA166" s="662"/>
      <c r="CB166" s="648"/>
      <c r="CC166" s="660">
        <v>1</v>
      </c>
      <c r="CD166" s="653"/>
      <c r="CE166" s="654"/>
    </row>
    <row r="167" spans="1:83" ht="12.75" customHeight="1">
      <c r="A167" s="832"/>
      <c r="B167" s="779"/>
      <c r="C167" s="779"/>
      <c r="D167" s="779"/>
      <c r="E167" s="779"/>
      <c r="F167" s="779"/>
      <c r="G167" s="837"/>
      <c r="H167" s="837"/>
      <c r="I167" s="837"/>
      <c r="J167" s="837"/>
      <c r="K167" s="837"/>
      <c r="L167" s="837"/>
      <c r="M167" s="837"/>
      <c r="N167" s="837"/>
      <c r="O167" s="838"/>
      <c r="P167" s="838"/>
      <c r="Q167" s="838"/>
      <c r="R167" s="838"/>
      <c r="S167" s="838"/>
      <c r="T167" s="838"/>
      <c r="U167" s="839"/>
      <c r="V167" s="839"/>
      <c r="W167" s="839"/>
      <c r="X167" s="839"/>
      <c r="Y167" s="835"/>
      <c r="Z167" s="835"/>
      <c r="AA167" s="835"/>
      <c r="AB167" s="835"/>
      <c r="AC167" s="840"/>
      <c r="AD167" s="835"/>
      <c r="AE167" s="835"/>
      <c r="AF167" s="835"/>
      <c r="AG167" s="835"/>
      <c r="AH167" s="835"/>
      <c r="AI167" s="835"/>
      <c r="AJ167" s="835"/>
      <c r="AK167" s="835"/>
      <c r="AL167" s="835"/>
      <c r="AM167" s="835"/>
      <c r="AN167" s="835"/>
      <c r="AO167" s="835"/>
      <c r="AP167" s="835"/>
      <c r="AQ167" s="835"/>
      <c r="AR167" s="835"/>
      <c r="AS167" s="835"/>
      <c r="AT167" s="835"/>
      <c r="AU167" s="651">
        <v>1</v>
      </c>
      <c r="AV167" s="648"/>
      <c r="AW167" s="648"/>
      <c r="AX167" s="648"/>
      <c r="AY167" s="648"/>
      <c r="AZ167" s="648"/>
      <c r="BA167" s="648"/>
      <c r="BB167" s="648"/>
      <c r="BC167" s="648"/>
      <c r="BD167" s="648"/>
      <c r="BE167" s="648"/>
      <c r="BF167" s="648"/>
      <c r="BG167" s="648"/>
      <c r="BH167" s="648"/>
      <c r="BI167" s="648"/>
      <c r="BJ167" s="648"/>
      <c r="BK167" s="662"/>
      <c r="BL167" s="662"/>
      <c r="BM167" s="662"/>
      <c r="BN167" s="662"/>
      <c r="BO167" s="662"/>
      <c r="BP167" s="662"/>
      <c r="BQ167" s="662"/>
      <c r="BR167" s="662"/>
      <c r="BS167" s="662"/>
      <c r="BT167" s="662"/>
      <c r="BU167" s="662"/>
      <c r="BV167" s="662"/>
      <c r="BW167" s="662"/>
      <c r="BX167" s="662"/>
      <c r="BY167" s="662"/>
      <c r="BZ167" s="662"/>
      <c r="CA167" s="662"/>
      <c r="CB167" s="648"/>
      <c r="CC167" s="660">
        <v>1</v>
      </c>
      <c r="CD167" s="653"/>
      <c r="CE167" s="654"/>
    </row>
    <row r="168" spans="1:83" ht="28.5" customHeight="1">
      <c r="A168" s="649"/>
      <c r="B168" s="2261" t="s">
        <v>280</v>
      </c>
      <c r="C168" s="2134"/>
      <c r="D168" s="2134"/>
      <c r="E168" s="2134"/>
      <c r="F168" s="2134"/>
      <c r="G168" s="2262"/>
      <c r="H168" s="2263"/>
      <c r="I168" s="2263"/>
      <c r="J168" s="2263"/>
      <c r="K168" s="2263"/>
      <c r="L168" s="2263"/>
      <c r="M168" s="2263"/>
      <c r="N168" s="2264"/>
      <c r="O168" s="1264" t="s">
        <v>672</v>
      </c>
      <c r="P168" s="1265"/>
      <c r="Q168" s="1265"/>
      <c r="R168" s="1265"/>
      <c r="S168" s="1265"/>
      <c r="T168" s="1265"/>
      <c r="U168" s="1265"/>
      <c r="V168" s="1265"/>
      <c r="W168" s="1265"/>
      <c r="X168" s="1265"/>
      <c r="Y168" s="1265"/>
      <c r="Z168" s="1265"/>
      <c r="AA168" s="1265"/>
      <c r="AN168" s="835"/>
      <c r="AO168" s="835"/>
      <c r="AP168" s="835"/>
      <c r="AQ168" s="835"/>
      <c r="AR168" s="835"/>
      <c r="AS168" s="835"/>
      <c r="AT168" s="835"/>
      <c r="AU168" s="651">
        <v>1</v>
      </c>
      <c r="AV168" s="816"/>
      <c r="AW168" s="648"/>
      <c r="AX168" s="648"/>
      <c r="AY168" s="648"/>
      <c r="AZ168" s="648"/>
      <c r="BA168" s="648"/>
      <c r="BB168" s="648"/>
      <c r="BC168" s="648"/>
      <c r="BD168" s="648"/>
      <c r="BE168" s="648"/>
      <c r="BF168" s="648"/>
      <c r="BG168" s="648"/>
      <c r="BH168" s="648"/>
      <c r="BI168" s="648"/>
      <c r="BJ168" s="648"/>
      <c r="BK168" s="662"/>
      <c r="BL168" s="662"/>
      <c r="BM168" s="662"/>
      <c r="BN168" s="662"/>
      <c r="BO168" s="662"/>
      <c r="BP168" s="662"/>
      <c r="BQ168" s="662"/>
      <c r="BR168" s="662"/>
      <c r="BS168" s="662"/>
      <c r="BT168" s="662"/>
      <c r="BU168" s="662"/>
      <c r="BV168" s="662"/>
      <c r="BW168" s="662"/>
      <c r="BX168" s="662"/>
      <c r="BY168" s="662"/>
      <c r="BZ168" s="662"/>
      <c r="CA168" s="662"/>
      <c r="CB168" s="648"/>
      <c r="CC168" s="660">
        <v>1</v>
      </c>
      <c r="CD168" s="653"/>
      <c r="CE168" s="654"/>
    </row>
    <row r="169" spans="1:83" ht="5.25" customHeight="1">
      <c r="A169" s="649"/>
      <c r="B169" s="648"/>
      <c r="C169" s="662"/>
      <c r="D169" s="662"/>
      <c r="E169" s="662"/>
      <c r="F169" s="662"/>
      <c r="G169" s="662"/>
      <c r="H169" s="648"/>
      <c r="I169" s="837"/>
      <c r="J169" s="837"/>
      <c r="K169" s="837"/>
      <c r="L169" s="837"/>
      <c r="M169" s="837"/>
      <c r="N169" s="837"/>
      <c r="O169" s="838"/>
      <c r="P169" s="838"/>
      <c r="Q169" s="838"/>
      <c r="R169" s="838"/>
      <c r="S169" s="838"/>
      <c r="T169" s="838"/>
      <c r="U169" s="839"/>
      <c r="V169" s="839"/>
      <c r="W169" s="839"/>
      <c r="X169" s="839"/>
      <c r="Y169" s="648"/>
      <c r="Z169" s="648"/>
      <c r="AA169" s="648"/>
      <c r="AB169" s="654"/>
      <c r="AC169" s="654"/>
      <c r="AD169" s="654"/>
      <c r="AE169" s="654"/>
      <c r="AF169" s="654"/>
      <c r="AG169" s="654"/>
      <c r="AH169" s="654"/>
      <c r="AI169" s="654"/>
      <c r="AJ169" s="654"/>
      <c r="AK169" s="654"/>
      <c r="AL169" s="654"/>
      <c r="AM169" s="654"/>
      <c r="AN169" s="654"/>
      <c r="AO169" s="654"/>
      <c r="AP169" s="654"/>
      <c r="AQ169" s="654"/>
      <c r="AR169" s="654"/>
      <c r="AS169" s="654"/>
      <c r="AT169" s="654"/>
      <c r="AU169" s="651">
        <v>1</v>
      </c>
      <c r="AV169" s="648"/>
      <c r="AW169" s="648"/>
      <c r="AX169" s="648"/>
      <c r="AY169" s="648"/>
      <c r="AZ169" s="648"/>
      <c r="BA169" s="648"/>
      <c r="BB169" s="648"/>
      <c r="BC169" s="648"/>
      <c r="BD169" s="648"/>
      <c r="BE169" s="648"/>
      <c r="BF169" s="648"/>
      <c r="BG169" s="648"/>
      <c r="BH169" s="648"/>
      <c r="BI169" s="648"/>
      <c r="BJ169" s="648"/>
      <c r="BK169" s="662"/>
      <c r="BL169" s="662"/>
      <c r="BM169" s="662"/>
      <c r="BN169" s="662"/>
      <c r="BO169" s="662"/>
      <c r="BP169" s="662"/>
      <c r="BQ169" s="662"/>
      <c r="BR169" s="662"/>
      <c r="BS169" s="662"/>
      <c r="BT169" s="662"/>
      <c r="BU169" s="662"/>
      <c r="BV169" s="662"/>
      <c r="BW169" s="662"/>
      <c r="BX169" s="662"/>
      <c r="BY169" s="662"/>
      <c r="BZ169" s="662"/>
      <c r="CA169" s="662"/>
      <c r="CB169" s="648"/>
      <c r="CC169" s="660">
        <v>1</v>
      </c>
      <c r="CD169" s="653"/>
      <c r="CE169" s="654"/>
    </row>
    <row r="170" spans="1:83" ht="30" customHeight="1">
      <c r="A170" s="649"/>
      <c r="B170" s="2256" t="s">
        <v>13</v>
      </c>
      <c r="C170" s="2257"/>
      <c r="D170" s="2257"/>
      <c r="E170" s="2257"/>
      <c r="F170" s="2257"/>
      <c r="G170" s="2257"/>
      <c r="H170" s="2257"/>
      <c r="I170" s="2257"/>
      <c r="J170" s="2257"/>
      <c r="K170" s="2257"/>
      <c r="L170" s="2257"/>
      <c r="M170" s="2257"/>
      <c r="N170" s="2257"/>
      <c r="O170" s="2257"/>
      <c r="P170" s="2257"/>
      <c r="Q170" s="2257"/>
      <c r="R170" s="2257"/>
      <c r="S170" s="2257"/>
      <c r="T170" s="2257"/>
      <c r="U170" s="2257"/>
      <c r="V170" s="2257"/>
      <c r="W170" s="2257"/>
      <c r="X170" s="2257"/>
      <c r="Y170" s="2257"/>
      <c r="Z170" s="2257"/>
      <c r="AA170" s="2257"/>
      <c r="AB170" s="2258" t="s">
        <v>488</v>
      </c>
      <c r="AC170" s="2259"/>
      <c r="AD170" s="2259"/>
      <c r="AE170" s="2259"/>
      <c r="AF170" s="2259"/>
      <c r="AG170" s="2259"/>
      <c r="AH170" s="2259"/>
      <c r="AI170" s="2259"/>
      <c r="AJ170" s="2259"/>
      <c r="AK170" s="2259"/>
      <c r="AL170" s="2259"/>
      <c r="AM170" s="2259"/>
      <c r="AN170" s="2259"/>
      <c r="AO170" s="2259"/>
      <c r="AP170" s="2259"/>
      <c r="AQ170" s="2259"/>
      <c r="AR170" s="2259"/>
      <c r="AS170" s="2260"/>
      <c r="AT170" s="817"/>
      <c r="AU170" s="651">
        <v>1</v>
      </c>
      <c r="AV170" s="648"/>
      <c r="AW170" s="648"/>
      <c r="AX170" s="648"/>
      <c r="AY170" s="648"/>
      <c r="AZ170" s="648"/>
      <c r="BA170" s="648"/>
      <c r="BB170" s="648"/>
      <c r="BC170" s="648"/>
      <c r="BD170" s="648"/>
      <c r="BE170" s="648"/>
      <c r="BF170" s="648"/>
      <c r="BG170" s="648"/>
      <c r="BH170" s="648"/>
      <c r="BI170" s="648"/>
      <c r="BJ170" s="648"/>
      <c r="BK170" s="662"/>
      <c r="BL170" s="662"/>
      <c r="BM170" s="662"/>
      <c r="BN170" s="662"/>
      <c r="BO170" s="662"/>
      <c r="BP170" s="662"/>
      <c r="BQ170" s="662"/>
      <c r="BR170" s="662"/>
      <c r="BS170" s="662"/>
      <c r="BT170" s="662"/>
      <c r="BU170" s="662"/>
      <c r="BV170" s="662"/>
      <c r="BW170" s="662"/>
      <c r="BX170" s="662"/>
      <c r="BY170" s="662"/>
      <c r="BZ170" s="662"/>
      <c r="CA170" s="662"/>
      <c r="CB170" s="648"/>
      <c r="CC170" s="660">
        <v>1</v>
      </c>
      <c r="CD170" s="653"/>
      <c r="CE170" s="654"/>
    </row>
    <row r="171" spans="1:83" ht="54.75" customHeight="1">
      <c r="A171" s="817"/>
      <c r="B171" s="2254" t="s">
        <v>487</v>
      </c>
      <c r="C171" s="2254"/>
      <c r="D171" s="2254"/>
      <c r="E171" s="2254" t="s">
        <v>27</v>
      </c>
      <c r="F171" s="2254"/>
      <c r="G171" s="2254" t="s">
        <v>486</v>
      </c>
      <c r="H171" s="2254"/>
      <c r="I171" s="2254"/>
      <c r="J171" s="2254" t="s">
        <v>281</v>
      </c>
      <c r="K171" s="2254"/>
      <c r="L171" s="2254" t="s">
        <v>28</v>
      </c>
      <c r="M171" s="2254"/>
      <c r="N171" s="2254" t="s">
        <v>485</v>
      </c>
      <c r="O171" s="2254"/>
      <c r="P171" s="2254" t="s">
        <v>204</v>
      </c>
      <c r="Q171" s="2255"/>
      <c r="R171" s="2195" t="s">
        <v>470</v>
      </c>
      <c r="S171" s="2255"/>
      <c r="T171" s="2195" t="s">
        <v>48</v>
      </c>
      <c r="U171" s="2195"/>
      <c r="V171" s="2254" t="s">
        <v>274</v>
      </c>
      <c r="W171" s="2254"/>
      <c r="X171" s="2254" t="s">
        <v>493</v>
      </c>
      <c r="Y171" s="2255"/>
      <c r="Z171" s="2254" t="s">
        <v>60</v>
      </c>
      <c r="AA171" s="2255"/>
      <c r="AB171" s="2250" t="s">
        <v>490</v>
      </c>
      <c r="AC171" s="2251"/>
      <c r="AD171" s="2251"/>
      <c r="AE171" s="2251"/>
      <c r="AF171" s="2251"/>
      <c r="AG171" s="2252"/>
      <c r="AH171" s="2250" t="s">
        <v>491</v>
      </c>
      <c r="AI171" s="2251"/>
      <c r="AJ171" s="2251"/>
      <c r="AK171" s="2251"/>
      <c r="AL171" s="2251"/>
      <c r="AM171" s="2252"/>
      <c r="AN171" s="2250" t="s">
        <v>492</v>
      </c>
      <c r="AO171" s="2251"/>
      <c r="AP171" s="2251"/>
      <c r="AQ171" s="2251"/>
      <c r="AR171" s="2251"/>
      <c r="AS171" s="2252"/>
      <c r="AT171" s="841"/>
      <c r="AU171" s="651">
        <v>1</v>
      </c>
      <c r="AV171" s="842" t="s">
        <v>536</v>
      </c>
      <c r="AW171" s="820" t="s">
        <v>265</v>
      </c>
      <c r="AX171" s="820" t="s">
        <v>266</v>
      </c>
      <c r="AY171" s="820" t="s">
        <v>267</v>
      </c>
      <c r="AZ171" s="843" t="s">
        <v>537</v>
      </c>
      <c r="BA171" s="843" t="s">
        <v>269</v>
      </c>
      <c r="BB171" s="843" t="s">
        <v>538</v>
      </c>
      <c r="BC171" s="843" t="s">
        <v>539</v>
      </c>
      <c r="BD171" s="843" t="s">
        <v>540</v>
      </c>
      <c r="BE171" s="843" t="s">
        <v>541</v>
      </c>
      <c r="BF171" s="843" t="s">
        <v>272</v>
      </c>
      <c r="BG171" s="843" t="s">
        <v>542</v>
      </c>
      <c r="BH171" s="843" t="s">
        <v>48</v>
      </c>
      <c r="BI171" s="821" t="s">
        <v>543</v>
      </c>
      <c r="BJ171" s="821" t="s">
        <v>544</v>
      </c>
      <c r="BK171" s="822" t="s">
        <v>549</v>
      </c>
      <c r="BL171" s="821" t="s">
        <v>545</v>
      </c>
      <c r="BM171" s="821" t="s">
        <v>550</v>
      </c>
      <c r="BN171" s="821" t="s">
        <v>548</v>
      </c>
      <c r="BO171" s="821" t="s">
        <v>546</v>
      </c>
      <c r="BP171" s="821" t="s">
        <v>547</v>
      </c>
      <c r="BQ171" s="798" t="s">
        <v>523</v>
      </c>
      <c r="BR171" s="798" t="s">
        <v>524</v>
      </c>
      <c r="BS171" s="798" t="s">
        <v>525</v>
      </c>
      <c r="BT171" s="798" t="s">
        <v>526</v>
      </c>
      <c r="BU171" s="798" t="s">
        <v>527</v>
      </c>
      <c r="BV171" s="798" t="s">
        <v>529</v>
      </c>
      <c r="BW171" s="798" t="s">
        <v>528</v>
      </c>
      <c r="BX171" s="798" t="s">
        <v>530</v>
      </c>
      <c r="BY171" s="798" t="s">
        <v>531</v>
      </c>
      <c r="BZ171" s="798" t="s">
        <v>532</v>
      </c>
      <c r="CA171" s="798" t="s">
        <v>533</v>
      </c>
      <c r="CB171" s="648"/>
      <c r="CC171" s="660">
        <v>1</v>
      </c>
      <c r="CD171" s="653"/>
      <c r="CE171" s="654"/>
    </row>
    <row r="172" spans="1:83" ht="96" customHeight="1">
      <c r="A172" s="819" t="s">
        <v>591</v>
      </c>
      <c r="B172" s="2253" t="s">
        <v>855</v>
      </c>
      <c r="C172" s="2253"/>
      <c r="D172" s="2253"/>
      <c r="E172" s="2136" t="s">
        <v>856</v>
      </c>
      <c r="F172" s="2136"/>
      <c r="G172" s="2253" t="s">
        <v>857</v>
      </c>
      <c r="H172" s="2253"/>
      <c r="I172" s="2253"/>
      <c r="J172" s="2136">
        <v>2024</v>
      </c>
      <c r="K172" s="2136"/>
      <c r="L172" s="2136">
        <v>2024</v>
      </c>
      <c r="M172" s="2136"/>
      <c r="N172" s="2249"/>
      <c r="O172" s="2249"/>
      <c r="P172" s="2131"/>
      <c r="Q172" s="2211"/>
      <c r="R172" s="2131"/>
      <c r="S172" s="2211"/>
      <c r="T172" s="2131"/>
      <c r="U172" s="2131"/>
      <c r="V172" s="2131"/>
      <c r="W172" s="2131"/>
      <c r="X172" s="844">
        <f>IF(Y172&gt;0.8,5,IF(Y172&gt;0.6,4,IF(Y172&gt;0.4,3,IF(Y172&gt;0.2,2,1))))</f>
        <v>1</v>
      </c>
      <c r="Y172" s="825">
        <f>IF(OR(V172="Ambos",V172="Probabilidad"),IF((I164-(I164*AY172))&lt;0.01,0.01,(I164-(I164*AY172))),I164)</f>
        <v>8.0639999999999989E-2</v>
      </c>
      <c r="Z172" s="844">
        <f t="shared" ref="Z172:Z174" si="40">IF(AA172&gt;0.8,5,IF(AA172&gt;0.6,4,IF(AA172&gt;0.4,3,IF(AA172&gt;0.2,2,1))))</f>
        <v>2</v>
      </c>
      <c r="AA172" s="825">
        <f>IF(OR(V172="Ambos",V172="Impacto"),V164-(V164*AY172),V164)</f>
        <v>0.33600000000000002</v>
      </c>
      <c r="AB172" s="2237" t="s">
        <v>858</v>
      </c>
      <c r="AC172" s="2238"/>
      <c r="AD172" s="2238"/>
      <c r="AE172" s="2238"/>
      <c r="AF172" s="2238"/>
      <c r="AG172" s="2239"/>
      <c r="AH172" s="2237"/>
      <c r="AI172" s="2238"/>
      <c r="AJ172" s="2238"/>
      <c r="AK172" s="2238"/>
      <c r="AL172" s="2238"/>
      <c r="AM172" s="2239"/>
      <c r="AN172" s="2237"/>
      <c r="AO172" s="2238"/>
      <c r="AP172" s="2238"/>
      <c r="AQ172" s="2238"/>
      <c r="AR172" s="2238"/>
      <c r="AS172" s="2239"/>
      <c r="AT172" s="826"/>
      <c r="AU172" s="651">
        <v>1</v>
      </c>
      <c r="AV172" s="827">
        <f>IF(N172="SI",1,0)</f>
        <v>0</v>
      </c>
      <c r="AW172" s="827">
        <f>IF(T172="",0,IF(R172="Automático",0.25,IF(C172="Manual",0.15,0)))</f>
        <v>0</v>
      </c>
      <c r="AX172" s="827">
        <f>IF(R172="",0,IF(T172="Preventivo",0.25,IF(T172="Detectivo",0.15,IF(T172="Correctivo",0.1,0))))</f>
        <v>0</v>
      </c>
      <c r="AY172" s="827">
        <f>IF(OR(R172=0,T172=0),0,AV172*(AW172+AX172))</f>
        <v>0</v>
      </c>
      <c r="AZ172" s="681" t="str">
        <f>CONCATENATE(A172,". ",B172," 
",A173,". ",B173," 
",A174,""".",B174,)</f>
        <v>TTO 1. Debida diligencia intensificada en caso de requerirse una vez se haya generado el reporte interno por parte del área solicitante. 
.  
".</v>
      </c>
      <c r="BA172" s="681" t="str">
        <f>CONCATENATE(A172,". ",E172," 
",A173,". ",E173," 
",A174,". ",E174,)</f>
        <v xml:space="preserve">TTO 1. Equipo Operativo Sarlaft - SGGC 
.  
. </v>
      </c>
      <c r="BB172" s="681" t="str">
        <f>CONCATENATE(A172,". ",G172," 
",A173,". ",G173," 
",A174,". ",G174,)</f>
        <v xml:space="preserve">TTO 1. Reporte Interno OPENERP.
ROS cuando se requiera. 
.  
. </v>
      </c>
      <c r="BC172" s="681" t="str">
        <f>CONCATENATE(A172,". ",J172," 
",A173,". ",J173," 
",A174,". ",J174,)</f>
        <v xml:space="preserve">TTO 1. 2024 
.  
. </v>
      </c>
      <c r="BD172" s="681" t="str">
        <f>CONCATENATE(A172,". ",L172," 
",A173,". ",L173," 
",A174,". ",L174,)</f>
        <v xml:space="preserve">TTO 1. 2024 
.  
. </v>
      </c>
      <c r="BE172" s="681" t="str">
        <f>CONCATENATE(A172,". ",N172," 
",A173,". ",N173," 
",A174,". ",N174,)</f>
        <v xml:space="preserve">TTO 1.  
.  
. </v>
      </c>
      <c r="BF172" s="681" t="str">
        <f>CONCATENATE(A172,". ",P172," 
",A173,". ",P173," 
",A174,". ",P174,)</f>
        <v xml:space="preserve">TTO 1.  
.  
. </v>
      </c>
      <c r="BG172" s="681" t="str">
        <f>CONCATENATE(A172,". ",R172," 
",A173,". ",R173," 
",A174,". ",R174,)</f>
        <v xml:space="preserve">TTO 1.  
.  
. </v>
      </c>
      <c r="BH172" s="681" t="str">
        <f>CONCATENATE(A172,". ",T172," 
",A173,". ",T173," 
",A174,". ",T174,)</f>
        <v xml:space="preserve">TTO 1.  
.  
. </v>
      </c>
      <c r="BI172" s="681" t="str">
        <f>CONCATENATE(A172,". ",V172," 
",A173,". ",V173," 
",A174,". ",V174,)</f>
        <v xml:space="preserve">TTO 1.  
.  
. </v>
      </c>
      <c r="BJ172" s="681" t="str">
        <f>CONCATENATE(A172,". ",X172," 
",A173,". ",X173," 
",A174,". ",X174,)</f>
        <v>TTO 1. 1 
. 1 
. 1</v>
      </c>
      <c r="BK172" s="681" t="str">
        <f>CONCATENATE(A172,". ",Y172," 
",A173,". ",Y173," 
",A174,". ",Y174,)</f>
        <v>TTO 1. 0,08064 
. 0,08064 
. 0,08064</v>
      </c>
      <c r="BL172" s="681" t="str">
        <f>CONCATENATE(A172,". ",Z172," 
",A173,". ",Z173," 
",A174,". ",Z174,)</f>
        <v>TTO 1. 2 
. 2 
. 2</v>
      </c>
      <c r="BM172" s="681" t="str">
        <f>CONCATENATE(A172,". ",AA172," 
",A173,". ",AA173," 
",A174,". ",AA174,)</f>
        <v>TTO 1. 0,336 
. 0,336 
. 0,336</v>
      </c>
      <c r="BN172" s="681"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681" t="str">
        <f>CONCATENATE(A172,". ",AH172," 
",A173,". ",AH173," 
",A174,". ",AH174,)</f>
        <v xml:space="preserve">TTO 1.  
.  
. </v>
      </c>
      <c r="BP172" s="681" t="str">
        <f>CONCATENATE(A172,". ",AN172," 
",A173,". ",AN173," 
",A174,". ",AN174,)</f>
        <v xml:space="preserve">TTO 1.  
.  
. </v>
      </c>
      <c r="BQ172" s="710">
        <f>IF(P172="Continua",1,0)</f>
        <v>0</v>
      </c>
      <c r="BR172" s="710">
        <f>IF(P172="Aleatoria",1,0)</f>
        <v>0</v>
      </c>
      <c r="BS172" s="710">
        <f>IF(R172="manual",1,0)</f>
        <v>0</v>
      </c>
      <c r="BT172" s="710">
        <f>IF(R172="automático",1,0)</f>
        <v>0</v>
      </c>
      <c r="BU172" s="710">
        <f>IF(T172="preventivo",1,0)</f>
        <v>0</v>
      </c>
      <c r="BV172" s="710">
        <f>IF(T172="detectivo",1,0)</f>
        <v>0</v>
      </c>
      <c r="BW172" s="710">
        <f>IF(T172="correctivo",1,0)</f>
        <v>0</v>
      </c>
      <c r="BX172" s="710">
        <f>IF(V172="probabilidad",1,0)</f>
        <v>0</v>
      </c>
      <c r="BY172" s="710">
        <f>IF(V172="impacto",1,0)</f>
        <v>0</v>
      </c>
      <c r="BZ172" s="710">
        <f>IF(V172="ambos",1,0)</f>
        <v>0</v>
      </c>
      <c r="CA172" s="710">
        <f>IF(V172="ninguno",1,0)</f>
        <v>0</v>
      </c>
      <c r="CB172" s="648"/>
      <c r="CC172" s="660">
        <v>1</v>
      </c>
      <c r="CD172" s="653"/>
      <c r="CE172" s="654"/>
    </row>
    <row r="173" spans="1:83" ht="71.25" customHeight="1">
      <c r="A173" s="845" t="str">
        <f>IF(B173="","","TTO 2")</f>
        <v/>
      </c>
      <c r="B173" s="2185"/>
      <c r="C173" s="2185"/>
      <c r="D173" s="2185"/>
      <c r="E173" s="2131"/>
      <c r="F173" s="2131"/>
      <c r="G173" s="2247"/>
      <c r="H173" s="2248"/>
      <c r="I173" s="2248"/>
      <c r="J173" s="2189"/>
      <c r="K173" s="2189"/>
      <c r="L173" s="2189"/>
      <c r="M173" s="2189"/>
      <c r="N173" s="2249"/>
      <c r="O173" s="2249"/>
      <c r="P173" s="2131"/>
      <c r="Q173" s="2211"/>
      <c r="R173" s="2131"/>
      <c r="S173" s="2211"/>
      <c r="T173" s="2131"/>
      <c r="U173" s="2131"/>
      <c r="V173" s="2131"/>
      <c r="W173" s="2131"/>
      <c r="X173" s="844">
        <f>IF(Y173&gt;0.8,5,IF(Y173&gt;0.6,4,IF(Y173&gt;0.4,3,IF(Y173&gt;0.2,2,1))))</f>
        <v>1</v>
      </c>
      <c r="Y173" s="825">
        <f>IF(OR(V173="Ambos",V173="Probabilidad"),IF((Y172-(Y172*AY173))&lt;0.01,0.01,(Y172-(Y172*AY173))),Y172)</f>
        <v>8.0639999999999989E-2</v>
      </c>
      <c r="Z173" s="844">
        <f t="shared" si="40"/>
        <v>2</v>
      </c>
      <c r="AA173" s="825">
        <f>IF(OR(V173="Ambos",V173="Impacto"),IF((AA172-(AA172*AZ173))&lt;0.01,0.01,(AA172-(AA172*AZ173))),AA172)</f>
        <v>0.33600000000000002</v>
      </c>
      <c r="AB173" s="2237"/>
      <c r="AC173" s="2238"/>
      <c r="AD173" s="2238"/>
      <c r="AE173" s="2238"/>
      <c r="AF173" s="2238"/>
      <c r="AG173" s="2239"/>
      <c r="AH173" s="2237"/>
      <c r="AI173" s="2238"/>
      <c r="AJ173" s="2238"/>
      <c r="AK173" s="2238"/>
      <c r="AL173" s="2238"/>
      <c r="AM173" s="2239"/>
      <c r="AN173" s="2237"/>
      <c r="AO173" s="2238"/>
      <c r="AP173" s="2238"/>
      <c r="AQ173" s="2238"/>
      <c r="AR173" s="2238"/>
      <c r="AS173" s="2239"/>
      <c r="AT173" s="826"/>
      <c r="AU173" s="651">
        <v>1</v>
      </c>
      <c r="AV173" s="827">
        <f>IF(N173="SI",1,0)</f>
        <v>0</v>
      </c>
      <c r="AW173" s="827">
        <f>IF(T173="",0,IF(R173="Automático",0.25,IF(C173="Manual",0.15,0)))</f>
        <v>0</v>
      </c>
      <c r="AX173" s="827">
        <f>IF(R173="",0,IF(T173="Preventivo",0.25,IF(T173="Detectivo",0.15,IF(T173="Correctivo",0.1,0))))</f>
        <v>0</v>
      </c>
      <c r="AY173" s="827">
        <f>IF(OR(R173=0,T173=0),0,AV173*(AW173+AX173))</f>
        <v>0</v>
      </c>
      <c r="AZ173" s="846"/>
      <c r="BA173" s="846"/>
      <c r="BB173" s="846"/>
      <c r="BC173" s="846"/>
      <c r="BD173" s="846"/>
      <c r="BE173" s="846"/>
      <c r="BF173" s="846"/>
      <c r="BG173" s="846"/>
      <c r="BH173" s="846"/>
      <c r="BI173" s="847"/>
      <c r="BJ173" s="847"/>
      <c r="BK173" s="847"/>
      <c r="BL173" s="847"/>
      <c r="BM173" s="847"/>
      <c r="BN173" s="847"/>
      <c r="BO173" s="847"/>
      <c r="BP173" s="662"/>
      <c r="BQ173" s="710">
        <f>IF(P173="Continua",1,0)</f>
        <v>0</v>
      </c>
      <c r="BR173" s="710">
        <f>IF(P173="Aleatoria",1,0)</f>
        <v>0</v>
      </c>
      <c r="BS173" s="710">
        <f>IF(R173="manual",1,0)</f>
        <v>0</v>
      </c>
      <c r="BT173" s="710">
        <f>IF(R173="automático",1,0)</f>
        <v>0</v>
      </c>
      <c r="BU173" s="710">
        <f>IF(T173="preventivo",1,0)</f>
        <v>0</v>
      </c>
      <c r="BV173" s="710">
        <f>IF(T173="detectivo",1,0)</f>
        <v>0</v>
      </c>
      <c r="BW173" s="710">
        <f>IF(T173="correctivo",1,0)</f>
        <v>0</v>
      </c>
      <c r="BX173" s="710">
        <f>IF(V173="probabilidad",1,0)</f>
        <v>0</v>
      </c>
      <c r="BY173" s="710">
        <f>IF(V173="impacto",1,0)</f>
        <v>0</v>
      </c>
      <c r="BZ173" s="710">
        <f>IF(V173="ambos",1,0)</f>
        <v>0</v>
      </c>
      <c r="CA173" s="710">
        <f>IF(V173="ninguno",1,0)</f>
        <v>0</v>
      </c>
      <c r="CC173" s="660">
        <v>1</v>
      </c>
    </row>
    <row r="174" spans="1:83" ht="71.25" customHeight="1">
      <c r="A174" s="845" t="str">
        <f>IF(B174="","","TTO 3")</f>
        <v/>
      </c>
      <c r="B174" s="2185"/>
      <c r="C174" s="2185"/>
      <c r="D174" s="2185"/>
      <c r="E174" s="2131"/>
      <c r="F174" s="2131"/>
      <c r="G174" s="2247"/>
      <c r="H174" s="2248"/>
      <c r="I174" s="2248"/>
      <c r="J174" s="2189"/>
      <c r="K174" s="2189"/>
      <c r="L174" s="2189"/>
      <c r="M174" s="2189"/>
      <c r="N174" s="2249"/>
      <c r="O174" s="2249"/>
      <c r="P174" s="2131"/>
      <c r="Q174" s="2211"/>
      <c r="R174" s="2131"/>
      <c r="S174" s="2211"/>
      <c r="T174" s="2131"/>
      <c r="U174" s="2131"/>
      <c r="V174" s="2131"/>
      <c r="W174" s="2131"/>
      <c r="X174" s="844">
        <f t="shared" ref="X174" si="41">IF(Y174&gt;0.8,5,IF(Y174&gt;0.6,4,IF(Y174&gt;0.4,3,IF(Y174&gt;0.2,2,1))))</f>
        <v>1</v>
      </c>
      <c r="Y174" s="825">
        <f>IF(OR(V174="Ambos",V174="Probabilidad"),IF((Y173-(Y173*AY174))&lt;0.01,0.01,(Y173-(Y173*AY174))),Y173)</f>
        <v>8.0639999999999989E-2</v>
      </c>
      <c r="Z174" s="844">
        <f t="shared" si="40"/>
        <v>2</v>
      </c>
      <c r="AA174" s="825">
        <f>IF(OR(V174="Ambos",V174="Impacto"),IF((AA173-(AA173*AZ174))&lt;0.01,0.01,(AA173-(AA173*AZ174))),AA173)</f>
        <v>0.33600000000000002</v>
      </c>
      <c r="AB174" s="2237"/>
      <c r="AC174" s="2238"/>
      <c r="AD174" s="2238"/>
      <c r="AE174" s="2238"/>
      <c r="AF174" s="2238"/>
      <c r="AG174" s="2239"/>
      <c r="AH174" s="2237"/>
      <c r="AI174" s="2238"/>
      <c r="AJ174" s="2238"/>
      <c r="AK174" s="2238"/>
      <c r="AL174" s="2238"/>
      <c r="AM174" s="2239"/>
      <c r="AN174" s="2237"/>
      <c r="AO174" s="2238"/>
      <c r="AP174" s="2238"/>
      <c r="AQ174" s="2238"/>
      <c r="AR174" s="2238"/>
      <c r="AS174" s="2239"/>
      <c r="AT174" s="826"/>
      <c r="AU174" s="651">
        <v>1</v>
      </c>
      <c r="AV174" s="827">
        <f>IF(N174="SI",1,0)</f>
        <v>0</v>
      </c>
      <c r="AW174" s="827">
        <f>IF(T174="",0,IF(R174="Automático",0.25,IF(C174="Manual",0.15,0)))</f>
        <v>0</v>
      </c>
      <c r="AX174" s="827">
        <f>IF(R174="",0,IF(T174="Preventivo",0.25,IF(T174="Detectivo",0.15,IF(T174="Correctivo",0.1,0))))</f>
        <v>0</v>
      </c>
      <c r="AY174" s="827">
        <f>IF(OR(R174=0,T174=0),0,AV174*(AW174+AX174))</f>
        <v>0</v>
      </c>
      <c r="AZ174" s="846"/>
      <c r="BA174" s="846"/>
      <c r="BB174" s="846"/>
      <c r="BC174" s="846"/>
      <c r="BD174" s="846"/>
      <c r="BE174" s="846"/>
      <c r="BF174" s="846"/>
      <c r="BG174" s="846"/>
      <c r="BH174" s="846"/>
      <c r="BI174" s="847"/>
      <c r="BJ174" s="847"/>
      <c r="BK174" s="847"/>
      <c r="BL174" s="847"/>
      <c r="BM174" s="847"/>
      <c r="BN174" s="847"/>
      <c r="BO174" s="847"/>
      <c r="BP174" s="662"/>
      <c r="BQ174" s="710">
        <f>IF(P174="Continua",1,0)</f>
        <v>0</v>
      </c>
      <c r="BR174" s="710">
        <f>IF(P174="Aleatoria",1,0)</f>
        <v>0</v>
      </c>
      <c r="BS174" s="710">
        <f>IF(R174="manual",1,0)</f>
        <v>0</v>
      </c>
      <c r="BT174" s="710">
        <f>IF(R174="automático",1,0)</f>
        <v>0</v>
      </c>
      <c r="BU174" s="710">
        <f>IF(T174="preventivo",1,0)</f>
        <v>0</v>
      </c>
      <c r="BV174" s="710">
        <f>IF(T174="detectivo",1,0)</f>
        <v>0</v>
      </c>
      <c r="BW174" s="710">
        <f>IF(T174="correctivo",1,0)</f>
        <v>0</v>
      </c>
      <c r="BX174" s="710">
        <f>IF(V174="probabilidad",1,0)</f>
        <v>0</v>
      </c>
      <c r="BY174" s="710">
        <f>IF(V174="impacto",1,0)</f>
        <v>0</v>
      </c>
      <c r="BZ174" s="710">
        <f>IF(V174="ambos",1,0)</f>
        <v>0</v>
      </c>
      <c r="CA174" s="710">
        <f>IF(V174="ninguno",1,0)</f>
        <v>0</v>
      </c>
      <c r="CC174" s="660">
        <v>1</v>
      </c>
    </row>
    <row r="175" spans="1:83" ht="8.25" customHeight="1" thickBot="1">
      <c r="A175" s="649"/>
      <c r="B175" s="779"/>
      <c r="C175" s="779"/>
      <c r="D175" s="779"/>
      <c r="E175" s="779"/>
      <c r="F175" s="779"/>
      <c r="J175" s="837"/>
      <c r="K175" s="837"/>
      <c r="L175" s="837"/>
      <c r="M175" s="837"/>
      <c r="N175" s="837"/>
      <c r="O175" s="838"/>
      <c r="P175" s="838"/>
      <c r="Q175" s="838"/>
      <c r="R175" s="838"/>
      <c r="S175" s="838"/>
      <c r="T175" s="838"/>
      <c r="U175" s="839"/>
      <c r="V175" s="839"/>
      <c r="W175" s="839"/>
      <c r="X175" s="839"/>
      <c r="Y175" s="648"/>
      <c r="Z175" s="648"/>
      <c r="AA175" s="648"/>
      <c r="AB175" s="654"/>
      <c r="AC175" s="654"/>
      <c r="AD175" s="654"/>
      <c r="AE175" s="654"/>
      <c r="AF175" s="654"/>
      <c r="AG175" s="654"/>
      <c r="AH175" s="654"/>
      <c r="AI175" s="654"/>
      <c r="AJ175" s="654"/>
      <c r="AK175" s="654"/>
      <c r="AL175" s="654"/>
      <c r="AM175" s="654"/>
      <c r="AN175" s="654"/>
      <c r="AO175" s="654"/>
      <c r="AP175" s="654"/>
      <c r="AQ175" s="654"/>
      <c r="AR175" s="654"/>
      <c r="AS175" s="654"/>
      <c r="AT175" s="654"/>
      <c r="AU175" s="651">
        <v>1</v>
      </c>
      <c r="AV175" s="848"/>
      <c r="AW175" s="849"/>
      <c r="AX175" s="849"/>
      <c r="AY175" s="648"/>
      <c r="AZ175" s="821"/>
      <c r="BA175" s="821"/>
      <c r="BB175" s="821"/>
      <c r="BC175" s="821"/>
      <c r="BD175" s="821"/>
      <c r="BE175" s="821"/>
      <c r="BF175" s="821"/>
      <c r="BG175" s="821"/>
      <c r="BH175" s="821"/>
      <c r="BI175" s="821"/>
      <c r="BJ175" s="821"/>
      <c r="BK175" s="662"/>
      <c r="BL175" s="662"/>
      <c r="BM175" s="662"/>
      <c r="BN175" s="662"/>
      <c r="BO175" s="662"/>
      <c r="BP175" s="662"/>
      <c r="BQ175" s="662"/>
      <c r="BR175" s="662"/>
      <c r="BS175" s="662"/>
      <c r="BT175" s="662"/>
      <c r="BU175" s="662"/>
      <c r="BV175" s="662"/>
      <c r="BW175" s="662"/>
      <c r="BX175" s="662"/>
      <c r="BY175" s="662"/>
      <c r="BZ175" s="662"/>
      <c r="CA175" s="662"/>
      <c r="CC175" s="660">
        <v>1</v>
      </c>
    </row>
    <row r="176" spans="1:83" ht="30" customHeight="1" thickTop="1" thickBot="1">
      <c r="A176" s="649"/>
      <c r="B176" s="2240" t="s">
        <v>663</v>
      </c>
      <c r="C176" s="2241"/>
      <c r="D176" s="2241"/>
      <c r="E176" s="833">
        <f>X174</f>
        <v>1</v>
      </c>
      <c r="F176" s="2242" t="str">
        <f>VLOOKUP(E176,A95:B99,2,1)</f>
        <v>Muy Baja</v>
      </c>
      <c r="G176" s="2241"/>
      <c r="H176" s="2241"/>
      <c r="I176" s="2004">
        <f>IF(Y174&lt;0.01,0.01,Y174)</f>
        <v>8.0639999999999989E-2</v>
      </c>
      <c r="J176" s="2005"/>
      <c r="K176" s="2243" t="s">
        <v>664</v>
      </c>
      <c r="L176" s="2244"/>
      <c r="M176" s="2244"/>
      <c r="N176" s="2244"/>
      <c r="O176" s="2244"/>
      <c r="P176" s="2245"/>
      <c r="Q176" s="834">
        <f>Z174</f>
        <v>2</v>
      </c>
      <c r="R176" s="2246" t="str">
        <f>HLOOKUP(Q176,ADU1210:ADY1211,2,1)</f>
        <v>2 - Menor</v>
      </c>
      <c r="S176" s="2244"/>
      <c r="T176" s="2244"/>
      <c r="U176" s="2244"/>
      <c r="V176" s="850">
        <f>IF(AA174&lt;0.01,0.01,AA174)</f>
        <v>0.33600000000000002</v>
      </c>
      <c r="W176" s="851"/>
      <c r="Y176" s="648"/>
      <c r="Z176" s="648"/>
      <c r="AA176" s="648"/>
      <c r="AB176" s="654"/>
      <c r="AC176" s="654"/>
      <c r="AD176" s="654"/>
      <c r="AE176" s="654"/>
      <c r="AF176" s="654"/>
      <c r="AG176" s="654"/>
      <c r="AH176" s="654"/>
      <c r="AI176" s="654"/>
      <c r="AJ176" s="654"/>
      <c r="AK176" s="654"/>
      <c r="AL176" s="654"/>
      <c r="AM176" s="654"/>
      <c r="AN176" s="654"/>
      <c r="AO176" s="654"/>
      <c r="AP176" s="654"/>
      <c r="AQ176" s="654"/>
      <c r="AR176" s="654"/>
      <c r="AS176" s="654"/>
      <c r="AT176" s="654"/>
      <c r="AU176" s="651">
        <v>1</v>
      </c>
      <c r="AW176" s="680" t="str">
        <f>CONCATENATE(E176," - ",F176)</f>
        <v>1 - Muy Baja</v>
      </c>
      <c r="AX176" s="680" t="str">
        <f>CONCATENATE(R176)</f>
        <v>2 - Menor</v>
      </c>
      <c r="AY176" s="648"/>
      <c r="AZ176" s="648"/>
      <c r="BA176" s="648"/>
      <c r="BB176" s="648"/>
      <c r="BC176" s="648"/>
      <c r="BD176" s="648"/>
      <c r="BE176" s="648"/>
      <c r="BF176" s="648"/>
      <c r="BG176" s="648"/>
      <c r="BH176" s="648"/>
      <c r="BI176" s="648"/>
      <c r="BJ176" s="648"/>
      <c r="BK176" s="662"/>
      <c r="BL176" s="662"/>
      <c r="BM176" s="662"/>
      <c r="BN176" s="662"/>
      <c r="BO176" s="662"/>
      <c r="BP176" s="662"/>
      <c r="BQ176" s="653">
        <f>SUM(BQ172:BQ174)</f>
        <v>0</v>
      </c>
      <c r="BR176" s="653">
        <f>SUM(BR172:BR174)</f>
        <v>0</v>
      </c>
      <c r="BS176" s="653">
        <f>SUM(BS172:BS174)</f>
        <v>0</v>
      </c>
      <c r="BT176" s="653">
        <f t="shared" ref="BT176:BZ176" si="42">SUM(BT172:BT174)</f>
        <v>0</v>
      </c>
      <c r="BU176" s="653">
        <f t="shared" si="42"/>
        <v>0</v>
      </c>
      <c r="BV176" s="653">
        <f t="shared" si="42"/>
        <v>0</v>
      </c>
      <c r="BW176" s="653">
        <f t="shared" si="42"/>
        <v>0</v>
      </c>
      <c r="BX176" s="653">
        <f t="shared" si="42"/>
        <v>0</v>
      </c>
      <c r="BY176" s="653">
        <f t="shared" si="42"/>
        <v>0</v>
      </c>
      <c r="BZ176" s="653">
        <f t="shared" si="42"/>
        <v>0</v>
      </c>
      <c r="CA176" s="653">
        <f>SUM(CA172:CA174)</f>
        <v>0</v>
      </c>
      <c r="CC176" s="660">
        <v>1</v>
      </c>
    </row>
    <row r="177" spans="1:81" ht="12.75" customHeight="1" thickTop="1" thickBot="1">
      <c r="A177" s="649"/>
      <c r="B177" s="779"/>
      <c r="C177" s="779"/>
      <c r="D177" s="662"/>
      <c r="E177" s="648"/>
      <c r="F177" s="648"/>
      <c r="G177" s="648"/>
      <c r="H177" s="648"/>
      <c r="I177" s="648"/>
      <c r="J177" s="648"/>
      <c r="K177" s="648"/>
      <c r="L177" s="648"/>
      <c r="M177" s="648"/>
      <c r="N177" s="648"/>
      <c r="O177" s="648"/>
      <c r="P177" s="648"/>
      <c r="Q177" s="648"/>
      <c r="R177" s="648"/>
      <c r="S177" s="648"/>
      <c r="T177" s="648"/>
      <c r="U177" s="648"/>
      <c r="V177" s="648"/>
      <c r="W177" s="648"/>
      <c r="X177" s="839"/>
      <c r="Y177" s="648"/>
      <c r="Z177" s="648"/>
      <c r="AA177" s="648"/>
      <c r="AB177" s="654"/>
      <c r="AC177" s="654"/>
      <c r="AD177" s="654"/>
      <c r="AE177" s="654"/>
      <c r="AF177" s="654"/>
      <c r="AG177" s="654"/>
      <c r="AH177" s="654"/>
      <c r="AI177" s="654"/>
      <c r="AJ177" s="654"/>
      <c r="AK177" s="654"/>
      <c r="AL177" s="654"/>
      <c r="AM177" s="654"/>
      <c r="AN177" s="654"/>
      <c r="AO177" s="654"/>
      <c r="AP177" s="654"/>
      <c r="AQ177" s="654"/>
      <c r="AR177" s="654"/>
      <c r="AS177" s="654"/>
      <c r="AT177" s="654"/>
      <c r="AU177" s="651">
        <v>1</v>
      </c>
      <c r="AV177" s="848"/>
      <c r="AW177" s="849"/>
      <c r="AX177" s="849"/>
      <c r="AY177" s="648"/>
      <c r="AZ177" s="648"/>
      <c r="BA177" s="648"/>
      <c r="BB177" s="648"/>
      <c r="BC177" s="648"/>
      <c r="BD177" s="648"/>
      <c r="BE177" s="648"/>
      <c r="BF177" s="648"/>
      <c r="BG177" s="648"/>
      <c r="BH177" s="648"/>
      <c r="BI177" s="648"/>
      <c r="BJ177" s="648"/>
      <c r="BK177" s="662"/>
      <c r="BL177" s="662"/>
      <c r="BM177" s="662"/>
      <c r="BN177" s="662"/>
      <c r="BO177" s="662"/>
      <c r="BP177" s="662"/>
      <c r="BQ177" s="662"/>
      <c r="BR177" s="662"/>
      <c r="BS177" s="662"/>
      <c r="BT177" s="662"/>
      <c r="BU177" s="662"/>
      <c r="BV177" s="662"/>
      <c r="BW177" s="662"/>
      <c r="BX177" s="662"/>
      <c r="BY177" s="662"/>
      <c r="BZ177" s="662"/>
      <c r="CA177" s="662"/>
      <c r="CC177" s="660">
        <v>1</v>
      </c>
    </row>
    <row r="178" spans="1:81" ht="25.5" customHeight="1" thickBot="1">
      <c r="A178" s="649"/>
      <c r="B178" s="779"/>
      <c r="C178" s="779"/>
      <c r="D178" s="779"/>
      <c r="E178" s="779"/>
      <c r="F178" s="2231" t="s">
        <v>484</v>
      </c>
      <c r="G178" s="2232"/>
      <c r="H178" s="2232"/>
      <c r="I178" s="2232"/>
      <c r="J178" s="2232"/>
      <c r="K178" s="2232"/>
      <c r="L178" s="2232"/>
      <c r="M178" s="2232"/>
      <c r="N178" s="2233" t="str">
        <f>IFERROR(INDEX(ADU1214:ADY1218,MATCH(E176,ADP1214:ADP1218,0),MATCH(Q176,ADU1210:ADY1210,0)),"")</f>
        <v>BAJO</v>
      </c>
      <c r="O178" s="2232"/>
      <c r="P178" s="2232"/>
      <c r="Q178" s="2232"/>
      <c r="R178" s="2232"/>
      <c r="S178" s="2232"/>
      <c r="T178" s="2020">
        <f>IF(AV178&lt;0.01,0.01,AV178)</f>
        <v>2.7095039999999997E-2</v>
      </c>
      <c r="U178" s="2020"/>
      <c r="V178" s="2020"/>
      <c r="W178" s="2021"/>
      <c r="X178" s="839"/>
      <c r="Y178" s="2022" t="s">
        <v>662</v>
      </c>
      <c r="Z178" s="2022"/>
      <c r="AA178" s="2022"/>
      <c r="AB178" s="654"/>
      <c r="AC178" s="654"/>
      <c r="AD178" s="654"/>
      <c r="AE178" s="654"/>
      <c r="AF178" s="654"/>
      <c r="AG178" s="654"/>
      <c r="AH178" s="654"/>
      <c r="AI178" s="654"/>
      <c r="AJ178" s="654"/>
      <c r="AK178" s="654"/>
      <c r="AL178" s="654"/>
      <c r="AM178" s="654"/>
      <c r="AN178" s="654"/>
      <c r="AO178" s="654" t="s">
        <v>661</v>
      </c>
      <c r="AP178" s="654"/>
      <c r="AQ178" s="654"/>
      <c r="AR178" s="654"/>
      <c r="AS178" s="654"/>
      <c r="AT178" s="654"/>
      <c r="AU178" s="651">
        <v>1</v>
      </c>
      <c r="AV178" s="836">
        <f>I176*V176</f>
        <v>2.7095039999999997E-2</v>
      </c>
      <c r="AW178" s="849"/>
      <c r="AX178" s="849"/>
      <c r="AY178" s="648"/>
      <c r="AZ178" s="648"/>
      <c r="BA178" s="648"/>
      <c r="BB178" s="648"/>
      <c r="BC178" s="648"/>
      <c r="BD178" s="648"/>
      <c r="BE178" s="648"/>
      <c r="BF178" s="648"/>
      <c r="BG178" s="648"/>
      <c r="BH178" s="648"/>
      <c r="BI178" s="648"/>
      <c r="BJ178" s="648"/>
      <c r="BK178" s="662"/>
      <c r="BL178" s="662"/>
      <c r="BM178" s="662"/>
      <c r="BN178" s="662"/>
      <c r="BO178" s="662"/>
      <c r="BP178" s="662"/>
      <c r="BQ178" s="662"/>
      <c r="BR178" s="662"/>
      <c r="BS178" s="662"/>
      <c r="BT178" s="662"/>
      <c r="BU178" s="662"/>
      <c r="BV178" s="662"/>
      <c r="BW178" s="662"/>
      <c r="BX178" s="662"/>
      <c r="BY178" s="662"/>
      <c r="BZ178" s="662"/>
      <c r="CA178" s="662"/>
      <c r="CC178" s="660">
        <v>1</v>
      </c>
    </row>
    <row r="179" spans="1:81" ht="16.5" customHeight="1">
      <c r="A179" s="649"/>
      <c r="B179" s="779"/>
      <c r="C179" s="779"/>
      <c r="D179" s="779"/>
      <c r="E179" s="779"/>
      <c r="F179" s="779"/>
      <c r="G179" s="837"/>
      <c r="H179" s="837"/>
      <c r="I179" s="837"/>
      <c r="J179" s="837"/>
      <c r="K179" s="837"/>
      <c r="L179" s="837"/>
      <c r="M179" s="837"/>
      <c r="N179" s="837"/>
      <c r="O179" s="838"/>
      <c r="P179" s="838"/>
      <c r="Q179" s="838"/>
      <c r="R179" s="838"/>
      <c r="S179" s="838"/>
      <c r="T179" s="838"/>
      <c r="U179" s="839"/>
      <c r="V179" s="839"/>
      <c r="W179" s="839"/>
      <c r="X179" s="839"/>
      <c r="Y179" s="648"/>
      <c r="Z179" s="648"/>
      <c r="AA179" s="648"/>
      <c r="AB179" s="654"/>
      <c r="AC179" s="654"/>
      <c r="AD179" s="654"/>
      <c r="AE179" s="654"/>
      <c r="AF179" s="654"/>
      <c r="AG179" s="654"/>
      <c r="AH179" s="654"/>
      <c r="AI179" s="654"/>
      <c r="AJ179" s="654"/>
      <c r="AK179" s="654"/>
      <c r="AL179" s="654"/>
      <c r="AM179" s="654"/>
      <c r="AN179" s="654"/>
      <c r="AO179" s="654"/>
      <c r="AP179" s="654"/>
      <c r="AQ179" s="654"/>
      <c r="AR179" s="654"/>
      <c r="AS179" s="654"/>
      <c r="AT179" s="654"/>
      <c r="AU179" s="651">
        <v>1</v>
      </c>
      <c r="AV179" s="848"/>
      <c r="AW179" s="849"/>
      <c r="AX179" s="849"/>
      <c r="AY179" s="648"/>
      <c r="AZ179" s="648"/>
      <c r="BA179" s="648"/>
      <c r="BB179" s="648"/>
      <c r="BC179" s="648"/>
      <c r="BD179" s="648"/>
      <c r="BE179" s="648"/>
      <c r="BF179" s="648"/>
      <c r="BG179" s="648"/>
      <c r="BH179" s="648"/>
      <c r="BI179" s="648"/>
      <c r="BJ179" s="648"/>
      <c r="BK179" s="662"/>
      <c r="BL179" s="662"/>
      <c r="BM179" s="662"/>
      <c r="BN179" s="662"/>
      <c r="BO179" s="662"/>
      <c r="BP179" s="662"/>
      <c r="BQ179" s="662"/>
      <c r="BR179" s="662"/>
      <c r="BS179" s="662"/>
      <c r="BT179" s="662"/>
      <c r="BU179" s="662"/>
      <c r="BV179" s="662"/>
      <c r="BW179" s="662"/>
      <c r="BX179" s="662"/>
      <c r="BY179" s="662"/>
      <c r="BZ179" s="662"/>
      <c r="CA179" s="662"/>
      <c r="CC179" s="660">
        <v>1</v>
      </c>
    </row>
    <row r="180" spans="1:81" ht="30" customHeight="1">
      <c r="A180" s="649"/>
      <c r="B180" s="2234" t="s">
        <v>283</v>
      </c>
      <c r="C180" s="2235"/>
      <c r="D180" s="2235"/>
      <c r="E180" s="2235"/>
      <c r="F180" s="2235"/>
      <c r="G180" s="2235"/>
      <c r="H180" s="2235"/>
      <c r="I180" s="2235"/>
      <c r="J180" s="2235"/>
      <c r="K180" s="2235"/>
      <c r="L180" s="2235"/>
      <c r="M180" s="2235"/>
      <c r="N180" s="2235"/>
      <c r="O180" s="2235"/>
      <c r="P180" s="2235"/>
      <c r="Q180" s="2235"/>
      <c r="R180" s="2235"/>
      <c r="S180" s="2235"/>
      <c r="T180" s="2235"/>
      <c r="U180" s="2235"/>
      <c r="V180" s="2236" t="s">
        <v>581</v>
      </c>
      <c r="W180" s="2236"/>
      <c r="X180" s="2236"/>
      <c r="Y180" s="2236"/>
      <c r="Z180" s="2236"/>
      <c r="AA180" s="2236"/>
      <c r="AB180" s="2236"/>
      <c r="AC180" s="2236"/>
      <c r="AD180" s="2236"/>
      <c r="AE180" s="2236"/>
      <c r="AF180" s="2236"/>
      <c r="AG180" s="2236"/>
      <c r="AH180" s="2236"/>
      <c r="AI180" s="2236"/>
      <c r="AJ180" s="2236"/>
      <c r="AK180" s="2236"/>
      <c r="AL180" s="2236"/>
      <c r="AM180" s="2236"/>
      <c r="AN180" s="2236"/>
      <c r="AO180" s="2236"/>
      <c r="AP180" s="2236"/>
      <c r="AQ180" s="2236"/>
      <c r="AR180" s="2236"/>
      <c r="AS180" s="2236"/>
      <c r="AT180" s="852"/>
      <c r="AU180" s="651">
        <v>1</v>
      </c>
      <c r="AV180" s="681" t="s">
        <v>287</v>
      </c>
      <c r="AW180" s="853" t="s">
        <v>284</v>
      </c>
      <c r="AX180" s="843" t="s">
        <v>288</v>
      </c>
      <c r="AY180" s="843" t="s">
        <v>289</v>
      </c>
      <c r="AZ180" s="843" t="s">
        <v>290</v>
      </c>
      <c r="BA180" s="843" t="s">
        <v>3</v>
      </c>
      <c r="BB180" s="854" t="s">
        <v>578</v>
      </c>
      <c r="BC180" s="854" t="s">
        <v>579</v>
      </c>
      <c r="BD180" s="854" t="s">
        <v>580</v>
      </c>
      <c r="BE180" s="648"/>
      <c r="BF180" s="648"/>
      <c r="BG180" s="648"/>
      <c r="BH180" s="648"/>
      <c r="BI180" s="648"/>
      <c r="BJ180" s="648"/>
      <c r="BK180" s="662"/>
      <c r="BL180" s="662"/>
      <c r="BM180" s="662"/>
      <c r="BN180" s="662"/>
      <c r="BO180" s="662"/>
      <c r="BP180" s="662"/>
      <c r="BQ180" s="662"/>
      <c r="BR180" s="662"/>
      <c r="BS180" s="662"/>
      <c r="BT180" s="662"/>
      <c r="BU180" s="662"/>
      <c r="BV180" s="662"/>
      <c r="BW180" s="662"/>
      <c r="BX180" s="662"/>
      <c r="BY180" s="662"/>
      <c r="BZ180" s="662"/>
      <c r="CA180" s="662"/>
      <c r="CC180" s="660">
        <v>1</v>
      </c>
    </row>
    <row r="181" spans="1:81" ht="14.25" customHeight="1">
      <c r="A181" s="817"/>
      <c r="B181" s="2229" t="s">
        <v>1</v>
      </c>
      <c r="C181" s="2229" t="s">
        <v>284</v>
      </c>
      <c r="D181" s="2229"/>
      <c r="E181" s="2229"/>
      <c r="F181" s="2229"/>
      <c r="G181" s="2228" t="s">
        <v>489</v>
      </c>
      <c r="H181" s="2228" t="s">
        <v>638</v>
      </c>
      <c r="I181" s="2143"/>
      <c r="J181" s="2143"/>
      <c r="K181" s="2143"/>
      <c r="L181" s="2228" t="s">
        <v>639</v>
      </c>
      <c r="M181" s="2143"/>
      <c r="N181" s="2143"/>
      <c r="O181" s="2143"/>
      <c r="P181" s="2228" t="s">
        <v>640</v>
      </c>
      <c r="Q181" s="2143"/>
      <c r="R181" s="2143"/>
      <c r="S181" s="2143"/>
      <c r="T181" s="2226" t="s">
        <v>3</v>
      </c>
      <c r="U181" s="2226"/>
      <c r="V181" s="2227" t="s">
        <v>641</v>
      </c>
      <c r="W181" s="2227"/>
      <c r="X181" s="2227"/>
      <c r="Y181" s="2227"/>
      <c r="Z181" s="2227"/>
      <c r="AA181" s="2227"/>
      <c r="AB181" s="2227"/>
      <c r="AC181" s="2227"/>
      <c r="AD181" s="2227" t="s">
        <v>642</v>
      </c>
      <c r="AE181" s="2227"/>
      <c r="AF181" s="2227"/>
      <c r="AG181" s="2227"/>
      <c r="AH181" s="2227"/>
      <c r="AI181" s="2227"/>
      <c r="AJ181" s="2227"/>
      <c r="AK181" s="2227"/>
      <c r="AL181" s="2227" t="s">
        <v>643</v>
      </c>
      <c r="AM181" s="2227"/>
      <c r="AN181" s="2227"/>
      <c r="AO181" s="2227"/>
      <c r="AP181" s="2227"/>
      <c r="AQ181" s="2227"/>
      <c r="AR181" s="2227"/>
      <c r="AS181" s="2227"/>
      <c r="AT181" s="841"/>
      <c r="AU181" s="651">
        <v>1</v>
      </c>
      <c r="AV181" s="685" t="str">
        <f>CONCATENATE(A183,". ",B183," 
",A185,". ",B185," 
",A187,". ",B187," 
",A189,". ",B189)</f>
        <v xml:space="preserve">Indicador 1. EFICACIA DE
CONTROLES: 
Indicador 2. EFECTIVIDAD
(Alarmas - materialización): 
IND3.  
IND4. </v>
      </c>
      <c r="AW181" s="685" t="str">
        <f>CONCATENATE("IND ",A183,". ",C183," 
",A185,". ",C185," 
",A187,". ",C187," 
",A189,". ",C189)</f>
        <v xml:space="preserve">IND Indicador 1. Controles ejecutados en el periodod  / Controles programados a ejecutar en el periodo X 100% 
Indicador 2. Número de observaciones reportadas identificadas en  DTPS  / Total de consultas analizadas por riesgos de LAFT en el periodo de monitoreo  x 100%. 
IND3.  
IND4. </v>
      </c>
      <c r="AX181" s="685" t="str">
        <f>CONCATENATE("IND ",A183,". 
",J183," 
",A185,". 
",J185," 
",A187,". 
",J187," 
",A189,". 
",J189)</f>
        <v xml:space="preserve">IND Indicador 1. 
1 
Indicador 2. 
IND3. 
IND4. 
</v>
      </c>
      <c r="AY181" s="685" t="str">
        <f>CONCATENATE("IND ",A183,". 
",N183," 
",A185,". 
",N185," 
",A187,". 
",N187," 
",A189,". 
",N189)</f>
        <v xml:space="preserve">IND Indicador 1. 
Indicador 2. 
IND3. 
IND4. 
</v>
      </c>
      <c r="AZ181" s="685" t="str">
        <f>CONCATENATE("IND ",A183,". 
",R183," 
",A185,". 
",R185," 
",A187,". 
",R187," 
",A189,". 
",R189)</f>
        <v xml:space="preserve">IND Indicador 1. 
Indicador 2. 
IND3. 
IND4. 
</v>
      </c>
      <c r="BA181" s="685" t="str">
        <f>CONCATENATE("IND ",A183,". 
",R183," 
",A185,". 
",R185," 
",A187,". 
",R187," 
",A189,". 
",R189)</f>
        <v xml:space="preserve">IND Indicador 1. 
Indicador 2. 
IND3. 
IND4. 
</v>
      </c>
      <c r="BB181" s="685"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685" t="str">
        <f>CONCATENATE(A183,". 
",AD183," 
",A185,". 
",AD185," 
",A187,". 
",AD187," 
",A189,". 
",AD189)</f>
        <v xml:space="preserve">Indicador 1. 
Indicador 2. 
IND3. 
IND4. 
</v>
      </c>
      <c r="BD181" s="685" t="str">
        <f>CONCATENATE(A183,". 
",AL183," 
",A185,". 
",AL185," 
",A187,". 
",AL187," 
",A189,". 
",AL189)</f>
        <v xml:space="preserve">Indicador 1. 
Indicador 2. 
IND3. 
IND4. 
</v>
      </c>
      <c r="BE181" s="662"/>
      <c r="BF181" s="662"/>
      <c r="BG181" s="662"/>
      <c r="BH181" s="662"/>
      <c r="BI181" s="662"/>
      <c r="BJ181" s="662"/>
      <c r="BK181" s="662"/>
      <c r="BL181" s="662"/>
      <c r="BM181" s="662"/>
      <c r="BN181" s="662"/>
      <c r="BO181" s="662"/>
      <c r="BP181" s="662"/>
      <c r="BQ181" s="662"/>
      <c r="BR181" s="662"/>
      <c r="BS181" s="662"/>
      <c r="BT181" s="662"/>
      <c r="BU181" s="662"/>
      <c r="BV181" s="662"/>
      <c r="BW181" s="662"/>
      <c r="BX181" s="662"/>
      <c r="BY181" s="662"/>
      <c r="BZ181" s="662"/>
      <c r="CA181" s="662"/>
      <c r="CC181" s="660">
        <v>1</v>
      </c>
    </row>
    <row r="182" spans="1:81" ht="12.75" customHeight="1">
      <c r="A182" s="817"/>
      <c r="B182" s="2143"/>
      <c r="C182" s="2229"/>
      <c r="D182" s="2229"/>
      <c r="E182" s="2229"/>
      <c r="F182" s="2229"/>
      <c r="G182" s="2230"/>
      <c r="H182" s="2228" t="s">
        <v>285</v>
      </c>
      <c r="I182" s="2143"/>
      <c r="J182" s="2228" t="s">
        <v>286</v>
      </c>
      <c r="K182" s="2143"/>
      <c r="L182" s="2228" t="s">
        <v>285</v>
      </c>
      <c r="M182" s="2143"/>
      <c r="N182" s="2228" t="s">
        <v>286</v>
      </c>
      <c r="O182" s="2143"/>
      <c r="P182" s="2228"/>
      <c r="Q182" s="2143"/>
      <c r="R182" s="2228" t="s">
        <v>286</v>
      </c>
      <c r="S182" s="2143"/>
      <c r="T182" s="2226"/>
      <c r="U182" s="2226"/>
      <c r="V182" s="2227"/>
      <c r="W182" s="2227"/>
      <c r="X182" s="2227"/>
      <c r="Y182" s="2227"/>
      <c r="Z182" s="2227"/>
      <c r="AA182" s="2227"/>
      <c r="AB182" s="2227"/>
      <c r="AC182" s="2227"/>
      <c r="AD182" s="2227"/>
      <c r="AE182" s="2227"/>
      <c r="AF182" s="2227"/>
      <c r="AG182" s="2227"/>
      <c r="AH182" s="2227"/>
      <c r="AI182" s="2227"/>
      <c r="AJ182" s="2227"/>
      <c r="AK182" s="2227"/>
      <c r="AL182" s="2227"/>
      <c r="AM182" s="2227"/>
      <c r="AN182" s="2227"/>
      <c r="AO182" s="2227"/>
      <c r="AP182" s="2227"/>
      <c r="AQ182" s="2227"/>
      <c r="AR182" s="2227"/>
      <c r="AS182" s="2227"/>
      <c r="AT182" s="841"/>
      <c r="AU182" s="651">
        <v>1</v>
      </c>
      <c r="BE182" s="648"/>
      <c r="BF182" s="648"/>
      <c r="BG182" s="648"/>
      <c r="BH182" s="648"/>
      <c r="BI182" s="648"/>
      <c r="BJ182" s="648"/>
      <c r="BK182" s="662"/>
      <c r="BL182" s="662"/>
      <c r="BM182" s="662"/>
      <c r="BN182" s="662"/>
      <c r="BO182" s="662"/>
      <c r="BP182" s="662"/>
      <c r="BQ182" s="662"/>
      <c r="BR182" s="662"/>
      <c r="BS182" s="662"/>
      <c r="BT182" s="662"/>
      <c r="BU182" s="662"/>
      <c r="BV182" s="662"/>
      <c r="BW182" s="662"/>
      <c r="BX182" s="662"/>
      <c r="BY182" s="662"/>
      <c r="BZ182" s="662"/>
      <c r="CA182" s="662"/>
      <c r="CC182" s="660">
        <v>1</v>
      </c>
    </row>
    <row r="183" spans="1:81" ht="42" customHeight="1">
      <c r="A183" s="2220" t="s">
        <v>586</v>
      </c>
      <c r="B183" s="2222" t="s">
        <v>291</v>
      </c>
      <c r="C183" s="2222" t="s">
        <v>589</v>
      </c>
      <c r="D183" s="2222"/>
      <c r="E183" s="2222"/>
      <c r="F183" s="2222"/>
      <c r="G183" s="855" t="s">
        <v>292</v>
      </c>
      <c r="H183" s="2210">
        <v>32</v>
      </c>
      <c r="I183" s="2211"/>
      <c r="J183" s="2219">
        <f>IFERROR(ROUND(H183/H184,1),"")</f>
        <v>1</v>
      </c>
      <c r="K183" s="2211"/>
      <c r="L183" s="2210"/>
      <c r="M183" s="2211"/>
      <c r="N183" s="2219" t="str">
        <f>IFERROR(ROUND(L183/L184,1),"")</f>
        <v/>
      </c>
      <c r="O183" s="2211"/>
      <c r="P183" s="2210"/>
      <c r="Q183" s="2211"/>
      <c r="R183" s="2219" t="str">
        <f>IFERROR(ROUND(P183/P184,1),"")</f>
        <v/>
      </c>
      <c r="S183" s="2211"/>
      <c r="T183" s="2219"/>
      <c r="U183" s="2211"/>
      <c r="V183" s="2224" t="s">
        <v>859</v>
      </c>
      <c r="W183" s="2225"/>
      <c r="X183" s="2225"/>
      <c r="Y183" s="2225"/>
      <c r="Z183" s="2225"/>
      <c r="AA183" s="2225"/>
      <c r="AB183" s="2225"/>
      <c r="AC183" s="2225"/>
      <c r="AD183" s="2208"/>
      <c r="AE183" s="2209"/>
      <c r="AF183" s="2209"/>
      <c r="AG183" s="2209"/>
      <c r="AH183" s="2209"/>
      <c r="AI183" s="2209"/>
      <c r="AJ183" s="2209"/>
      <c r="AK183" s="2209"/>
      <c r="AL183" s="2208"/>
      <c r="AM183" s="2209"/>
      <c r="AN183" s="2209"/>
      <c r="AO183" s="2209"/>
      <c r="AP183" s="2209"/>
      <c r="AQ183" s="2209"/>
      <c r="AR183" s="2209"/>
      <c r="AS183" s="2209"/>
      <c r="AT183" s="856"/>
      <c r="AU183" s="651">
        <v>1</v>
      </c>
      <c r="AV183" s="685" t="str">
        <f>CONCATENATE(A183,".  
",C183," 
",$H$181,": ",J183," 
",$L$181,": ",N183," 
",$P$181,": ",R183," 
",$T$181,": ",T183)</f>
        <v xml:space="preserve">Indicador 1.  
Controles ejecutados en el periodod  / Controles programados a ejecutar en el periodo X 100% 
DATOS PERIODO 1: 1 
DATOS PERIODO 2:  
DATOS PERIODO 3:  
AÑO: </v>
      </c>
      <c r="AW183" s="685"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ANÁLISIS PERIODO 2:  
ANÁLISIS PERIODO 3: </v>
      </c>
      <c r="BE183" s="648"/>
      <c r="BF183" s="648"/>
      <c r="BG183" s="648"/>
      <c r="BH183" s="648"/>
      <c r="BI183" s="648"/>
      <c r="BJ183" s="648"/>
      <c r="BK183" s="662"/>
      <c r="BL183" s="662"/>
      <c r="BM183" s="662"/>
      <c r="BN183" s="662"/>
      <c r="BO183" s="662"/>
      <c r="BP183" s="662"/>
      <c r="BQ183" s="662"/>
      <c r="BR183" s="662"/>
      <c r="BS183" s="662"/>
      <c r="BT183" s="662"/>
      <c r="BU183" s="662"/>
      <c r="BV183" s="662"/>
      <c r="BW183" s="662"/>
      <c r="BX183" s="662"/>
      <c r="BY183" s="662"/>
      <c r="BZ183" s="662"/>
      <c r="CA183" s="662"/>
      <c r="CC183" s="660">
        <v>1</v>
      </c>
    </row>
    <row r="184" spans="1:81" ht="107.1" customHeight="1">
      <c r="A184" s="2221"/>
      <c r="B184" s="2211"/>
      <c r="C184" s="2222"/>
      <c r="D184" s="2222"/>
      <c r="E184" s="2222"/>
      <c r="F184" s="2222"/>
      <c r="G184" s="855" t="s">
        <v>293</v>
      </c>
      <c r="H184" s="2210">
        <v>32</v>
      </c>
      <c r="I184" s="2211"/>
      <c r="J184" s="2211"/>
      <c r="K184" s="2211"/>
      <c r="L184" s="2210"/>
      <c r="M184" s="2211"/>
      <c r="N184" s="2211"/>
      <c r="O184" s="2211"/>
      <c r="P184" s="2210"/>
      <c r="Q184" s="2211"/>
      <c r="R184" s="2211"/>
      <c r="S184" s="2211"/>
      <c r="T184" s="2211"/>
      <c r="U184" s="2211"/>
      <c r="V184" s="2225"/>
      <c r="W184" s="2225"/>
      <c r="X184" s="2225"/>
      <c r="Y184" s="2225"/>
      <c r="Z184" s="2225"/>
      <c r="AA184" s="2225"/>
      <c r="AB184" s="2225"/>
      <c r="AC184" s="2225"/>
      <c r="AD184" s="2209"/>
      <c r="AE184" s="2209"/>
      <c r="AF184" s="2209"/>
      <c r="AG184" s="2209"/>
      <c r="AH184" s="2209"/>
      <c r="AI184" s="2209"/>
      <c r="AJ184" s="2209"/>
      <c r="AK184" s="2209"/>
      <c r="AL184" s="2209"/>
      <c r="AM184" s="2209"/>
      <c r="AN184" s="2209"/>
      <c r="AO184" s="2209"/>
      <c r="AP184" s="2209"/>
      <c r="AQ184" s="2209"/>
      <c r="AR184" s="2209"/>
      <c r="AS184" s="2209"/>
      <c r="AT184" s="856"/>
      <c r="AU184" s="651">
        <v>1</v>
      </c>
      <c r="AV184" s="685"/>
      <c r="AW184" s="685"/>
      <c r="AX184" s="685"/>
      <c r="AY184" s="648"/>
      <c r="AZ184" s="648"/>
      <c r="BA184" s="648"/>
      <c r="BB184" s="648"/>
      <c r="BC184" s="648"/>
      <c r="BD184" s="648"/>
      <c r="BE184" s="648"/>
      <c r="BF184" s="648"/>
      <c r="BG184" s="648"/>
      <c r="BH184" s="648"/>
      <c r="BI184" s="648"/>
      <c r="BJ184" s="648"/>
      <c r="BK184" s="662"/>
      <c r="BL184" s="662"/>
      <c r="BM184" s="662"/>
      <c r="BN184" s="662"/>
      <c r="BO184" s="662"/>
      <c r="BP184" s="662"/>
      <c r="BQ184" s="662"/>
      <c r="BR184" s="662"/>
      <c r="BS184" s="662"/>
      <c r="BT184" s="662"/>
      <c r="BU184" s="662"/>
      <c r="BV184" s="662"/>
      <c r="BW184" s="662"/>
      <c r="BX184" s="662"/>
      <c r="BY184" s="662"/>
      <c r="BZ184" s="662"/>
      <c r="CA184" s="662"/>
      <c r="CC184" s="660">
        <v>1</v>
      </c>
    </row>
    <row r="185" spans="1:81" ht="42" customHeight="1">
      <c r="A185" s="2220" t="str">
        <f>IF(B185="","","Indicador 2")</f>
        <v>Indicador 2</v>
      </c>
      <c r="B185" s="2222" t="s">
        <v>294</v>
      </c>
      <c r="C185" s="2223" t="s">
        <v>860</v>
      </c>
      <c r="D185" s="2223"/>
      <c r="E185" s="2223"/>
      <c r="F185" s="2223"/>
      <c r="G185" s="855" t="s">
        <v>292</v>
      </c>
      <c r="H185" s="2210">
        <v>0</v>
      </c>
      <c r="I185" s="2211"/>
      <c r="J185" s="2219" t="str">
        <f>IFERROR(ROUND(H185/H186,1),"")</f>
        <v/>
      </c>
      <c r="K185" s="2211"/>
      <c r="L185" s="2210"/>
      <c r="M185" s="2211"/>
      <c r="N185" s="2219" t="str">
        <f>IFERROR(ROUND(L185/L186,1),"")</f>
        <v/>
      </c>
      <c r="O185" s="2211"/>
      <c r="P185" s="2210"/>
      <c r="Q185" s="2211"/>
      <c r="R185" s="2219" t="str">
        <f>IFERROR(ROUND(P185/P186,1),"")</f>
        <v/>
      </c>
      <c r="S185" s="2211"/>
      <c r="T185" s="2219"/>
      <c r="U185" s="2211"/>
      <c r="V185" s="2208" t="s">
        <v>718</v>
      </c>
      <c r="W185" s="2209"/>
      <c r="X185" s="2209"/>
      <c r="Y185" s="2209"/>
      <c r="Z185" s="2209"/>
      <c r="AA185" s="2209"/>
      <c r="AB185" s="2209"/>
      <c r="AC185" s="2209"/>
      <c r="AD185" s="2208"/>
      <c r="AE185" s="2209"/>
      <c r="AF185" s="2209"/>
      <c r="AG185" s="2209"/>
      <c r="AH185" s="2209"/>
      <c r="AI185" s="2209"/>
      <c r="AJ185" s="2209"/>
      <c r="AK185" s="2209"/>
      <c r="AL185" s="2208"/>
      <c r="AM185" s="2209"/>
      <c r="AN185" s="2209"/>
      <c r="AO185" s="2209"/>
      <c r="AP185" s="2209"/>
      <c r="AQ185" s="2209"/>
      <c r="AR185" s="2209"/>
      <c r="AS185" s="2209"/>
      <c r="AT185" s="856"/>
      <c r="AU185" s="651">
        <v>1</v>
      </c>
      <c r="AV185" s="685" t="str">
        <f>CONCATENATE(A185,".  
",C185," 
",$H$181,": ",J185," 
",$L$181,": ",N185," 
",$P$181,": ",R185," 
",$T$181,": ",T185)</f>
        <v xml:space="preserve">Indicador 2.  
Número de observaciones reportadas identificadas en  DTPS  / Total de consultas analizadas por riesgos de LAFT en el periodo de monitoreo  x 100%. 
DATOS PERIODO 1:  
DATOS PERIODO 2:  
DATOS PERIODO 3:  
AÑO: </v>
      </c>
      <c r="AW185" s="685"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685"/>
      <c r="AY185" s="654"/>
      <c r="AZ185" s="654"/>
      <c r="BA185" s="648"/>
      <c r="BB185" s="648"/>
      <c r="BC185" s="648"/>
      <c r="BD185" s="648"/>
      <c r="BE185" s="648"/>
      <c r="BF185" s="648"/>
      <c r="BG185" s="648"/>
      <c r="BH185" s="648"/>
      <c r="BI185" s="648"/>
      <c r="BJ185" s="648"/>
      <c r="BK185" s="648"/>
      <c r="BL185" s="648"/>
      <c r="BM185" s="648"/>
      <c r="BN185" s="648"/>
      <c r="BO185" s="648"/>
      <c r="BP185" s="648"/>
      <c r="BQ185" s="648"/>
      <c r="BR185" s="648"/>
      <c r="BS185" s="648"/>
      <c r="BT185" s="648"/>
      <c r="BU185" s="648"/>
      <c r="BV185" s="648"/>
      <c r="BW185" s="648"/>
      <c r="BX185" s="648"/>
      <c r="BY185" s="648"/>
      <c r="BZ185" s="648"/>
      <c r="CA185" s="648"/>
      <c r="CC185" s="660">
        <v>1</v>
      </c>
    </row>
    <row r="186" spans="1:81" ht="42" customHeight="1">
      <c r="A186" s="2221"/>
      <c r="B186" s="2211"/>
      <c r="C186" s="2223"/>
      <c r="D186" s="2223"/>
      <c r="E186" s="2223"/>
      <c r="F186" s="2223"/>
      <c r="G186" s="855" t="s">
        <v>293</v>
      </c>
      <c r="H186" s="2210">
        <v>0</v>
      </c>
      <c r="I186" s="2211"/>
      <c r="J186" s="2211"/>
      <c r="K186" s="2211"/>
      <c r="L186" s="2210"/>
      <c r="M186" s="2211"/>
      <c r="N186" s="2211"/>
      <c r="O186" s="2211"/>
      <c r="P186" s="2210"/>
      <c r="Q186" s="2211"/>
      <c r="R186" s="2211"/>
      <c r="S186" s="2211"/>
      <c r="T186" s="2211"/>
      <c r="U186" s="2211"/>
      <c r="V186" s="2209"/>
      <c r="W186" s="2209"/>
      <c r="X186" s="2209"/>
      <c r="Y186" s="2209"/>
      <c r="Z186" s="2209"/>
      <c r="AA186" s="2209"/>
      <c r="AB186" s="2209"/>
      <c r="AC186" s="2209"/>
      <c r="AD186" s="2209"/>
      <c r="AE186" s="2209"/>
      <c r="AF186" s="2209"/>
      <c r="AG186" s="2209"/>
      <c r="AH186" s="2209"/>
      <c r="AI186" s="2209"/>
      <c r="AJ186" s="2209"/>
      <c r="AK186" s="2209"/>
      <c r="AL186" s="2209"/>
      <c r="AM186" s="2209"/>
      <c r="AN186" s="2209"/>
      <c r="AO186" s="2209"/>
      <c r="AP186" s="2209"/>
      <c r="AQ186" s="2209"/>
      <c r="AR186" s="2209"/>
      <c r="AS186" s="2209"/>
      <c r="AT186" s="856"/>
      <c r="AU186" s="651">
        <v>1</v>
      </c>
      <c r="AV186" s="685"/>
      <c r="AW186" s="685"/>
      <c r="AX186" s="685"/>
      <c r="AY186" s="654"/>
      <c r="AZ186" s="654"/>
      <c r="BA186" s="648"/>
      <c r="BB186" s="648"/>
      <c r="BC186" s="648"/>
      <c r="BD186" s="648"/>
      <c r="BE186" s="648"/>
      <c r="BF186" s="648"/>
      <c r="BG186" s="648"/>
      <c r="BH186" s="648"/>
      <c r="BI186" s="648"/>
      <c r="BJ186" s="648"/>
      <c r="BK186" s="648"/>
      <c r="BL186" s="648"/>
      <c r="BM186" s="648"/>
      <c r="BN186" s="648"/>
      <c r="BO186" s="648"/>
      <c r="BP186" s="648"/>
      <c r="BQ186" s="648"/>
      <c r="BR186" s="648"/>
      <c r="BS186" s="648"/>
      <c r="BT186" s="648"/>
      <c r="BU186" s="648"/>
      <c r="BV186" s="648"/>
      <c r="BW186" s="648"/>
      <c r="BX186" s="648"/>
      <c r="BY186" s="648"/>
      <c r="BZ186" s="648"/>
      <c r="CA186" s="648"/>
      <c r="CC186" s="660">
        <v>1</v>
      </c>
    </row>
    <row r="187" spans="1:81" ht="42" customHeight="1">
      <c r="A187" s="2220" t="s">
        <v>611</v>
      </c>
      <c r="B187" s="2222"/>
      <c r="C187" s="2223"/>
      <c r="D187" s="2223"/>
      <c r="E187" s="2223"/>
      <c r="F187" s="2223"/>
      <c r="G187" s="855" t="s">
        <v>292</v>
      </c>
      <c r="H187" s="2210"/>
      <c r="I187" s="2211"/>
      <c r="J187" s="2219" t="str">
        <f>IFERROR(ROUND(H187/H188,1),"")</f>
        <v/>
      </c>
      <c r="K187" s="2211"/>
      <c r="L187" s="2210"/>
      <c r="M187" s="2211"/>
      <c r="N187" s="2219" t="str">
        <f>IFERROR(ROUND(L187/L188,1),"")</f>
        <v/>
      </c>
      <c r="O187" s="2211"/>
      <c r="P187" s="2210"/>
      <c r="Q187" s="2211"/>
      <c r="R187" s="2219" t="str">
        <f>IFERROR(ROUND(P187/P188,1),"")</f>
        <v/>
      </c>
      <c r="S187" s="2211"/>
      <c r="T187" s="2219"/>
      <c r="U187" s="2211"/>
      <c r="V187" s="2208"/>
      <c r="W187" s="2209"/>
      <c r="X187" s="2209"/>
      <c r="Y187" s="2209"/>
      <c r="Z187" s="2209"/>
      <c r="AA187" s="2209"/>
      <c r="AB187" s="2209"/>
      <c r="AC187" s="2209"/>
      <c r="AD187" s="2208"/>
      <c r="AE187" s="2209"/>
      <c r="AF187" s="2209"/>
      <c r="AG187" s="2209"/>
      <c r="AH187" s="2209"/>
      <c r="AI187" s="2209"/>
      <c r="AJ187" s="2209"/>
      <c r="AK187" s="2209"/>
      <c r="AL187" s="2208"/>
      <c r="AM187" s="2209"/>
      <c r="AN187" s="2209"/>
      <c r="AO187" s="2209"/>
      <c r="AP187" s="2209"/>
      <c r="AQ187" s="2209"/>
      <c r="AR187" s="2209"/>
      <c r="AS187" s="2209"/>
      <c r="AT187" s="856"/>
      <c r="AU187" s="651">
        <v>1</v>
      </c>
      <c r="AV187" s="685" t="str">
        <f>CONCATENATE(A187,".  
",C187," 
",$H$181,": ",J187," 
",$L$181,": ",N187," 
",$P$181,": ",R187," 
",$T$181,": ",T187)</f>
        <v xml:space="preserve">IND3.  
DATOS PERIODO 1:  
DATOS PERIODO 2:  
DATOS PERIODO 3:  
AÑO: </v>
      </c>
      <c r="AW187" s="685" t="str">
        <f>CONCATENATE(A187,".   
",$V$181,": ",V187," 
",$AD$181,": ",AD187," 
",$AL$181,": ",AL187)</f>
        <v xml:space="preserve">IND3.   
ANÁLISIS PERIODO 1:  
ANÁLISIS PERIODO 2:  
ANÁLISIS PERIODO 3: </v>
      </c>
      <c r="AX187" s="685"/>
      <c r="AY187" s="648"/>
      <c r="AZ187" s="648"/>
      <c r="BA187" s="648"/>
      <c r="BB187" s="648"/>
      <c r="BC187" s="648"/>
      <c r="BD187" s="648"/>
      <c r="BE187" s="648"/>
      <c r="BF187" s="648"/>
      <c r="BG187" s="648"/>
      <c r="BH187" s="648"/>
      <c r="BI187" s="648"/>
      <c r="BJ187" s="648"/>
      <c r="BK187" s="648"/>
      <c r="BL187" s="648"/>
      <c r="BM187" s="648"/>
      <c r="BN187" s="648"/>
      <c r="BO187" s="648"/>
      <c r="BP187" s="648"/>
      <c r="BQ187" s="648"/>
      <c r="BR187" s="648"/>
      <c r="BS187" s="648"/>
      <c r="BT187" s="648"/>
      <c r="BU187" s="648"/>
      <c r="BV187" s="648"/>
      <c r="BW187" s="648"/>
      <c r="BX187" s="648"/>
      <c r="BY187" s="648"/>
      <c r="BZ187" s="648"/>
      <c r="CA187" s="648"/>
      <c r="CC187" s="660">
        <v>1</v>
      </c>
    </row>
    <row r="188" spans="1:81" ht="42" customHeight="1">
      <c r="A188" s="2221"/>
      <c r="B188" s="2211"/>
      <c r="C188" s="2223"/>
      <c r="D188" s="2223"/>
      <c r="E188" s="2223"/>
      <c r="F188" s="2223"/>
      <c r="G188" s="855" t="s">
        <v>293</v>
      </c>
      <c r="H188" s="2210"/>
      <c r="I188" s="2211"/>
      <c r="J188" s="2211"/>
      <c r="K188" s="2211"/>
      <c r="L188" s="2210"/>
      <c r="M188" s="2211"/>
      <c r="N188" s="2211"/>
      <c r="O188" s="2211"/>
      <c r="P188" s="2210"/>
      <c r="Q188" s="2211"/>
      <c r="R188" s="2211"/>
      <c r="S188" s="2211"/>
      <c r="T188" s="2211"/>
      <c r="U188" s="2211"/>
      <c r="V188" s="2209"/>
      <c r="W188" s="2209"/>
      <c r="X188" s="2209"/>
      <c r="Y188" s="2209"/>
      <c r="Z188" s="2209"/>
      <c r="AA188" s="2209"/>
      <c r="AB188" s="2209"/>
      <c r="AC188" s="2209"/>
      <c r="AD188" s="2209"/>
      <c r="AE188" s="2209"/>
      <c r="AF188" s="2209"/>
      <c r="AG188" s="2209"/>
      <c r="AH188" s="2209"/>
      <c r="AI188" s="2209"/>
      <c r="AJ188" s="2209"/>
      <c r="AK188" s="2209"/>
      <c r="AL188" s="2209"/>
      <c r="AM188" s="2209"/>
      <c r="AN188" s="2209"/>
      <c r="AO188" s="2209"/>
      <c r="AP188" s="2209"/>
      <c r="AQ188" s="2209"/>
      <c r="AR188" s="2209"/>
      <c r="AS188" s="2209"/>
      <c r="AT188" s="856"/>
      <c r="AU188" s="651">
        <v>1</v>
      </c>
      <c r="AV188" s="685"/>
      <c r="AW188" s="685"/>
      <c r="AX188" s="685"/>
      <c r="AY188" s="648"/>
      <c r="AZ188" s="648"/>
      <c r="BA188" s="648"/>
      <c r="BB188" s="648"/>
      <c r="BC188" s="648"/>
      <c r="BD188" s="648"/>
      <c r="BE188" s="648"/>
      <c r="BF188" s="648"/>
      <c r="BG188" s="648"/>
      <c r="BH188" s="648"/>
      <c r="BI188" s="648"/>
      <c r="BJ188" s="648"/>
      <c r="BK188" s="662"/>
      <c r="BL188" s="662"/>
      <c r="BM188" s="662"/>
      <c r="BN188" s="662"/>
      <c r="BO188" s="662"/>
      <c r="BP188" s="662"/>
      <c r="BQ188" s="662"/>
      <c r="BR188" s="662"/>
      <c r="BS188" s="662"/>
      <c r="BT188" s="662"/>
      <c r="BU188" s="662"/>
      <c r="BV188" s="662"/>
      <c r="BW188" s="662"/>
      <c r="BX188" s="662"/>
      <c r="BY188" s="662"/>
      <c r="BZ188" s="662"/>
      <c r="CA188" s="662"/>
      <c r="CC188" s="660">
        <v>1</v>
      </c>
    </row>
    <row r="189" spans="1:81" ht="42" customHeight="1">
      <c r="A189" s="2220" t="s">
        <v>612</v>
      </c>
      <c r="B189" s="2222"/>
      <c r="C189" s="2222"/>
      <c r="D189" s="2222"/>
      <c r="E189" s="2222"/>
      <c r="F189" s="2222"/>
      <c r="G189" s="855" t="s">
        <v>292</v>
      </c>
      <c r="H189" s="2210"/>
      <c r="I189" s="2211"/>
      <c r="J189" s="2219" t="str">
        <f>IFERROR(ROUND(H189/H190,1),"")</f>
        <v/>
      </c>
      <c r="K189" s="2211"/>
      <c r="L189" s="2210"/>
      <c r="M189" s="2211"/>
      <c r="N189" s="2219" t="str">
        <f>IFERROR(ROUND(L189/L190,1),"")</f>
        <v/>
      </c>
      <c r="O189" s="2211"/>
      <c r="P189" s="2210"/>
      <c r="Q189" s="2211"/>
      <c r="R189" s="2219" t="str">
        <f>IFERROR(ROUND(P189/P190,1),"")</f>
        <v/>
      </c>
      <c r="S189" s="2211"/>
      <c r="T189" s="2219"/>
      <c r="U189" s="2211"/>
      <c r="V189" s="2208"/>
      <c r="W189" s="2209"/>
      <c r="X189" s="2209"/>
      <c r="Y189" s="2209"/>
      <c r="Z189" s="2209"/>
      <c r="AA189" s="2209"/>
      <c r="AB189" s="2209"/>
      <c r="AC189" s="2209"/>
      <c r="AD189" s="2208"/>
      <c r="AE189" s="2209"/>
      <c r="AF189" s="2209"/>
      <c r="AG189" s="2209"/>
      <c r="AH189" s="2209"/>
      <c r="AI189" s="2209"/>
      <c r="AJ189" s="2209"/>
      <c r="AK189" s="2209"/>
      <c r="AL189" s="2208"/>
      <c r="AM189" s="2209"/>
      <c r="AN189" s="2209"/>
      <c r="AO189" s="2209"/>
      <c r="AP189" s="2209"/>
      <c r="AQ189" s="2209"/>
      <c r="AR189" s="2209"/>
      <c r="AS189" s="2209"/>
      <c r="AT189" s="856"/>
      <c r="AU189" s="651">
        <v>1</v>
      </c>
      <c r="AV189" s="685" t="str">
        <f>CONCATENATE(A189,".  
",C189," 
",$H$181,": ",J189," 
",$L$181,": ",N189," 
",$P$181,": ",R189," 
",$T$181,": ",T189)</f>
        <v xml:space="preserve">IND4.  
DATOS PERIODO 1:  
DATOS PERIODO 2:  
DATOS PERIODO 3:  
AÑO: </v>
      </c>
      <c r="AW189" s="685" t="str">
        <f>CONCATENATE(A189,".   
",$V$181,": ",V189," 
",$AD$181,": ",AD189," 
",$AL$181,": ",AL189)</f>
        <v xml:space="preserve">IND4.   
ANÁLISIS PERIODO 1:  
ANÁLISIS PERIODO 2:  
ANÁLISIS PERIODO 3: </v>
      </c>
      <c r="AX189" s="685"/>
      <c r="AY189" s="648"/>
      <c r="AZ189" s="648"/>
      <c r="BA189" s="648"/>
      <c r="BB189" s="648"/>
      <c r="BC189" s="648"/>
      <c r="BD189" s="648"/>
      <c r="BE189" s="648"/>
      <c r="BF189" s="648"/>
      <c r="CC189" s="660">
        <v>1</v>
      </c>
    </row>
    <row r="190" spans="1:81" ht="42" customHeight="1">
      <c r="A190" s="2221"/>
      <c r="B190" s="2211"/>
      <c r="C190" s="2222"/>
      <c r="D190" s="2222"/>
      <c r="E190" s="2222"/>
      <c r="F190" s="2222"/>
      <c r="G190" s="855" t="s">
        <v>293</v>
      </c>
      <c r="H190" s="2210"/>
      <c r="I190" s="2211"/>
      <c r="J190" s="2211"/>
      <c r="K190" s="2211"/>
      <c r="L190" s="2210"/>
      <c r="M190" s="2211"/>
      <c r="N190" s="2211"/>
      <c r="O190" s="2211"/>
      <c r="P190" s="2210"/>
      <c r="Q190" s="2211"/>
      <c r="R190" s="2211"/>
      <c r="S190" s="2211"/>
      <c r="T190" s="2211"/>
      <c r="U190" s="2211"/>
      <c r="V190" s="2209"/>
      <c r="W190" s="2209"/>
      <c r="X190" s="2209"/>
      <c r="Y190" s="2209"/>
      <c r="Z190" s="2209"/>
      <c r="AA190" s="2209"/>
      <c r="AB190" s="2209"/>
      <c r="AC190" s="2209"/>
      <c r="AD190" s="2209"/>
      <c r="AE190" s="2209"/>
      <c r="AF190" s="2209"/>
      <c r="AG190" s="2209"/>
      <c r="AH190" s="2209"/>
      <c r="AI190" s="2209"/>
      <c r="AJ190" s="2209"/>
      <c r="AK190" s="2209"/>
      <c r="AL190" s="2209"/>
      <c r="AM190" s="2209"/>
      <c r="AN190" s="2209"/>
      <c r="AO190" s="2209"/>
      <c r="AP190" s="2209"/>
      <c r="AQ190" s="2209"/>
      <c r="AR190" s="2209"/>
      <c r="AS190" s="2209"/>
      <c r="AT190" s="856"/>
      <c r="AU190" s="651">
        <v>1</v>
      </c>
      <c r="AV190" s="685"/>
      <c r="AW190" s="685"/>
      <c r="AX190" s="685"/>
      <c r="AY190" s="648"/>
      <c r="AZ190" s="648"/>
      <c r="BA190" s="648"/>
      <c r="BB190" s="648"/>
      <c r="BC190" s="648"/>
      <c r="BD190" s="648"/>
      <c r="BE190" s="648"/>
      <c r="BF190" s="648"/>
      <c r="CC190" s="660">
        <v>1</v>
      </c>
    </row>
    <row r="191" spans="1:81" ht="10.5" customHeight="1">
      <c r="A191" s="649"/>
      <c r="B191" s="779"/>
      <c r="C191" s="779"/>
      <c r="D191" s="779"/>
      <c r="E191" s="779"/>
      <c r="F191" s="779"/>
      <c r="G191" s="837"/>
      <c r="H191" s="837"/>
      <c r="I191" s="837"/>
      <c r="J191" s="837"/>
      <c r="K191" s="837"/>
      <c r="L191" s="837"/>
      <c r="M191" s="837"/>
      <c r="N191" s="837"/>
      <c r="O191" s="838"/>
      <c r="P191" s="838"/>
      <c r="Q191" s="838"/>
      <c r="R191" s="838"/>
      <c r="S191" s="838"/>
      <c r="T191" s="838"/>
      <c r="U191" s="839"/>
      <c r="V191" s="839"/>
      <c r="W191" s="839"/>
      <c r="X191" s="839"/>
      <c r="Y191" s="648"/>
      <c r="Z191" s="648"/>
      <c r="AA191" s="648"/>
      <c r="AB191" s="654"/>
      <c r="AI191" s="654"/>
      <c r="AJ191" s="654"/>
      <c r="AK191" s="654"/>
      <c r="AL191" s="654"/>
      <c r="AM191" s="654"/>
      <c r="AN191" s="654"/>
      <c r="AO191" s="654"/>
      <c r="AP191" s="654"/>
      <c r="AQ191" s="654"/>
      <c r="AR191" s="654"/>
      <c r="AS191" s="654"/>
      <c r="AT191" s="654"/>
      <c r="AU191" s="651">
        <v>1</v>
      </c>
      <c r="AV191" s="848"/>
      <c r="AW191" s="648"/>
      <c r="AX191" s="648"/>
      <c r="AY191" s="648"/>
      <c r="AZ191" s="648"/>
      <c r="BA191" s="648"/>
      <c r="BB191" s="648"/>
      <c r="BC191" s="648"/>
      <c r="BD191" s="648"/>
      <c r="BE191" s="648"/>
      <c r="BF191" s="648"/>
      <c r="CC191" s="660">
        <v>1</v>
      </c>
    </row>
    <row r="192" spans="1:81" ht="30" customHeight="1">
      <c r="A192" s="649"/>
      <c r="B192" s="2212" t="s">
        <v>295</v>
      </c>
      <c r="C192" s="2213"/>
      <c r="D192" s="2213"/>
      <c r="E192" s="2213"/>
      <c r="F192" s="2213"/>
      <c r="G192" s="2213"/>
      <c r="H192" s="2213"/>
      <c r="I192" s="2213"/>
      <c r="J192" s="2213"/>
      <c r="K192" s="2213"/>
      <c r="L192" s="2213"/>
      <c r="M192" s="2213"/>
      <c r="N192" s="2213"/>
      <c r="O192" s="2213"/>
      <c r="P192" s="2213"/>
      <c r="Q192" s="2213"/>
      <c r="R192" s="2213"/>
      <c r="S192" s="2213"/>
      <c r="T192" s="2213"/>
      <c r="U192" s="2213"/>
      <c r="V192" s="2213"/>
      <c r="W192" s="2213"/>
      <c r="X192" s="2213"/>
      <c r="Y192" s="2213"/>
      <c r="Z192" s="2213"/>
      <c r="AA192" s="2213"/>
      <c r="AB192" s="2213"/>
      <c r="AC192" s="2213"/>
      <c r="AD192" s="2213"/>
      <c r="AE192" s="2213"/>
      <c r="AF192" s="2213"/>
      <c r="AG192" s="2213"/>
      <c r="AH192" s="2213"/>
      <c r="AI192" s="2213"/>
      <c r="AJ192" s="2213"/>
      <c r="AK192" s="2213"/>
      <c r="AL192" s="2213"/>
      <c r="AM192" s="2213"/>
      <c r="AN192" s="2213"/>
      <c r="AO192" s="2213"/>
      <c r="AP192" s="2213"/>
      <c r="AQ192" s="2213"/>
      <c r="AR192" s="2213"/>
      <c r="AS192" s="2214"/>
      <c r="AT192" s="857"/>
      <c r="AU192" s="651">
        <v>1</v>
      </c>
      <c r="AV192" s="848"/>
      <c r="AW192" s="648"/>
      <c r="AX192" s="648"/>
      <c r="AY192" s="648"/>
      <c r="AZ192" s="648"/>
      <c r="BA192" s="648"/>
      <c r="BB192" s="648"/>
      <c r="BC192" s="648"/>
      <c r="BD192" s="648"/>
      <c r="BE192" s="648"/>
      <c r="BF192" s="648"/>
      <c r="CC192" s="660">
        <v>1</v>
      </c>
    </row>
    <row r="193" spans="1:81" ht="45" customHeight="1">
      <c r="A193" s="649"/>
      <c r="B193" s="2215" t="s">
        <v>674</v>
      </c>
      <c r="C193" s="2215"/>
      <c r="D193" s="2215"/>
      <c r="E193" s="2215"/>
      <c r="F193" s="2215"/>
      <c r="G193" s="2216"/>
      <c r="H193" s="2217"/>
      <c r="I193" s="2217"/>
      <c r="J193" s="2217"/>
      <c r="K193" s="2217"/>
      <c r="L193" s="2217"/>
      <c r="M193" s="2217"/>
      <c r="N193" s="2217"/>
      <c r="O193" s="2217"/>
      <c r="P193" s="2217"/>
      <c r="Q193" s="2217"/>
      <c r="R193" s="2217"/>
      <c r="S193" s="2217"/>
      <c r="T193" s="2217"/>
      <c r="U193" s="2217"/>
      <c r="V193" s="2217"/>
      <c r="W193" s="2217"/>
      <c r="X193" s="2217"/>
      <c r="Y193" s="2217"/>
      <c r="Z193" s="2217"/>
      <c r="AA193" s="2217"/>
      <c r="AB193" s="2217"/>
      <c r="AC193" s="2217"/>
      <c r="AD193" s="2217"/>
      <c r="AE193" s="2217"/>
      <c r="AF193" s="2217"/>
      <c r="AG193" s="2217"/>
      <c r="AH193" s="2217"/>
      <c r="AI193" s="2217"/>
      <c r="AJ193" s="2217"/>
      <c r="AK193" s="2217"/>
      <c r="AL193" s="2217"/>
      <c r="AM193" s="2217"/>
      <c r="AN193" s="2217"/>
      <c r="AO193" s="2217"/>
      <c r="AP193" s="2217"/>
      <c r="AQ193" s="2217"/>
      <c r="AR193" s="2217"/>
      <c r="AS193" s="2218"/>
      <c r="AT193" s="858"/>
      <c r="AU193" s="651">
        <v>1</v>
      </c>
      <c r="AV193" s="848"/>
      <c r="AW193" s="648"/>
      <c r="AX193" s="648"/>
      <c r="AY193" s="648"/>
      <c r="AZ193" s="648"/>
      <c r="BA193" s="648"/>
      <c r="BB193" s="648"/>
      <c r="BC193" s="648"/>
      <c r="BD193" s="648"/>
      <c r="BE193" s="648"/>
      <c r="BF193" s="648"/>
      <c r="CC193" s="660">
        <v>1</v>
      </c>
    </row>
    <row r="194" spans="1:81" ht="8.25" customHeight="1">
      <c r="A194" s="649"/>
      <c r="B194" s="648"/>
      <c r="C194" s="662"/>
      <c r="D194" s="662"/>
      <c r="E194" s="662"/>
      <c r="F194" s="662"/>
      <c r="G194" s="662"/>
      <c r="H194" s="648"/>
      <c r="I194" s="648"/>
      <c r="J194" s="648"/>
      <c r="K194" s="648"/>
      <c r="L194" s="837"/>
      <c r="M194" s="837"/>
      <c r="N194" s="837"/>
      <c r="O194" s="838"/>
      <c r="P194" s="838"/>
      <c r="Q194" s="838"/>
      <c r="R194" s="838"/>
      <c r="S194" s="838"/>
      <c r="T194" s="838"/>
      <c r="U194" s="839"/>
      <c r="V194" s="839"/>
      <c r="W194" s="839"/>
      <c r="X194" s="839"/>
      <c r="Y194" s="648"/>
      <c r="Z194" s="648"/>
      <c r="AA194" s="648"/>
      <c r="AB194" s="654"/>
      <c r="AC194" s="654"/>
      <c r="AD194" s="654"/>
      <c r="AE194" s="654"/>
      <c r="AF194" s="654"/>
      <c r="AG194" s="654"/>
      <c r="AH194" s="654"/>
      <c r="AI194" s="654"/>
      <c r="AJ194" s="654"/>
      <c r="AK194" s="654"/>
      <c r="AL194" s="654"/>
      <c r="AM194" s="654"/>
      <c r="AN194" s="654"/>
      <c r="AO194" s="654"/>
      <c r="AP194" s="654"/>
      <c r="AQ194" s="654"/>
      <c r="AR194" s="654"/>
      <c r="AS194" s="654"/>
      <c r="AT194" s="654"/>
      <c r="AU194" s="651">
        <v>1</v>
      </c>
      <c r="AV194" s="848"/>
      <c r="AW194" s="648"/>
      <c r="AX194" s="648"/>
      <c r="AY194" s="648"/>
      <c r="AZ194" s="648"/>
      <c r="BA194" s="648"/>
      <c r="BB194" s="648"/>
      <c r="BC194" s="648"/>
      <c r="BD194" s="648"/>
      <c r="BE194" s="648"/>
      <c r="BF194" s="648"/>
      <c r="CC194" s="660">
        <v>1</v>
      </c>
    </row>
    <row r="195" spans="1:81" ht="28.5" customHeight="1">
      <c r="A195" s="649"/>
      <c r="B195" s="2196" t="s">
        <v>498</v>
      </c>
      <c r="C195" s="2197"/>
      <c r="D195" s="2197"/>
      <c r="E195" s="2197"/>
      <c r="F195" s="2197"/>
      <c r="G195" s="2197"/>
      <c r="H195" s="2197"/>
      <c r="I195" s="2197"/>
      <c r="J195" s="2197"/>
      <c r="K195" s="2197"/>
      <c r="L195" s="2197"/>
      <c r="M195" s="2197"/>
      <c r="N195" s="2197"/>
      <c r="O195" s="2198"/>
      <c r="P195" s="2199"/>
      <c r="Q195" s="2199"/>
      <c r="R195" s="2199"/>
      <c r="S195" s="2200"/>
      <c r="T195" s="648"/>
      <c r="U195" s="648"/>
      <c r="V195" s="2201" t="s">
        <v>499</v>
      </c>
      <c r="W195" s="2201"/>
      <c r="X195" s="2201"/>
      <c r="Y195" s="2201"/>
      <c r="Z195" s="2201"/>
      <c r="AA195" s="2201"/>
      <c r="AB195" s="654"/>
      <c r="AC195" s="654"/>
      <c r="AD195" s="654"/>
      <c r="AE195" s="654"/>
      <c r="AF195" s="654"/>
      <c r="AG195" s="654"/>
      <c r="AH195" s="654"/>
      <c r="AI195" s="654"/>
      <c r="AJ195" s="654"/>
      <c r="AK195" s="654"/>
      <c r="AL195" s="654"/>
      <c r="AM195" s="654"/>
      <c r="AN195" s="654"/>
      <c r="AO195" s="654"/>
      <c r="AP195" s="654"/>
      <c r="AQ195" s="654"/>
      <c r="AR195" s="654"/>
      <c r="AS195" s="654"/>
      <c r="AT195" s="654"/>
      <c r="AU195" s="651">
        <v>1</v>
      </c>
      <c r="AV195" s="848"/>
      <c r="AW195" s="648"/>
      <c r="AX195" s="648"/>
      <c r="AY195" s="648"/>
      <c r="AZ195" s="648"/>
      <c r="BA195" s="648"/>
      <c r="BB195" s="648"/>
      <c r="BC195" s="648"/>
      <c r="BD195" s="648"/>
      <c r="BE195" s="648"/>
      <c r="BF195" s="648"/>
      <c r="CC195" s="660">
        <v>1</v>
      </c>
    </row>
    <row r="196" spans="1:81" ht="8.25" customHeight="1">
      <c r="A196" s="649"/>
      <c r="B196" s="648"/>
      <c r="C196" s="662"/>
      <c r="D196" s="662"/>
      <c r="E196" s="662"/>
      <c r="F196" s="662"/>
      <c r="G196" s="662"/>
      <c r="H196" s="648"/>
      <c r="I196" s="648"/>
      <c r="J196" s="648"/>
      <c r="K196" s="648"/>
      <c r="L196" s="837"/>
      <c r="M196" s="837"/>
      <c r="N196" s="837"/>
      <c r="O196" s="838"/>
      <c r="P196" s="838"/>
      <c r="Q196" s="838"/>
      <c r="R196" s="838"/>
      <c r="S196" s="838"/>
      <c r="T196" s="838"/>
      <c r="U196" s="839"/>
      <c r="V196" s="839"/>
      <c r="W196" s="839"/>
      <c r="X196" s="839"/>
      <c r="Y196" s="648"/>
      <c r="Z196" s="648"/>
      <c r="AA196" s="648"/>
      <c r="AB196" s="654"/>
      <c r="AC196" s="654"/>
      <c r="AD196" s="654"/>
      <c r="AE196" s="654"/>
      <c r="AF196" s="654"/>
      <c r="AG196" s="654"/>
      <c r="AH196" s="654"/>
      <c r="AJ196" s="654"/>
      <c r="AK196" s="654"/>
      <c r="AL196" s="654"/>
      <c r="AM196" s="654"/>
      <c r="AN196" s="654"/>
      <c r="AO196" s="654"/>
      <c r="AP196" s="654"/>
      <c r="AQ196" s="654"/>
      <c r="AR196" s="654"/>
      <c r="AS196" s="654"/>
      <c r="AT196" s="654"/>
      <c r="AU196" s="651">
        <v>1</v>
      </c>
      <c r="AV196" s="848"/>
      <c r="AW196" s="648"/>
      <c r="AX196" s="648"/>
      <c r="AY196" s="648"/>
      <c r="AZ196" s="648"/>
      <c r="BA196" s="648"/>
      <c r="BB196" s="648"/>
      <c r="BC196" s="648"/>
      <c r="BD196" s="648"/>
      <c r="BE196" s="648"/>
      <c r="BF196" s="648"/>
      <c r="CC196" s="660">
        <v>1</v>
      </c>
    </row>
    <row r="197" spans="1:81" ht="32.25" customHeight="1">
      <c r="A197" s="649"/>
      <c r="B197" s="2202" t="s">
        <v>296</v>
      </c>
      <c r="C197" s="2203"/>
      <c r="D197" s="2203"/>
      <c r="E197" s="2203"/>
      <c r="F197" s="2203"/>
      <c r="G197" s="2203"/>
      <c r="H197" s="2203"/>
      <c r="I197" s="2203"/>
      <c r="J197" s="2203"/>
      <c r="K197" s="2203"/>
      <c r="L197" s="2203"/>
      <c r="M197" s="2203"/>
      <c r="N197" s="2203"/>
      <c r="O197" s="2203"/>
      <c r="P197" s="2203"/>
      <c r="Q197" s="2203"/>
      <c r="R197" s="2203"/>
      <c r="S197" s="2203"/>
      <c r="T197" s="2203"/>
      <c r="U197" s="2203"/>
      <c r="V197" s="2203"/>
      <c r="W197" s="2203"/>
      <c r="X197" s="2204"/>
      <c r="Y197" s="2205" t="s">
        <v>297</v>
      </c>
      <c r="Z197" s="2206"/>
      <c r="AA197" s="2206"/>
      <c r="AB197" s="2206"/>
      <c r="AC197" s="2206"/>
      <c r="AD197" s="2206"/>
      <c r="AE197" s="2206"/>
      <c r="AF197" s="2206"/>
      <c r="AG197" s="2206"/>
      <c r="AH197" s="2206"/>
      <c r="AI197" s="2206"/>
      <c r="AJ197" s="2206"/>
      <c r="AK197" s="2206"/>
      <c r="AL197" s="2206"/>
      <c r="AM197" s="2206"/>
      <c r="AN197" s="2206"/>
      <c r="AO197" s="2206"/>
      <c r="AP197" s="2206"/>
      <c r="AQ197" s="2206"/>
      <c r="AR197" s="2206"/>
      <c r="AS197" s="2207"/>
      <c r="AT197" s="859"/>
      <c r="AU197" s="651">
        <v>1</v>
      </c>
      <c r="AV197" s="848"/>
      <c r="AW197" s="648"/>
      <c r="AX197" s="648"/>
      <c r="AY197" s="648"/>
      <c r="AZ197" s="648"/>
      <c r="BA197" s="648"/>
      <c r="BB197" s="648"/>
      <c r="BC197" s="648"/>
      <c r="BD197" s="648"/>
      <c r="BE197" s="648"/>
      <c r="BF197" s="648"/>
      <c r="CC197" s="660">
        <v>1</v>
      </c>
    </row>
    <row r="198" spans="1:81" ht="41.25" customHeight="1">
      <c r="A198" s="817"/>
      <c r="B198" s="2195" t="s">
        <v>298</v>
      </c>
      <c r="C198" s="2195"/>
      <c r="D198" s="2195"/>
      <c r="E198" s="2195"/>
      <c r="F198" s="2195" t="s">
        <v>300</v>
      </c>
      <c r="G198" s="2195"/>
      <c r="H198" s="2195" t="s">
        <v>301</v>
      </c>
      <c r="I198" s="2195"/>
      <c r="J198" s="2195"/>
      <c r="K198" s="2195" t="s">
        <v>299</v>
      </c>
      <c r="L198" s="2195"/>
      <c r="M198" s="2195"/>
      <c r="N198" s="2195"/>
      <c r="O198" s="2195" t="s">
        <v>495</v>
      </c>
      <c r="P198" s="2195"/>
      <c r="Q198" s="2195"/>
      <c r="R198" s="2195"/>
      <c r="S198" s="2195"/>
      <c r="T198" s="2191" t="s">
        <v>496</v>
      </c>
      <c r="U198" s="2192"/>
      <c r="V198" s="2192"/>
      <c r="W198" s="2192"/>
      <c r="X198" s="2193"/>
      <c r="Y198" s="2191" t="s">
        <v>497</v>
      </c>
      <c r="Z198" s="2192"/>
      <c r="AA198" s="2192"/>
      <c r="AB198" s="2192"/>
      <c r="AC198" s="2192"/>
      <c r="AD198" s="2192"/>
      <c r="AE198" s="2193"/>
      <c r="AF198" s="2194" t="s">
        <v>303</v>
      </c>
      <c r="AG198" s="2194"/>
      <c r="AH198" s="2194"/>
      <c r="AI198" s="2195" t="s">
        <v>27</v>
      </c>
      <c r="AJ198" s="2195"/>
      <c r="AK198" s="2195"/>
      <c r="AL198" s="2195" t="s">
        <v>471</v>
      </c>
      <c r="AM198" s="2195"/>
      <c r="AN198" s="2195" t="s">
        <v>472</v>
      </c>
      <c r="AO198" s="2195"/>
      <c r="AP198" s="2195"/>
      <c r="AQ198" s="2195"/>
      <c r="AR198" s="2195"/>
      <c r="AS198" s="2195"/>
      <c r="AT198" s="819"/>
      <c r="AU198" s="651">
        <v>1</v>
      </c>
      <c r="AV198" s="860" t="s">
        <v>298</v>
      </c>
      <c r="AW198" s="860" t="s">
        <v>300</v>
      </c>
      <c r="AX198" s="860" t="s">
        <v>301</v>
      </c>
      <c r="AY198" s="860" t="s">
        <v>299</v>
      </c>
      <c r="AZ198" s="860" t="s">
        <v>495</v>
      </c>
      <c r="BA198" s="861" t="s">
        <v>496</v>
      </c>
      <c r="BB198" s="861" t="s">
        <v>497</v>
      </c>
      <c r="BC198" s="862" t="s">
        <v>303</v>
      </c>
      <c r="BD198" s="860" t="s">
        <v>27</v>
      </c>
      <c r="BE198" s="860" t="s">
        <v>471</v>
      </c>
      <c r="BF198" s="860" t="s">
        <v>472</v>
      </c>
      <c r="CC198" s="660">
        <v>1</v>
      </c>
    </row>
    <row r="199" spans="1:81" ht="44.25" customHeight="1">
      <c r="A199" s="863" t="s">
        <v>587</v>
      </c>
      <c r="B199" s="2185"/>
      <c r="C199" s="2185"/>
      <c r="D199" s="2185"/>
      <c r="E199" s="2185"/>
      <c r="F199" s="2189"/>
      <c r="G199" s="2189"/>
      <c r="H199" s="2186"/>
      <c r="I199" s="2186"/>
      <c r="J199" s="2186"/>
      <c r="K199" s="2131"/>
      <c r="L199" s="2131"/>
      <c r="M199" s="2131"/>
      <c r="N199" s="2131"/>
      <c r="O199" s="2190"/>
      <c r="P199" s="2190"/>
      <c r="Q199" s="2190"/>
      <c r="R199" s="2190"/>
      <c r="S199" s="2190"/>
      <c r="T199" s="2190"/>
      <c r="U199" s="2190"/>
      <c r="V199" s="2190"/>
      <c r="W199" s="2190"/>
      <c r="X199" s="2190"/>
      <c r="Y199" s="2185"/>
      <c r="Z199" s="2185"/>
      <c r="AA199" s="2185"/>
      <c r="AB199" s="2185"/>
      <c r="AC199" s="2185"/>
      <c r="AD199" s="2185"/>
      <c r="AE199" s="2185"/>
      <c r="AF199" s="2186"/>
      <c r="AG199" s="2186"/>
      <c r="AH199" s="2186"/>
      <c r="AI199" s="2187"/>
      <c r="AJ199" s="2187"/>
      <c r="AK199" s="2187"/>
      <c r="AL199" s="2131"/>
      <c r="AM199" s="2131"/>
      <c r="AN199" s="2185"/>
      <c r="AO199" s="2185"/>
      <c r="AP199" s="2185"/>
      <c r="AQ199" s="2185"/>
      <c r="AR199" s="2185"/>
      <c r="AS199" s="2185"/>
      <c r="AT199" s="858"/>
      <c r="AU199" s="651">
        <v>1</v>
      </c>
      <c r="AV199" s="681" t="str">
        <f>CONCATENATE(A199,". ",B199," 
",A200,". ",B200," 
",A201,". ",B201," 
",A202,". ",B202," 
",A203,". ",B203," 
",A204,". ",B204," 
",A205,". ",B205,)</f>
        <v xml:space="preserve">Evento 1.  
.  
.  
.  
.  
.  
. </v>
      </c>
      <c r="AW199" s="864" t="str">
        <f>CONCATENATE(A199,". ",F199," 
",A200,". ",F200," 
",A201,". ",F201," 
",A202,". ",F202," 
",A203,". ",F203," 
",A204,". ",F204," 
",A205,". ",F205,)</f>
        <v xml:space="preserve">Evento 1.  
.  
.  
.  
.  
.  
. </v>
      </c>
      <c r="AX199" s="685" t="str">
        <f>CONCATENATE(A199,". ",H199," 
",A200,". ",H200," 
",A201,". ",H201," 
",A202,". ",H202," 
",A203,". ",H203," 
",A204,". ",H204," 
",A205,". ",H205,)</f>
        <v xml:space="preserve">Evento 1.  
.  
.  
.  
.  
.  
. </v>
      </c>
      <c r="AY199" s="685" t="str">
        <f>CONCATENATE(A199,". ",K199," 
",A200,". ",K200," 
",A201,". ",K201," 
",A202,". ",K202," 
",A203,". ",K203," 
",A204,". ",K204," 
",A205,". ",K205,)</f>
        <v xml:space="preserve">Evento 1.  
.  
.  
.  
.  
.  
. </v>
      </c>
      <c r="AZ199" s="685" t="str">
        <f>CONCATENATE(A199,". ",O199," 
",A200,". ",O200," 
",A201,". ",O201," 
",A202,". ",O202," 
",A203,". ",O203," 
",A204,". ",O204," 
",A205,". ",O205,)</f>
        <v xml:space="preserve">Evento 1.  
.  
.  
.  
.  
.  
. </v>
      </c>
      <c r="BA199" s="685" t="str">
        <f>CONCATENATE(A199,". ",T199," 
",A200,". ",T200," 
",A201,". ",T201," 
",A202,". ",T202," 
",A203,". ",T203," 
",A204,". ",T204," 
",A205,". ",T205,)</f>
        <v xml:space="preserve">Evento 1.  
.  
.  
.  
.  
.  
. </v>
      </c>
      <c r="BB199" s="685" t="str">
        <f>CONCATENATE(A199,". ",Y199," 
",A200,". ",Y200," 
",A201,". ",Y201," 
",A202,". ",Y202," 
",A203,". ",Y203," 
",A204,". ",Y204," 
",A205,". ",Y205,)</f>
        <v xml:space="preserve">Evento 1.  
.  
.  
.  
.  
.  
. </v>
      </c>
      <c r="BC199" s="681" t="str">
        <f>CONCATENATE(A199,". ",AF199," 
",A200,". ",AF200," 
",A201,". ",AF201," 
",A202,". ",AF202," 
",A203,". ",AF203," 
",A204,". ",AF204," 
",A205,". ",AF205,)</f>
        <v xml:space="preserve">Evento 1.  
.  
.  
.  
.  
.  
. </v>
      </c>
      <c r="BD199" s="685" t="str">
        <f>CONCATENATE(A199,". ",AI199," 
",A200,". ",AI200," 
",A201,". ",AI201," 
",A202,". ",AI202," 
",A203,". ",AI203," 
",A204,". ",AI204," 
",A205,". ",AI205,)</f>
        <v xml:space="preserve">Evento 1.  
.  
.  
.  
.  
.  
. </v>
      </c>
      <c r="BE199" s="685" t="str">
        <f>CONCATENATE(A199,". ",AL199," 
",A200,". ",AL200," 
",A201,". ",AL201," 
",A202,". ",AL202," 
",A203,". ",AL203," 
",A204,". ",AL204," 
",A205,". ",AL205,)</f>
        <v xml:space="preserve">Evento 1.  
.  
.  
.  
.  
.  
. </v>
      </c>
      <c r="BF199" s="685" t="str">
        <f>CONCATENATE(A199,". ",AN199," 
",A200,". ",AN200," 
",A201,". ",AN201," 
",A202,". ",AN202," 
",A203,". ",AN203," 
",A204,". ",AN204," 
",A205,". ",AN205,)</f>
        <v xml:space="preserve">Evento 1.  
.  
.  
.  
.  
.  
. </v>
      </c>
      <c r="CC199" s="660">
        <v>1</v>
      </c>
    </row>
    <row r="200" spans="1:81" ht="32.25" customHeight="1">
      <c r="A200" s="819" t="str">
        <f>IF(B200="","","Evento 2")</f>
        <v/>
      </c>
      <c r="B200" s="2185"/>
      <c r="C200" s="2185"/>
      <c r="D200" s="2185"/>
      <c r="E200" s="2185"/>
      <c r="F200" s="2189"/>
      <c r="G200" s="2189"/>
      <c r="H200" s="2186"/>
      <c r="I200" s="2186"/>
      <c r="J200" s="2186"/>
      <c r="K200" s="2131"/>
      <c r="L200" s="2131"/>
      <c r="M200" s="2131"/>
      <c r="N200" s="2131"/>
      <c r="O200" s="2190"/>
      <c r="P200" s="2190"/>
      <c r="Q200" s="2190"/>
      <c r="R200" s="2190"/>
      <c r="S200" s="2190"/>
      <c r="T200" s="2190"/>
      <c r="U200" s="2190"/>
      <c r="V200" s="2190"/>
      <c r="W200" s="2190"/>
      <c r="X200" s="2190"/>
      <c r="Y200" s="2185"/>
      <c r="Z200" s="2185"/>
      <c r="AA200" s="2185"/>
      <c r="AB200" s="2185"/>
      <c r="AC200" s="2185"/>
      <c r="AD200" s="2185"/>
      <c r="AE200" s="2185"/>
      <c r="AF200" s="2186"/>
      <c r="AG200" s="2186"/>
      <c r="AH200" s="2186"/>
      <c r="AI200" s="2187"/>
      <c r="AJ200" s="2187"/>
      <c r="AK200" s="2187"/>
      <c r="AL200" s="2131"/>
      <c r="AM200" s="2131"/>
      <c r="AN200" s="2185"/>
      <c r="AO200" s="2185"/>
      <c r="AP200" s="2185"/>
      <c r="AQ200" s="2185"/>
      <c r="AR200" s="2185"/>
      <c r="AS200" s="2185"/>
      <c r="AT200" s="858"/>
      <c r="AU200" s="651">
        <v>1</v>
      </c>
      <c r="AV200" s="681"/>
      <c r="AW200" s="685"/>
      <c r="AX200" s="648"/>
      <c r="AY200" s="648"/>
      <c r="AZ200" s="648"/>
      <c r="BA200" s="648"/>
      <c r="BB200" s="648"/>
      <c r="BC200" s="648"/>
      <c r="BD200" s="648"/>
      <c r="BE200" s="648"/>
      <c r="BF200" s="648"/>
      <c r="CC200" s="660">
        <v>1</v>
      </c>
    </row>
    <row r="201" spans="1:81" ht="32.25" customHeight="1">
      <c r="A201" s="819" t="str">
        <f>IF(B201="","","Evento 3")</f>
        <v/>
      </c>
      <c r="B201" s="2185"/>
      <c r="C201" s="2185"/>
      <c r="D201" s="2185"/>
      <c r="E201" s="2185"/>
      <c r="F201" s="2189"/>
      <c r="G201" s="2189"/>
      <c r="H201" s="2186"/>
      <c r="I201" s="2186"/>
      <c r="J201" s="2186"/>
      <c r="K201" s="2131"/>
      <c r="L201" s="2131"/>
      <c r="M201" s="2131"/>
      <c r="N201" s="2131"/>
      <c r="O201" s="2190"/>
      <c r="P201" s="2190"/>
      <c r="Q201" s="2190"/>
      <c r="R201" s="2190"/>
      <c r="S201" s="2190"/>
      <c r="T201" s="2190"/>
      <c r="U201" s="2190"/>
      <c r="V201" s="2190"/>
      <c r="W201" s="2190"/>
      <c r="X201" s="2190"/>
      <c r="Y201" s="2185"/>
      <c r="Z201" s="2185"/>
      <c r="AA201" s="2185"/>
      <c r="AB201" s="2185"/>
      <c r="AC201" s="2185"/>
      <c r="AD201" s="2185"/>
      <c r="AE201" s="2185"/>
      <c r="AF201" s="2186"/>
      <c r="AG201" s="2186"/>
      <c r="AH201" s="2186"/>
      <c r="AI201" s="2187"/>
      <c r="AJ201" s="2187"/>
      <c r="AK201" s="2187"/>
      <c r="AL201" s="2131"/>
      <c r="AM201" s="2131"/>
      <c r="AN201" s="2185"/>
      <c r="AO201" s="2185"/>
      <c r="AP201" s="2185"/>
      <c r="AQ201" s="2185"/>
      <c r="AR201" s="2185"/>
      <c r="AS201" s="2185"/>
      <c r="AT201" s="858"/>
      <c r="AU201" s="651">
        <v>1</v>
      </c>
      <c r="AV201" s="681"/>
      <c r="AW201" s="685"/>
      <c r="AX201" s="654"/>
      <c r="AY201" s="654"/>
      <c r="AZ201" s="654"/>
      <c r="BA201" s="654"/>
      <c r="BB201" s="654"/>
      <c r="BC201" s="654"/>
      <c r="BD201" s="654"/>
      <c r="BE201" s="654"/>
      <c r="BF201" s="654"/>
      <c r="CC201" s="660">
        <v>1</v>
      </c>
    </row>
    <row r="202" spans="1:81" ht="32.25" customHeight="1">
      <c r="A202" s="819" t="str">
        <f>IF(B202="","","Evento 4")</f>
        <v/>
      </c>
      <c r="B202" s="2185"/>
      <c r="C202" s="2185"/>
      <c r="D202" s="2185"/>
      <c r="E202" s="2185"/>
      <c r="F202" s="2189"/>
      <c r="G202" s="2189"/>
      <c r="H202" s="2186"/>
      <c r="I202" s="2186"/>
      <c r="J202" s="2186"/>
      <c r="K202" s="2131"/>
      <c r="L202" s="2131"/>
      <c r="M202" s="2131"/>
      <c r="N202" s="2131"/>
      <c r="O202" s="2190"/>
      <c r="P202" s="2190"/>
      <c r="Q202" s="2190"/>
      <c r="R202" s="2190"/>
      <c r="S202" s="2190"/>
      <c r="T202" s="2190"/>
      <c r="U202" s="2190"/>
      <c r="V202" s="2190"/>
      <c r="W202" s="2190"/>
      <c r="X202" s="2190"/>
      <c r="Y202" s="2185"/>
      <c r="Z202" s="2185"/>
      <c r="AA202" s="2185"/>
      <c r="AB202" s="2185"/>
      <c r="AC202" s="2185"/>
      <c r="AD202" s="2185"/>
      <c r="AE202" s="2185"/>
      <c r="AF202" s="2186"/>
      <c r="AG202" s="2186"/>
      <c r="AH202" s="2186"/>
      <c r="AI202" s="2187"/>
      <c r="AJ202" s="2187"/>
      <c r="AK202" s="2187"/>
      <c r="AL202" s="2131"/>
      <c r="AM202" s="2131"/>
      <c r="AN202" s="2185"/>
      <c r="AO202" s="2185"/>
      <c r="AP202" s="2185"/>
      <c r="AQ202" s="2185"/>
      <c r="AR202" s="2185"/>
      <c r="AS202" s="2185"/>
      <c r="AT202" s="858"/>
      <c r="AU202" s="651">
        <v>1</v>
      </c>
      <c r="AV202" s="681"/>
      <c r="AW202" s="685"/>
      <c r="AX202" s="654"/>
      <c r="AY202" s="654"/>
      <c r="AZ202" s="654"/>
      <c r="BA202" s="654"/>
      <c r="BB202" s="654"/>
      <c r="BC202" s="654"/>
      <c r="BD202" s="654"/>
      <c r="BE202" s="654"/>
      <c r="BF202" s="654"/>
      <c r="CC202" s="660">
        <v>1</v>
      </c>
    </row>
    <row r="203" spans="1:81" ht="32.25" customHeight="1">
      <c r="A203" s="819" t="str">
        <f>IF(B203="","","Evento 5")</f>
        <v/>
      </c>
      <c r="B203" s="2185"/>
      <c r="C203" s="2185"/>
      <c r="D203" s="2185"/>
      <c r="E203" s="2185"/>
      <c r="F203" s="2189"/>
      <c r="G203" s="2189"/>
      <c r="H203" s="2186"/>
      <c r="I203" s="2186"/>
      <c r="J203" s="2186"/>
      <c r="K203" s="2131"/>
      <c r="L203" s="2131"/>
      <c r="M203" s="2131"/>
      <c r="N203" s="2131"/>
      <c r="O203" s="2190"/>
      <c r="P203" s="2190"/>
      <c r="Q203" s="2190"/>
      <c r="R203" s="2190"/>
      <c r="S203" s="2190"/>
      <c r="T203" s="2190"/>
      <c r="U203" s="2190"/>
      <c r="V203" s="2190"/>
      <c r="W203" s="2190"/>
      <c r="X203" s="2190"/>
      <c r="Y203" s="2185"/>
      <c r="Z203" s="2185"/>
      <c r="AA203" s="2185"/>
      <c r="AB203" s="2185"/>
      <c r="AC203" s="2185"/>
      <c r="AD203" s="2185"/>
      <c r="AE203" s="2185"/>
      <c r="AF203" s="2186"/>
      <c r="AG203" s="2186"/>
      <c r="AH203" s="2186"/>
      <c r="AI203" s="2187"/>
      <c r="AJ203" s="2187"/>
      <c r="AK203" s="2187"/>
      <c r="AL203" s="2131"/>
      <c r="AM203" s="2131"/>
      <c r="AN203" s="2185"/>
      <c r="AO203" s="2185"/>
      <c r="AP203" s="2185"/>
      <c r="AQ203" s="2185"/>
      <c r="AR203" s="2185"/>
      <c r="AS203" s="2185"/>
      <c r="AT203" s="858"/>
      <c r="AU203" s="651">
        <v>1</v>
      </c>
      <c r="AV203" s="681"/>
      <c r="AW203" s="685"/>
      <c r="AX203" s="654"/>
      <c r="AY203" s="654"/>
      <c r="AZ203" s="654"/>
      <c r="BA203" s="654"/>
      <c r="BB203" s="654"/>
      <c r="BC203" s="654"/>
      <c r="BD203" s="654"/>
      <c r="BE203" s="654"/>
      <c r="BF203" s="654"/>
      <c r="CC203" s="660">
        <v>1</v>
      </c>
    </row>
    <row r="204" spans="1:81" ht="32.25" customHeight="1">
      <c r="A204" s="819" t="str">
        <f>IF(B204="","","Evento 6")</f>
        <v/>
      </c>
      <c r="B204" s="2185"/>
      <c r="C204" s="2185"/>
      <c r="D204" s="2185"/>
      <c r="E204" s="2185"/>
      <c r="F204" s="2189"/>
      <c r="G204" s="2189"/>
      <c r="H204" s="2186"/>
      <c r="I204" s="2186"/>
      <c r="J204" s="2186"/>
      <c r="K204" s="2131"/>
      <c r="L204" s="2131"/>
      <c r="M204" s="2131"/>
      <c r="N204" s="2131"/>
      <c r="O204" s="2190"/>
      <c r="P204" s="2190"/>
      <c r="Q204" s="2190"/>
      <c r="R204" s="2190"/>
      <c r="S204" s="2190"/>
      <c r="T204" s="2190"/>
      <c r="U204" s="2190"/>
      <c r="V204" s="2190"/>
      <c r="W204" s="2190"/>
      <c r="X204" s="2190"/>
      <c r="Y204" s="2185"/>
      <c r="Z204" s="2185"/>
      <c r="AA204" s="2185"/>
      <c r="AB204" s="2185"/>
      <c r="AC204" s="2185"/>
      <c r="AD204" s="2185"/>
      <c r="AE204" s="2185"/>
      <c r="AF204" s="2186"/>
      <c r="AG204" s="2186"/>
      <c r="AH204" s="2186"/>
      <c r="AI204" s="2187"/>
      <c r="AJ204" s="2187"/>
      <c r="AK204" s="2187"/>
      <c r="AL204" s="2131"/>
      <c r="AM204" s="2131"/>
      <c r="AN204" s="2185"/>
      <c r="AO204" s="2185"/>
      <c r="AP204" s="2185"/>
      <c r="AQ204" s="2185"/>
      <c r="AR204" s="2185"/>
      <c r="AS204" s="2185"/>
      <c r="AT204" s="858"/>
      <c r="AU204" s="651">
        <v>1</v>
      </c>
      <c r="AV204" s="681"/>
      <c r="AW204" s="685"/>
      <c r="AX204" s="648"/>
      <c r="AY204" s="648"/>
      <c r="AZ204" s="648"/>
      <c r="BA204" s="648"/>
      <c r="BB204" s="648"/>
      <c r="BC204" s="648"/>
      <c r="BD204" s="648"/>
      <c r="BE204" s="648"/>
      <c r="BF204" s="648"/>
      <c r="CC204" s="660">
        <v>1</v>
      </c>
    </row>
    <row r="205" spans="1:81" ht="32.25" customHeight="1">
      <c r="A205" s="819" t="str">
        <f>IF(B205="","","Evento 7")</f>
        <v/>
      </c>
      <c r="B205" s="2185"/>
      <c r="C205" s="2185"/>
      <c r="D205" s="2185"/>
      <c r="E205" s="2185"/>
      <c r="F205" s="2189"/>
      <c r="G205" s="2189"/>
      <c r="H205" s="2186"/>
      <c r="I205" s="2186"/>
      <c r="J205" s="2186"/>
      <c r="K205" s="2131"/>
      <c r="L205" s="2131"/>
      <c r="M205" s="2131"/>
      <c r="N205" s="2131"/>
      <c r="O205" s="2190"/>
      <c r="P205" s="2190"/>
      <c r="Q205" s="2190"/>
      <c r="R205" s="2190"/>
      <c r="S205" s="2190"/>
      <c r="T205" s="2190"/>
      <c r="U205" s="2190"/>
      <c r="V205" s="2190"/>
      <c r="W205" s="2190"/>
      <c r="X205" s="2190"/>
      <c r="Y205" s="2185"/>
      <c r="Z205" s="2185"/>
      <c r="AA205" s="2185"/>
      <c r="AB205" s="2185"/>
      <c r="AC205" s="2185"/>
      <c r="AD205" s="2185"/>
      <c r="AE205" s="2185"/>
      <c r="AF205" s="2186"/>
      <c r="AG205" s="2186"/>
      <c r="AH205" s="2186"/>
      <c r="AI205" s="2187"/>
      <c r="AJ205" s="2187"/>
      <c r="AK205" s="2187"/>
      <c r="AL205" s="2131"/>
      <c r="AM205" s="2131"/>
      <c r="AN205" s="2185"/>
      <c r="AO205" s="2185"/>
      <c r="AP205" s="2185"/>
      <c r="AQ205" s="2185"/>
      <c r="AR205" s="2185"/>
      <c r="AS205" s="2185"/>
      <c r="AT205" s="858"/>
      <c r="AU205" s="651">
        <v>1</v>
      </c>
      <c r="AV205" s="681"/>
      <c r="AW205" s="685"/>
      <c r="AX205" s="648"/>
      <c r="AY205" s="648"/>
      <c r="AZ205" s="648"/>
      <c r="BA205" s="648"/>
      <c r="BB205" s="648"/>
      <c r="BC205" s="648"/>
      <c r="CC205" s="660">
        <v>1</v>
      </c>
    </row>
    <row r="206" spans="1:81" ht="9" customHeight="1">
      <c r="A206" s="649"/>
      <c r="B206" s="779"/>
      <c r="C206" s="779"/>
      <c r="D206" s="779"/>
      <c r="E206" s="779"/>
      <c r="F206" s="779"/>
      <c r="G206" s="837"/>
      <c r="H206" s="837"/>
      <c r="I206" s="837"/>
      <c r="J206" s="837"/>
      <c r="K206" s="837"/>
      <c r="L206" s="837"/>
      <c r="M206" s="837"/>
      <c r="N206" s="837"/>
      <c r="O206" s="838"/>
      <c r="P206" s="838"/>
      <c r="Q206" s="838"/>
      <c r="R206" s="838"/>
      <c r="S206" s="838"/>
      <c r="T206" s="838"/>
      <c r="U206" s="839"/>
      <c r="V206" s="839"/>
      <c r="W206" s="839"/>
      <c r="X206" s="839"/>
      <c r="Y206" s="648"/>
      <c r="Z206" s="648"/>
      <c r="AA206" s="648"/>
      <c r="AB206" s="654"/>
      <c r="AC206" s="654"/>
      <c r="AD206" s="654"/>
      <c r="AE206" s="654"/>
      <c r="AF206" s="654"/>
      <c r="AK206" s="654"/>
      <c r="AL206" s="654"/>
      <c r="AM206" s="654"/>
      <c r="AN206" s="654"/>
      <c r="AO206" s="654"/>
      <c r="AP206" s="654"/>
      <c r="AQ206" s="654"/>
      <c r="AR206" s="654"/>
      <c r="AS206" s="654"/>
      <c r="AT206" s="654"/>
      <c r="AU206" s="651">
        <v>1</v>
      </c>
      <c r="AV206" s="648"/>
      <c r="AW206" s="648"/>
      <c r="AX206" s="648"/>
      <c r="AY206" s="648"/>
      <c r="AZ206" s="648"/>
      <c r="BA206" s="648"/>
      <c r="BB206" s="648"/>
      <c r="BC206" s="648"/>
      <c r="CC206" s="660">
        <v>1</v>
      </c>
    </row>
    <row r="207" spans="1:81" ht="30" customHeight="1">
      <c r="A207" s="649"/>
      <c r="B207" s="2188" t="s">
        <v>304</v>
      </c>
      <c r="C207" s="2188"/>
      <c r="D207" s="2188"/>
      <c r="E207" s="2188"/>
      <c r="F207" s="2188"/>
      <c r="G207" s="2188"/>
      <c r="H207" s="2188"/>
      <c r="I207" s="2188"/>
      <c r="J207" s="2188"/>
      <c r="K207" s="2188"/>
      <c r="L207" s="2188"/>
      <c r="M207" s="2188"/>
      <c r="N207" s="2188"/>
      <c r="O207" s="2188"/>
      <c r="P207" s="2188"/>
      <c r="Q207" s="2188"/>
      <c r="R207" s="2188"/>
      <c r="S207" s="2188"/>
      <c r="T207" s="2188"/>
      <c r="U207" s="2188"/>
      <c r="V207" s="2188"/>
      <c r="W207" s="2188"/>
      <c r="X207" s="2188"/>
      <c r="Y207" s="2188"/>
      <c r="Z207" s="2188"/>
      <c r="AA207" s="2188"/>
      <c r="AB207" s="2188"/>
      <c r="AC207" s="2188"/>
      <c r="AD207" s="2188"/>
      <c r="AE207" s="2188"/>
      <c r="AF207" s="2188"/>
      <c r="AG207" s="2188"/>
      <c r="AH207" s="2188"/>
      <c r="AI207" s="2188"/>
      <c r="AJ207" s="2188"/>
      <c r="AK207" s="2188"/>
      <c r="AL207" s="2188"/>
      <c r="AM207" s="2188"/>
      <c r="AN207" s="2188"/>
      <c r="AO207" s="2188"/>
      <c r="AP207" s="2188"/>
      <c r="AQ207" s="2188"/>
      <c r="AR207" s="2188"/>
      <c r="AS207" s="2188"/>
      <c r="AT207" s="865"/>
      <c r="AU207" s="651">
        <v>1</v>
      </c>
      <c r="AV207" s="648"/>
      <c r="AW207" s="648"/>
      <c r="AX207" s="648"/>
      <c r="AY207" s="648"/>
      <c r="AZ207" s="648"/>
      <c r="BA207" s="648"/>
      <c r="BB207" s="648"/>
      <c r="BC207" s="648"/>
      <c r="CC207" s="660">
        <v>1</v>
      </c>
    </row>
    <row r="208" spans="1:81" ht="26.25" customHeight="1">
      <c r="A208" s="649"/>
      <c r="B208" s="2172"/>
      <c r="C208" s="2173"/>
      <c r="D208" s="2174" t="s">
        <v>511</v>
      </c>
      <c r="E208" s="2175"/>
      <c r="F208" s="2175"/>
      <c r="G208" s="2175"/>
      <c r="H208" s="2175"/>
      <c r="I208" s="2175"/>
      <c r="J208" s="2175"/>
      <c r="K208" s="2175"/>
      <c r="L208" s="2175"/>
      <c r="M208" s="2175"/>
      <c r="N208" s="2175"/>
      <c r="O208" s="2175"/>
      <c r="P208" s="2175"/>
      <c r="Q208" s="2175"/>
      <c r="R208" s="2175"/>
      <c r="S208" s="2175"/>
      <c r="T208" s="2176"/>
      <c r="U208" s="2177"/>
      <c r="V208" s="2178"/>
      <c r="W208" s="2178"/>
      <c r="X208" s="2178"/>
      <c r="Y208" s="2178"/>
      <c r="Z208" s="2179" t="s">
        <v>511</v>
      </c>
      <c r="AA208" s="2180"/>
      <c r="AB208" s="2180"/>
      <c r="AC208" s="2180"/>
      <c r="AD208" s="2180"/>
      <c r="AE208" s="2180"/>
      <c r="AF208" s="2180"/>
      <c r="AG208" s="2180"/>
      <c r="AH208" s="2180"/>
      <c r="AI208" s="2180"/>
      <c r="AJ208" s="2180"/>
      <c r="AK208" s="2180"/>
      <c r="AL208" s="2180"/>
      <c r="AM208" s="2180"/>
      <c r="AN208" s="2180"/>
      <c r="AO208" s="2180"/>
      <c r="AP208" s="2180"/>
      <c r="AQ208" s="2180"/>
      <c r="AR208" s="2180"/>
      <c r="AS208" s="2181"/>
      <c r="AT208" s="819"/>
      <c r="AU208" s="651">
        <v>1</v>
      </c>
      <c r="AV208" s="648" t="s">
        <v>305</v>
      </c>
      <c r="AW208" s="648"/>
      <c r="AX208" s="648"/>
      <c r="AY208" s="648"/>
      <c r="AZ208" s="648"/>
      <c r="BA208" s="648"/>
      <c r="BB208" s="648"/>
      <c r="BC208" s="648"/>
      <c r="CC208" s="660">
        <v>1</v>
      </c>
    </row>
    <row r="209" spans="1:81" ht="33.75" customHeight="1">
      <c r="A209" s="649"/>
      <c r="B209" s="2161" t="s">
        <v>551</v>
      </c>
      <c r="C209" s="2162"/>
      <c r="D209" s="2141"/>
      <c r="E209" s="2141"/>
      <c r="F209" s="2141"/>
      <c r="G209" s="2141"/>
      <c r="H209" s="2141"/>
      <c r="I209" s="2141"/>
      <c r="J209" s="2141"/>
      <c r="K209" s="2141"/>
      <c r="L209" s="2141"/>
      <c r="M209" s="2141"/>
      <c r="N209" s="2141"/>
      <c r="O209" s="2141"/>
      <c r="P209" s="2141"/>
      <c r="Q209" s="2141"/>
      <c r="R209" s="2141"/>
      <c r="S209" s="2141"/>
      <c r="T209" s="2141"/>
      <c r="U209" s="2182" t="s">
        <v>558</v>
      </c>
      <c r="V209" s="2183"/>
      <c r="W209" s="2183"/>
      <c r="X209" s="2183"/>
      <c r="Y209" s="2184"/>
      <c r="Z209" s="2166"/>
      <c r="AA209" s="2167"/>
      <c r="AB209" s="2167"/>
      <c r="AC209" s="2167"/>
      <c r="AD209" s="2167"/>
      <c r="AE209" s="2167"/>
      <c r="AF209" s="2167"/>
      <c r="AG209" s="2167"/>
      <c r="AH209" s="2167"/>
      <c r="AI209" s="2167"/>
      <c r="AJ209" s="2167"/>
      <c r="AK209" s="2167"/>
      <c r="AL209" s="2167"/>
      <c r="AM209" s="2167"/>
      <c r="AN209" s="2167"/>
      <c r="AO209" s="2167"/>
      <c r="AP209" s="2167"/>
      <c r="AQ209" s="2167"/>
      <c r="AR209" s="2167"/>
      <c r="AS209" s="2168"/>
      <c r="AT209" s="866"/>
      <c r="AU209" s="651">
        <v>1</v>
      </c>
      <c r="AV209" s="681" t="str">
        <f>CONCATENATE(B209," 
",D209,". 
",B210," 
",D210,". 
",B211," 
",D211,". 
",U209," 
",Z209,". 
",U210," 
",Z210,". 
",B212," 
",D212,".
",B213,"
",D213,".
",U211,"
",Z211,".
",U212,"
",Z212,".
",U213,"
",Z213,".")</f>
        <v>1. DESCRIPCIÓN DEL RIESGO: 
. 
2. CAUSAS: 
. 
3. CONSECUENCIAS: 
. 
4. PROBABILIDAD: 
. 
5. IMPACTO: 
. 
6. CONTROLES: 
.
7. PLAN DE TRATAMIENTO:
.
8. INDICADORES:
.
9. OTRO:
.
.</v>
      </c>
      <c r="AW209" s="648"/>
      <c r="AX209" s="648"/>
      <c r="AY209" s="648"/>
      <c r="AZ209" s="648"/>
      <c r="BA209" s="648"/>
      <c r="BB209" s="648"/>
      <c r="BC209" s="648"/>
      <c r="CC209" s="660">
        <v>1</v>
      </c>
    </row>
    <row r="210" spans="1:81" ht="33.75" customHeight="1">
      <c r="A210" s="649"/>
      <c r="B210" s="2161" t="s">
        <v>552</v>
      </c>
      <c r="C210" s="2162"/>
      <c r="D210" s="2141"/>
      <c r="E210" s="2141"/>
      <c r="F210" s="2141"/>
      <c r="G210" s="2141"/>
      <c r="H210" s="2141"/>
      <c r="I210" s="2141"/>
      <c r="J210" s="2141"/>
      <c r="K210" s="2141"/>
      <c r="L210" s="2141"/>
      <c r="M210" s="2141"/>
      <c r="N210" s="2141"/>
      <c r="O210" s="2141"/>
      <c r="P210" s="2141"/>
      <c r="Q210" s="2141"/>
      <c r="R210" s="2141"/>
      <c r="S210" s="2141"/>
      <c r="T210" s="2141"/>
      <c r="U210" s="2163" t="s">
        <v>559</v>
      </c>
      <c r="V210" s="2164"/>
      <c r="W210" s="2164"/>
      <c r="X210" s="2164"/>
      <c r="Y210" s="2165"/>
      <c r="Z210" s="2166"/>
      <c r="AA210" s="2167"/>
      <c r="AB210" s="2167"/>
      <c r="AC210" s="2167"/>
      <c r="AD210" s="2167"/>
      <c r="AE210" s="2167"/>
      <c r="AF210" s="2167"/>
      <c r="AG210" s="2167"/>
      <c r="AH210" s="2167"/>
      <c r="AI210" s="2167"/>
      <c r="AJ210" s="2167"/>
      <c r="AK210" s="2167"/>
      <c r="AL210" s="2167"/>
      <c r="AM210" s="2167"/>
      <c r="AN210" s="2167"/>
      <c r="AO210" s="2167"/>
      <c r="AP210" s="2167"/>
      <c r="AQ210" s="2167"/>
      <c r="AR210" s="2167"/>
      <c r="AS210" s="2168"/>
      <c r="AT210" s="866"/>
      <c r="AU210" s="651">
        <v>1</v>
      </c>
      <c r="AV210" s="681"/>
      <c r="AW210" s="648"/>
      <c r="AX210" s="648"/>
      <c r="AY210" s="648"/>
      <c r="AZ210" s="648"/>
      <c r="BA210" s="648"/>
      <c r="BB210" s="648"/>
      <c r="BC210" s="648"/>
      <c r="CC210" s="660">
        <v>1</v>
      </c>
    </row>
    <row r="211" spans="1:81" ht="33.75" customHeight="1">
      <c r="A211" s="649"/>
      <c r="B211" s="2161" t="s">
        <v>557</v>
      </c>
      <c r="C211" s="2162"/>
      <c r="D211" s="2141"/>
      <c r="E211" s="2141"/>
      <c r="F211" s="2141"/>
      <c r="G211" s="2141"/>
      <c r="H211" s="2141"/>
      <c r="I211" s="2141"/>
      <c r="J211" s="2141"/>
      <c r="K211" s="2141"/>
      <c r="L211" s="2141"/>
      <c r="M211" s="2141"/>
      <c r="N211" s="2141"/>
      <c r="O211" s="2141"/>
      <c r="P211" s="2141"/>
      <c r="Q211" s="2141"/>
      <c r="R211" s="2141"/>
      <c r="S211" s="2141"/>
      <c r="T211" s="2141"/>
      <c r="U211" s="2163" t="s">
        <v>553</v>
      </c>
      <c r="V211" s="2164"/>
      <c r="W211" s="2164"/>
      <c r="X211" s="2164"/>
      <c r="Y211" s="2165"/>
      <c r="Z211" s="2166"/>
      <c r="AA211" s="2167"/>
      <c r="AB211" s="2167"/>
      <c r="AC211" s="2167"/>
      <c r="AD211" s="2167"/>
      <c r="AE211" s="2167"/>
      <c r="AF211" s="2167"/>
      <c r="AG211" s="2167"/>
      <c r="AH211" s="2167"/>
      <c r="AI211" s="2167"/>
      <c r="AJ211" s="2167"/>
      <c r="AK211" s="2167"/>
      <c r="AL211" s="2167"/>
      <c r="AM211" s="2167"/>
      <c r="AN211" s="2167"/>
      <c r="AO211" s="2167"/>
      <c r="AP211" s="2167"/>
      <c r="AQ211" s="2167"/>
      <c r="AR211" s="2167"/>
      <c r="AS211" s="2168"/>
      <c r="AT211" s="866"/>
      <c r="AU211" s="651">
        <v>1</v>
      </c>
      <c r="AV211" s="681"/>
      <c r="AW211" s="648"/>
      <c r="AX211" s="648"/>
      <c r="AY211" s="648"/>
      <c r="AZ211" s="648"/>
      <c r="BA211" s="648"/>
      <c r="BB211" s="648"/>
      <c r="BC211" s="648"/>
      <c r="CC211" s="660">
        <v>1</v>
      </c>
    </row>
    <row r="212" spans="1:81" ht="33.75" customHeight="1">
      <c r="A212" s="649"/>
      <c r="B212" s="2161" t="s">
        <v>555</v>
      </c>
      <c r="C212" s="2162"/>
      <c r="D212" s="2141"/>
      <c r="E212" s="2141"/>
      <c r="F212" s="2141"/>
      <c r="G212" s="2141"/>
      <c r="H212" s="2141"/>
      <c r="I212" s="2141"/>
      <c r="J212" s="2141"/>
      <c r="K212" s="2141"/>
      <c r="L212" s="2141"/>
      <c r="M212" s="2141"/>
      <c r="N212" s="2141"/>
      <c r="O212" s="2141"/>
      <c r="P212" s="2141"/>
      <c r="Q212" s="2141"/>
      <c r="R212" s="2141"/>
      <c r="S212" s="2141"/>
      <c r="T212" s="2141"/>
      <c r="U212" s="2163" t="s">
        <v>554</v>
      </c>
      <c r="V212" s="2164"/>
      <c r="W212" s="2164"/>
      <c r="X212" s="2164"/>
      <c r="Y212" s="2165"/>
      <c r="Z212" s="2166"/>
      <c r="AA212" s="2167"/>
      <c r="AB212" s="2167"/>
      <c r="AC212" s="2167"/>
      <c r="AD212" s="2167"/>
      <c r="AE212" s="2167"/>
      <c r="AF212" s="2167"/>
      <c r="AG212" s="2167"/>
      <c r="AH212" s="2167"/>
      <c r="AI212" s="2167"/>
      <c r="AJ212" s="2167"/>
      <c r="AK212" s="2167"/>
      <c r="AL212" s="2167"/>
      <c r="AM212" s="2167"/>
      <c r="AN212" s="2167"/>
      <c r="AO212" s="2167"/>
      <c r="AP212" s="2167"/>
      <c r="AQ212" s="2167"/>
      <c r="AR212" s="2167"/>
      <c r="AS212" s="2168"/>
      <c r="AT212" s="866"/>
      <c r="AU212" s="651">
        <v>1</v>
      </c>
      <c r="AV212" s="681"/>
      <c r="AW212" s="648"/>
      <c r="AX212" s="648"/>
      <c r="AY212" s="648"/>
      <c r="AZ212" s="648"/>
      <c r="BA212" s="648"/>
      <c r="BB212" s="648"/>
      <c r="BC212" s="648"/>
      <c r="CC212" s="660">
        <v>1</v>
      </c>
    </row>
    <row r="213" spans="1:81" ht="33.75" customHeight="1">
      <c r="A213" s="649"/>
      <c r="B213" s="2161" t="s">
        <v>556</v>
      </c>
      <c r="C213" s="2162"/>
      <c r="D213" s="2141"/>
      <c r="E213" s="2141"/>
      <c r="F213" s="2141"/>
      <c r="G213" s="2141"/>
      <c r="H213" s="2141"/>
      <c r="I213" s="2141"/>
      <c r="J213" s="2141"/>
      <c r="K213" s="2141"/>
      <c r="L213" s="2141"/>
      <c r="M213" s="2141"/>
      <c r="N213" s="2141"/>
      <c r="O213" s="2141"/>
      <c r="P213" s="2141"/>
      <c r="Q213" s="2141"/>
      <c r="R213" s="2141"/>
      <c r="S213" s="2141"/>
      <c r="T213" s="2141"/>
      <c r="U213" s="2169"/>
      <c r="V213" s="2170"/>
      <c r="W213" s="2170"/>
      <c r="X213" s="2170"/>
      <c r="Y213" s="2171"/>
      <c r="Z213" s="2166"/>
      <c r="AA213" s="2167"/>
      <c r="AB213" s="2167"/>
      <c r="AC213" s="2167"/>
      <c r="AD213" s="2167"/>
      <c r="AE213" s="2167"/>
      <c r="AF213" s="2167"/>
      <c r="AG213" s="2167"/>
      <c r="AH213" s="2167"/>
      <c r="AI213" s="2167"/>
      <c r="AJ213" s="2167"/>
      <c r="AK213" s="2167"/>
      <c r="AL213" s="2167"/>
      <c r="AM213" s="2167"/>
      <c r="AN213" s="2167"/>
      <c r="AO213" s="2167"/>
      <c r="AP213" s="2167"/>
      <c r="AQ213" s="2167"/>
      <c r="AR213" s="2167"/>
      <c r="AS213" s="2168"/>
      <c r="AT213" s="866"/>
      <c r="AU213" s="651">
        <v>1</v>
      </c>
      <c r="AV213" s="681"/>
      <c r="AW213" s="648"/>
      <c r="AX213" s="648"/>
      <c r="AY213" s="648"/>
      <c r="AZ213" s="648"/>
      <c r="BA213" s="648"/>
      <c r="BB213" s="648"/>
      <c r="BC213" s="648"/>
      <c r="CC213" s="660">
        <v>1</v>
      </c>
    </row>
    <row r="214" spans="1:81" ht="9" customHeight="1">
      <c r="A214" s="649"/>
      <c r="B214" s="779"/>
      <c r="C214" s="779"/>
      <c r="D214" s="779"/>
      <c r="E214" s="779"/>
      <c r="F214" s="779"/>
      <c r="G214" s="837"/>
      <c r="H214" s="837"/>
      <c r="I214" s="837"/>
      <c r="J214" s="837"/>
      <c r="K214" s="837"/>
      <c r="L214" s="837"/>
      <c r="M214" s="837"/>
      <c r="N214" s="837"/>
      <c r="O214" s="838"/>
      <c r="P214" s="838"/>
      <c r="Q214" s="838"/>
      <c r="R214" s="838"/>
      <c r="S214" s="838"/>
      <c r="T214" s="838"/>
      <c r="U214" s="839"/>
      <c r="V214" s="839"/>
      <c r="W214" s="839"/>
      <c r="X214" s="839"/>
      <c r="Y214" s="648"/>
      <c r="Z214" s="648"/>
      <c r="AA214" s="648"/>
      <c r="AB214" s="654"/>
      <c r="AC214" s="654"/>
      <c r="AD214" s="654"/>
      <c r="AE214" s="654"/>
      <c r="AF214" s="654"/>
      <c r="AG214" s="654"/>
      <c r="AH214" s="654"/>
      <c r="AI214" s="654"/>
      <c r="AJ214" s="654"/>
      <c r="AK214" s="654"/>
      <c r="AL214" s="654"/>
      <c r="AM214" s="654"/>
      <c r="AN214" s="654"/>
      <c r="AO214" s="654"/>
      <c r="AP214" s="654"/>
      <c r="AQ214" s="654"/>
      <c r="AR214" s="654"/>
      <c r="AS214" s="654"/>
      <c r="AT214" s="654"/>
      <c r="AU214" s="651">
        <v>1</v>
      </c>
      <c r="AV214" s="648"/>
      <c r="AW214" s="648"/>
      <c r="AX214" s="648"/>
      <c r="AY214" s="648"/>
      <c r="AZ214" s="648"/>
      <c r="BA214" s="648"/>
      <c r="BB214" s="648"/>
      <c r="BC214" s="648"/>
      <c r="CC214" s="660">
        <v>1</v>
      </c>
    </row>
    <row r="215" spans="1:81" ht="30" customHeight="1">
      <c r="A215" s="649"/>
      <c r="B215" s="2144" t="s">
        <v>14</v>
      </c>
      <c r="C215" s="2145"/>
      <c r="D215" s="2145"/>
      <c r="E215" s="2145"/>
      <c r="F215" s="2145"/>
      <c r="G215" s="2145"/>
      <c r="H215" s="2145"/>
      <c r="I215" s="2145"/>
      <c r="J215" s="2145"/>
      <c r="K215" s="2145"/>
      <c r="L215" s="2145"/>
      <c r="M215" s="2145"/>
      <c r="N215" s="2145"/>
      <c r="O215" s="2145"/>
      <c r="P215" s="2145"/>
      <c r="Q215" s="2145"/>
      <c r="R215" s="2145"/>
      <c r="S215" s="2145"/>
      <c r="T215" s="2145"/>
      <c r="U215" s="2145"/>
      <c r="V215" s="2145"/>
      <c r="W215" s="2145"/>
      <c r="X215" s="2145"/>
      <c r="Y215" s="2145"/>
      <c r="Z215" s="2145"/>
      <c r="AA215" s="2145"/>
      <c r="AB215" s="2145"/>
      <c r="AC215" s="2145"/>
      <c r="AD215" s="2145"/>
      <c r="AE215" s="2145"/>
      <c r="AF215" s="2145"/>
      <c r="AG215" s="2145"/>
      <c r="AH215" s="2145"/>
      <c r="AI215" s="2145"/>
      <c r="AJ215" s="2145"/>
      <c r="AK215" s="2145"/>
      <c r="AL215" s="2145"/>
      <c r="AM215" s="2145"/>
      <c r="AN215" s="2145"/>
      <c r="AO215" s="2145"/>
      <c r="AP215" s="2145"/>
      <c r="AQ215" s="2145"/>
      <c r="AR215" s="2145"/>
      <c r="AS215" s="2146"/>
      <c r="AT215" s="857"/>
      <c r="AU215" s="651">
        <v>1</v>
      </c>
      <c r="AV215" s="648"/>
      <c r="AW215" s="648"/>
      <c r="AX215" s="648"/>
      <c r="AY215" s="648"/>
      <c r="AZ215" s="648"/>
      <c r="BA215" s="648"/>
      <c r="BB215" s="648"/>
      <c r="BC215" s="648"/>
      <c r="CC215" s="660">
        <v>1</v>
      </c>
    </row>
    <row r="216" spans="1:81" ht="28.5" customHeight="1">
      <c r="A216" s="649"/>
      <c r="B216" s="2147" t="s">
        <v>502</v>
      </c>
      <c r="C216" s="2147"/>
      <c r="D216" s="2147"/>
      <c r="E216" s="2147"/>
      <c r="F216" s="2147"/>
      <c r="G216" s="2147"/>
      <c r="H216" s="2147"/>
      <c r="I216" s="2147"/>
      <c r="J216" s="2147"/>
      <c r="K216" s="2147"/>
      <c r="L216" s="2147"/>
      <c r="M216" s="2147"/>
      <c r="N216" s="2147"/>
      <c r="O216" s="2147"/>
      <c r="P216" s="2147"/>
      <c r="Q216" s="2147"/>
      <c r="R216" s="2147"/>
      <c r="S216" s="2147"/>
      <c r="T216" s="2147"/>
      <c r="U216" s="2148" t="s">
        <v>504</v>
      </c>
      <c r="V216" s="2148"/>
      <c r="W216" s="2148"/>
      <c r="X216" s="2148"/>
      <c r="Y216" s="2148"/>
      <c r="Z216" s="2148"/>
      <c r="AA216" s="2148"/>
      <c r="AB216" s="2148"/>
      <c r="AC216" s="2148"/>
      <c r="AD216" s="2148"/>
      <c r="AE216" s="2148"/>
      <c r="AF216" s="2148"/>
      <c r="AG216" s="2148"/>
      <c r="AH216" s="2148"/>
      <c r="AI216" s="2148"/>
      <c r="AJ216" s="2148"/>
      <c r="AK216" s="2148"/>
      <c r="AL216" s="2148"/>
      <c r="AM216" s="2148"/>
      <c r="AN216" s="2148"/>
      <c r="AO216" s="2148"/>
      <c r="AP216" s="2148"/>
      <c r="AQ216" s="2148"/>
      <c r="AR216" s="2148"/>
      <c r="AS216" s="2148"/>
      <c r="AT216" s="867"/>
      <c r="AU216" s="651">
        <v>1</v>
      </c>
      <c r="AV216" s="648"/>
      <c r="AW216" s="648"/>
      <c r="AX216" s="648"/>
      <c r="AY216" s="648"/>
      <c r="AZ216" s="648"/>
      <c r="BA216" s="648"/>
      <c r="BB216" s="648"/>
      <c r="BC216" s="648"/>
      <c r="BK216" s="656"/>
      <c r="BL216" s="656"/>
      <c r="BM216" s="656"/>
      <c r="BN216" s="656"/>
      <c r="BO216" s="656"/>
      <c r="BP216" s="656"/>
      <c r="BQ216" s="656"/>
      <c r="BR216" s="656"/>
      <c r="BS216" s="656"/>
      <c r="BT216" s="656"/>
      <c r="BU216" s="656"/>
      <c r="BV216" s="656"/>
      <c r="BW216" s="656"/>
      <c r="BX216" s="656"/>
      <c r="BY216" s="656"/>
      <c r="BZ216" s="656"/>
      <c r="CA216" s="656"/>
      <c r="CC216" s="660">
        <v>1</v>
      </c>
    </row>
    <row r="217" spans="1:81" ht="28.5" customHeight="1">
      <c r="A217" s="649"/>
      <c r="B217" s="868" t="s">
        <v>4</v>
      </c>
      <c r="C217" s="868" t="s">
        <v>32</v>
      </c>
      <c r="D217" s="869" t="s">
        <v>306</v>
      </c>
      <c r="E217" s="2149" t="s">
        <v>503</v>
      </c>
      <c r="F217" s="2150"/>
      <c r="G217" s="2150"/>
      <c r="H217" s="2150"/>
      <c r="I217" s="2150"/>
      <c r="J217" s="2150"/>
      <c r="K217" s="2150"/>
      <c r="L217" s="2150"/>
      <c r="M217" s="2150"/>
      <c r="N217" s="2150"/>
      <c r="O217" s="2150"/>
      <c r="P217" s="2150"/>
      <c r="Q217" s="2150"/>
      <c r="R217" s="2150"/>
      <c r="S217" s="2150"/>
      <c r="T217" s="2151"/>
      <c r="U217" s="2152" t="s">
        <v>4</v>
      </c>
      <c r="V217" s="2153"/>
      <c r="W217" s="2154"/>
      <c r="X217" s="2149" t="s">
        <v>32</v>
      </c>
      <c r="Y217" s="2151"/>
      <c r="Z217" s="2155" t="s">
        <v>506</v>
      </c>
      <c r="AA217" s="2156"/>
      <c r="AB217" s="2157"/>
      <c r="AC217" s="2158" t="s">
        <v>505</v>
      </c>
      <c r="AD217" s="2159"/>
      <c r="AE217" s="2159"/>
      <c r="AF217" s="2159"/>
      <c r="AG217" s="2159"/>
      <c r="AH217" s="2159"/>
      <c r="AI217" s="2159"/>
      <c r="AJ217" s="2159"/>
      <c r="AK217" s="2159"/>
      <c r="AL217" s="2159"/>
      <c r="AM217" s="2159"/>
      <c r="AN217" s="2159"/>
      <c r="AO217" s="2159"/>
      <c r="AP217" s="2159"/>
      <c r="AQ217" s="2159"/>
      <c r="AR217" s="2159"/>
      <c r="AS217" s="2160"/>
      <c r="AT217" s="859"/>
      <c r="AU217" s="651">
        <v>1</v>
      </c>
      <c r="AV217" s="870" t="s">
        <v>4</v>
      </c>
      <c r="AW217" s="870" t="s">
        <v>308</v>
      </c>
      <c r="AX217" s="870" t="s">
        <v>1</v>
      </c>
      <c r="AY217" s="870" t="s">
        <v>309</v>
      </c>
      <c r="AZ217" s="870" t="s">
        <v>560</v>
      </c>
      <c r="BA217" s="870" t="s">
        <v>561</v>
      </c>
      <c r="BB217" s="870" t="s">
        <v>562</v>
      </c>
      <c r="BC217" s="870" t="s">
        <v>563</v>
      </c>
      <c r="CC217" s="660">
        <v>1</v>
      </c>
    </row>
    <row r="218" spans="1:81" ht="40.5" customHeight="1">
      <c r="A218" s="684" t="s">
        <v>588</v>
      </c>
      <c r="B218" s="871" t="s">
        <v>720</v>
      </c>
      <c r="C218" s="872" t="s">
        <v>713</v>
      </c>
      <c r="D218" s="872" t="s">
        <v>714</v>
      </c>
      <c r="E218" s="2137" t="s">
        <v>721</v>
      </c>
      <c r="F218" s="2138"/>
      <c r="G218" s="2138"/>
      <c r="H218" s="2138"/>
      <c r="I218" s="2138"/>
      <c r="J218" s="2138"/>
      <c r="K218" s="2138"/>
      <c r="L218" s="2138"/>
      <c r="M218" s="2138"/>
      <c r="N218" s="2138"/>
      <c r="O218" s="2138"/>
      <c r="P218" s="2138"/>
      <c r="Q218" s="2138"/>
      <c r="R218" s="2138"/>
      <c r="S218" s="2138"/>
      <c r="T218" s="2138"/>
      <c r="U218" s="2139"/>
      <c r="V218" s="2140"/>
      <c r="W218" s="2140"/>
      <c r="X218" s="2139"/>
      <c r="Y218" s="2140"/>
      <c r="Z218" s="2139"/>
      <c r="AA218" s="2140"/>
      <c r="AB218" s="2140"/>
      <c r="AC218" s="2141"/>
      <c r="AD218" s="2141"/>
      <c r="AE218" s="2141"/>
      <c r="AF218" s="2141"/>
      <c r="AG218" s="2141"/>
      <c r="AH218" s="2141"/>
      <c r="AI218" s="2141"/>
      <c r="AJ218" s="2141"/>
      <c r="AK218" s="2141"/>
      <c r="AL218" s="2141"/>
      <c r="AM218" s="2141"/>
      <c r="AN218" s="2141"/>
      <c r="AO218" s="2141"/>
      <c r="AP218" s="2141"/>
      <c r="AQ218" s="2141"/>
      <c r="AR218" s="2141"/>
      <c r="AS218" s="2141"/>
      <c r="AT218" s="858"/>
      <c r="AU218" s="651">
        <v>1</v>
      </c>
      <c r="AV218" s="685" t="str">
        <f>CONCATENATE(A218,". ",B218," 
",A219,". ",B219," 
",A220,". ",B220," 
",A221,". ",B221," 
",A222,". ",B222," 
",A223,". ",B223," 
",A224,". ",B224,)</f>
        <v xml:space="preserve">Ob. 1. 15/07/2025 
.  
.  
.  
.  
.  
. </v>
      </c>
      <c r="AW218" s="685" t="str">
        <f>CONCATENATE(A218,". ",C218," 
",A219,". ",C219," 
",A220,". ",C220," 
",A221,". ",C221," 
",A222,". ",C222," 
",A223,". ",C223," 
",A224,". ",C224,)</f>
        <v xml:space="preserve">Ob. 1. SGGC 
.  
.  
.  
.  
.  
. </v>
      </c>
      <c r="AX218" s="685" t="str">
        <f>CONCATENATE(A218,". ",D218," 
",A219,". ",D219," 
",A220,". ",D220," 
",A221,". ",D221," 
",A222,". ",D222," 
",A223,". ",D223," 
",A224,". ",D224,)</f>
        <v xml:space="preserve">Ob. 1. Jorge Enrique Cely León 
.  
.  
.  
.  
.  
. </v>
      </c>
      <c r="AY218" s="685"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685" t="str">
        <f>CONCATENATE(A218,". ",U218," 
",A219,". ",U219," 
",A220,". ",U220," 
",A221,". ",U221," 
",A222,". ",U222," 
",A223,". ",U223," 
",A224,". ",U224,)</f>
        <v xml:space="preserve">Ob. 1.  
.  
.  
.  
.  
.  
. </v>
      </c>
      <c r="BA218" s="685" t="str">
        <f>CONCATENATE(A218,". ",X218," 
",A219,". ",X219," 
",A220,". ",X220," 
",A221,". ",X221," 
",A222,". ",X222," 
",A223,". ",X223," 
",A224,". ",X224,)</f>
        <v xml:space="preserve">Ob. 1.  
.  
.  
.  
.  
.  
. </v>
      </c>
      <c r="BB218" s="685" t="str">
        <f>CONCATENATE(A218,". ",Z218," 
",A219,". ",Z219," 
",A220,". ",Z220," 
",A221,". ",Z221," 
",A222,". ",Z222," 
",A223,". ",Z223," 
",A224,". ",Z224,)</f>
        <v xml:space="preserve">Ob. 1.  
.  
.  
.  
.  
.  
. </v>
      </c>
      <c r="BC218" s="685" t="str">
        <f>CONCATENATE(A218,". ",AC218," 
",A219,". ",AC219," 
",A220,". ",AC220," 
",A221,". ",AC221," 
",A222,". ",AC222," 
",A223,". ",AC223," 
",A224,". ",AC224,)</f>
        <v xml:space="preserve">Ob. 1.  
.  
.  
.  
.  
.  
. </v>
      </c>
      <c r="CC218" s="660">
        <v>1</v>
      </c>
    </row>
    <row r="219" spans="1:81" ht="20.25" customHeight="1">
      <c r="A219" s="845" t="str">
        <f>IF(B219="","","Ob. 2")</f>
        <v/>
      </c>
      <c r="B219" s="871"/>
      <c r="C219" s="872"/>
      <c r="D219" s="872"/>
      <c r="E219" s="2137"/>
      <c r="F219" s="2138"/>
      <c r="G219" s="2138"/>
      <c r="H219" s="2138"/>
      <c r="I219" s="2138"/>
      <c r="J219" s="2138"/>
      <c r="K219" s="2138"/>
      <c r="L219" s="2138"/>
      <c r="M219" s="2138"/>
      <c r="N219" s="2138"/>
      <c r="O219" s="2138"/>
      <c r="P219" s="2138"/>
      <c r="Q219" s="2138"/>
      <c r="R219" s="2138"/>
      <c r="S219" s="2138"/>
      <c r="T219" s="2138"/>
      <c r="U219" s="2139"/>
      <c r="V219" s="2140"/>
      <c r="W219" s="2140"/>
      <c r="X219" s="2139"/>
      <c r="Y219" s="2140"/>
      <c r="Z219" s="2139"/>
      <c r="AA219" s="2140"/>
      <c r="AB219" s="2140"/>
      <c r="AC219" s="2141"/>
      <c r="AD219" s="2141"/>
      <c r="AE219" s="2141"/>
      <c r="AF219" s="2141"/>
      <c r="AG219" s="2141"/>
      <c r="AH219" s="2141"/>
      <c r="AI219" s="2141"/>
      <c r="AJ219" s="2141"/>
      <c r="AK219" s="2141"/>
      <c r="AL219" s="2141"/>
      <c r="AM219" s="2141"/>
      <c r="AN219" s="2141"/>
      <c r="AO219" s="2141"/>
      <c r="AP219" s="2141"/>
      <c r="AQ219" s="2141"/>
      <c r="AR219" s="2141"/>
      <c r="AS219" s="2141"/>
      <c r="AT219" s="858"/>
      <c r="AU219" s="651">
        <v>1</v>
      </c>
      <c r="AV219" s="681"/>
      <c r="AW219" s="685"/>
      <c r="AX219" s="685"/>
      <c r="AY219" s="685"/>
      <c r="AZ219" s="685"/>
      <c r="BA219" s="648"/>
      <c r="BB219" s="648"/>
      <c r="BC219" s="648"/>
      <c r="CC219" s="660">
        <v>1</v>
      </c>
    </row>
    <row r="220" spans="1:81" ht="20.25" customHeight="1">
      <c r="A220" s="845" t="str">
        <f>IF(B220="","","Ob. 3")</f>
        <v/>
      </c>
      <c r="B220" s="871"/>
      <c r="C220" s="872"/>
      <c r="D220" s="872"/>
      <c r="E220" s="2137"/>
      <c r="F220" s="2138"/>
      <c r="G220" s="2138"/>
      <c r="H220" s="2138"/>
      <c r="I220" s="2138"/>
      <c r="J220" s="2138"/>
      <c r="K220" s="2138"/>
      <c r="L220" s="2138"/>
      <c r="M220" s="2138"/>
      <c r="N220" s="2138"/>
      <c r="O220" s="2138"/>
      <c r="P220" s="2138"/>
      <c r="Q220" s="2138"/>
      <c r="R220" s="2138"/>
      <c r="S220" s="2138"/>
      <c r="T220" s="2138"/>
      <c r="U220" s="2139"/>
      <c r="V220" s="2140"/>
      <c r="W220" s="2140"/>
      <c r="X220" s="2139"/>
      <c r="Y220" s="2140"/>
      <c r="Z220" s="2139"/>
      <c r="AA220" s="2140"/>
      <c r="AB220" s="2140"/>
      <c r="AC220" s="2141"/>
      <c r="AD220" s="2141"/>
      <c r="AE220" s="2141"/>
      <c r="AF220" s="2141"/>
      <c r="AG220" s="2141"/>
      <c r="AH220" s="2141"/>
      <c r="AI220" s="2141"/>
      <c r="AJ220" s="2141"/>
      <c r="AK220" s="2141"/>
      <c r="AL220" s="2141"/>
      <c r="AM220" s="2141"/>
      <c r="AN220" s="2141"/>
      <c r="AO220" s="2141"/>
      <c r="AP220" s="2141"/>
      <c r="AQ220" s="2141"/>
      <c r="AR220" s="2141"/>
      <c r="AS220" s="2141"/>
      <c r="AT220" s="858"/>
      <c r="AU220" s="651">
        <v>1</v>
      </c>
      <c r="AV220" s="681"/>
      <c r="AW220" s="685"/>
      <c r="AX220" s="685"/>
      <c r="AY220" s="685"/>
      <c r="AZ220" s="685"/>
      <c r="BA220" s="648"/>
      <c r="BB220" s="648"/>
      <c r="BC220" s="648"/>
      <c r="CC220" s="660">
        <v>1</v>
      </c>
    </row>
    <row r="221" spans="1:81" ht="20.25" customHeight="1">
      <c r="A221" s="845" t="str">
        <f>IF(B221="","","Ob. 4")</f>
        <v/>
      </c>
      <c r="B221" s="871"/>
      <c r="C221" s="872"/>
      <c r="D221" s="872"/>
      <c r="E221" s="2137"/>
      <c r="F221" s="2138"/>
      <c r="G221" s="2138"/>
      <c r="H221" s="2138"/>
      <c r="I221" s="2138"/>
      <c r="J221" s="2138"/>
      <c r="K221" s="2138"/>
      <c r="L221" s="2138"/>
      <c r="M221" s="2138"/>
      <c r="N221" s="2138"/>
      <c r="O221" s="2138"/>
      <c r="P221" s="2138"/>
      <c r="Q221" s="2138"/>
      <c r="R221" s="2138"/>
      <c r="S221" s="2138"/>
      <c r="T221" s="2138"/>
      <c r="U221" s="2139"/>
      <c r="V221" s="2140"/>
      <c r="W221" s="2140"/>
      <c r="X221" s="2139"/>
      <c r="Y221" s="2140"/>
      <c r="Z221" s="2139"/>
      <c r="AA221" s="2140"/>
      <c r="AB221" s="2140"/>
      <c r="AC221" s="2141"/>
      <c r="AD221" s="2141"/>
      <c r="AE221" s="2141"/>
      <c r="AF221" s="2141"/>
      <c r="AG221" s="2141"/>
      <c r="AH221" s="2141"/>
      <c r="AI221" s="2141"/>
      <c r="AJ221" s="2141"/>
      <c r="AK221" s="2141"/>
      <c r="AL221" s="2141"/>
      <c r="AM221" s="2141"/>
      <c r="AN221" s="2141"/>
      <c r="AO221" s="2141"/>
      <c r="AP221" s="2141"/>
      <c r="AQ221" s="2141"/>
      <c r="AR221" s="2141"/>
      <c r="AS221" s="2141"/>
      <c r="AT221" s="858"/>
      <c r="AU221" s="651">
        <v>1</v>
      </c>
      <c r="CC221" s="660">
        <v>1</v>
      </c>
    </row>
    <row r="222" spans="1:81" ht="20.25" customHeight="1">
      <c r="A222" s="845" t="str">
        <f>IF(B222="","","Ob. 5")</f>
        <v/>
      </c>
      <c r="B222" s="871"/>
      <c r="C222" s="872"/>
      <c r="D222" s="872"/>
      <c r="E222" s="2137"/>
      <c r="F222" s="2138"/>
      <c r="G222" s="2138"/>
      <c r="H222" s="2138"/>
      <c r="I222" s="2138"/>
      <c r="J222" s="2138"/>
      <c r="K222" s="2138"/>
      <c r="L222" s="2138"/>
      <c r="M222" s="2138"/>
      <c r="N222" s="2138"/>
      <c r="O222" s="2138"/>
      <c r="P222" s="2138"/>
      <c r="Q222" s="2138"/>
      <c r="R222" s="2138"/>
      <c r="S222" s="2138"/>
      <c r="T222" s="2138"/>
      <c r="U222" s="2139"/>
      <c r="V222" s="2140"/>
      <c r="W222" s="2140"/>
      <c r="X222" s="2139"/>
      <c r="Y222" s="2140"/>
      <c r="Z222" s="2139"/>
      <c r="AA222" s="2140"/>
      <c r="AB222" s="2140"/>
      <c r="AC222" s="2141"/>
      <c r="AD222" s="2141"/>
      <c r="AE222" s="2141"/>
      <c r="AF222" s="2141"/>
      <c r="AG222" s="2141"/>
      <c r="AH222" s="2141"/>
      <c r="AI222" s="2141"/>
      <c r="AJ222" s="2141"/>
      <c r="AK222" s="2141"/>
      <c r="AL222" s="2141"/>
      <c r="AM222" s="2141"/>
      <c r="AN222" s="2141"/>
      <c r="AO222" s="2141"/>
      <c r="AP222" s="2141"/>
      <c r="AQ222" s="2141"/>
      <c r="AR222" s="2141"/>
      <c r="AS222" s="2141"/>
      <c r="AT222" s="858"/>
      <c r="AU222" s="651">
        <v>1</v>
      </c>
      <c r="CC222" s="660">
        <v>1</v>
      </c>
    </row>
    <row r="223" spans="1:81" ht="20.25" customHeight="1">
      <c r="A223" s="845" t="str">
        <f>IF(B223="","","Ob. 6")</f>
        <v/>
      </c>
      <c r="B223" s="871"/>
      <c r="C223" s="872"/>
      <c r="D223" s="872"/>
      <c r="E223" s="2137"/>
      <c r="F223" s="2138"/>
      <c r="G223" s="2138"/>
      <c r="H223" s="2138"/>
      <c r="I223" s="2138"/>
      <c r="J223" s="2138"/>
      <c r="K223" s="2138"/>
      <c r="L223" s="2138"/>
      <c r="M223" s="2138"/>
      <c r="N223" s="2138"/>
      <c r="O223" s="2138"/>
      <c r="P223" s="2138"/>
      <c r="Q223" s="2138"/>
      <c r="R223" s="2138"/>
      <c r="S223" s="2138"/>
      <c r="T223" s="2138"/>
      <c r="U223" s="2139"/>
      <c r="V223" s="2140"/>
      <c r="W223" s="2140"/>
      <c r="X223" s="2139"/>
      <c r="Y223" s="2140"/>
      <c r="Z223" s="2139"/>
      <c r="AA223" s="2140"/>
      <c r="AB223" s="2140"/>
      <c r="AC223" s="2141"/>
      <c r="AD223" s="2141"/>
      <c r="AE223" s="2141"/>
      <c r="AF223" s="2141"/>
      <c r="AG223" s="2141"/>
      <c r="AH223" s="2141"/>
      <c r="AI223" s="2141"/>
      <c r="AJ223" s="2141"/>
      <c r="AK223" s="2141"/>
      <c r="AL223" s="2141"/>
      <c r="AM223" s="2141"/>
      <c r="AN223" s="2141"/>
      <c r="AO223" s="2141"/>
      <c r="AP223" s="2141"/>
      <c r="AQ223" s="2141"/>
      <c r="AR223" s="2141"/>
      <c r="AS223" s="2141"/>
      <c r="AT223" s="858"/>
      <c r="AU223" s="651">
        <v>1</v>
      </c>
      <c r="CC223" s="660">
        <v>1</v>
      </c>
    </row>
    <row r="224" spans="1:81" ht="20.25" customHeight="1">
      <c r="A224" s="845" t="str">
        <f>IF(B224="","","Ob. 7")</f>
        <v/>
      </c>
      <c r="B224" s="871"/>
      <c r="C224" s="872"/>
      <c r="D224" s="872"/>
      <c r="E224" s="2137"/>
      <c r="F224" s="2138"/>
      <c r="G224" s="2138"/>
      <c r="H224" s="2138"/>
      <c r="I224" s="2138"/>
      <c r="J224" s="2138"/>
      <c r="K224" s="2138"/>
      <c r="L224" s="2138"/>
      <c r="M224" s="2138"/>
      <c r="N224" s="2138"/>
      <c r="O224" s="2138"/>
      <c r="P224" s="2138"/>
      <c r="Q224" s="2138"/>
      <c r="R224" s="2138"/>
      <c r="S224" s="2138"/>
      <c r="T224" s="2138"/>
      <c r="U224" s="2139"/>
      <c r="V224" s="2140"/>
      <c r="W224" s="2140"/>
      <c r="X224" s="2139"/>
      <c r="Y224" s="2140"/>
      <c r="Z224" s="2139"/>
      <c r="AA224" s="2140"/>
      <c r="AB224" s="2140"/>
      <c r="AC224" s="2141"/>
      <c r="AD224" s="2141"/>
      <c r="AE224" s="2141"/>
      <c r="AF224" s="2141"/>
      <c r="AG224" s="2141"/>
      <c r="AH224" s="2141"/>
      <c r="AI224" s="2141"/>
      <c r="AJ224" s="2141"/>
      <c r="AK224" s="2141"/>
      <c r="AL224" s="2141"/>
      <c r="AM224" s="2141"/>
      <c r="AN224" s="2141"/>
      <c r="AO224" s="2141"/>
      <c r="AP224" s="2141"/>
      <c r="AQ224" s="2141"/>
      <c r="AR224" s="2141"/>
      <c r="AS224" s="2141"/>
      <c r="AT224" s="858"/>
      <c r="AU224" s="651">
        <v>1</v>
      </c>
      <c r="CC224" s="660">
        <v>1</v>
      </c>
    </row>
    <row r="225" spans="1:81" ht="27" customHeight="1">
      <c r="A225" s="873" t="s">
        <v>310</v>
      </c>
      <c r="B225" s="800"/>
      <c r="C225" s="800"/>
      <c r="D225" s="800"/>
      <c r="E225" s="800"/>
      <c r="F225" s="800"/>
      <c r="G225" s="800"/>
      <c r="H225" s="800"/>
      <c r="I225" s="800"/>
      <c r="J225" s="800"/>
      <c r="K225" s="800"/>
      <c r="L225" s="800"/>
      <c r="M225" s="800"/>
      <c r="N225" s="800"/>
      <c r="O225" s="800"/>
      <c r="P225" s="800"/>
      <c r="Q225" s="800"/>
      <c r="R225" s="800"/>
      <c r="S225" s="800"/>
      <c r="T225" s="800"/>
      <c r="U225" s="800"/>
      <c r="V225" s="800"/>
      <c r="W225" s="800"/>
      <c r="X225" s="800"/>
      <c r="Y225" s="800"/>
      <c r="Z225" s="779"/>
      <c r="AA225" s="779"/>
      <c r="AB225" s="816"/>
      <c r="AC225" s="816"/>
      <c r="AD225" s="816"/>
      <c r="AE225" s="816"/>
      <c r="AF225" s="816"/>
      <c r="AG225" s="816"/>
      <c r="AH225" s="816"/>
      <c r="AI225" s="816"/>
      <c r="AJ225" s="816"/>
      <c r="AK225" s="816"/>
      <c r="AL225" s="816"/>
      <c r="AM225" s="816"/>
      <c r="AN225" s="816"/>
      <c r="AO225" s="816"/>
      <c r="AP225" s="816"/>
      <c r="AQ225" s="816"/>
      <c r="AR225" s="816"/>
      <c r="AS225" s="816"/>
      <c r="AT225" s="816"/>
      <c r="AU225" s="651">
        <v>1</v>
      </c>
      <c r="CC225" s="660">
        <v>1</v>
      </c>
    </row>
    <row r="226" spans="1:81" s="876" customFormat="1" ht="20.100000000000001" customHeight="1">
      <c r="A226" s="874" t="s">
        <v>311</v>
      </c>
      <c r="B226" s="875" t="s">
        <v>312</v>
      </c>
      <c r="C226" s="2142" t="s">
        <v>287</v>
      </c>
      <c r="D226" s="2143"/>
      <c r="E226" s="2143"/>
      <c r="F226" s="2142" t="s">
        <v>313</v>
      </c>
      <c r="G226" s="2143"/>
      <c r="H226" s="2143"/>
      <c r="I226" s="875" t="s">
        <v>311</v>
      </c>
      <c r="J226" s="2142" t="s">
        <v>312</v>
      </c>
      <c r="K226" s="2143"/>
      <c r="L226" s="2143"/>
      <c r="M226" s="2142" t="s">
        <v>287</v>
      </c>
      <c r="N226" s="2143"/>
      <c r="O226" s="2143"/>
      <c r="P226" s="2143"/>
      <c r="Q226" s="2143"/>
      <c r="R226" s="2143"/>
      <c r="S226" s="2143"/>
      <c r="T226" s="2143"/>
      <c r="U226" s="2143"/>
      <c r="V226" s="2143"/>
      <c r="W226" s="2142" t="s">
        <v>313</v>
      </c>
      <c r="X226" s="2143"/>
      <c r="Y226" s="2143"/>
      <c r="Z226" s="2143"/>
      <c r="AA226" s="2143"/>
      <c r="AB226" s="797"/>
      <c r="AC226" s="797"/>
      <c r="AD226" s="797"/>
      <c r="AE226" s="797"/>
      <c r="AF226" s="797"/>
      <c r="AG226" s="797"/>
      <c r="AH226" s="797"/>
      <c r="AI226" s="797"/>
      <c r="AJ226" s="797"/>
      <c r="AK226" s="797"/>
      <c r="AL226" s="797"/>
      <c r="AM226" s="797"/>
      <c r="AN226" s="797"/>
      <c r="AO226" s="797"/>
      <c r="AP226" s="797"/>
      <c r="AQ226" s="797"/>
      <c r="AR226" s="797"/>
      <c r="AS226" s="797"/>
      <c r="AT226" s="797"/>
      <c r="AU226" s="651">
        <v>1</v>
      </c>
      <c r="CC226" s="660">
        <v>1</v>
      </c>
    </row>
    <row r="227" spans="1:81" ht="16.5" customHeight="1">
      <c r="A227" s="877" t="s">
        <v>207</v>
      </c>
      <c r="B227" s="878" t="s">
        <v>861</v>
      </c>
      <c r="C227" s="2136" t="s">
        <v>862</v>
      </c>
      <c r="D227" s="2136"/>
      <c r="E227" s="2136"/>
      <c r="F227" s="2136"/>
      <c r="G227" s="2136"/>
      <c r="H227" s="2136"/>
      <c r="I227" s="877" t="s">
        <v>216</v>
      </c>
      <c r="J227" s="2131"/>
      <c r="K227" s="2132"/>
      <c r="L227" s="2132"/>
      <c r="M227" s="2131"/>
      <c r="N227" s="2132"/>
      <c r="O227" s="2132"/>
      <c r="P227" s="2132"/>
      <c r="Q227" s="2132"/>
      <c r="R227" s="2132"/>
      <c r="S227" s="2132"/>
      <c r="T227" s="2132"/>
      <c r="U227" s="2132"/>
      <c r="V227" s="2132"/>
      <c r="W227" s="2131"/>
      <c r="X227" s="2132"/>
      <c r="Y227" s="2132"/>
      <c r="Z227" s="2132"/>
      <c r="AA227" s="2132"/>
      <c r="AB227" s="653"/>
      <c r="AC227" s="653"/>
      <c r="AD227" s="653"/>
      <c r="AE227" s="653"/>
      <c r="AF227" s="653"/>
      <c r="AG227" s="653"/>
      <c r="AH227" s="653"/>
      <c r="AI227" s="653"/>
      <c r="AJ227" s="653"/>
      <c r="AK227" s="653"/>
      <c r="AL227" s="653"/>
      <c r="AM227" s="653"/>
      <c r="AN227" s="653"/>
      <c r="AO227" s="653"/>
      <c r="AP227" s="653"/>
      <c r="AQ227" s="653"/>
      <c r="AR227" s="653"/>
      <c r="AS227" s="653"/>
      <c r="AT227" s="653"/>
      <c r="AU227" s="651">
        <v>1</v>
      </c>
      <c r="CC227" s="660">
        <v>1</v>
      </c>
    </row>
    <row r="228" spans="1:81" ht="16.5" customHeight="1">
      <c r="A228" s="877" t="s">
        <v>208</v>
      </c>
      <c r="B228" s="878" t="s">
        <v>861</v>
      </c>
      <c r="C228" s="2136" t="s">
        <v>863</v>
      </c>
      <c r="D228" s="2136"/>
      <c r="E228" s="2136"/>
      <c r="F228" s="2136"/>
      <c r="G228" s="2136"/>
      <c r="H228" s="2136"/>
      <c r="I228" s="877" t="s">
        <v>217</v>
      </c>
      <c r="J228" s="2131"/>
      <c r="K228" s="2132"/>
      <c r="L228" s="2132"/>
      <c r="M228" s="2131"/>
      <c r="N228" s="2132"/>
      <c r="O228" s="2132"/>
      <c r="P228" s="2132"/>
      <c r="Q228" s="2132"/>
      <c r="R228" s="2132"/>
      <c r="S228" s="2132"/>
      <c r="T228" s="2132"/>
      <c r="U228" s="2132"/>
      <c r="V228" s="2132"/>
      <c r="W228" s="2131"/>
      <c r="X228" s="2132"/>
      <c r="Y228" s="2132"/>
      <c r="Z228" s="2132"/>
      <c r="AA228" s="2132"/>
      <c r="AB228" s="653"/>
      <c r="AC228" s="653"/>
      <c r="AD228" s="653"/>
      <c r="AE228" s="653"/>
      <c r="AF228" s="653"/>
      <c r="AG228" s="653"/>
      <c r="AH228" s="653"/>
      <c r="AI228" s="653"/>
      <c r="AJ228" s="653"/>
      <c r="AK228" s="653"/>
      <c r="AL228" s="653"/>
      <c r="AM228" s="653"/>
      <c r="AN228" s="653"/>
      <c r="AO228" s="653"/>
      <c r="AP228" s="653"/>
      <c r="AQ228" s="653"/>
      <c r="AR228" s="653"/>
      <c r="AS228" s="653"/>
      <c r="AT228" s="653"/>
      <c r="AU228" s="651">
        <v>1</v>
      </c>
      <c r="CC228" s="660">
        <v>1</v>
      </c>
    </row>
    <row r="229" spans="1:81" ht="16.5" customHeight="1">
      <c r="A229" s="877" t="s">
        <v>209</v>
      </c>
      <c r="B229" s="878" t="s">
        <v>864</v>
      </c>
      <c r="C229" s="2136" t="s">
        <v>865</v>
      </c>
      <c r="D229" s="2136"/>
      <c r="E229" s="2136"/>
      <c r="F229" s="2136"/>
      <c r="G229" s="2136"/>
      <c r="H229" s="2136"/>
      <c r="I229" s="877" t="s">
        <v>218</v>
      </c>
      <c r="J229" s="2131"/>
      <c r="K229" s="2132"/>
      <c r="L229" s="2132"/>
      <c r="M229" s="2131"/>
      <c r="N229" s="2132"/>
      <c r="O229" s="2132"/>
      <c r="P229" s="2132"/>
      <c r="Q229" s="2132"/>
      <c r="R229" s="2132"/>
      <c r="S229" s="2132"/>
      <c r="T229" s="2132"/>
      <c r="U229" s="2132"/>
      <c r="V229" s="2132"/>
      <c r="W229" s="2131"/>
      <c r="X229" s="2132"/>
      <c r="Y229" s="2132"/>
      <c r="Z229" s="2132"/>
      <c r="AA229" s="2132"/>
      <c r="AB229" s="653"/>
      <c r="AC229" s="653"/>
      <c r="AD229" s="653"/>
      <c r="AE229" s="653"/>
      <c r="AF229" s="653"/>
      <c r="AG229" s="653"/>
      <c r="AH229" s="653"/>
      <c r="AI229" s="653"/>
      <c r="AJ229" s="653"/>
      <c r="AK229" s="653"/>
      <c r="AL229" s="653"/>
      <c r="AM229" s="653"/>
      <c r="AN229" s="653"/>
      <c r="AO229" s="653"/>
      <c r="AP229" s="653"/>
      <c r="AQ229" s="653"/>
      <c r="AR229" s="653"/>
      <c r="AS229" s="653"/>
      <c r="AT229" s="653"/>
      <c r="AU229" s="651">
        <v>1</v>
      </c>
      <c r="CC229" s="660">
        <v>1</v>
      </c>
    </row>
    <row r="230" spans="1:81" ht="16.5" customHeight="1">
      <c r="A230" s="877" t="s">
        <v>210</v>
      </c>
      <c r="B230" s="878" t="s">
        <v>713</v>
      </c>
      <c r="C230" s="2136" t="s">
        <v>866</v>
      </c>
      <c r="D230" s="2136"/>
      <c r="E230" s="2136"/>
      <c r="F230" s="2136"/>
      <c r="G230" s="2136"/>
      <c r="H230" s="2136"/>
      <c r="I230" s="877" t="s">
        <v>219</v>
      </c>
      <c r="J230" s="2131"/>
      <c r="K230" s="2132"/>
      <c r="L230" s="2132"/>
      <c r="M230" s="2131"/>
      <c r="N230" s="2132"/>
      <c r="O230" s="2132"/>
      <c r="P230" s="2132"/>
      <c r="Q230" s="2132"/>
      <c r="R230" s="2132"/>
      <c r="S230" s="2132"/>
      <c r="T230" s="2132"/>
      <c r="U230" s="2132"/>
      <c r="V230" s="2132"/>
      <c r="W230" s="2131"/>
      <c r="X230" s="2132"/>
      <c r="Y230" s="2132"/>
      <c r="Z230" s="2132"/>
      <c r="AA230" s="2132"/>
      <c r="AB230" s="653"/>
      <c r="AC230" s="653"/>
      <c r="AD230" s="653"/>
      <c r="AE230" s="653"/>
      <c r="AF230" s="653"/>
      <c r="AG230" s="653"/>
      <c r="AH230" s="653"/>
      <c r="AI230" s="653"/>
      <c r="AJ230" s="653"/>
      <c r="AK230" s="653"/>
      <c r="AL230" s="653"/>
      <c r="AM230" s="653"/>
      <c r="AN230" s="653"/>
      <c r="AO230" s="653"/>
      <c r="AP230" s="653"/>
      <c r="AQ230" s="653"/>
      <c r="AR230" s="653"/>
      <c r="AS230" s="653"/>
      <c r="AT230" s="653"/>
      <c r="AU230" s="651">
        <v>1</v>
      </c>
      <c r="CC230" s="660">
        <v>1</v>
      </c>
    </row>
    <row r="231" spans="1:81" ht="16.5" customHeight="1">
      <c r="A231" s="877" t="s">
        <v>211</v>
      </c>
      <c r="B231" s="878" t="s">
        <v>221</v>
      </c>
      <c r="C231" s="2136" t="s">
        <v>807</v>
      </c>
      <c r="D231" s="2136"/>
      <c r="E231" s="2136"/>
      <c r="F231" s="2136"/>
      <c r="G231" s="2136"/>
      <c r="H231" s="2136"/>
      <c r="I231" s="877" t="s">
        <v>220</v>
      </c>
      <c r="J231" s="2131"/>
      <c r="K231" s="2132"/>
      <c r="L231" s="2132"/>
      <c r="M231" s="2131"/>
      <c r="N231" s="2132"/>
      <c r="O231" s="2132"/>
      <c r="P231" s="2132"/>
      <c r="Q231" s="2132"/>
      <c r="R231" s="2132"/>
      <c r="S231" s="2132"/>
      <c r="T231" s="2132"/>
      <c r="U231" s="2132"/>
      <c r="V231" s="2132"/>
      <c r="W231" s="2131"/>
      <c r="X231" s="2132"/>
      <c r="Y231" s="2132"/>
      <c r="Z231" s="2132"/>
      <c r="AA231" s="2132"/>
      <c r="AB231" s="653"/>
      <c r="AC231" s="653"/>
      <c r="AD231" s="653"/>
      <c r="AE231" s="653"/>
      <c r="AF231" s="653"/>
      <c r="AG231" s="653"/>
      <c r="AH231" s="653"/>
      <c r="AI231" s="653"/>
      <c r="AJ231" s="653"/>
      <c r="AK231" s="653"/>
      <c r="AL231" s="653"/>
      <c r="AM231" s="653"/>
      <c r="AN231" s="653"/>
      <c r="AO231" s="653"/>
      <c r="AP231" s="653"/>
      <c r="AQ231" s="653"/>
      <c r="AR231" s="653"/>
      <c r="AS231" s="653"/>
      <c r="AT231" s="653"/>
      <c r="AU231" s="651">
        <v>1</v>
      </c>
      <c r="CC231" s="660">
        <v>1</v>
      </c>
    </row>
    <row r="232" spans="1:81" ht="16.5" customHeight="1">
      <c r="A232" s="877" t="s">
        <v>212</v>
      </c>
      <c r="B232" s="878" t="s">
        <v>713</v>
      </c>
      <c r="C232" s="2136" t="s">
        <v>714</v>
      </c>
      <c r="D232" s="2136"/>
      <c r="E232" s="2136"/>
      <c r="F232" s="2136" t="s">
        <v>806</v>
      </c>
      <c r="G232" s="2136"/>
      <c r="H232" s="2136"/>
      <c r="I232" s="877" t="s">
        <v>653</v>
      </c>
      <c r="J232" s="2131"/>
      <c r="K232" s="2132"/>
      <c r="L232" s="2132"/>
      <c r="M232" s="2131"/>
      <c r="N232" s="2132"/>
      <c r="O232" s="2132"/>
      <c r="P232" s="2132"/>
      <c r="Q232" s="2132"/>
      <c r="R232" s="2132"/>
      <c r="S232" s="2132"/>
      <c r="T232" s="2132"/>
      <c r="U232" s="2132"/>
      <c r="V232" s="2132"/>
      <c r="W232" s="2131"/>
      <c r="X232" s="2132"/>
      <c r="Y232" s="2132"/>
      <c r="Z232" s="2132"/>
      <c r="AA232" s="2132"/>
      <c r="AB232" s="653"/>
      <c r="AC232" s="653"/>
      <c r="AD232" s="653"/>
      <c r="AE232" s="653"/>
      <c r="AF232" s="653"/>
      <c r="AG232" s="653"/>
      <c r="AH232" s="653"/>
      <c r="AI232" s="653"/>
      <c r="AJ232" s="653"/>
      <c r="AK232" s="653"/>
      <c r="AL232" s="653"/>
      <c r="AM232" s="653"/>
      <c r="AN232" s="653"/>
      <c r="AO232" s="653"/>
      <c r="AP232" s="653"/>
      <c r="AQ232" s="653"/>
      <c r="AR232" s="653"/>
      <c r="AS232" s="653"/>
      <c r="AT232" s="653"/>
      <c r="AU232" s="651">
        <v>1</v>
      </c>
      <c r="CC232" s="660">
        <v>1</v>
      </c>
    </row>
    <row r="233" spans="1:81" ht="16.5" customHeight="1">
      <c r="A233" s="877" t="s">
        <v>213</v>
      </c>
      <c r="B233" s="878" t="s">
        <v>713</v>
      </c>
      <c r="C233" s="2136" t="s">
        <v>714</v>
      </c>
      <c r="D233" s="2136"/>
      <c r="E233" s="2136"/>
      <c r="F233" s="2136" t="s">
        <v>806</v>
      </c>
      <c r="G233" s="2136"/>
      <c r="H233" s="2136"/>
      <c r="I233" s="877" t="s">
        <v>654</v>
      </c>
      <c r="J233" s="2131"/>
      <c r="K233" s="2132"/>
      <c r="L233" s="2132"/>
      <c r="M233" s="2131"/>
      <c r="N233" s="2132"/>
      <c r="O233" s="2132"/>
      <c r="P233" s="2132"/>
      <c r="Q233" s="2132"/>
      <c r="R233" s="2132"/>
      <c r="S233" s="2132"/>
      <c r="T233" s="2132"/>
      <c r="U233" s="2132"/>
      <c r="V233" s="2132"/>
      <c r="W233" s="2131"/>
      <c r="X233" s="2132"/>
      <c r="Y233" s="2132"/>
      <c r="Z233" s="2132"/>
      <c r="AA233" s="2132"/>
      <c r="AB233" s="653"/>
      <c r="AC233" s="653"/>
      <c r="AD233" s="653"/>
      <c r="AE233" s="653"/>
      <c r="AF233" s="653"/>
      <c r="AG233" s="653"/>
      <c r="AH233" s="653"/>
      <c r="AI233" s="653"/>
      <c r="AJ233" s="653"/>
      <c r="AK233" s="653"/>
      <c r="AL233" s="653"/>
      <c r="AM233" s="653"/>
      <c r="AN233" s="653"/>
      <c r="AO233" s="653"/>
      <c r="AP233" s="653"/>
      <c r="AQ233" s="653"/>
      <c r="AR233" s="653"/>
      <c r="AS233" s="653"/>
      <c r="AT233" s="653"/>
      <c r="AU233" s="651">
        <v>1</v>
      </c>
      <c r="CC233" s="660">
        <v>1</v>
      </c>
    </row>
    <row r="234" spans="1:81" ht="16.5" customHeight="1">
      <c r="A234" s="877" t="s">
        <v>214</v>
      </c>
      <c r="B234" s="879"/>
      <c r="C234" s="2131"/>
      <c r="D234" s="2132"/>
      <c r="E234" s="2132"/>
      <c r="F234" s="2131"/>
      <c r="G234" s="2132"/>
      <c r="H234" s="2132"/>
      <c r="I234" s="877" t="s">
        <v>655</v>
      </c>
      <c r="J234" s="2131"/>
      <c r="K234" s="2132"/>
      <c r="L234" s="2132"/>
      <c r="M234" s="2131"/>
      <c r="N234" s="2132"/>
      <c r="O234" s="2132"/>
      <c r="P234" s="2132"/>
      <c r="Q234" s="2132"/>
      <c r="R234" s="2132"/>
      <c r="S234" s="2132"/>
      <c r="T234" s="2132"/>
      <c r="U234" s="2132"/>
      <c r="V234" s="2132"/>
      <c r="W234" s="2131"/>
      <c r="X234" s="2132"/>
      <c r="Y234" s="2132"/>
      <c r="Z234" s="2132"/>
      <c r="AA234" s="2132"/>
      <c r="AB234" s="653"/>
      <c r="AC234" s="653"/>
      <c r="AD234" s="653"/>
      <c r="AE234" s="653"/>
      <c r="AF234" s="653"/>
      <c r="AG234" s="653"/>
      <c r="AH234" s="653"/>
      <c r="AI234" s="653"/>
      <c r="AJ234" s="653"/>
      <c r="AK234" s="653"/>
      <c r="AL234" s="653"/>
      <c r="AM234" s="653"/>
      <c r="AN234" s="653"/>
      <c r="AO234" s="653"/>
      <c r="AP234" s="653"/>
      <c r="AQ234" s="653"/>
      <c r="AR234" s="653"/>
      <c r="AS234" s="653"/>
      <c r="AT234" s="653"/>
      <c r="AU234" s="651">
        <v>1</v>
      </c>
      <c r="CC234" s="660">
        <v>1</v>
      </c>
    </row>
    <row r="235" spans="1:81" ht="16.5" customHeight="1">
      <c r="A235" s="877" t="s">
        <v>215</v>
      </c>
      <c r="B235" s="879"/>
      <c r="C235" s="2131"/>
      <c r="D235" s="2132"/>
      <c r="E235" s="2132"/>
      <c r="F235" s="2131"/>
      <c r="G235" s="2132"/>
      <c r="H235" s="2132"/>
      <c r="I235" s="877" t="s">
        <v>656</v>
      </c>
      <c r="J235" s="2131"/>
      <c r="K235" s="2132"/>
      <c r="L235" s="2132"/>
      <c r="M235" s="2131"/>
      <c r="N235" s="2132"/>
      <c r="O235" s="2132"/>
      <c r="P235" s="2132"/>
      <c r="Q235" s="2132"/>
      <c r="R235" s="2132"/>
      <c r="S235" s="2132"/>
      <c r="T235" s="2132"/>
      <c r="U235" s="2132"/>
      <c r="V235" s="2132"/>
      <c r="W235" s="2131"/>
      <c r="X235" s="2132"/>
      <c r="Y235" s="2132"/>
      <c r="Z235" s="2132"/>
      <c r="AA235" s="2132"/>
      <c r="AB235" s="653"/>
      <c r="AC235" s="653"/>
      <c r="AD235" s="653"/>
      <c r="AE235" s="653"/>
      <c r="AF235" s="653"/>
      <c r="AG235" s="653"/>
      <c r="AH235" s="653"/>
      <c r="AI235" s="653"/>
      <c r="AJ235" s="653"/>
      <c r="AK235" s="653"/>
      <c r="AL235" s="653"/>
      <c r="AM235" s="653"/>
      <c r="AN235" s="653"/>
      <c r="AO235" s="653"/>
      <c r="AP235" s="653"/>
      <c r="AQ235" s="653"/>
      <c r="AR235" s="653"/>
      <c r="AS235" s="653"/>
      <c r="AT235" s="653"/>
      <c r="AU235" s="651">
        <v>1</v>
      </c>
      <c r="CC235" s="660">
        <v>1</v>
      </c>
    </row>
    <row r="236" spans="1:81" ht="15" customHeight="1">
      <c r="A236" s="682"/>
      <c r="AU236" s="651">
        <v>1</v>
      </c>
      <c r="AV236" s="651">
        <v>1</v>
      </c>
      <c r="AW236" s="651">
        <v>1</v>
      </c>
      <c r="AX236" s="651">
        <v>1</v>
      </c>
      <c r="AY236" s="651">
        <v>1</v>
      </c>
      <c r="AZ236" s="651">
        <v>1</v>
      </c>
      <c r="BA236" s="651">
        <v>1</v>
      </c>
      <c r="BB236" s="651">
        <v>1</v>
      </c>
      <c r="BC236" s="651">
        <v>1</v>
      </c>
      <c r="BD236" s="651">
        <v>1</v>
      </c>
      <c r="BE236" s="651">
        <v>1</v>
      </c>
      <c r="BF236" s="651">
        <v>1</v>
      </c>
      <c r="BG236" s="651">
        <v>1</v>
      </c>
      <c r="BH236" s="651">
        <v>1</v>
      </c>
      <c r="BI236" s="651">
        <v>1</v>
      </c>
      <c r="BJ236" s="651">
        <v>1</v>
      </c>
      <c r="BK236" s="651">
        <v>1</v>
      </c>
      <c r="BL236" s="651">
        <v>1</v>
      </c>
      <c r="BM236" s="651">
        <v>1</v>
      </c>
      <c r="BN236" s="651">
        <v>1</v>
      </c>
      <c r="BO236" s="651">
        <v>1</v>
      </c>
      <c r="BP236" s="651">
        <v>1</v>
      </c>
      <c r="BQ236" s="651">
        <v>1</v>
      </c>
      <c r="BR236" s="651">
        <v>1</v>
      </c>
      <c r="BS236" s="651">
        <v>1</v>
      </c>
      <c r="BT236" s="651">
        <v>1</v>
      </c>
      <c r="BU236" s="651">
        <v>1</v>
      </c>
      <c r="BV236" s="651">
        <v>1</v>
      </c>
      <c r="BW236" s="651">
        <v>1</v>
      </c>
      <c r="BX236" s="651">
        <v>1</v>
      </c>
      <c r="BY236" s="651">
        <v>1</v>
      </c>
      <c r="BZ236" s="651">
        <v>1</v>
      </c>
      <c r="CA236" s="651">
        <v>1</v>
      </c>
      <c r="CB236" s="651">
        <v>1</v>
      </c>
      <c r="CC236" s="651">
        <v>1</v>
      </c>
    </row>
    <row r="1126" spans="1:777" ht="11.25" customHeight="1">
      <c r="A1126" s="655" t="s">
        <v>58</v>
      </c>
      <c r="B1126" s="661"/>
      <c r="C1126" s="880"/>
      <c r="D1126" s="880"/>
      <c r="E1126" s="880"/>
      <c r="F1126" s="880"/>
      <c r="G1126" s="880"/>
      <c r="H1126" s="661"/>
      <c r="I1126" s="661"/>
      <c r="J1126" s="661"/>
      <c r="K1126" s="661"/>
      <c r="L1126" s="661"/>
      <c r="M1126" s="661"/>
      <c r="N1126" s="661"/>
      <c r="O1126" s="661"/>
      <c r="P1126" s="661"/>
      <c r="Q1126" s="661"/>
      <c r="R1126" s="661"/>
      <c r="S1126" s="661"/>
      <c r="T1126" s="661"/>
      <c r="U1126" s="661"/>
      <c r="V1126" s="661"/>
      <c r="W1126" s="661"/>
      <c r="X1126" s="661"/>
      <c r="Y1126" s="661"/>
      <c r="Z1126" s="661"/>
      <c r="AA1126" s="661"/>
      <c r="AB1126" s="661"/>
      <c r="AC1126" s="661"/>
      <c r="AD1126" s="661"/>
      <c r="AE1126" s="661"/>
      <c r="AF1126" s="661"/>
      <c r="AG1126" s="661"/>
      <c r="AH1126" s="661"/>
      <c r="AI1126" s="661"/>
      <c r="AJ1126" s="661"/>
      <c r="AK1126" s="661"/>
      <c r="AL1126" s="661"/>
      <c r="AM1126" s="661"/>
      <c r="AN1126" s="661"/>
      <c r="AO1126" s="661"/>
      <c r="AP1126" s="661"/>
      <c r="AQ1126" s="661"/>
      <c r="AR1126" s="661"/>
      <c r="AS1126" s="661"/>
      <c r="AT1126" s="661"/>
      <c r="AU1126" s="661"/>
      <c r="AV1126" s="661"/>
      <c r="AW1126" s="661"/>
      <c r="AX1126" s="661"/>
      <c r="AY1126" s="661"/>
      <c r="AZ1126" s="661"/>
      <c r="BA1126" s="661"/>
      <c r="BB1126" s="661"/>
      <c r="BC1126" s="661"/>
      <c r="BD1126" s="661"/>
      <c r="BE1126" s="661"/>
      <c r="BF1126" s="661"/>
      <c r="BG1126" s="661"/>
      <c r="BH1126" s="661"/>
      <c r="BI1126" s="661"/>
      <c r="BJ1126" s="661"/>
      <c r="BK1126" s="880"/>
      <c r="BL1126" s="880"/>
      <c r="BM1126" s="880"/>
      <c r="BN1126" s="880"/>
      <c r="BO1126" s="880"/>
      <c r="BP1126" s="880"/>
      <c r="BQ1126" s="880"/>
      <c r="BR1126" s="880"/>
      <c r="BS1126" s="880"/>
      <c r="BT1126" s="880"/>
      <c r="BU1126" s="880"/>
      <c r="BV1126" s="880"/>
      <c r="BW1126" s="880"/>
      <c r="BX1126" s="880"/>
      <c r="BY1126" s="880"/>
      <c r="BZ1126" s="880"/>
      <c r="CA1126" s="880"/>
      <c r="CB1126" s="661"/>
      <c r="CC1126" s="661"/>
      <c r="CD1126" s="880"/>
      <c r="CE1126" s="661"/>
      <c r="CF1126" s="661"/>
      <c r="CG1126" s="661"/>
      <c r="CH1126" s="661"/>
      <c r="CI1126" s="661"/>
      <c r="CJ1126" s="661"/>
      <c r="CK1126" s="661"/>
      <c r="CL1126" s="661"/>
      <c r="CM1126" s="661"/>
      <c r="CN1126" s="661"/>
      <c r="CO1126" s="661"/>
      <c r="CP1126" s="661"/>
      <c r="CQ1126" s="661"/>
      <c r="CR1126" s="661"/>
      <c r="CS1126" s="661"/>
      <c r="CT1126" s="661"/>
      <c r="CU1126" s="661"/>
      <c r="CV1126" s="661"/>
      <c r="CW1126" s="661"/>
      <c r="CX1126" s="661"/>
      <c r="CY1126" s="661"/>
      <c r="CZ1126" s="661"/>
      <c r="DA1126" s="661"/>
      <c r="DB1126" s="661"/>
      <c r="DC1126" s="661"/>
      <c r="DD1126" s="661"/>
      <c r="DE1126" s="661"/>
      <c r="DF1126" s="661"/>
      <c r="DG1126" s="661"/>
      <c r="DH1126" s="661"/>
      <c r="DI1126" s="661"/>
      <c r="DJ1126" s="661"/>
      <c r="DK1126" s="661"/>
      <c r="DL1126" s="661"/>
      <c r="DM1126" s="661"/>
      <c r="DN1126" s="661"/>
      <c r="DO1126" s="661"/>
      <c r="DP1126" s="661"/>
      <c r="DQ1126" s="661"/>
      <c r="DR1126" s="661"/>
      <c r="DS1126" s="661"/>
      <c r="DT1126" s="661"/>
      <c r="DU1126" s="661"/>
      <c r="DV1126" s="661"/>
      <c r="DW1126" s="661"/>
      <c r="DX1126" s="661"/>
      <c r="DY1126" s="661"/>
      <c r="DZ1126" s="661"/>
      <c r="EA1126" s="661"/>
      <c r="EB1126" s="661"/>
      <c r="EC1126" s="661"/>
      <c r="ED1126" s="661"/>
      <c r="EE1126" s="661"/>
      <c r="EF1126" s="661"/>
      <c r="EG1126" s="661"/>
      <c r="EH1126" s="661"/>
      <c r="EI1126" s="661"/>
      <c r="EJ1126" s="661"/>
      <c r="EK1126" s="661"/>
      <c r="EL1126" s="661"/>
      <c r="EM1126" s="661"/>
      <c r="EN1126" s="661"/>
      <c r="EO1126" s="661"/>
      <c r="EP1126" s="661"/>
      <c r="EQ1126" s="661"/>
      <c r="ER1126" s="661"/>
      <c r="ES1126" s="661"/>
      <c r="ET1126" s="661"/>
      <c r="EU1126" s="661"/>
      <c r="EV1126" s="661"/>
      <c r="EW1126" s="661"/>
      <c r="EX1126" s="661"/>
      <c r="EY1126" s="661"/>
      <c r="EZ1126" s="661"/>
      <c r="FA1126" s="661"/>
      <c r="FB1126" s="661"/>
      <c r="FC1126" s="661"/>
      <c r="FD1126" s="661"/>
      <c r="FE1126" s="661"/>
      <c r="FF1126" s="661"/>
      <c r="FG1126" s="661"/>
      <c r="FH1126" s="661"/>
      <c r="FI1126" s="661"/>
      <c r="FJ1126" s="661"/>
      <c r="FK1126" s="661"/>
      <c r="FL1126" s="661"/>
      <c r="FM1126" s="661"/>
      <c r="FN1126" s="661"/>
      <c r="FO1126" s="661"/>
      <c r="FP1126" s="661"/>
      <c r="FQ1126" s="661"/>
      <c r="FR1126" s="661"/>
      <c r="FS1126" s="661"/>
      <c r="FT1126" s="661"/>
      <c r="FU1126" s="661"/>
      <c r="FV1126" s="661"/>
      <c r="FW1126" s="661"/>
      <c r="FX1126" s="661"/>
      <c r="FY1126" s="661"/>
      <c r="FZ1126" s="661"/>
      <c r="GA1126" s="661"/>
      <c r="GB1126" s="661"/>
      <c r="GC1126" s="661"/>
      <c r="GD1126" s="661"/>
      <c r="GE1126" s="661"/>
      <c r="GF1126" s="661"/>
      <c r="GG1126" s="661"/>
      <c r="GH1126" s="661"/>
      <c r="GI1126" s="661"/>
      <c r="GJ1126" s="661"/>
      <c r="GK1126" s="661"/>
      <c r="GL1126" s="661"/>
      <c r="GM1126" s="661"/>
      <c r="GN1126" s="661"/>
      <c r="GO1126" s="661"/>
      <c r="GP1126" s="661"/>
      <c r="GQ1126" s="661"/>
      <c r="GR1126" s="661"/>
      <c r="GS1126" s="661"/>
      <c r="GT1126" s="661"/>
      <c r="GU1126" s="661"/>
      <c r="GV1126" s="661"/>
      <c r="GW1126" s="661"/>
      <c r="GX1126" s="661"/>
      <c r="GY1126" s="661"/>
      <c r="GZ1126" s="661"/>
      <c r="HA1126" s="661"/>
      <c r="HB1126" s="661"/>
      <c r="HC1126" s="661"/>
      <c r="HD1126" s="661"/>
      <c r="HE1126" s="661"/>
      <c r="HF1126" s="661"/>
      <c r="HG1126" s="661"/>
      <c r="HH1126" s="661"/>
      <c r="HI1126" s="661"/>
      <c r="HJ1126" s="661"/>
      <c r="HK1126" s="661"/>
      <c r="HL1126" s="661"/>
      <c r="HM1126" s="661"/>
      <c r="HN1126" s="661"/>
      <c r="HO1126" s="661"/>
      <c r="HP1126" s="661"/>
      <c r="HQ1126" s="661"/>
      <c r="HR1126" s="661"/>
      <c r="HS1126" s="661"/>
      <c r="HT1126" s="661"/>
      <c r="HU1126" s="661"/>
      <c r="HV1126" s="661"/>
      <c r="HW1126" s="661"/>
      <c r="HX1126" s="661"/>
      <c r="HY1126" s="661"/>
      <c r="HZ1126" s="661"/>
      <c r="IA1126" s="661"/>
      <c r="IB1126" s="661"/>
      <c r="IC1126" s="661"/>
      <c r="ID1126" s="661"/>
      <c r="IE1126" s="661"/>
      <c r="IF1126" s="661"/>
      <c r="IG1126" s="661"/>
      <c r="IH1126" s="661"/>
      <c r="II1126" s="661"/>
      <c r="IJ1126" s="661"/>
      <c r="IK1126" s="661"/>
      <c r="IL1126" s="661"/>
      <c r="IM1126" s="661"/>
      <c r="IN1126" s="661"/>
      <c r="IO1126" s="661"/>
      <c r="IP1126" s="661"/>
      <c r="IQ1126" s="661"/>
      <c r="IR1126" s="661"/>
      <c r="IS1126" s="661"/>
      <c r="IT1126" s="661"/>
      <c r="IU1126" s="661"/>
      <c r="IV1126" s="661"/>
      <c r="IW1126" s="661"/>
      <c r="IX1126" s="661"/>
      <c r="IY1126" s="661"/>
      <c r="IZ1126" s="661"/>
      <c r="JA1126" s="661"/>
      <c r="JB1126" s="661"/>
      <c r="JC1126" s="661"/>
      <c r="JD1126" s="661"/>
      <c r="JE1126" s="661"/>
      <c r="JF1126" s="661"/>
      <c r="JG1126" s="661"/>
      <c r="JH1126" s="661"/>
      <c r="JI1126" s="661"/>
      <c r="JJ1126" s="661"/>
      <c r="JK1126" s="661"/>
      <c r="JL1126" s="661"/>
      <c r="JM1126" s="661"/>
      <c r="JN1126" s="661"/>
      <c r="JO1126" s="661"/>
      <c r="JP1126" s="661"/>
      <c r="JQ1126" s="661"/>
      <c r="JR1126" s="661"/>
      <c r="JS1126" s="661"/>
      <c r="JT1126" s="661"/>
      <c r="JU1126" s="661"/>
      <c r="JV1126" s="661"/>
      <c r="JW1126" s="661"/>
      <c r="JX1126" s="661"/>
      <c r="JY1126" s="661"/>
      <c r="JZ1126" s="661"/>
      <c r="KA1126" s="661"/>
      <c r="KB1126" s="661"/>
      <c r="KC1126" s="661"/>
      <c r="KD1126" s="661"/>
      <c r="KE1126" s="661"/>
      <c r="KF1126" s="661"/>
      <c r="KG1126" s="661"/>
      <c r="KH1126" s="661"/>
      <c r="KI1126" s="661"/>
      <c r="KJ1126" s="661"/>
      <c r="KK1126" s="661"/>
      <c r="KL1126" s="661"/>
      <c r="KM1126" s="661"/>
      <c r="KN1126" s="661"/>
      <c r="KO1126" s="661"/>
      <c r="KP1126" s="661"/>
      <c r="KQ1126" s="661"/>
      <c r="KR1126" s="661"/>
      <c r="KS1126" s="661"/>
      <c r="KT1126" s="661"/>
      <c r="KU1126" s="661"/>
      <c r="KV1126" s="661"/>
      <c r="KW1126" s="661"/>
      <c r="KX1126" s="661"/>
      <c r="KY1126" s="661"/>
      <c r="KZ1126" s="661"/>
      <c r="LA1126" s="661"/>
      <c r="LB1126" s="661"/>
      <c r="LC1126" s="661"/>
      <c r="LD1126" s="661"/>
      <c r="LE1126" s="661"/>
      <c r="LF1126" s="661"/>
      <c r="LG1126" s="661"/>
      <c r="LH1126" s="661"/>
      <c r="LI1126" s="661"/>
      <c r="LJ1126" s="661"/>
      <c r="LK1126" s="661"/>
      <c r="LL1126" s="661"/>
      <c r="LM1126" s="661"/>
      <c r="LN1126" s="661"/>
      <c r="LO1126" s="661"/>
      <c r="LP1126" s="661"/>
      <c r="LQ1126" s="661"/>
      <c r="LR1126" s="661"/>
      <c r="LS1126" s="661"/>
      <c r="LT1126" s="661"/>
      <c r="LU1126" s="661"/>
      <c r="LV1126" s="661"/>
      <c r="LW1126" s="661"/>
      <c r="LX1126" s="661"/>
      <c r="LY1126" s="661"/>
      <c r="LZ1126" s="661"/>
      <c r="MA1126" s="661"/>
      <c r="MB1126" s="661"/>
      <c r="MC1126" s="661"/>
      <c r="MD1126" s="661"/>
      <c r="ME1126" s="661"/>
      <c r="MF1126" s="661"/>
      <c r="MG1126" s="661"/>
      <c r="MH1126" s="661"/>
      <c r="MI1126" s="661"/>
      <c r="MJ1126" s="661"/>
      <c r="MK1126" s="661"/>
      <c r="ML1126" s="661"/>
      <c r="MM1126" s="661"/>
      <c r="MN1126" s="661"/>
      <c r="MO1126" s="661"/>
      <c r="MP1126" s="661"/>
      <c r="MQ1126" s="661"/>
      <c r="MR1126" s="661"/>
      <c r="MS1126" s="661"/>
      <c r="MT1126" s="661"/>
      <c r="MU1126" s="661"/>
      <c r="MV1126" s="661"/>
      <c r="MW1126" s="661"/>
      <c r="MX1126" s="661"/>
      <c r="MY1126" s="661"/>
      <c r="MZ1126" s="661"/>
      <c r="NA1126" s="661"/>
      <c r="NB1126" s="661"/>
      <c r="NC1126" s="661"/>
      <c r="ND1126" s="661"/>
      <c r="NE1126" s="661"/>
      <c r="NF1126" s="661"/>
      <c r="NG1126" s="661"/>
      <c r="NH1126" s="661"/>
      <c r="NI1126" s="661"/>
      <c r="NJ1126" s="661"/>
      <c r="NK1126" s="661"/>
      <c r="NL1126" s="661"/>
      <c r="NM1126" s="661"/>
      <c r="NN1126" s="661"/>
      <c r="NO1126" s="661"/>
      <c r="NP1126" s="661"/>
      <c r="NQ1126" s="661"/>
      <c r="NR1126" s="661"/>
      <c r="NS1126" s="661"/>
      <c r="NT1126" s="661"/>
      <c r="NU1126" s="661"/>
      <c r="NV1126" s="661"/>
      <c r="NW1126" s="661"/>
      <c r="NX1126" s="661"/>
      <c r="NY1126" s="661"/>
      <c r="NZ1126" s="661"/>
      <c r="OA1126" s="661"/>
      <c r="OB1126" s="661"/>
      <c r="OC1126" s="661"/>
      <c r="OD1126" s="661"/>
      <c r="OE1126" s="661"/>
      <c r="OF1126" s="661"/>
      <c r="OG1126" s="661"/>
      <c r="OH1126" s="661"/>
      <c r="OI1126" s="661"/>
      <c r="OJ1126" s="661"/>
      <c r="OK1126" s="661"/>
      <c r="OL1126" s="661"/>
      <c r="OM1126" s="661"/>
      <c r="ON1126" s="661"/>
      <c r="OO1126" s="661"/>
      <c r="OP1126" s="661"/>
      <c r="OQ1126" s="661"/>
      <c r="OR1126" s="661"/>
      <c r="OS1126" s="661"/>
      <c r="OT1126" s="661"/>
      <c r="OU1126" s="661"/>
      <c r="OV1126" s="661"/>
      <c r="OW1126" s="661"/>
      <c r="OX1126" s="661"/>
      <c r="OY1126" s="661"/>
      <c r="OZ1126" s="661"/>
      <c r="PA1126" s="661"/>
      <c r="PB1126" s="661"/>
      <c r="PC1126" s="661"/>
      <c r="PD1126" s="661"/>
      <c r="PE1126" s="661"/>
      <c r="PF1126" s="661"/>
      <c r="PG1126" s="661"/>
      <c r="PH1126" s="661"/>
      <c r="PI1126" s="661"/>
      <c r="PJ1126" s="661"/>
      <c r="PK1126" s="661"/>
      <c r="PL1126" s="661"/>
      <c r="PM1126" s="661"/>
      <c r="PN1126" s="661"/>
      <c r="PO1126" s="661"/>
      <c r="PP1126" s="661"/>
      <c r="PQ1126" s="661"/>
      <c r="PR1126" s="661"/>
      <c r="PS1126" s="661"/>
      <c r="PT1126" s="661"/>
      <c r="PU1126" s="661"/>
      <c r="PV1126" s="661"/>
      <c r="PW1126" s="661"/>
      <c r="PX1126" s="661"/>
      <c r="PY1126" s="661"/>
      <c r="PZ1126" s="661"/>
      <c r="QA1126" s="661"/>
      <c r="QB1126" s="661"/>
      <c r="QC1126" s="661"/>
      <c r="QD1126" s="661"/>
      <c r="QE1126" s="661"/>
      <c r="QF1126" s="661"/>
      <c r="QG1126" s="661"/>
      <c r="QH1126" s="661"/>
      <c r="QI1126" s="661"/>
      <c r="QJ1126" s="661"/>
      <c r="QK1126" s="661"/>
      <c r="QL1126" s="661"/>
      <c r="QM1126" s="661"/>
      <c r="QN1126" s="661"/>
      <c r="QO1126" s="661"/>
      <c r="QP1126" s="661"/>
      <c r="QQ1126" s="661"/>
      <c r="QR1126" s="661"/>
      <c r="QS1126" s="661"/>
      <c r="QT1126" s="661"/>
      <c r="QU1126" s="661"/>
      <c r="QV1126" s="661"/>
      <c r="QW1126" s="661"/>
      <c r="QX1126" s="661"/>
      <c r="QY1126" s="661"/>
      <c r="QZ1126" s="661"/>
      <c r="RA1126" s="661"/>
      <c r="RB1126" s="661"/>
      <c r="RC1126" s="661"/>
      <c r="RD1126" s="661"/>
      <c r="RE1126" s="661"/>
      <c r="RF1126" s="661"/>
      <c r="RG1126" s="661"/>
      <c r="RH1126" s="661"/>
      <c r="RI1126" s="661"/>
      <c r="RJ1126" s="661"/>
      <c r="RK1126" s="661"/>
      <c r="RL1126" s="661"/>
      <c r="RM1126" s="661"/>
      <c r="RN1126" s="661"/>
      <c r="RO1126" s="661"/>
      <c r="RP1126" s="661"/>
      <c r="RQ1126" s="661"/>
      <c r="RR1126" s="661"/>
      <c r="RS1126" s="661"/>
      <c r="RT1126" s="661"/>
      <c r="RU1126" s="661"/>
      <c r="RV1126" s="661"/>
      <c r="RW1126" s="661"/>
      <c r="RX1126" s="661"/>
      <c r="RY1126" s="661"/>
      <c r="RZ1126" s="661"/>
      <c r="SA1126" s="661"/>
      <c r="SB1126" s="661"/>
      <c r="SC1126" s="661"/>
      <c r="SD1126" s="661"/>
      <c r="SE1126" s="661"/>
      <c r="SF1126" s="661"/>
      <c r="SG1126" s="661"/>
      <c r="SH1126" s="661"/>
      <c r="SI1126" s="661"/>
      <c r="SJ1126" s="661"/>
      <c r="SK1126" s="661"/>
      <c r="SL1126" s="661"/>
      <c r="SM1126" s="661"/>
      <c r="SN1126" s="661"/>
      <c r="SO1126" s="661"/>
      <c r="SP1126" s="661"/>
      <c r="SQ1126" s="661"/>
      <c r="SR1126" s="661"/>
      <c r="SS1126" s="661"/>
      <c r="ST1126" s="661"/>
      <c r="SU1126" s="661"/>
      <c r="SV1126" s="661"/>
      <c r="SW1126" s="661"/>
      <c r="SX1126" s="661"/>
      <c r="SY1126" s="661"/>
      <c r="SZ1126" s="661"/>
      <c r="TA1126" s="661"/>
      <c r="TB1126" s="661"/>
      <c r="TC1126" s="661"/>
      <c r="TD1126" s="661"/>
      <c r="TE1126" s="661"/>
      <c r="TF1126" s="661"/>
      <c r="TG1126" s="661"/>
      <c r="TH1126" s="661"/>
      <c r="TI1126" s="661"/>
      <c r="TJ1126" s="661"/>
      <c r="TK1126" s="661"/>
      <c r="TL1126" s="661"/>
      <c r="TM1126" s="661"/>
      <c r="TN1126" s="661"/>
      <c r="TO1126" s="661"/>
      <c r="TP1126" s="661"/>
      <c r="TQ1126" s="661"/>
      <c r="TR1126" s="661"/>
      <c r="TS1126" s="661"/>
      <c r="TT1126" s="661"/>
      <c r="TU1126" s="661"/>
      <c r="TV1126" s="661"/>
      <c r="TW1126" s="661"/>
      <c r="TX1126" s="661"/>
      <c r="TY1126" s="661"/>
      <c r="TZ1126" s="661"/>
      <c r="UA1126" s="661"/>
      <c r="UB1126" s="661"/>
      <c r="UC1126" s="661"/>
      <c r="UD1126" s="661"/>
      <c r="UE1126" s="661"/>
      <c r="UF1126" s="661"/>
      <c r="UG1126" s="661"/>
      <c r="UH1126" s="661"/>
      <c r="UI1126" s="661"/>
      <c r="UJ1126" s="661"/>
      <c r="UK1126" s="661"/>
      <c r="UL1126" s="661"/>
      <c r="UM1126" s="661"/>
      <c r="UN1126" s="661"/>
      <c r="UO1126" s="661"/>
      <c r="UP1126" s="661"/>
      <c r="UQ1126" s="661"/>
      <c r="UR1126" s="661"/>
      <c r="US1126" s="661"/>
      <c r="UT1126" s="661"/>
      <c r="UU1126" s="661"/>
      <c r="UV1126" s="661"/>
      <c r="UW1126" s="661"/>
      <c r="UX1126" s="661"/>
      <c r="UY1126" s="661"/>
      <c r="UZ1126" s="661"/>
      <c r="VA1126" s="661"/>
      <c r="VB1126" s="661"/>
      <c r="VC1126" s="661"/>
      <c r="VD1126" s="661"/>
      <c r="VE1126" s="661"/>
      <c r="VF1126" s="661"/>
      <c r="VG1126" s="661"/>
      <c r="VH1126" s="661"/>
      <c r="VI1126" s="661"/>
      <c r="VJ1126" s="661"/>
      <c r="VK1126" s="661"/>
      <c r="VL1126" s="661"/>
      <c r="VM1126" s="661"/>
      <c r="VN1126" s="661"/>
      <c r="VO1126" s="661"/>
      <c r="VP1126" s="661"/>
      <c r="VQ1126" s="661"/>
      <c r="VR1126" s="661"/>
      <c r="VS1126" s="661"/>
      <c r="VT1126" s="661"/>
      <c r="VU1126" s="661"/>
      <c r="VV1126" s="661"/>
      <c r="VW1126" s="661"/>
      <c r="VX1126" s="661"/>
      <c r="VY1126" s="661"/>
      <c r="VZ1126" s="661"/>
      <c r="WA1126" s="661"/>
      <c r="WB1126" s="661"/>
      <c r="WC1126" s="661"/>
      <c r="WD1126" s="661"/>
      <c r="WE1126" s="661"/>
      <c r="WF1126" s="661"/>
      <c r="WG1126" s="661"/>
      <c r="WH1126" s="661"/>
      <c r="WI1126" s="661"/>
      <c r="WJ1126" s="661"/>
      <c r="WK1126" s="661"/>
      <c r="WL1126" s="661"/>
      <c r="WM1126" s="661"/>
      <c r="WN1126" s="661"/>
      <c r="WO1126" s="661"/>
      <c r="WP1126" s="661"/>
      <c r="WQ1126" s="661"/>
      <c r="WR1126" s="661"/>
      <c r="WS1126" s="661"/>
      <c r="WT1126" s="661"/>
      <c r="WU1126" s="661"/>
      <c r="WV1126" s="661"/>
      <c r="WW1126" s="661"/>
      <c r="WX1126" s="661"/>
      <c r="WY1126" s="661"/>
      <c r="WZ1126" s="661"/>
      <c r="XA1126" s="661"/>
      <c r="XB1126" s="661"/>
      <c r="XC1126" s="661"/>
      <c r="XD1126" s="661"/>
      <c r="XE1126" s="661"/>
      <c r="XF1126" s="661"/>
      <c r="XG1126" s="661"/>
      <c r="XH1126" s="661"/>
      <c r="XI1126" s="661"/>
      <c r="XJ1126" s="661"/>
      <c r="XK1126" s="661"/>
      <c r="XL1126" s="661"/>
      <c r="XM1126" s="661"/>
      <c r="XN1126" s="661"/>
      <c r="XO1126" s="661"/>
      <c r="XP1126" s="661"/>
      <c r="XQ1126" s="661"/>
      <c r="XR1126" s="661"/>
      <c r="XS1126" s="661"/>
      <c r="XT1126" s="661"/>
      <c r="XU1126" s="661"/>
      <c r="XV1126" s="661"/>
      <c r="XW1126" s="661"/>
      <c r="XX1126" s="661"/>
      <c r="XY1126" s="661"/>
      <c r="XZ1126" s="661"/>
      <c r="YA1126" s="661"/>
      <c r="YB1126" s="661"/>
      <c r="YC1126" s="661"/>
      <c r="YD1126" s="661"/>
      <c r="YE1126" s="661"/>
      <c r="YF1126" s="661"/>
      <c r="YG1126" s="661"/>
      <c r="YH1126" s="661"/>
      <c r="YI1126" s="661"/>
      <c r="YJ1126" s="661"/>
      <c r="YK1126" s="661"/>
      <c r="YL1126" s="661"/>
      <c r="YM1126" s="661"/>
      <c r="YN1126" s="661"/>
      <c r="YO1126" s="661"/>
      <c r="YP1126" s="661"/>
      <c r="YQ1126" s="661"/>
      <c r="YR1126" s="661"/>
      <c r="YS1126" s="661"/>
      <c r="YT1126" s="661"/>
      <c r="YU1126" s="661"/>
      <c r="YV1126" s="661"/>
      <c r="YW1126" s="661"/>
      <c r="YX1126" s="661"/>
      <c r="YY1126" s="661"/>
      <c r="YZ1126" s="661"/>
      <c r="ZA1126" s="661"/>
      <c r="ZB1126" s="661"/>
      <c r="ZC1126" s="661"/>
      <c r="ZD1126" s="661"/>
      <c r="ZE1126" s="661"/>
      <c r="ZF1126" s="661"/>
      <c r="ZG1126" s="661"/>
      <c r="ZH1126" s="661"/>
      <c r="ZI1126" s="661"/>
      <c r="ZJ1126" s="661"/>
      <c r="ZK1126" s="661"/>
      <c r="ZL1126" s="661"/>
      <c r="ZM1126" s="661"/>
      <c r="ZN1126" s="661"/>
      <c r="ZO1126" s="661"/>
      <c r="ZP1126" s="661"/>
      <c r="ZQ1126" s="661"/>
      <c r="ZR1126" s="661"/>
      <c r="ZS1126" s="661"/>
      <c r="ZT1126" s="661"/>
      <c r="ZU1126" s="661"/>
      <c r="ZV1126" s="661"/>
      <c r="ZW1126" s="661"/>
      <c r="ZX1126" s="661"/>
      <c r="ZY1126" s="661"/>
      <c r="ZZ1126" s="661"/>
      <c r="AAA1126" s="661"/>
      <c r="AAB1126" s="661"/>
      <c r="AAC1126" s="661"/>
      <c r="AAD1126" s="661"/>
      <c r="AAE1126" s="661"/>
      <c r="AAF1126" s="661"/>
      <c r="AAG1126" s="661"/>
      <c r="AAH1126" s="661"/>
      <c r="AAI1126" s="661"/>
      <c r="AAJ1126" s="661"/>
      <c r="AAK1126" s="661"/>
      <c r="AAL1126" s="661"/>
      <c r="AAM1126" s="661"/>
      <c r="AAN1126" s="661"/>
      <c r="AAO1126" s="661"/>
      <c r="AAP1126" s="661"/>
      <c r="AAQ1126" s="661"/>
      <c r="AAR1126" s="661"/>
      <c r="AAS1126" s="661"/>
      <c r="AAT1126" s="661"/>
      <c r="AAU1126" s="661"/>
      <c r="AAV1126" s="661"/>
      <c r="AAW1126" s="661"/>
      <c r="AAX1126" s="661"/>
      <c r="AAY1126" s="661"/>
      <c r="AAZ1126" s="661"/>
      <c r="ABA1126" s="661"/>
      <c r="ABB1126" s="661"/>
      <c r="ABC1126" s="661"/>
      <c r="ABD1126" s="661"/>
      <c r="ABE1126" s="661"/>
      <c r="ABF1126" s="661"/>
      <c r="ABG1126" s="661"/>
      <c r="ABH1126" s="661"/>
      <c r="ABI1126" s="661"/>
      <c r="ABJ1126" s="661"/>
      <c r="ABK1126" s="661"/>
      <c r="ABL1126" s="661"/>
      <c r="ABM1126" s="661"/>
      <c r="ABN1126" s="661"/>
      <c r="ABO1126" s="661"/>
      <c r="ABP1126" s="661"/>
      <c r="ABQ1126" s="661"/>
      <c r="ABR1126" s="661"/>
      <c r="ABS1126" s="661"/>
      <c r="ABT1126" s="661"/>
      <c r="ABU1126" s="661"/>
      <c r="ABV1126" s="661"/>
      <c r="ABW1126" s="661"/>
      <c r="ABX1126" s="661"/>
      <c r="ABY1126" s="661"/>
      <c r="ABZ1126" s="661"/>
      <c r="ACA1126" s="661"/>
      <c r="ACB1126" s="661"/>
      <c r="ACC1126" s="661"/>
      <c r="ACD1126" s="661"/>
      <c r="ACE1126" s="661"/>
      <c r="ACF1126" s="661"/>
      <c r="ACG1126" s="661"/>
      <c r="ACH1126" s="661"/>
      <c r="ACI1126" s="661"/>
      <c r="ACJ1126" s="661"/>
      <c r="ACK1126" s="661"/>
      <c r="ACL1126" s="661"/>
      <c r="ACM1126" s="661"/>
      <c r="ACN1126" s="661"/>
      <c r="ACO1126" s="661"/>
      <c r="ACP1126" s="661"/>
      <c r="ACQ1126" s="655" t="s">
        <v>58</v>
      </c>
      <c r="ACR1126" s="655"/>
      <c r="ACS1126" s="655"/>
    </row>
    <row r="1127" spans="1:777" ht="11.25" customHeight="1">
      <c r="A1127" s="655"/>
      <c r="B1127" s="881"/>
      <c r="C1127" s="882"/>
      <c r="D1127" s="882"/>
      <c r="E1127" s="882"/>
      <c r="F1127" s="882"/>
      <c r="G1127" s="882"/>
      <c r="H1127" s="881"/>
      <c r="I1127" s="881"/>
      <c r="J1127" s="881"/>
      <c r="K1127" s="881"/>
      <c r="L1127" s="881"/>
      <c r="M1127" s="881"/>
      <c r="N1127" s="881"/>
      <c r="O1127" s="881"/>
      <c r="P1127" s="881"/>
      <c r="Q1127" s="881"/>
      <c r="R1127" s="881"/>
      <c r="S1127" s="881"/>
      <c r="T1127" s="881"/>
      <c r="U1127" s="881"/>
      <c r="V1127" s="881"/>
      <c r="W1127" s="881"/>
      <c r="X1127" s="881"/>
      <c r="Y1127" s="881"/>
      <c r="Z1127" s="881"/>
      <c r="AA1127" s="881"/>
      <c r="AB1127" s="661"/>
      <c r="AC1127" s="661"/>
      <c r="AD1127" s="661"/>
      <c r="AE1127" s="661"/>
      <c r="AF1127" s="661"/>
      <c r="AG1127" s="661"/>
      <c r="AH1127" s="661"/>
      <c r="AI1127" s="661"/>
      <c r="AJ1127" s="661"/>
      <c r="AK1127" s="661"/>
      <c r="AL1127" s="661"/>
      <c r="AM1127" s="661"/>
      <c r="AN1127" s="661"/>
      <c r="AO1127" s="661"/>
      <c r="AP1127" s="661"/>
      <c r="AQ1127" s="661"/>
      <c r="AR1127" s="661"/>
      <c r="AS1127" s="661"/>
      <c r="AT1127" s="661"/>
      <c r="AU1127" s="661"/>
      <c r="AV1127" s="881"/>
      <c r="AW1127" s="881"/>
      <c r="AX1127" s="881"/>
      <c r="AY1127" s="881"/>
      <c r="AZ1127" s="881"/>
      <c r="BA1127" s="881"/>
      <c r="BB1127" s="881"/>
      <c r="BC1127" s="881"/>
      <c r="BD1127" s="881"/>
      <c r="BE1127" s="881"/>
      <c r="BF1127" s="881"/>
      <c r="BG1127" s="881"/>
      <c r="BH1127" s="881"/>
      <c r="BI1127" s="881"/>
      <c r="BJ1127" s="881"/>
      <c r="BK1127" s="882"/>
      <c r="BL1127" s="882"/>
      <c r="BM1127" s="882"/>
      <c r="BN1127" s="882"/>
      <c r="BO1127" s="882"/>
      <c r="BP1127" s="882"/>
      <c r="BQ1127" s="882"/>
      <c r="BR1127" s="882"/>
      <c r="BS1127" s="882"/>
      <c r="BT1127" s="882"/>
      <c r="BU1127" s="882"/>
      <c r="BV1127" s="882"/>
      <c r="BW1127" s="882"/>
      <c r="BX1127" s="882"/>
      <c r="BY1127" s="882"/>
      <c r="BZ1127" s="882"/>
      <c r="CA1127" s="882"/>
      <c r="CB1127" s="881"/>
      <c r="CC1127" s="661"/>
      <c r="CD1127" s="880"/>
      <c r="CE1127" s="661"/>
      <c r="CF1127" s="661"/>
      <c r="CG1127" s="661"/>
      <c r="CH1127" s="661"/>
      <c r="CI1127" s="661"/>
      <c r="CJ1127" s="661"/>
      <c r="CK1127" s="661"/>
      <c r="CL1127" s="661"/>
      <c r="CM1127" s="661"/>
      <c r="CN1127" s="661"/>
      <c r="CO1127" s="661"/>
      <c r="CP1127" s="661"/>
      <c r="CQ1127" s="661"/>
      <c r="CR1127" s="661"/>
      <c r="CS1127" s="661"/>
      <c r="CT1127" s="661"/>
      <c r="CU1127" s="661"/>
      <c r="CV1127" s="661"/>
      <c r="CW1127" s="661"/>
      <c r="CX1127" s="661"/>
      <c r="CY1127" s="661"/>
      <c r="CZ1127" s="661"/>
      <c r="DA1127" s="661"/>
      <c r="DB1127" s="661"/>
      <c r="DC1127" s="661"/>
      <c r="DD1127" s="661"/>
      <c r="DE1127" s="661"/>
      <c r="DF1127" s="661"/>
      <c r="DG1127" s="661"/>
      <c r="DH1127" s="661"/>
      <c r="DI1127" s="661"/>
      <c r="DJ1127" s="661"/>
      <c r="DK1127" s="661"/>
      <c r="DL1127" s="661"/>
      <c r="DM1127" s="661"/>
      <c r="DN1127" s="661"/>
      <c r="DO1127" s="661"/>
      <c r="DP1127" s="661"/>
      <c r="DQ1127" s="661"/>
      <c r="DR1127" s="661"/>
      <c r="DS1127" s="661"/>
      <c r="DT1127" s="661"/>
      <c r="DU1127" s="661"/>
      <c r="DV1127" s="661"/>
      <c r="DW1127" s="661"/>
      <c r="DX1127" s="661"/>
      <c r="DY1127" s="661"/>
      <c r="DZ1127" s="661"/>
      <c r="EA1127" s="661"/>
      <c r="EB1127" s="661"/>
      <c r="EC1127" s="661"/>
      <c r="ED1127" s="661"/>
      <c r="EE1127" s="661"/>
      <c r="EF1127" s="661"/>
      <c r="EG1127" s="661"/>
      <c r="EH1127" s="661"/>
      <c r="EI1127" s="661"/>
      <c r="EJ1127" s="661"/>
      <c r="EK1127" s="661"/>
      <c r="EL1127" s="661"/>
      <c r="EM1127" s="661"/>
      <c r="EN1127" s="661"/>
      <c r="EO1127" s="661"/>
      <c r="EP1127" s="661"/>
      <c r="EQ1127" s="661"/>
      <c r="ER1127" s="661"/>
      <c r="ES1127" s="661"/>
      <c r="ET1127" s="661"/>
      <c r="EU1127" s="661"/>
      <c r="EV1127" s="661"/>
      <c r="EW1127" s="661"/>
      <c r="EX1127" s="661"/>
      <c r="EY1127" s="661"/>
      <c r="EZ1127" s="661"/>
      <c r="FA1127" s="661"/>
      <c r="FB1127" s="661"/>
      <c r="FC1127" s="661"/>
      <c r="FD1127" s="661"/>
      <c r="FE1127" s="661"/>
      <c r="FF1127" s="661"/>
      <c r="FG1127" s="661"/>
      <c r="FH1127" s="661"/>
      <c r="FI1127" s="661"/>
      <c r="FJ1127" s="661"/>
      <c r="FK1127" s="661"/>
      <c r="FL1127" s="661"/>
      <c r="FM1127" s="661"/>
      <c r="FN1127" s="661"/>
      <c r="FO1127" s="661"/>
      <c r="FP1127" s="661"/>
      <c r="FQ1127" s="661"/>
      <c r="FR1127" s="661"/>
      <c r="FS1127" s="661"/>
      <c r="FT1127" s="661"/>
      <c r="FU1127" s="661"/>
      <c r="FV1127" s="661"/>
      <c r="FW1127" s="661"/>
      <c r="FX1127" s="661"/>
      <c r="FY1127" s="661"/>
      <c r="FZ1127" s="661"/>
      <c r="GA1127" s="661"/>
      <c r="GB1127" s="661"/>
      <c r="GC1127" s="661"/>
      <c r="GD1127" s="661"/>
      <c r="GE1127" s="661"/>
      <c r="GF1127" s="661"/>
      <c r="GG1127" s="661"/>
      <c r="GH1127" s="661"/>
      <c r="GI1127" s="661"/>
      <c r="GJ1127" s="661"/>
      <c r="GK1127" s="661"/>
      <c r="GL1127" s="661"/>
      <c r="GM1127" s="661"/>
      <c r="GN1127" s="661"/>
      <c r="GO1127" s="661"/>
      <c r="GP1127" s="661"/>
      <c r="GQ1127" s="661"/>
      <c r="GR1127" s="661"/>
      <c r="GS1127" s="661"/>
      <c r="GT1127" s="661"/>
      <c r="GU1127" s="661"/>
      <c r="GV1127" s="661"/>
      <c r="GW1127" s="661"/>
      <c r="GX1127" s="661"/>
      <c r="GY1127" s="661"/>
      <c r="GZ1127" s="661"/>
      <c r="HA1127" s="661"/>
      <c r="HB1127" s="661"/>
      <c r="HC1127" s="661"/>
      <c r="HD1127" s="661"/>
      <c r="HE1127" s="661"/>
      <c r="HF1127" s="661"/>
      <c r="HG1127" s="661"/>
      <c r="HH1127" s="661"/>
      <c r="HI1127" s="661"/>
      <c r="HJ1127" s="661"/>
      <c r="HK1127" s="661"/>
      <c r="HL1127" s="661"/>
      <c r="HM1127" s="661"/>
      <c r="HN1127" s="661"/>
      <c r="HO1127" s="661"/>
      <c r="HP1127" s="661"/>
      <c r="HQ1127" s="661"/>
      <c r="HR1127" s="661"/>
      <c r="HS1127" s="661"/>
      <c r="HT1127" s="661"/>
      <c r="HU1127" s="661"/>
      <c r="HV1127" s="661"/>
      <c r="HW1127" s="661"/>
      <c r="HX1127" s="661"/>
      <c r="HY1127" s="661"/>
      <c r="HZ1127" s="661"/>
      <c r="IA1127" s="661"/>
      <c r="IB1127" s="661"/>
      <c r="IC1127" s="661"/>
      <c r="ID1127" s="661"/>
      <c r="IE1127" s="661"/>
      <c r="IF1127" s="661"/>
      <c r="IG1127" s="661"/>
      <c r="IH1127" s="661"/>
      <c r="II1127" s="661"/>
      <c r="IJ1127" s="661"/>
      <c r="IK1127" s="661"/>
      <c r="IL1127" s="661"/>
      <c r="IM1127" s="661"/>
      <c r="IN1127" s="661"/>
      <c r="IO1127" s="661"/>
      <c r="IP1127" s="661"/>
      <c r="IQ1127" s="661"/>
      <c r="IR1127" s="661"/>
      <c r="IS1127" s="661"/>
      <c r="IT1127" s="661"/>
      <c r="IU1127" s="661"/>
      <c r="IV1127" s="661"/>
      <c r="IW1127" s="661"/>
      <c r="IX1127" s="661"/>
      <c r="IY1127" s="661"/>
      <c r="IZ1127" s="661"/>
      <c r="JA1127" s="661"/>
      <c r="JB1127" s="661"/>
      <c r="JC1127" s="661"/>
      <c r="JD1127" s="661"/>
      <c r="JE1127" s="661"/>
      <c r="JF1127" s="661"/>
      <c r="JG1127" s="661"/>
      <c r="JH1127" s="661"/>
      <c r="JI1127" s="661"/>
      <c r="JJ1127" s="661"/>
      <c r="JK1127" s="661"/>
      <c r="JL1127" s="661"/>
      <c r="JM1127" s="661"/>
      <c r="JN1127" s="661"/>
      <c r="JO1127" s="661"/>
      <c r="JP1127" s="661"/>
      <c r="JQ1127" s="661"/>
      <c r="JR1127" s="661"/>
      <c r="JS1127" s="661"/>
      <c r="JT1127" s="661"/>
      <c r="JU1127" s="661"/>
      <c r="JV1127" s="661"/>
      <c r="JW1127" s="661"/>
      <c r="JX1127" s="661"/>
      <c r="JY1127" s="661"/>
      <c r="JZ1127" s="661"/>
      <c r="KA1127" s="661"/>
      <c r="KB1127" s="661"/>
      <c r="KC1127" s="661"/>
      <c r="KD1127" s="661"/>
      <c r="KE1127" s="661"/>
      <c r="KF1127" s="661"/>
      <c r="KG1127" s="661"/>
      <c r="KH1127" s="661"/>
      <c r="KI1127" s="661"/>
      <c r="KJ1127" s="661"/>
      <c r="KK1127" s="661"/>
      <c r="KL1127" s="661"/>
      <c r="KM1127" s="661"/>
      <c r="KN1127" s="661"/>
      <c r="KO1127" s="661"/>
      <c r="KP1127" s="661"/>
      <c r="KQ1127" s="661"/>
      <c r="KR1127" s="661"/>
      <c r="KS1127" s="661"/>
      <c r="KT1127" s="661"/>
      <c r="KU1127" s="661"/>
      <c r="KV1127" s="661"/>
      <c r="KW1127" s="661"/>
      <c r="KX1127" s="661"/>
      <c r="KY1127" s="661"/>
      <c r="KZ1127" s="661"/>
      <c r="LA1127" s="661"/>
      <c r="LB1127" s="661"/>
      <c r="LC1127" s="661"/>
      <c r="LD1127" s="661"/>
      <c r="LE1127" s="661"/>
      <c r="LF1127" s="661"/>
      <c r="LG1127" s="661"/>
      <c r="LH1127" s="661"/>
      <c r="LI1127" s="661"/>
      <c r="LJ1127" s="661"/>
      <c r="LK1127" s="661"/>
      <c r="LL1127" s="661"/>
      <c r="LM1127" s="661"/>
      <c r="LN1127" s="661"/>
      <c r="LO1127" s="661"/>
      <c r="LP1127" s="661"/>
      <c r="LQ1127" s="661"/>
      <c r="LR1127" s="661"/>
      <c r="LS1127" s="661"/>
      <c r="LT1127" s="661"/>
      <c r="LU1127" s="661"/>
      <c r="LV1127" s="661"/>
      <c r="LW1127" s="661"/>
      <c r="LX1127" s="661"/>
      <c r="LY1127" s="661"/>
      <c r="LZ1127" s="661"/>
      <c r="MA1127" s="661"/>
      <c r="MB1127" s="661"/>
      <c r="MC1127" s="661"/>
      <c r="MD1127" s="661"/>
      <c r="ME1127" s="661"/>
      <c r="MF1127" s="661"/>
      <c r="MG1127" s="661"/>
      <c r="MH1127" s="661"/>
      <c r="MI1127" s="661"/>
      <c r="MJ1127" s="661"/>
      <c r="MK1127" s="661"/>
      <c r="ML1127" s="661"/>
      <c r="MM1127" s="661"/>
      <c r="MN1127" s="661"/>
      <c r="MO1127" s="661"/>
      <c r="MP1127" s="661"/>
      <c r="MQ1127" s="661"/>
      <c r="MR1127" s="661"/>
      <c r="MS1127" s="661"/>
      <c r="MT1127" s="661"/>
      <c r="MU1127" s="661"/>
      <c r="MV1127" s="661"/>
      <c r="MW1127" s="661"/>
      <c r="MX1127" s="661"/>
      <c r="MY1127" s="661"/>
      <c r="MZ1127" s="661"/>
      <c r="NA1127" s="661"/>
      <c r="NB1127" s="661"/>
      <c r="NC1127" s="661"/>
      <c r="ND1127" s="661"/>
      <c r="NE1127" s="661"/>
      <c r="NF1127" s="661"/>
      <c r="NG1127" s="661"/>
      <c r="NH1127" s="661"/>
      <c r="NI1127" s="661"/>
      <c r="NJ1127" s="661"/>
      <c r="NK1127" s="661"/>
      <c r="NL1127" s="661"/>
      <c r="NM1127" s="661"/>
      <c r="NN1127" s="661"/>
      <c r="NO1127" s="661"/>
      <c r="NP1127" s="661"/>
      <c r="NQ1127" s="661"/>
      <c r="NR1127" s="661"/>
      <c r="NS1127" s="661"/>
      <c r="NT1127" s="661"/>
      <c r="NU1127" s="661"/>
      <c r="NV1127" s="661"/>
      <c r="NW1127" s="661"/>
      <c r="NX1127" s="661"/>
      <c r="NY1127" s="661"/>
      <c r="NZ1127" s="661"/>
      <c r="OA1127" s="661"/>
      <c r="OB1127" s="661"/>
      <c r="OC1127" s="661"/>
      <c r="OD1127" s="661"/>
      <c r="OE1127" s="661"/>
      <c r="OF1127" s="661"/>
      <c r="OG1127" s="661"/>
      <c r="OH1127" s="661"/>
      <c r="OI1127" s="661"/>
      <c r="OJ1127" s="661"/>
      <c r="OK1127" s="661"/>
      <c r="OL1127" s="661"/>
      <c r="OM1127" s="661"/>
      <c r="ON1127" s="661"/>
      <c r="OO1127" s="661"/>
      <c r="OP1127" s="661"/>
      <c r="OQ1127" s="661"/>
      <c r="OR1127" s="661"/>
      <c r="OS1127" s="661"/>
      <c r="OT1127" s="661"/>
      <c r="OU1127" s="661"/>
      <c r="OV1127" s="661"/>
      <c r="OW1127" s="661"/>
      <c r="OX1127" s="661"/>
      <c r="OY1127" s="661"/>
      <c r="OZ1127" s="661"/>
      <c r="PA1127" s="661"/>
      <c r="PB1127" s="661"/>
      <c r="PC1127" s="661"/>
      <c r="PD1127" s="661"/>
      <c r="PE1127" s="661"/>
      <c r="PF1127" s="661"/>
      <c r="PG1127" s="661"/>
      <c r="PH1127" s="661"/>
      <c r="PI1127" s="661"/>
      <c r="PJ1127" s="661"/>
      <c r="PK1127" s="661"/>
      <c r="PL1127" s="661"/>
      <c r="PM1127" s="661"/>
      <c r="PN1127" s="661"/>
      <c r="PO1127" s="661"/>
      <c r="PP1127" s="661"/>
      <c r="PQ1127" s="661"/>
      <c r="PR1127" s="661"/>
      <c r="PS1127" s="661"/>
      <c r="PT1127" s="661"/>
      <c r="PU1127" s="661"/>
      <c r="PV1127" s="661"/>
      <c r="PW1127" s="661"/>
      <c r="PX1127" s="661"/>
      <c r="PY1127" s="661"/>
      <c r="PZ1127" s="661"/>
      <c r="QA1127" s="661"/>
      <c r="QB1127" s="661"/>
      <c r="QC1127" s="661"/>
      <c r="QD1127" s="661"/>
      <c r="QE1127" s="661"/>
      <c r="QF1127" s="661"/>
      <c r="QG1127" s="661"/>
      <c r="QH1127" s="661"/>
      <c r="QI1127" s="661"/>
      <c r="QJ1127" s="661"/>
      <c r="QK1127" s="661"/>
      <c r="QL1127" s="661"/>
      <c r="QM1127" s="661"/>
      <c r="QN1127" s="661"/>
      <c r="QO1127" s="661"/>
      <c r="QP1127" s="661"/>
      <c r="QQ1127" s="661"/>
      <c r="QR1127" s="661"/>
      <c r="QS1127" s="661"/>
      <c r="QT1127" s="661"/>
      <c r="QU1127" s="661"/>
      <c r="QV1127" s="661"/>
      <c r="QW1127" s="661"/>
      <c r="QX1127" s="661"/>
      <c r="QY1127" s="661"/>
      <c r="QZ1127" s="661"/>
      <c r="RA1127" s="661"/>
      <c r="RB1127" s="661"/>
      <c r="RC1127" s="661"/>
      <c r="RD1127" s="661"/>
      <c r="RE1127" s="661"/>
      <c r="RF1127" s="661"/>
      <c r="RG1127" s="661"/>
      <c r="RH1127" s="661"/>
      <c r="RI1127" s="661"/>
      <c r="RJ1127" s="661"/>
      <c r="RK1127" s="661"/>
      <c r="RL1127" s="661"/>
      <c r="RM1127" s="661"/>
      <c r="RN1127" s="661"/>
      <c r="RO1127" s="661"/>
      <c r="RP1127" s="661"/>
      <c r="RQ1127" s="661"/>
      <c r="RR1127" s="661"/>
      <c r="RS1127" s="661"/>
      <c r="RT1127" s="661"/>
      <c r="RU1127" s="661"/>
      <c r="RV1127" s="661"/>
      <c r="RW1127" s="661"/>
      <c r="RX1127" s="661"/>
      <c r="RY1127" s="661"/>
      <c r="RZ1127" s="661"/>
      <c r="SA1127" s="661"/>
      <c r="SB1127" s="661"/>
      <c r="SC1127" s="661"/>
      <c r="SD1127" s="661"/>
      <c r="SE1127" s="661"/>
      <c r="SF1127" s="661"/>
      <c r="SG1127" s="661"/>
      <c r="SH1127" s="661"/>
      <c r="SI1127" s="661"/>
      <c r="SJ1127" s="661"/>
      <c r="SK1127" s="661"/>
      <c r="SL1127" s="661"/>
      <c r="SM1127" s="661"/>
      <c r="SN1127" s="661"/>
      <c r="SO1127" s="661"/>
      <c r="SP1127" s="661"/>
      <c r="SQ1127" s="661"/>
      <c r="SR1127" s="661"/>
      <c r="SS1127" s="661"/>
      <c r="ST1127" s="661"/>
      <c r="SU1127" s="661"/>
      <c r="SV1127" s="661"/>
      <c r="SW1127" s="661"/>
      <c r="SX1127" s="661"/>
      <c r="SY1127" s="661"/>
      <c r="SZ1127" s="661"/>
      <c r="TA1127" s="661"/>
      <c r="TB1127" s="661"/>
      <c r="TC1127" s="661"/>
      <c r="TD1127" s="661"/>
      <c r="TE1127" s="661"/>
      <c r="TF1127" s="661"/>
      <c r="TG1127" s="661"/>
      <c r="TH1127" s="661"/>
      <c r="TI1127" s="661"/>
      <c r="TJ1127" s="661"/>
      <c r="TK1127" s="661"/>
      <c r="TL1127" s="661"/>
      <c r="TM1127" s="661"/>
      <c r="TN1127" s="661"/>
      <c r="TO1127" s="661"/>
      <c r="TP1127" s="661"/>
      <c r="TQ1127" s="661"/>
      <c r="TR1127" s="661"/>
      <c r="TS1127" s="661"/>
      <c r="TT1127" s="661"/>
      <c r="TU1127" s="661"/>
      <c r="TV1127" s="661"/>
      <c r="TW1127" s="661"/>
      <c r="TX1127" s="661"/>
      <c r="TY1127" s="661"/>
      <c r="TZ1127" s="661"/>
      <c r="UA1127" s="661"/>
      <c r="UB1127" s="661"/>
      <c r="UC1127" s="661"/>
      <c r="UD1127" s="661"/>
      <c r="UE1127" s="661"/>
      <c r="UF1127" s="661"/>
      <c r="UG1127" s="661"/>
      <c r="UH1127" s="661"/>
      <c r="UI1127" s="661"/>
      <c r="UJ1127" s="661"/>
      <c r="UK1127" s="661"/>
      <c r="UL1127" s="661"/>
      <c r="UM1127" s="661"/>
      <c r="UN1127" s="661"/>
      <c r="UO1127" s="661"/>
      <c r="UP1127" s="661"/>
      <c r="UQ1127" s="661"/>
      <c r="UR1127" s="661"/>
      <c r="US1127" s="661"/>
      <c r="UT1127" s="661"/>
      <c r="UU1127" s="661"/>
      <c r="UV1127" s="661"/>
      <c r="UW1127" s="661"/>
      <c r="UX1127" s="661"/>
      <c r="UY1127" s="661"/>
      <c r="UZ1127" s="661"/>
      <c r="VA1127" s="661"/>
      <c r="VB1127" s="661"/>
      <c r="VC1127" s="661"/>
      <c r="VD1127" s="661"/>
      <c r="VE1127" s="661"/>
      <c r="VF1127" s="661"/>
      <c r="VG1127" s="661"/>
      <c r="VH1127" s="661"/>
      <c r="VI1127" s="661"/>
      <c r="VJ1127" s="661"/>
      <c r="VK1127" s="661"/>
      <c r="VL1127" s="661"/>
      <c r="VM1127" s="661"/>
      <c r="VN1127" s="661"/>
      <c r="VO1127" s="661"/>
      <c r="VP1127" s="661"/>
      <c r="VQ1127" s="661"/>
      <c r="VR1127" s="661"/>
      <c r="VS1127" s="661"/>
      <c r="VT1127" s="661"/>
      <c r="VU1127" s="661"/>
      <c r="VV1127" s="661"/>
      <c r="VW1127" s="661"/>
      <c r="VX1127" s="661"/>
      <c r="VY1127" s="661"/>
      <c r="VZ1127" s="661"/>
      <c r="WA1127" s="661"/>
      <c r="WB1127" s="661"/>
      <c r="WC1127" s="661"/>
      <c r="WD1127" s="661"/>
      <c r="WE1127" s="661"/>
      <c r="WF1127" s="661"/>
      <c r="WG1127" s="661"/>
      <c r="WH1127" s="661"/>
      <c r="WI1127" s="661"/>
      <c r="WJ1127" s="661"/>
      <c r="WK1127" s="661"/>
      <c r="WL1127" s="661"/>
      <c r="WM1127" s="661"/>
      <c r="WN1127" s="661"/>
      <c r="WO1127" s="661"/>
      <c r="WP1127" s="661"/>
      <c r="WQ1127" s="661"/>
      <c r="WR1127" s="661"/>
      <c r="WS1127" s="661"/>
      <c r="WT1127" s="661"/>
      <c r="WU1127" s="661"/>
      <c r="WV1127" s="661"/>
      <c r="WW1127" s="661"/>
      <c r="WX1127" s="661"/>
      <c r="WY1127" s="661"/>
      <c r="WZ1127" s="661"/>
      <c r="XA1127" s="661"/>
      <c r="XB1127" s="661"/>
      <c r="XC1127" s="661"/>
      <c r="XD1127" s="661"/>
      <c r="XE1127" s="661"/>
      <c r="XF1127" s="661"/>
      <c r="XG1127" s="661"/>
      <c r="XH1127" s="661"/>
      <c r="XI1127" s="661"/>
      <c r="XJ1127" s="661"/>
      <c r="XK1127" s="661"/>
      <c r="XL1127" s="661"/>
      <c r="XM1127" s="661"/>
      <c r="XN1127" s="661"/>
      <c r="XO1127" s="661"/>
      <c r="XP1127" s="661"/>
      <c r="XQ1127" s="661"/>
      <c r="XR1127" s="661"/>
      <c r="XS1127" s="661"/>
      <c r="XT1127" s="661"/>
      <c r="XU1127" s="661"/>
      <c r="XV1127" s="661"/>
      <c r="XW1127" s="661"/>
      <c r="XX1127" s="661"/>
      <c r="XY1127" s="661"/>
      <c r="XZ1127" s="661"/>
      <c r="YA1127" s="661"/>
      <c r="YB1127" s="661"/>
      <c r="YC1127" s="661"/>
      <c r="YD1127" s="661"/>
      <c r="YE1127" s="661"/>
      <c r="YF1127" s="661"/>
      <c r="YG1127" s="661"/>
      <c r="YH1127" s="661"/>
      <c r="YI1127" s="661"/>
      <c r="YJ1127" s="661"/>
      <c r="YK1127" s="661"/>
      <c r="YL1127" s="661"/>
      <c r="YM1127" s="661"/>
      <c r="YN1127" s="661"/>
      <c r="YO1127" s="661"/>
      <c r="YP1127" s="661"/>
      <c r="YQ1127" s="661"/>
      <c r="YR1127" s="661"/>
      <c r="YS1127" s="661"/>
      <c r="YT1127" s="661"/>
      <c r="YU1127" s="661"/>
      <c r="YV1127" s="661"/>
      <c r="YW1127" s="661"/>
      <c r="YX1127" s="661"/>
      <c r="YY1127" s="661"/>
      <c r="YZ1127" s="661"/>
      <c r="ZA1127" s="661"/>
      <c r="ZB1127" s="661"/>
      <c r="ZC1127" s="661"/>
      <c r="ZD1127" s="661"/>
      <c r="ZE1127" s="661"/>
      <c r="ZF1127" s="661"/>
      <c r="ZG1127" s="661"/>
      <c r="ZH1127" s="661"/>
      <c r="ZI1127" s="661"/>
      <c r="ZJ1127" s="661"/>
      <c r="ZK1127" s="661"/>
      <c r="ZL1127" s="661"/>
      <c r="ZM1127" s="661"/>
      <c r="ZN1127" s="661"/>
      <c r="ZO1127" s="661"/>
      <c r="ZP1127" s="661"/>
      <c r="ZQ1127" s="661"/>
      <c r="ZR1127" s="661"/>
      <c r="ZS1127" s="661"/>
      <c r="ZT1127" s="661"/>
      <c r="ZU1127" s="661"/>
      <c r="ZV1127" s="661"/>
      <c r="ZW1127" s="661"/>
      <c r="ZX1127" s="661"/>
      <c r="ZY1127" s="661"/>
      <c r="ZZ1127" s="661"/>
      <c r="AAA1127" s="661"/>
      <c r="AAB1127" s="661"/>
      <c r="AAC1127" s="661"/>
      <c r="AAD1127" s="661"/>
      <c r="AAE1127" s="661"/>
      <c r="AAF1127" s="661"/>
      <c r="AAG1127" s="661"/>
      <c r="AAH1127" s="661"/>
      <c r="AAI1127" s="661"/>
      <c r="AAJ1127" s="661"/>
      <c r="AAK1127" s="661"/>
      <c r="AAL1127" s="661"/>
      <c r="AAM1127" s="661"/>
      <c r="AAN1127" s="661"/>
      <c r="AAO1127" s="661"/>
      <c r="AAP1127" s="661"/>
      <c r="AAQ1127" s="661"/>
      <c r="AAR1127" s="661"/>
      <c r="AAS1127" s="661"/>
      <c r="AAT1127" s="661"/>
      <c r="AAU1127" s="661"/>
      <c r="AAV1127" s="661"/>
      <c r="AAW1127" s="661"/>
      <c r="AAX1127" s="661"/>
      <c r="AAY1127" s="661"/>
      <c r="AAZ1127" s="661"/>
      <c r="ABA1127" s="661"/>
      <c r="ABB1127" s="661"/>
      <c r="ABC1127" s="661"/>
      <c r="ABD1127" s="661"/>
      <c r="ABE1127" s="661"/>
      <c r="ABF1127" s="661"/>
      <c r="ABG1127" s="661"/>
      <c r="ABH1127" s="661"/>
      <c r="ABI1127" s="661"/>
      <c r="ABJ1127" s="661"/>
      <c r="ABK1127" s="661"/>
      <c r="ABL1127" s="661"/>
      <c r="ABM1127" s="661"/>
      <c r="ABN1127" s="661"/>
      <c r="ABO1127" s="661"/>
      <c r="ABP1127" s="661"/>
      <c r="ABQ1127" s="661"/>
      <c r="ABR1127" s="661"/>
      <c r="ABS1127" s="661"/>
      <c r="ABT1127" s="661"/>
      <c r="ABU1127" s="661"/>
      <c r="ABV1127" s="661"/>
      <c r="ABW1127" s="661"/>
      <c r="ABX1127" s="661"/>
      <c r="ABY1127" s="661"/>
      <c r="ABZ1127" s="661"/>
      <c r="ACA1127" s="661"/>
      <c r="ACB1127" s="661"/>
      <c r="ACC1127" s="661"/>
      <c r="ACD1127" s="661"/>
      <c r="ACE1127" s="661"/>
      <c r="ACF1127" s="661"/>
      <c r="ACG1127" s="661"/>
      <c r="ACH1127" s="661"/>
      <c r="ACI1127" s="661"/>
      <c r="ACJ1127" s="661"/>
      <c r="ACK1127" s="661"/>
      <c r="ACL1127" s="661"/>
      <c r="ACM1127" s="661"/>
      <c r="ACN1127" s="661"/>
      <c r="ACO1127" s="661"/>
      <c r="ACP1127" s="661"/>
      <c r="ACQ1127" s="655"/>
      <c r="ACR1127" s="883" t="s">
        <v>314</v>
      </c>
      <c r="ACS1127" s="655"/>
    </row>
    <row r="1128" spans="1:777" ht="60" customHeight="1">
      <c r="A1128" s="655"/>
      <c r="B1128" s="881"/>
      <c r="C1128" s="882"/>
      <c r="D1128" s="882"/>
      <c r="E1128" s="882"/>
      <c r="F1128" s="882"/>
      <c r="G1128" s="882"/>
      <c r="H1128" s="881"/>
      <c r="I1128" s="881"/>
      <c r="J1128" s="881"/>
      <c r="K1128" s="881"/>
      <c r="L1128" s="881"/>
      <c r="M1128" s="881"/>
      <c r="N1128" s="881"/>
      <c r="O1128" s="881"/>
      <c r="P1128" s="881"/>
      <c r="Q1128" s="881"/>
      <c r="R1128" s="881"/>
      <c r="S1128" s="881"/>
      <c r="T1128" s="881"/>
      <c r="U1128" s="881"/>
      <c r="V1128" s="881"/>
      <c r="W1128" s="881"/>
      <c r="X1128" s="881"/>
      <c r="Y1128" s="881"/>
      <c r="Z1128" s="881"/>
      <c r="AA1128" s="881"/>
      <c r="AB1128" s="661"/>
      <c r="AC1128" s="661"/>
      <c r="AD1128" s="661"/>
      <c r="AE1128" s="661"/>
      <c r="AF1128" s="661"/>
      <c r="AG1128" s="661"/>
      <c r="AH1128" s="661"/>
      <c r="AI1128" s="661"/>
      <c r="AJ1128" s="661"/>
      <c r="AK1128" s="661"/>
      <c r="AL1128" s="661"/>
      <c r="AM1128" s="661"/>
      <c r="AN1128" s="661"/>
      <c r="AO1128" s="661"/>
      <c r="AP1128" s="661"/>
      <c r="AQ1128" s="661"/>
      <c r="AR1128" s="661"/>
      <c r="AS1128" s="661"/>
      <c r="AT1128" s="661"/>
      <c r="AU1128" s="661"/>
      <c r="AV1128" s="881"/>
      <c r="AW1128" s="881"/>
      <c r="AX1128" s="881"/>
      <c r="AY1128" s="881"/>
      <c r="AZ1128" s="881"/>
      <c r="BA1128" s="881"/>
      <c r="BB1128" s="881"/>
      <c r="BC1128" s="881"/>
      <c r="BD1128" s="881"/>
      <c r="BE1128" s="881"/>
      <c r="BF1128" s="881"/>
      <c r="BG1128" s="881"/>
      <c r="BH1128" s="881"/>
      <c r="BI1128" s="881"/>
      <c r="BJ1128" s="881"/>
      <c r="BK1128" s="882"/>
      <c r="BL1128" s="882"/>
      <c r="BM1128" s="882"/>
      <c r="BN1128" s="882"/>
      <c r="BO1128" s="882"/>
      <c r="BP1128" s="882"/>
      <c r="BQ1128" s="882"/>
      <c r="BR1128" s="882"/>
      <c r="BS1128" s="882"/>
      <c r="BT1128" s="882"/>
      <c r="BU1128" s="882"/>
      <c r="BV1128" s="882"/>
      <c r="BW1128" s="882"/>
      <c r="BX1128" s="882"/>
      <c r="BY1128" s="882"/>
      <c r="BZ1128" s="882"/>
      <c r="CA1128" s="882"/>
      <c r="CB1128" s="881"/>
      <c r="CC1128" s="661"/>
      <c r="CD1128" s="880"/>
      <c r="CE1128" s="661"/>
      <c r="CF1128" s="661"/>
      <c r="CG1128" s="661"/>
      <c r="CH1128" s="661"/>
      <c r="CI1128" s="661"/>
      <c r="CJ1128" s="661"/>
      <c r="CK1128" s="661"/>
      <c r="CL1128" s="661"/>
      <c r="CM1128" s="661"/>
      <c r="CN1128" s="661"/>
      <c r="CO1128" s="661"/>
      <c r="CP1128" s="661"/>
      <c r="CQ1128" s="661"/>
      <c r="CR1128" s="661"/>
      <c r="CS1128" s="661"/>
      <c r="CT1128" s="661"/>
      <c r="CU1128" s="661"/>
      <c r="CV1128" s="661"/>
      <c r="CW1128" s="661"/>
      <c r="CX1128" s="661"/>
      <c r="CY1128" s="661"/>
      <c r="CZ1128" s="661"/>
      <c r="DA1128" s="661"/>
      <c r="DB1128" s="661"/>
      <c r="DC1128" s="661"/>
      <c r="DD1128" s="661"/>
      <c r="DE1128" s="661"/>
      <c r="DF1128" s="661"/>
      <c r="DG1128" s="661"/>
      <c r="DH1128" s="661"/>
      <c r="DI1128" s="661"/>
      <c r="DJ1128" s="661"/>
      <c r="DK1128" s="661"/>
      <c r="DL1128" s="661"/>
      <c r="DM1128" s="661"/>
      <c r="DN1128" s="661"/>
      <c r="DO1128" s="661"/>
      <c r="DP1128" s="661"/>
      <c r="DQ1128" s="661"/>
      <c r="DR1128" s="661"/>
      <c r="DS1128" s="661"/>
      <c r="DT1128" s="661"/>
      <c r="DU1128" s="661"/>
      <c r="DV1128" s="661"/>
      <c r="DW1128" s="661"/>
      <c r="DX1128" s="661"/>
      <c r="DY1128" s="661"/>
      <c r="DZ1128" s="661"/>
      <c r="EA1128" s="661"/>
      <c r="EB1128" s="661"/>
      <c r="EC1128" s="661"/>
      <c r="ED1128" s="661"/>
      <c r="EE1128" s="661"/>
      <c r="EF1128" s="661"/>
      <c r="EG1128" s="661"/>
      <c r="EH1128" s="661"/>
      <c r="EI1128" s="661"/>
      <c r="EJ1128" s="661"/>
      <c r="EK1128" s="661"/>
      <c r="EL1128" s="661"/>
      <c r="EM1128" s="661"/>
      <c r="EN1128" s="661"/>
      <c r="EO1128" s="661"/>
      <c r="EP1128" s="661"/>
      <c r="EQ1128" s="661"/>
      <c r="ER1128" s="661"/>
      <c r="ES1128" s="661"/>
      <c r="ET1128" s="661"/>
      <c r="EU1128" s="661"/>
      <c r="EV1128" s="661"/>
      <c r="EW1128" s="661"/>
      <c r="EX1128" s="661"/>
      <c r="EY1128" s="661"/>
      <c r="EZ1128" s="661"/>
      <c r="FA1128" s="661"/>
      <c r="FB1128" s="661"/>
      <c r="FC1128" s="661"/>
      <c r="FD1128" s="661"/>
      <c r="FE1128" s="661"/>
      <c r="FF1128" s="661"/>
      <c r="FG1128" s="661"/>
      <c r="FH1128" s="661"/>
      <c r="FI1128" s="661"/>
      <c r="FJ1128" s="661"/>
      <c r="FK1128" s="661"/>
      <c r="FL1128" s="661"/>
      <c r="FM1128" s="661"/>
      <c r="FN1128" s="661"/>
      <c r="FO1128" s="661"/>
      <c r="FP1128" s="661"/>
      <c r="FQ1128" s="661"/>
      <c r="FR1128" s="661"/>
      <c r="FS1128" s="661"/>
      <c r="FT1128" s="661"/>
      <c r="FU1128" s="661"/>
      <c r="FV1128" s="661"/>
      <c r="FW1128" s="661"/>
      <c r="FX1128" s="661"/>
      <c r="FY1128" s="661"/>
      <c r="FZ1128" s="661"/>
      <c r="GA1128" s="661"/>
      <c r="GB1128" s="661"/>
      <c r="GC1128" s="661"/>
      <c r="GD1128" s="661"/>
      <c r="GE1128" s="661"/>
      <c r="GF1128" s="661"/>
      <c r="GG1128" s="661"/>
      <c r="GH1128" s="661"/>
      <c r="GI1128" s="661"/>
      <c r="GJ1128" s="661"/>
      <c r="GK1128" s="661"/>
      <c r="GL1128" s="661"/>
      <c r="GM1128" s="661"/>
      <c r="GN1128" s="661"/>
      <c r="GO1128" s="661"/>
      <c r="GP1128" s="661"/>
      <c r="GQ1128" s="661"/>
      <c r="GR1128" s="661"/>
      <c r="GS1128" s="661"/>
      <c r="GT1128" s="661"/>
      <c r="GU1128" s="661"/>
      <c r="GV1128" s="661"/>
      <c r="GW1128" s="661"/>
      <c r="GX1128" s="661"/>
      <c r="GY1128" s="661"/>
      <c r="GZ1128" s="661"/>
      <c r="HA1128" s="661"/>
      <c r="HB1128" s="661"/>
      <c r="HC1128" s="661"/>
      <c r="HD1128" s="661"/>
      <c r="HE1128" s="661"/>
      <c r="HF1128" s="661"/>
      <c r="HG1128" s="661"/>
      <c r="HH1128" s="661"/>
      <c r="HI1128" s="661"/>
      <c r="HJ1128" s="661"/>
      <c r="HK1128" s="661"/>
      <c r="HL1128" s="661"/>
      <c r="HM1128" s="661"/>
      <c r="HN1128" s="661"/>
      <c r="HO1128" s="661"/>
      <c r="HP1128" s="661"/>
      <c r="HQ1128" s="661"/>
      <c r="HR1128" s="661"/>
      <c r="HS1128" s="661"/>
      <c r="HT1128" s="661"/>
      <c r="HU1128" s="661"/>
      <c r="HV1128" s="661"/>
      <c r="HW1128" s="661"/>
      <c r="HX1128" s="661"/>
      <c r="HY1128" s="661"/>
      <c r="HZ1128" s="661"/>
      <c r="IA1128" s="661"/>
      <c r="IB1128" s="661"/>
      <c r="IC1128" s="661"/>
      <c r="ID1128" s="661"/>
      <c r="IE1128" s="661"/>
      <c r="IF1128" s="661"/>
      <c r="IG1128" s="661"/>
      <c r="IH1128" s="661"/>
      <c r="II1128" s="661"/>
      <c r="IJ1128" s="661"/>
      <c r="IK1128" s="661"/>
      <c r="IL1128" s="661"/>
      <c r="IM1128" s="661"/>
      <c r="IN1128" s="661"/>
      <c r="IO1128" s="661"/>
      <c r="IP1128" s="661"/>
      <c r="IQ1128" s="661"/>
      <c r="IR1128" s="661"/>
      <c r="IS1128" s="661"/>
      <c r="IT1128" s="661"/>
      <c r="IU1128" s="661"/>
      <c r="IV1128" s="661"/>
      <c r="IW1128" s="661"/>
      <c r="IX1128" s="661"/>
      <c r="IY1128" s="661"/>
      <c r="IZ1128" s="661"/>
      <c r="JA1128" s="661"/>
      <c r="JB1128" s="661"/>
      <c r="JC1128" s="661"/>
      <c r="JD1128" s="661"/>
      <c r="JE1128" s="661"/>
      <c r="JF1128" s="661"/>
      <c r="JG1128" s="661"/>
      <c r="JH1128" s="661"/>
      <c r="JI1128" s="661"/>
      <c r="JJ1128" s="661"/>
      <c r="JK1128" s="661"/>
      <c r="JL1128" s="661"/>
      <c r="JM1128" s="661"/>
      <c r="JN1128" s="661"/>
      <c r="JO1128" s="661"/>
      <c r="JP1128" s="661"/>
      <c r="JQ1128" s="661"/>
      <c r="JR1128" s="661"/>
      <c r="JS1128" s="661"/>
      <c r="JT1128" s="661"/>
      <c r="JU1128" s="661"/>
      <c r="JV1128" s="661"/>
      <c r="JW1128" s="661"/>
      <c r="JX1128" s="661"/>
      <c r="JY1128" s="661"/>
      <c r="JZ1128" s="661"/>
      <c r="KA1128" s="661"/>
      <c r="KB1128" s="661"/>
      <c r="KC1128" s="661"/>
      <c r="KD1128" s="661"/>
      <c r="KE1128" s="661"/>
      <c r="KF1128" s="661"/>
      <c r="KG1128" s="661"/>
      <c r="KH1128" s="661"/>
      <c r="KI1128" s="661"/>
      <c r="KJ1128" s="661"/>
      <c r="KK1128" s="661"/>
      <c r="KL1128" s="661"/>
      <c r="KM1128" s="661"/>
      <c r="KN1128" s="661"/>
      <c r="KO1128" s="661"/>
      <c r="KP1128" s="661"/>
      <c r="KQ1128" s="661"/>
      <c r="KR1128" s="661"/>
      <c r="KS1128" s="661"/>
      <c r="KT1128" s="661"/>
      <c r="KU1128" s="661"/>
      <c r="KV1128" s="661"/>
      <c r="KW1128" s="661"/>
      <c r="KX1128" s="661"/>
      <c r="KY1128" s="661"/>
      <c r="KZ1128" s="661"/>
      <c r="LA1128" s="661"/>
      <c r="LB1128" s="661"/>
      <c r="LC1128" s="661"/>
      <c r="LD1128" s="661"/>
      <c r="LE1128" s="661"/>
      <c r="LF1128" s="661"/>
      <c r="LG1128" s="661"/>
      <c r="LH1128" s="661"/>
      <c r="LI1128" s="661"/>
      <c r="LJ1128" s="661"/>
      <c r="LK1128" s="661"/>
      <c r="LL1128" s="661"/>
      <c r="LM1128" s="661"/>
      <c r="LN1128" s="661"/>
      <c r="LO1128" s="661"/>
      <c r="LP1128" s="661"/>
      <c r="LQ1128" s="661"/>
      <c r="LR1128" s="661"/>
      <c r="LS1128" s="661"/>
      <c r="LT1128" s="661"/>
      <c r="LU1128" s="661"/>
      <c r="LV1128" s="661"/>
      <c r="LW1128" s="661"/>
      <c r="LX1128" s="661"/>
      <c r="LY1128" s="661"/>
      <c r="LZ1128" s="661"/>
      <c r="MA1128" s="661"/>
      <c r="MB1128" s="661"/>
      <c r="MC1128" s="661"/>
      <c r="MD1128" s="661"/>
      <c r="ME1128" s="661"/>
      <c r="MF1128" s="661"/>
      <c r="MG1128" s="661"/>
      <c r="MH1128" s="661"/>
      <c r="MI1128" s="661"/>
      <c r="MJ1128" s="661"/>
      <c r="MK1128" s="661"/>
      <c r="ML1128" s="661"/>
      <c r="MM1128" s="661"/>
      <c r="MN1128" s="661"/>
      <c r="MO1128" s="661"/>
      <c r="MP1128" s="661"/>
      <c r="MQ1128" s="661"/>
      <c r="MR1128" s="661"/>
      <c r="MS1128" s="661"/>
      <c r="MT1128" s="661"/>
      <c r="MU1128" s="661"/>
      <c r="MV1128" s="661"/>
      <c r="MW1128" s="661"/>
      <c r="MX1128" s="661"/>
      <c r="MY1128" s="661"/>
      <c r="MZ1128" s="661"/>
      <c r="NA1128" s="661"/>
      <c r="NB1128" s="661"/>
      <c r="NC1128" s="661"/>
      <c r="ND1128" s="661"/>
      <c r="NE1128" s="661"/>
      <c r="NF1128" s="661"/>
      <c r="NG1128" s="661"/>
      <c r="NH1128" s="661"/>
      <c r="NI1128" s="661"/>
      <c r="NJ1128" s="661"/>
      <c r="NK1128" s="661"/>
      <c r="NL1128" s="661"/>
      <c r="NM1128" s="661"/>
      <c r="NN1128" s="661"/>
      <c r="NO1128" s="661"/>
      <c r="NP1128" s="661"/>
      <c r="NQ1128" s="661"/>
      <c r="NR1128" s="661"/>
      <c r="NS1128" s="661"/>
      <c r="NT1128" s="661"/>
      <c r="NU1128" s="661"/>
      <c r="NV1128" s="661"/>
      <c r="NW1128" s="661"/>
      <c r="NX1128" s="661"/>
      <c r="NY1128" s="661"/>
      <c r="NZ1128" s="661"/>
      <c r="OA1128" s="661"/>
      <c r="OB1128" s="661"/>
      <c r="OC1128" s="661"/>
      <c r="OD1128" s="661"/>
      <c r="OE1128" s="661"/>
      <c r="OF1128" s="661"/>
      <c r="OG1128" s="661"/>
      <c r="OH1128" s="661"/>
      <c r="OI1128" s="661"/>
      <c r="OJ1128" s="661"/>
      <c r="OK1128" s="661"/>
      <c r="OL1128" s="661"/>
      <c r="OM1128" s="661"/>
      <c r="ON1128" s="661"/>
      <c r="OO1128" s="661"/>
      <c r="OP1128" s="661"/>
      <c r="OQ1128" s="661"/>
      <c r="OR1128" s="661"/>
      <c r="OS1128" s="661"/>
      <c r="OT1128" s="661"/>
      <c r="OU1128" s="661"/>
      <c r="OV1128" s="661"/>
      <c r="OW1128" s="661"/>
      <c r="OX1128" s="661"/>
      <c r="OY1128" s="661"/>
      <c r="OZ1128" s="661"/>
      <c r="PA1128" s="661"/>
      <c r="PB1128" s="661"/>
      <c r="PC1128" s="661"/>
      <c r="PD1128" s="661"/>
      <c r="PE1128" s="661"/>
      <c r="PF1128" s="661"/>
      <c r="PG1128" s="661"/>
      <c r="PH1128" s="661"/>
      <c r="PI1128" s="661"/>
      <c r="PJ1128" s="661"/>
      <c r="PK1128" s="661"/>
      <c r="PL1128" s="661"/>
      <c r="PM1128" s="661"/>
      <c r="PN1128" s="661"/>
      <c r="PO1128" s="661"/>
      <c r="PP1128" s="661"/>
      <c r="PQ1128" s="661"/>
      <c r="PR1128" s="661"/>
      <c r="PS1128" s="661"/>
      <c r="PT1128" s="661"/>
      <c r="PU1128" s="661"/>
      <c r="PV1128" s="661"/>
      <c r="PW1128" s="661"/>
      <c r="PX1128" s="661"/>
      <c r="PY1128" s="661"/>
      <c r="PZ1128" s="661"/>
      <c r="QA1128" s="661"/>
      <c r="QB1128" s="661"/>
      <c r="QC1128" s="661"/>
      <c r="QD1128" s="661"/>
      <c r="QE1128" s="661"/>
      <c r="QF1128" s="661"/>
      <c r="QG1128" s="661"/>
      <c r="QH1128" s="661"/>
      <c r="QI1128" s="661"/>
      <c r="QJ1128" s="661"/>
      <c r="QK1128" s="661"/>
      <c r="QL1128" s="661"/>
      <c r="QM1128" s="661"/>
      <c r="QN1128" s="661"/>
      <c r="QO1128" s="661"/>
      <c r="QP1128" s="661"/>
      <c r="QQ1128" s="661"/>
      <c r="QR1128" s="661"/>
      <c r="QS1128" s="661"/>
      <c r="QT1128" s="661"/>
      <c r="QU1128" s="661"/>
      <c r="QV1128" s="661"/>
      <c r="QW1128" s="661"/>
      <c r="QX1128" s="661"/>
      <c r="QY1128" s="661"/>
      <c r="QZ1128" s="661"/>
      <c r="RA1128" s="661"/>
      <c r="RB1128" s="661"/>
      <c r="RC1128" s="661"/>
      <c r="RD1128" s="661"/>
      <c r="RE1128" s="661"/>
      <c r="RF1128" s="661"/>
      <c r="RG1128" s="661"/>
      <c r="RH1128" s="661"/>
      <c r="RI1128" s="661"/>
      <c r="RJ1128" s="661"/>
      <c r="RK1128" s="661"/>
      <c r="RL1128" s="661"/>
      <c r="RM1128" s="661"/>
      <c r="RN1128" s="661"/>
      <c r="RO1128" s="661"/>
      <c r="RP1128" s="661"/>
      <c r="RQ1128" s="661"/>
      <c r="RR1128" s="661"/>
      <c r="RS1128" s="661"/>
      <c r="RT1128" s="661"/>
      <c r="RU1128" s="661"/>
      <c r="RV1128" s="661"/>
      <c r="RW1128" s="661"/>
      <c r="RX1128" s="661"/>
      <c r="RY1128" s="661"/>
      <c r="RZ1128" s="661"/>
      <c r="SA1128" s="661"/>
      <c r="SB1128" s="661"/>
      <c r="SC1128" s="661"/>
      <c r="SD1128" s="661"/>
      <c r="SE1128" s="661"/>
      <c r="SF1128" s="661"/>
      <c r="SG1128" s="661"/>
      <c r="SH1128" s="661"/>
      <c r="SI1128" s="661"/>
      <c r="SJ1128" s="661"/>
      <c r="SK1128" s="661"/>
      <c r="SL1128" s="661"/>
      <c r="SM1128" s="661"/>
      <c r="SN1128" s="661"/>
      <c r="SO1128" s="661"/>
      <c r="SP1128" s="661"/>
      <c r="SQ1128" s="661"/>
      <c r="SR1128" s="661"/>
      <c r="SS1128" s="661"/>
      <c r="ST1128" s="661"/>
      <c r="SU1128" s="661"/>
      <c r="SV1128" s="661"/>
      <c r="SW1128" s="661"/>
      <c r="SX1128" s="661"/>
      <c r="SY1128" s="661"/>
      <c r="SZ1128" s="661"/>
      <c r="TA1128" s="661"/>
      <c r="TB1128" s="661"/>
      <c r="TC1128" s="661"/>
      <c r="TD1128" s="661"/>
      <c r="TE1128" s="661"/>
      <c r="TF1128" s="661"/>
      <c r="TG1128" s="661"/>
      <c r="TH1128" s="661"/>
      <c r="TI1128" s="661"/>
      <c r="TJ1128" s="661"/>
      <c r="TK1128" s="661"/>
      <c r="TL1128" s="661"/>
      <c r="TM1128" s="661"/>
      <c r="TN1128" s="661"/>
      <c r="TO1128" s="661"/>
      <c r="TP1128" s="661"/>
      <c r="TQ1128" s="661"/>
      <c r="TR1128" s="661"/>
      <c r="TS1128" s="661"/>
      <c r="TT1128" s="661"/>
      <c r="TU1128" s="661"/>
      <c r="TV1128" s="661"/>
      <c r="TW1128" s="661"/>
      <c r="TX1128" s="661"/>
      <c r="TY1128" s="661"/>
      <c r="TZ1128" s="661"/>
      <c r="UA1128" s="661"/>
      <c r="UB1128" s="661"/>
      <c r="UC1128" s="661"/>
      <c r="UD1128" s="661"/>
      <c r="UE1128" s="661"/>
      <c r="UF1128" s="661"/>
      <c r="UG1128" s="661"/>
      <c r="UH1128" s="661"/>
      <c r="UI1128" s="661"/>
      <c r="UJ1128" s="661"/>
      <c r="UK1128" s="661"/>
      <c r="UL1128" s="661"/>
      <c r="UM1128" s="661"/>
      <c r="UN1128" s="661"/>
      <c r="UO1128" s="661"/>
      <c r="UP1128" s="661"/>
      <c r="UQ1128" s="661"/>
      <c r="UR1128" s="661"/>
      <c r="US1128" s="661"/>
      <c r="UT1128" s="661"/>
      <c r="UU1128" s="661"/>
      <c r="UV1128" s="661"/>
      <c r="UW1128" s="661"/>
      <c r="UX1128" s="661"/>
      <c r="UY1128" s="661"/>
      <c r="UZ1128" s="661"/>
      <c r="VA1128" s="661"/>
      <c r="VB1128" s="661"/>
      <c r="VC1128" s="661"/>
      <c r="VD1128" s="661"/>
      <c r="VE1128" s="661"/>
      <c r="VF1128" s="661"/>
      <c r="VG1128" s="661"/>
      <c r="VH1128" s="661"/>
      <c r="VI1128" s="661"/>
      <c r="VJ1128" s="661"/>
      <c r="VK1128" s="661"/>
      <c r="VL1128" s="661"/>
      <c r="VM1128" s="661"/>
      <c r="VN1128" s="661"/>
      <c r="VO1128" s="661"/>
      <c r="VP1128" s="661"/>
      <c r="VQ1128" s="661"/>
      <c r="VR1128" s="661"/>
      <c r="VS1128" s="661"/>
      <c r="VT1128" s="661"/>
      <c r="VU1128" s="661"/>
      <c r="VV1128" s="661"/>
      <c r="VW1128" s="661"/>
      <c r="VX1128" s="661"/>
      <c r="VY1128" s="661"/>
      <c r="VZ1128" s="661"/>
      <c r="WA1128" s="661"/>
      <c r="WB1128" s="661"/>
      <c r="WC1128" s="661"/>
      <c r="WD1128" s="661"/>
      <c r="WE1128" s="661"/>
      <c r="WF1128" s="661"/>
      <c r="WG1128" s="661"/>
      <c r="WH1128" s="661"/>
      <c r="WI1128" s="661"/>
      <c r="WJ1128" s="661"/>
      <c r="WK1128" s="661"/>
      <c r="WL1128" s="661"/>
      <c r="WM1128" s="661"/>
      <c r="WN1128" s="661"/>
      <c r="WO1128" s="661"/>
      <c r="WP1128" s="661"/>
      <c r="WQ1128" s="661"/>
      <c r="WR1128" s="661"/>
      <c r="WS1128" s="661"/>
      <c r="WT1128" s="661"/>
      <c r="WU1128" s="661"/>
      <c r="WV1128" s="661"/>
      <c r="WW1128" s="661"/>
      <c r="WX1128" s="661"/>
      <c r="WY1128" s="661"/>
      <c r="WZ1128" s="661"/>
      <c r="XA1128" s="661"/>
      <c r="XB1128" s="661"/>
      <c r="XC1128" s="661"/>
      <c r="XD1128" s="661"/>
      <c r="XE1128" s="661"/>
      <c r="XF1128" s="661"/>
      <c r="XG1128" s="661"/>
      <c r="XH1128" s="661"/>
      <c r="XI1128" s="661"/>
      <c r="XJ1128" s="661"/>
      <c r="XK1128" s="661"/>
      <c r="XL1128" s="661"/>
      <c r="XM1128" s="661"/>
      <c r="XN1128" s="661"/>
      <c r="XO1128" s="661"/>
      <c r="XP1128" s="661"/>
      <c r="XQ1128" s="661"/>
      <c r="XR1128" s="661"/>
      <c r="XS1128" s="661"/>
      <c r="XT1128" s="661"/>
      <c r="XU1128" s="661"/>
      <c r="XV1128" s="661"/>
      <c r="XW1128" s="661"/>
      <c r="XX1128" s="661"/>
      <c r="XY1128" s="661"/>
      <c r="XZ1128" s="661"/>
      <c r="YA1128" s="661"/>
      <c r="YB1128" s="661"/>
      <c r="YC1128" s="661"/>
      <c r="YD1128" s="661"/>
      <c r="YE1128" s="661"/>
      <c r="YF1128" s="661"/>
      <c r="YG1128" s="661"/>
      <c r="YH1128" s="661"/>
      <c r="YI1128" s="661"/>
      <c r="YJ1128" s="661"/>
      <c r="YK1128" s="661"/>
      <c r="YL1128" s="661"/>
      <c r="YM1128" s="661"/>
      <c r="YN1128" s="661"/>
      <c r="YO1128" s="661"/>
      <c r="YP1128" s="661"/>
      <c r="YQ1128" s="661"/>
      <c r="YR1128" s="661"/>
      <c r="YS1128" s="661"/>
      <c r="YT1128" s="661"/>
      <c r="YU1128" s="661"/>
      <c r="YV1128" s="661"/>
      <c r="YW1128" s="661"/>
      <c r="YX1128" s="661"/>
      <c r="YY1128" s="661"/>
      <c r="YZ1128" s="661"/>
      <c r="ZA1128" s="661"/>
      <c r="ZB1128" s="661"/>
      <c r="ZC1128" s="661"/>
      <c r="ZD1128" s="661"/>
      <c r="ZE1128" s="661"/>
      <c r="ZF1128" s="661"/>
      <c r="ZG1128" s="661"/>
      <c r="ZH1128" s="661"/>
      <c r="ZI1128" s="661"/>
      <c r="ZJ1128" s="661"/>
      <c r="ZK1128" s="661"/>
      <c r="ZL1128" s="661"/>
      <c r="ZM1128" s="661"/>
      <c r="ZN1128" s="661"/>
      <c r="ZO1128" s="661"/>
      <c r="ZP1128" s="661"/>
      <c r="ZQ1128" s="661"/>
      <c r="ZR1128" s="661"/>
      <c r="ZS1128" s="661"/>
      <c r="ZT1128" s="661"/>
      <c r="ZU1128" s="661"/>
      <c r="ZV1128" s="661"/>
      <c r="ZW1128" s="661"/>
      <c r="ZX1128" s="661"/>
      <c r="ZY1128" s="661"/>
      <c r="ZZ1128" s="661"/>
      <c r="AAA1128" s="661"/>
      <c r="AAB1128" s="661"/>
      <c r="AAC1128" s="661"/>
      <c r="AAD1128" s="661"/>
      <c r="AAE1128" s="661"/>
      <c r="AAF1128" s="661"/>
      <c r="AAG1128" s="661"/>
      <c r="AAH1128" s="661"/>
      <c r="AAI1128" s="661"/>
      <c r="AAJ1128" s="661"/>
      <c r="AAK1128" s="661"/>
      <c r="AAL1128" s="661"/>
      <c r="AAM1128" s="661"/>
      <c r="AAN1128" s="661"/>
      <c r="AAO1128" s="661"/>
      <c r="AAP1128" s="661"/>
      <c r="AAQ1128" s="661"/>
      <c r="AAR1128" s="661"/>
      <c r="AAS1128" s="661"/>
      <c r="AAT1128" s="661"/>
      <c r="AAU1128" s="661"/>
      <c r="AAV1128" s="661"/>
      <c r="AAW1128" s="661"/>
      <c r="AAX1128" s="661"/>
      <c r="AAY1128" s="661"/>
      <c r="AAZ1128" s="661"/>
      <c r="ABA1128" s="661"/>
      <c r="ABB1128" s="661"/>
      <c r="ABC1128" s="661"/>
      <c r="ABD1128" s="661"/>
      <c r="ABE1128" s="661"/>
      <c r="ABF1128" s="661"/>
      <c r="ABG1128" s="661"/>
      <c r="ABH1128" s="661"/>
      <c r="ABI1128" s="661"/>
      <c r="ABJ1128" s="661"/>
      <c r="ABK1128" s="661"/>
      <c r="ABL1128" s="661"/>
      <c r="ABM1128" s="661"/>
      <c r="ABN1128" s="661"/>
      <c r="ABO1128" s="661"/>
      <c r="ABP1128" s="661"/>
      <c r="ABQ1128" s="661"/>
      <c r="ABR1128" s="661"/>
      <c r="ABS1128" s="661"/>
      <c r="ABT1128" s="661"/>
      <c r="ABU1128" s="661"/>
      <c r="ABV1128" s="661"/>
      <c r="ABW1128" s="661"/>
      <c r="ABX1128" s="661"/>
      <c r="ABY1128" s="661"/>
      <c r="ABZ1128" s="661"/>
      <c r="ACA1128" s="661"/>
      <c r="ACB1128" s="661"/>
      <c r="ACC1128" s="661"/>
      <c r="ACD1128" s="661"/>
      <c r="ACE1128" s="661"/>
      <c r="ACF1128" s="661"/>
      <c r="ACG1128" s="661"/>
      <c r="ACH1128" s="661"/>
      <c r="ACI1128" s="661"/>
      <c r="ACJ1128" s="661"/>
      <c r="ACK1128" s="661"/>
      <c r="ACL1128" s="661"/>
      <c r="ACM1128" s="661"/>
      <c r="ACN1128" s="661"/>
      <c r="ACO1128" s="661"/>
      <c r="ACP1128" s="661"/>
      <c r="ACQ1128" s="655"/>
      <c r="ACR1128" s="884" t="s">
        <v>667</v>
      </c>
      <c r="ACS1128" s="885" t="s">
        <v>668</v>
      </c>
    </row>
    <row r="1129" spans="1:777" ht="95.25" customHeight="1">
      <c r="A1129" s="655"/>
      <c r="B1129" s="881"/>
      <c r="C1129" s="882"/>
      <c r="D1129" s="882"/>
      <c r="E1129" s="882"/>
      <c r="F1129" s="882"/>
      <c r="G1129" s="882"/>
      <c r="H1129" s="881"/>
      <c r="I1129" s="881"/>
      <c r="J1129" s="881"/>
      <c r="K1129" s="881"/>
      <c r="L1129" s="881"/>
      <c r="M1129" s="881"/>
      <c r="N1129" s="881"/>
      <c r="O1129" s="881"/>
      <c r="P1129" s="881"/>
      <c r="Q1129" s="881"/>
      <c r="R1129" s="881"/>
      <c r="S1129" s="881"/>
      <c r="T1129" s="881"/>
      <c r="U1129" s="881"/>
      <c r="V1129" s="881"/>
      <c r="W1129" s="881"/>
      <c r="X1129" s="881"/>
      <c r="Y1129" s="881"/>
      <c r="Z1129" s="881"/>
      <c r="AA1129" s="881"/>
      <c r="AB1129" s="661"/>
      <c r="AC1129" s="661"/>
      <c r="AD1129" s="661"/>
      <c r="AE1129" s="661"/>
      <c r="AF1129" s="661"/>
      <c r="AG1129" s="661"/>
      <c r="AH1129" s="661"/>
      <c r="AI1129" s="661"/>
      <c r="AJ1129" s="661"/>
      <c r="AK1129" s="661"/>
      <c r="AL1129" s="661"/>
      <c r="AM1129" s="661"/>
      <c r="AN1129" s="661"/>
      <c r="AO1129" s="661"/>
      <c r="AP1129" s="661"/>
      <c r="AQ1129" s="661"/>
      <c r="AR1129" s="661"/>
      <c r="AS1129" s="661"/>
      <c r="AT1129" s="661"/>
      <c r="AU1129" s="661"/>
      <c r="AV1129" s="881"/>
      <c r="AW1129" s="881"/>
      <c r="AX1129" s="881"/>
      <c r="AY1129" s="881"/>
      <c r="AZ1129" s="881"/>
      <c r="BA1129" s="881"/>
      <c r="BB1129" s="881"/>
      <c r="BC1129" s="881"/>
      <c r="BD1129" s="881"/>
      <c r="BE1129" s="881"/>
      <c r="BF1129" s="881"/>
      <c r="BG1129" s="881"/>
      <c r="BH1129" s="881"/>
      <c r="BI1129" s="881"/>
      <c r="BJ1129" s="881"/>
      <c r="BK1129" s="882"/>
      <c r="BL1129" s="882"/>
      <c r="BM1129" s="882"/>
      <c r="BN1129" s="882"/>
      <c r="BO1129" s="882"/>
      <c r="BP1129" s="882"/>
      <c r="BQ1129" s="882"/>
      <c r="BR1129" s="882"/>
      <c r="BS1129" s="882"/>
      <c r="BT1129" s="882"/>
      <c r="BU1129" s="882"/>
      <c r="BV1129" s="882"/>
      <c r="BW1129" s="882"/>
      <c r="BX1129" s="882"/>
      <c r="BY1129" s="882"/>
      <c r="BZ1129" s="882"/>
      <c r="CA1129" s="882"/>
      <c r="CB1129" s="881"/>
      <c r="CC1129" s="661"/>
      <c r="CD1129" s="880"/>
      <c r="CE1129" s="661"/>
      <c r="CF1129" s="661"/>
      <c r="CG1129" s="661"/>
      <c r="CH1129" s="661"/>
      <c r="CI1129" s="661"/>
      <c r="CJ1129" s="661"/>
      <c r="CK1129" s="661"/>
      <c r="CL1129" s="661"/>
      <c r="CM1129" s="661"/>
      <c r="CN1129" s="661"/>
      <c r="CO1129" s="661"/>
      <c r="CP1129" s="661"/>
      <c r="CQ1129" s="661"/>
      <c r="CR1129" s="661"/>
      <c r="CS1129" s="661"/>
      <c r="CT1129" s="661"/>
      <c r="CU1129" s="661"/>
      <c r="CV1129" s="661"/>
      <c r="CW1129" s="661"/>
      <c r="CX1129" s="661"/>
      <c r="CY1129" s="661"/>
      <c r="CZ1129" s="661"/>
      <c r="DA1129" s="661"/>
      <c r="DB1129" s="661"/>
      <c r="DC1129" s="661"/>
      <c r="DD1129" s="661"/>
      <c r="DE1129" s="661"/>
      <c r="DF1129" s="661"/>
      <c r="DG1129" s="661"/>
      <c r="DH1129" s="661"/>
      <c r="DI1129" s="661"/>
      <c r="DJ1129" s="661"/>
      <c r="DK1129" s="661"/>
      <c r="DL1129" s="661"/>
      <c r="DM1129" s="661"/>
      <c r="DN1129" s="661"/>
      <c r="DO1129" s="661"/>
      <c r="DP1129" s="661"/>
      <c r="DQ1129" s="661"/>
      <c r="DR1129" s="661"/>
      <c r="DS1129" s="661"/>
      <c r="DT1129" s="661"/>
      <c r="DU1129" s="661"/>
      <c r="DV1129" s="661"/>
      <c r="DW1129" s="661"/>
      <c r="DX1129" s="661"/>
      <c r="DY1129" s="661"/>
      <c r="DZ1129" s="661"/>
      <c r="EA1129" s="661"/>
      <c r="EB1129" s="661"/>
      <c r="EC1129" s="661"/>
      <c r="ED1129" s="661"/>
      <c r="EE1129" s="661"/>
      <c r="EF1129" s="661"/>
      <c r="EG1129" s="661"/>
      <c r="EH1129" s="661"/>
      <c r="EI1129" s="661"/>
      <c r="EJ1129" s="661"/>
      <c r="EK1129" s="661"/>
      <c r="EL1129" s="661"/>
      <c r="EM1129" s="661"/>
      <c r="EN1129" s="661"/>
      <c r="EO1129" s="661"/>
      <c r="EP1129" s="661"/>
      <c r="EQ1129" s="661"/>
      <c r="ER1129" s="661"/>
      <c r="ES1129" s="661"/>
      <c r="ET1129" s="661"/>
      <c r="EU1129" s="661"/>
      <c r="EV1129" s="661"/>
      <c r="EW1129" s="661"/>
      <c r="EX1129" s="661"/>
      <c r="EY1129" s="661"/>
      <c r="EZ1129" s="661"/>
      <c r="FA1129" s="661"/>
      <c r="FB1129" s="661"/>
      <c r="FC1129" s="661"/>
      <c r="FD1129" s="661"/>
      <c r="FE1129" s="661"/>
      <c r="FF1129" s="661"/>
      <c r="FG1129" s="661"/>
      <c r="FH1129" s="661"/>
      <c r="FI1129" s="661"/>
      <c r="FJ1129" s="661"/>
      <c r="FK1129" s="661"/>
      <c r="FL1129" s="661"/>
      <c r="FM1129" s="661"/>
      <c r="FN1129" s="661"/>
      <c r="FO1129" s="661"/>
      <c r="FP1129" s="661"/>
      <c r="FQ1129" s="661"/>
      <c r="FR1129" s="661"/>
      <c r="FS1129" s="661"/>
      <c r="FT1129" s="661"/>
      <c r="FU1129" s="661"/>
      <c r="FV1129" s="661"/>
      <c r="FW1129" s="661"/>
      <c r="FX1129" s="661"/>
      <c r="FY1129" s="661"/>
      <c r="FZ1129" s="661"/>
      <c r="GA1129" s="661"/>
      <c r="GB1129" s="661"/>
      <c r="GC1129" s="661"/>
      <c r="GD1129" s="661"/>
      <c r="GE1129" s="661"/>
      <c r="GF1129" s="661"/>
      <c r="GG1129" s="661"/>
      <c r="GH1129" s="661"/>
      <c r="GI1129" s="661"/>
      <c r="GJ1129" s="661"/>
      <c r="GK1129" s="661"/>
      <c r="GL1129" s="661"/>
      <c r="GM1129" s="661"/>
      <c r="GN1129" s="661"/>
      <c r="GO1129" s="661"/>
      <c r="GP1129" s="661"/>
      <c r="GQ1129" s="661"/>
      <c r="GR1129" s="661"/>
      <c r="GS1129" s="661"/>
      <c r="GT1129" s="661"/>
      <c r="GU1129" s="661"/>
      <c r="GV1129" s="661"/>
      <c r="GW1129" s="661"/>
      <c r="GX1129" s="661"/>
      <c r="GY1129" s="661"/>
      <c r="GZ1129" s="661"/>
      <c r="HA1129" s="661"/>
      <c r="HB1129" s="661"/>
      <c r="HC1129" s="661"/>
      <c r="HD1129" s="661"/>
      <c r="HE1129" s="661"/>
      <c r="HF1129" s="661"/>
      <c r="HG1129" s="661"/>
      <c r="HH1129" s="661"/>
      <c r="HI1129" s="661"/>
      <c r="HJ1129" s="661"/>
      <c r="HK1129" s="661"/>
      <c r="HL1129" s="661"/>
      <c r="HM1129" s="661"/>
      <c r="HN1129" s="661"/>
      <c r="HO1129" s="661"/>
      <c r="HP1129" s="661"/>
      <c r="HQ1129" s="661"/>
      <c r="HR1129" s="661"/>
      <c r="HS1129" s="661"/>
      <c r="HT1129" s="661"/>
      <c r="HU1129" s="661"/>
      <c r="HV1129" s="661"/>
      <c r="HW1129" s="661"/>
      <c r="HX1129" s="661"/>
      <c r="HY1129" s="661"/>
      <c r="HZ1129" s="661"/>
      <c r="IA1129" s="661"/>
      <c r="IB1129" s="661"/>
      <c r="IC1129" s="661"/>
      <c r="ID1129" s="661"/>
      <c r="IE1129" s="661"/>
      <c r="IF1129" s="661"/>
      <c r="IG1129" s="661"/>
      <c r="IH1129" s="661"/>
      <c r="II1129" s="661"/>
      <c r="IJ1129" s="661"/>
      <c r="IK1129" s="661"/>
      <c r="IL1129" s="661"/>
      <c r="IM1129" s="661"/>
      <c r="IN1129" s="661"/>
      <c r="IO1129" s="661"/>
      <c r="IP1129" s="661"/>
      <c r="IQ1129" s="661"/>
      <c r="IR1129" s="661"/>
      <c r="IS1129" s="661"/>
      <c r="IT1129" s="661"/>
      <c r="IU1129" s="661"/>
      <c r="IV1129" s="661"/>
      <c r="IW1129" s="661"/>
      <c r="IX1129" s="661"/>
      <c r="IY1129" s="661"/>
      <c r="IZ1129" s="661"/>
      <c r="JA1129" s="661"/>
      <c r="JB1129" s="661"/>
      <c r="JC1129" s="661"/>
      <c r="JD1129" s="661"/>
      <c r="JE1129" s="661"/>
      <c r="JF1129" s="661"/>
      <c r="JG1129" s="661"/>
      <c r="JH1129" s="661"/>
      <c r="JI1129" s="661"/>
      <c r="JJ1129" s="661"/>
      <c r="JK1129" s="661"/>
      <c r="JL1129" s="661"/>
      <c r="JM1129" s="661"/>
      <c r="JN1129" s="661"/>
      <c r="JO1129" s="661"/>
      <c r="JP1129" s="661"/>
      <c r="JQ1129" s="661"/>
      <c r="JR1129" s="661"/>
      <c r="JS1129" s="661"/>
      <c r="JT1129" s="661"/>
      <c r="JU1129" s="661"/>
      <c r="JV1129" s="661"/>
      <c r="JW1129" s="661"/>
      <c r="JX1129" s="661"/>
      <c r="JY1129" s="661"/>
      <c r="JZ1129" s="661"/>
      <c r="KA1129" s="661"/>
      <c r="KB1129" s="661"/>
      <c r="KC1129" s="661"/>
      <c r="KD1129" s="661"/>
      <c r="KE1129" s="661"/>
      <c r="KF1129" s="661"/>
      <c r="KG1129" s="661"/>
      <c r="KH1129" s="661"/>
      <c r="KI1129" s="661"/>
      <c r="KJ1129" s="661"/>
      <c r="KK1129" s="661"/>
      <c r="KL1129" s="661"/>
      <c r="KM1129" s="661"/>
      <c r="KN1129" s="661"/>
      <c r="KO1129" s="661"/>
      <c r="KP1129" s="661"/>
      <c r="KQ1129" s="661"/>
      <c r="KR1129" s="661"/>
      <c r="KS1129" s="661"/>
      <c r="KT1129" s="661"/>
      <c r="KU1129" s="661"/>
      <c r="KV1129" s="661"/>
      <c r="KW1129" s="661"/>
      <c r="KX1129" s="661"/>
      <c r="KY1129" s="661"/>
      <c r="KZ1129" s="661"/>
      <c r="LA1129" s="661"/>
      <c r="LB1129" s="661"/>
      <c r="LC1129" s="661"/>
      <c r="LD1129" s="661"/>
      <c r="LE1129" s="661"/>
      <c r="LF1129" s="661"/>
      <c r="LG1129" s="661"/>
      <c r="LH1129" s="661"/>
      <c r="LI1129" s="661"/>
      <c r="LJ1129" s="661"/>
      <c r="LK1129" s="661"/>
      <c r="LL1129" s="661"/>
      <c r="LM1129" s="661"/>
      <c r="LN1129" s="661"/>
      <c r="LO1129" s="661"/>
      <c r="LP1129" s="661"/>
      <c r="LQ1129" s="661"/>
      <c r="LR1129" s="661"/>
      <c r="LS1129" s="661"/>
      <c r="LT1129" s="661"/>
      <c r="LU1129" s="661"/>
      <c r="LV1129" s="661"/>
      <c r="LW1129" s="661"/>
      <c r="LX1129" s="661"/>
      <c r="LY1129" s="661"/>
      <c r="LZ1129" s="661"/>
      <c r="MA1129" s="661"/>
      <c r="MB1129" s="661"/>
      <c r="MC1129" s="661"/>
      <c r="MD1129" s="661"/>
      <c r="ME1129" s="661"/>
      <c r="MF1129" s="661"/>
      <c r="MG1129" s="661"/>
      <c r="MH1129" s="661"/>
      <c r="MI1129" s="661"/>
      <c r="MJ1129" s="661"/>
      <c r="MK1129" s="661"/>
      <c r="ML1129" s="661"/>
      <c r="MM1129" s="661"/>
      <c r="MN1129" s="661"/>
      <c r="MO1129" s="661"/>
      <c r="MP1129" s="661"/>
      <c r="MQ1129" s="661"/>
      <c r="MR1129" s="661"/>
      <c r="MS1129" s="661"/>
      <c r="MT1129" s="661"/>
      <c r="MU1129" s="661"/>
      <c r="MV1129" s="661"/>
      <c r="MW1129" s="661"/>
      <c r="MX1129" s="661"/>
      <c r="MY1129" s="661"/>
      <c r="MZ1129" s="661"/>
      <c r="NA1129" s="661"/>
      <c r="NB1129" s="661"/>
      <c r="NC1129" s="661"/>
      <c r="ND1129" s="661"/>
      <c r="NE1129" s="661"/>
      <c r="NF1129" s="661"/>
      <c r="NG1129" s="661"/>
      <c r="NH1129" s="661"/>
      <c r="NI1129" s="661"/>
      <c r="NJ1129" s="661"/>
      <c r="NK1129" s="661"/>
      <c r="NL1129" s="661"/>
      <c r="NM1129" s="661"/>
      <c r="NN1129" s="661"/>
      <c r="NO1129" s="661"/>
      <c r="NP1129" s="661"/>
      <c r="NQ1129" s="661"/>
      <c r="NR1129" s="661"/>
      <c r="NS1129" s="661"/>
      <c r="NT1129" s="661"/>
      <c r="NU1129" s="661"/>
      <c r="NV1129" s="661"/>
      <c r="NW1129" s="661"/>
      <c r="NX1129" s="661"/>
      <c r="NY1129" s="661"/>
      <c r="NZ1129" s="661"/>
      <c r="OA1129" s="661"/>
      <c r="OB1129" s="661"/>
      <c r="OC1129" s="661"/>
      <c r="OD1129" s="661"/>
      <c r="OE1129" s="661"/>
      <c r="OF1129" s="661"/>
      <c r="OG1129" s="661"/>
      <c r="OH1129" s="661"/>
      <c r="OI1129" s="661"/>
      <c r="OJ1129" s="661"/>
      <c r="OK1129" s="661"/>
      <c r="OL1129" s="661"/>
      <c r="OM1129" s="661"/>
      <c r="ON1129" s="661"/>
      <c r="OO1129" s="661"/>
      <c r="OP1129" s="661"/>
      <c r="OQ1129" s="661"/>
      <c r="OR1129" s="661"/>
      <c r="OS1129" s="661"/>
      <c r="OT1129" s="661"/>
      <c r="OU1129" s="661"/>
      <c r="OV1129" s="661"/>
      <c r="OW1129" s="661"/>
      <c r="OX1129" s="661"/>
      <c r="OY1129" s="661"/>
      <c r="OZ1129" s="661"/>
      <c r="PA1129" s="661"/>
      <c r="PB1129" s="661"/>
      <c r="PC1129" s="661"/>
      <c r="PD1129" s="661"/>
      <c r="PE1129" s="661"/>
      <c r="PF1129" s="661"/>
      <c r="PG1129" s="661"/>
      <c r="PH1129" s="661"/>
      <c r="PI1129" s="661"/>
      <c r="PJ1129" s="661"/>
      <c r="PK1129" s="661"/>
      <c r="PL1129" s="661"/>
      <c r="PM1129" s="661"/>
      <c r="PN1129" s="661"/>
      <c r="PO1129" s="661"/>
      <c r="PP1129" s="661"/>
      <c r="PQ1129" s="661"/>
      <c r="PR1129" s="661"/>
      <c r="PS1129" s="661"/>
      <c r="PT1129" s="661"/>
      <c r="PU1129" s="661"/>
      <c r="PV1129" s="661"/>
      <c r="PW1129" s="661"/>
      <c r="PX1129" s="661"/>
      <c r="PY1129" s="661"/>
      <c r="PZ1129" s="661"/>
      <c r="QA1129" s="661"/>
      <c r="QB1129" s="661"/>
      <c r="QC1129" s="661"/>
      <c r="QD1129" s="661"/>
      <c r="QE1129" s="661"/>
      <c r="QF1129" s="661"/>
      <c r="QG1129" s="661"/>
      <c r="QH1129" s="661"/>
      <c r="QI1129" s="661"/>
      <c r="QJ1129" s="661"/>
      <c r="QK1129" s="661"/>
      <c r="QL1129" s="661"/>
      <c r="QM1129" s="661"/>
      <c r="QN1129" s="661"/>
      <c r="QO1129" s="661"/>
      <c r="QP1129" s="661"/>
      <c r="QQ1129" s="661"/>
      <c r="QR1129" s="661"/>
      <c r="QS1129" s="661"/>
      <c r="QT1129" s="661"/>
      <c r="QU1129" s="661"/>
      <c r="QV1129" s="661"/>
      <c r="QW1129" s="661"/>
      <c r="QX1129" s="661"/>
      <c r="QY1129" s="661"/>
      <c r="QZ1129" s="661"/>
      <c r="RA1129" s="661"/>
      <c r="RB1129" s="661"/>
      <c r="RC1129" s="661"/>
      <c r="RD1129" s="661"/>
      <c r="RE1129" s="661"/>
      <c r="RF1129" s="661"/>
      <c r="RG1129" s="661"/>
      <c r="RH1129" s="661"/>
      <c r="RI1129" s="661"/>
      <c r="RJ1129" s="661"/>
      <c r="RK1129" s="661"/>
      <c r="RL1129" s="661"/>
      <c r="RM1129" s="661"/>
      <c r="RN1129" s="661"/>
      <c r="RO1129" s="661"/>
      <c r="RP1129" s="661"/>
      <c r="RQ1129" s="661"/>
      <c r="RR1129" s="661"/>
      <c r="RS1129" s="661"/>
      <c r="RT1129" s="661"/>
      <c r="RU1129" s="661"/>
      <c r="RV1129" s="661"/>
      <c r="RW1129" s="661"/>
      <c r="RX1129" s="661"/>
      <c r="RY1129" s="661"/>
      <c r="RZ1129" s="661"/>
      <c r="SA1129" s="661"/>
      <c r="SB1129" s="661"/>
      <c r="SC1129" s="661"/>
      <c r="SD1129" s="661"/>
      <c r="SE1129" s="661"/>
      <c r="SF1129" s="661"/>
      <c r="SG1129" s="661"/>
      <c r="SH1129" s="661"/>
      <c r="SI1129" s="661"/>
      <c r="SJ1129" s="661"/>
      <c r="SK1129" s="661"/>
      <c r="SL1129" s="661"/>
      <c r="SM1129" s="661"/>
      <c r="SN1129" s="661"/>
      <c r="SO1129" s="661"/>
      <c r="SP1129" s="661"/>
      <c r="SQ1129" s="661"/>
      <c r="SR1129" s="661"/>
      <c r="SS1129" s="661"/>
      <c r="ST1129" s="661"/>
      <c r="SU1129" s="661"/>
      <c r="SV1129" s="661"/>
      <c r="SW1129" s="661"/>
      <c r="SX1129" s="661"/>
      <c r="SY1129" s="661"/>
      <c r="SZ1129" s="661"/>
      <c r="TA1129" s="661"/>
      <c r="TB1129" s="661"/>
      <c r="TC1129" s="661"/>
      <c r="TD1129" s="661"/>
      <c r="TE1129" s="661"/>
      <c r="TF1129" s="661"/>
      <c r="TG1129" s="661"/>
      <c r="TH1129" s="661"/>
      <c r="TI1129" s="661"/>
      <c r="TJ1129" s="661"/>
      <c r="TK1129" s="661"/>
      <c r="TL1129" s="661"/>
      <c r="TM1129" s="661"/>
      <c r="TN1129" s="661"/>
      <c r="TO1129" s="661"/>
      <c r="TP1129" s="661"/>
      <c r="TQ1129" s="661"/>
      <c r="TR1129" s="661"/>
      <c r="TS1129" s="661"/>
      <c r="TT1129" s="661"/>
      <c r="TU1129" s="661"/>
      <c r="TV1129" s="661"/>
      <c r="TW1129" s="661"/>
      <c r="TX1129" s="661"/>
      <c r="TY1129" s="661"/>
      <c r="TZ1129" s="661"/>
      <c r="UA1129" s="661"/>
      <c r="UB1129" s="661"/>
      <c r="UC1129" s="661"/>
      <c r="UD1129" s="661"/>
      <c r="UE1129" s="661"/>
      <c r="UF1129" s="661"/>
      <c r="UG1129" s="661"/>
      <c r="UH1129" s="661"/>
      <c r="UI1129" s="661"/>
      <c r="UJ1129" s="661"/>
      <c r="UK1129" s="661"/>
      <c r="UL1129" s="661"/>
      <c r="UM1129" s="661"/>
      <c r="UN1129" s="661"/>
      <c r="UO1129" s="661"/>
      <c r="UP1129" s="661"/>
      <c r="UQ1129" s="661"/>
      <c r="UR1129" s="661"/>
      <c r="US1129" s="661"/>
      <c r="UT1129" s="661"/>
      <c r="UU1129" s="661"/>
      <c r="UV1129" s="661"/>
      <c r="UW1129" s="661"/>
      <c r="UX1129" s="661"/>
      <c r="UY1129" s="661"/>
      <c r="UZ1129" s="661"/>
      <c r="VA1129" s="661"/>
      <c r="VB1129" s="661"/>
      <c r="VC1129" s="661"/>
      <c r="VD1129" s="661"/>
      <c r="VE1129" s="661"/>
      <c r="VF1129" s="661"/>
      <c r="VG1129" s="661"/>
      <c r="VH1129" s="661"/>
      <c r="VI1129" s="661"/>
      <c r="VJ1129" s="661"/>
      <c r="VK1129" s="661"/>
      <c r="VL1129" s="661"/>
      <c r="VM1129" s="661"/>
      <c r="VN1129" s="661"/>
      <c r="VO1129" s="661"/>
      <c r="VP1129" s="661"/>
      <c r="VQ1129" s="661"/>
      <c r="VR1129" s="661"/>
      <c r="VS1129" s="661"/>
      <c r="VT1129" s="661"/>
      <c r="VU1129" s="661"/>
      <c r="VV1129" s="661"/>
      <c r="VW1129" s="661"/>
      <c r="VX1129" s="661"/>
      <c r="VY1129" s="661"/>
      <c r="VZ1129" s="661"/>
      <c r="WA1129" s="661"/>
      <c r="WB1129" s="661"/>
      <c r="WC1129" s="661"/>
      <c r="WD1129" s="661"/>
      <c r="WE1129" s="661"/>
      <c r="WF1129" s="661"/>
      <c r="WG1129" s="661"/>
      <c r="WH1129" s="661"/>
      <c r="WI1129" s="661"/>
      <c r="WJ1129" s="661"/>
      <c r="WK1129" s="661"/>
      <c r="WL1129" s="661"/>
      <c r="WM1129" s="661"/>
      <c r="WN1129" s="661"/>
      <c r="WO1129" s="661"/>
      <c r="WP1129" s="661"/>
      <c r="WQ1129" s="661"/>
      <c r="WR1129" s="661"/>
      <c r="WS1129" s="661"/>
      <c r="WT1129" s="661"/>
      <c r="WU1129" s="661"/>
      <c r="WV1129" s="661"/>
      <c r="WW1129" s="661"/>
      <c r="WX1129" s="661"/>
      <c r="WY1129" s="661"/>
      <c r="WZ1129" s="661"/>
      <c r="XA1129" s="661"/>
      <c r="XB1129" s="661"/>
      <c r="XC1129" s="661"/>
      <c r="XD1129" s="661"/>
      <c r="XE1129" s="661"/>
      <c r="XF1129" s="661"/>
      <c r="XG1129" s="661"/>
      <c r="XH1129" s="661"/>
      <c r="XI1129" s="661"/>
      <c r="XJ1129" s="661"/>
      <c r="XK1129" s="661"/>
      <c r="XL1129" s="661"/>
      <c r="XM1129" s="661"/>
      <c r="XN1129" s="661"/>
      <c r="XO1129" s="661"/>
      <c r="XP1129" s="661"/>
      <c r="XQ1129" s="661"/>
      <c r="XR1129" s="661"/>
      <c r="XS1129" s="661"/>
      <c r="XT1129" s="661"/>
      <c r="XU1129" s="661"/>
      <c r="XV1129" s="661"/>
      <c r="XW1129" s="661"/>
      <c r="XX1129" s="661"/>
      <c r="XY1129" s="661"/>
      <c r="XZ1129" s="661"/>
      <c r="YA1129" s="661"/>
      <c r="YB1129" s="661"/>
      <c r="YC1129" s="661"/>
      <c r="YD1129" s="661"/>
      <c r="YE1129" s="661"/>
      <c r="YF1129" s="661"/>
      <c r="YG1129" s="661"/>
      <c r="YH1129" s="661"/>
      <c r="YI1129" s="661"/>
      <c r="YJ1129" s="661"/>
      <c r="YK1129" s="661"/>
      <c r="YL1129" s="661"/>
      <c r="YM1129" s="661"/>
      <c r="YN1129" s="661"/>
      <c r="YO1129" s="661"/>
      <c r="YP1129" s="661"/>
      <c r="YQ1129" s="661"/>
      <c r="YR1129" s="661"/>
      <c r="YS1129" s="661"/>
      <c r="YT1129" s="661"/>
      <c r="YU1129" s="661"/>
      <c r="YV1129" s="661"/>
      <c r="YW1129" s="661"/>
      <c r="YX1129" s="661"/>
      <c r="YY1129" s="661"/>
      <c r="YZ1129" s="661"/>
      <c r="ZA1129" s="661"/>
      <c r="ZB1129" s="661"/>
      <c r="ZC1129" s="661"/>
      <c r="ZD1129" s="661"/>
      <c r="ZE1129" s="661"/>
      <c r="ZF1129" s="661"/>
      <c r="ZG1129" s="661"/>
      <c r="ZH1129" s="661"/>
      <c r="ZI1129" s="661"/>
      <c r="ZJ1129" s="661"/>
      <c r="ZK1129" s="661"/>
      <c r="ZL1129" s="661"/>
      <c r="ZM1129" s="661"/>
      <c r="ZN1129" s="661"/>
      <c r="ZO1129" s="661"/>
      <c r="ZP1129" s="661"/>
      <c r="ZQ1129" s="661"/>
      <c r="ZR1129" s="661"/>
      <c r="ZS1129" s="661"/>
      <c r="ZT1129" s="661"/>
      <c r="ZU1129" s="661"/>
      <c r="ZV1129" s="661"/>
      <c r="ZW1129" s="661"/>
      <c r="ZX1129" s="661"/>
      <c r="ZY1129" s="661"/>
      <c r="ZZ1129" s="661"/>
      <c r="AAA1129" s="661"/>
      <c r="AAB1129" s="661"/>
      <c r="AAC1129" s="661"/>
      <c r="AAD1129" s="661"/>
      <c r="AAE1129" s="661"/>
      <c r="AAF1129" s="661"/>
      <c r="AAG1129" s="661"/>
      <c r="AAH1129" s="661"/>
      <c r="AAI1129" s="661"/>
      <c r="AAJ1129" s="661"/>
      <c r="AAK1129" s="661"/>
      <c r="AAL1129" s="661"/>
      <c r="AAM1129" s="661"/>
      <c r="AAN1129" s="661"/>
      <c r="AAO1129" s="661"/>
      <c r="AAP1129" s="661"/>
      <c r="AAQ1129" s="661"/>
      <c r="AAR1129" s="661"/>
      <c r="AAS1129" s="661"/>
      <c r="AAT1129" s="661"/>
      <c r="AAU1129" s="661"/>
      <c r="AAV1129" s="661"/>
      <c r="AAW1129" s="661"/>
      <c r="AAX1129" s="661"/>
      <c r="AAY1129" s="661"/>
      <c r="AAZ1129" s="661"/>
      <c r="ABA1129" s="661"/>
      <c r="ABB1129" s="661"/>
      <c r="ABC1129" s="661"/>
      <c r="ABD1129" s="661"/>
      <c r="ABE1129" s="661"/>
      <c r="ABF1129" s="661"/>
      <c r="ABG1129" s="661"/>
      <c r="ABH1129" s="661"/>
      <c r="ABI1129" s="661"/>
      <c r="ABJ1129" s="661"/>
      <c r="ABK1129" s="661"/>
      <c r="ABL1129" s="661"/>
      <c r="ABM1129" s="661"/>
      <c r="ABN1129" s="661"/>
      <c r="ABO1129" s="661"/>
      <c r="ABP1129" s="661"/>
      <c r="ABQ1129" s="661"/>
      <c r="ABR1129" s="661"/>
      <c r="ABS1129" s="661"/>
      <c r="ABT1129" s="661"/>
      <c r="ABU1129" s="661"/>
      <c r="ABV1129" s="661"/>
      <c r="ABW1129" s="661"/>
      <c r="ABX1129" s="661"/>
      <c r="ABY1129" s="661"/>
      <c r="ABZ1129" s="661"/>
      <c r="ACA1129" s="661"/>
      <c r="ACB1129" s="661"/>
      <c r="ACC1129" s="661"/>
      <c r="ACD1129" s="661"/>
      <c r="ACE1129" s="661"/>
      <c r="ACF1129" s="661"/>
      <c r="ACG1129" s="661"/>
      <c r="ACH1129" s="661"/>
      <c r="ACI1129" s="661"/>
      <c r="ACJ1129" s="661"/>
      <c r="ACK1129" s="661"/>
      <c r="ACL1129" s="661"/>
      <c r="ACM1129" s="661"/>
      <c r="ACN1129" s="661"/>
      <c r="ACO1129" s="661"/>
      <c r="ACP1129" s="661"/>
      <c r="ACQ1129" s="655"/>
      <c r="ACR1129" s="884" t="s">
        <v>671</v>
      </c>
      <c r="ACS1129" s="885" t="s">
        <v>687</v>
      </c>
    </row>
    <row r="1130" spans="1:777" ht="81" customHeight="1">
      <c r="A1130" s="655"/>
      <c r="B1130" s="881"/>
      <c r="C1130" s="882"/>
      <c r="D1130" s="882"/>
      <c r="E1130" s="882"/>
      <c r="F1130" s="882"/>
      <c r="G1130" s="882"/>
      <c r="H1130" s="881"/>
      <c r="I1130" s="881"/>
      <c r="J1130" s="881"/>
      <c r="K1130" s="881"/>
      <c r="L1130" s="881"/>
      <c r="M1130" s="881"/>
      <c r="N1130" s="881"/>
      <c r="O1130" s="881"/>
      <c r="P1130" s="881"/>
      <c r="Q1130" s="881"/>
      <c r="R1130" s="881"/>
      <c r="S1130" s="881"/>
      <c r="T1130" s="881"/>
      <c r="U1130" s="881"/>
      <c r="V1130" s="881"/>
      <c r="W1130" s="881"/>
      <c r="X1130" s="881"/>
      <c r="Y1130" s="881"/>
      <c r="Z1130" s="881"/>
      <c r="AA1130" s="881"/>
      <c r="AB1130" s="661"/>
      <c r="AC1130" s="661"/>
      <c r="AD1130" s="661"/>
      <c r="AE1130" s="661"/>
      <c r="AF1130" s="661"/>
      <c r="AG1130" s="661"/>
      <c r="AH1130" s="661"/>
      <c r="AI1130" s="661"/>
      <c r="AJ1130" s="661"/>
      <c r="AK1130" s="661"/>
      <c r="AL1130" s="661"/>
      <c r="AM1130" s="661"/>
      <c r="AN1130" s="661"/>
      <c r="AO1130" s="661"/>
      <c r="AP1130" s="661"/>
      <c r="AQ1130" s="661"/>
      <c r="AR1130" s="661"/>
      <c r="AS1130" s="661"/>
      <c r="AT1130" s="661"/>
      <c r="AU1130" s="661"/>
      <c r="AV1130" s="881"/>
      <c r="AW1130" s="881"/>
      <c r="AX1130" s="881"/>
      <c r="AY1130" s="881"/>
      <c r="AZ1130" s="881"/>
      <c r="BA1130" s="881"/>
      <c r="BB1130" s="881"/>
      <c r="BC1130" s="881"/>
      <c r="BD1130" s="881"/>
      <c r="BE1130" s="881"/>
      <c r="BF1130" s="881"/>
      <c r="BG1130" s="881"/>
      <c r="BH1130" s="881"/>
      <c r="BI1130" s="881"/>
      <c r="BJ1130" s="881"/>
      <c r="BK1130" s="882"/>
      <c r="BL1130" s="882"/>
      <c r="BM1130" s="882"/>
      <c r="BN1130" s="882"/>
      <c r="BO1130" s="882"/>
      <c r="BP1130" s="882"/>
      <c r="BQ1130" s="882"/>
      <c r="BR1130" s="882"/>
      <c r="BS1130" s="882"/>
      <c r="BT1130" s="882"/>
      <c r="BU1130" s="882"/>
      <c r="BV1130" s="882"/>
      <c r="BW1130" s="882"/>
      <c r="BX1130" s="882"/>
      <c r="BY1130" s="882"/>
      <c r="BZ1130" s="882"/>
      <c r="CA1130" s="882"/>
      <c r="CB1130" s="881"/>
      <c r="CC1130" s="661"/>
      <c r="CD1130" s="880"/>
      <c r="CE1130" s="661"/>
      <c r="CF1130" s="661"/>
      <c r="CG1130" s="661"/>
      <c r="CH1130" s="661"/>
      <c r="CI1130" s="661"/>
      <c r="CJ1130" s="661"/>
      <c r="CK1130" s="661"/>
      <c r="CL1130" s="661"/>
      <c r="CM1130" s="661"/>
      <c r="CN1130" s="661"/>
      <c r="CO1130" s="661"/>
      <c r="CP1130" s="661"/>
      <c r="CQ1130" s="661"/>
      <c r="CR1130" s="661"/>
      <c r="CS1130" s="661"/>
      <c r="CT1130" s="661"/>
      <c r="CU1130" s="661"/>
      <c r="CV1130" s="661"/>
      <c r="CW1130" s="661"/>
      <c r="CX1130" s="661"/>
      <c r="CY1130" s="661"/>
      <c r="CZ1130" s="661"/>
      <c r="DA1130" s="661"/>
      <c r="DB1130" s="661"/>
      <c r="DC1130" s="661"/>
      <c r="DD1130" s="661"/>
      <c r="DE1130" s="661"/>
      <c r="DF1130" s="661"/>
      <c r="DG1130" s="661"/>
      <c r="DH1130" s="661"/>
      <c r="DI1130" s="661"/>
      <c r="DJ1130" s="661"/>
      <c r="DK1130" s="661"/>
      <c r="DL1130" s="661"/>
      <c r="DM1130" s="661"/>
      <c r="DN1130" s="661"/>
      <c r="DO1130" s="661"/>
      <c r="DP1130" s="661"/>
      <c r="DQ1130" s="661"/>
      <c r="DR1130" s="661"/>
      <c r="DS1130" s="661"/>
      <c r="DT1130" s="661"/>
      <c r="DU1130" s="661"/>
      <c r="DV1130" s="661"/>
      <c r="DW1130" s="661"/>
      <c r="DX1130" s="661"/>
      <c r="DY1130" s="661"/>
      <c r="DZ1130" s="661"/>
      <c r="EA1130" s="661"/>
      <c r="EB1130" s="661"/>
      <c r="EC1130" s="661"/>
      <c r="ED1130" s="661"/>
      <c r="EE1130" s="661"/>
      <c r="EF1130" s="661"/>
      <c r="EG1130" s="661"/>
      <c r="EH1130" s="661"/>
      <c r="EI1130" s="661"/>
      <c r="EJ1130" s="661"/>
      <c r="EK1130" s="661"/>
      <c r="EL1130" s="661"/>
      <c r="EM1130" s="661"/>
      <c r="EN1130" s="661"/>
      <c r="EO1130" s="661"/>
      <c r="EP1130" s="661"/>
      <c r="EQ1130" s="661"/>
      <c r="ER1130" s="661"/>
      <c r="ES1130" s="661"/>
      <c r="ET1130" s="661"/>
      <c r="EU1130" s="661"/>
      <c r="EV1130" s="661"/>
      <c r="EW1130" s="661"/>
      <c r="EX1130" s="661"/>
      <c r="EY1130" s="661"/>
      <c r="EZ1130" s="661"/>
      <c r="FA1130" s="661"/>
      <c r="FB1130" s="661"/>
      <c r="FC1130" s="661"/>
      <c r="FD1130" s="661"/>
      <c r="FE1130" s="661"/>
      <c r="FF1130" s="661"/>
      <c r="FG1130" s="661"/>
      <c r="FH1130" s="661"/>
      <c r="FI1130" s="661"/>
      <c r="FJ1130" s="661"/>
      <c r="FK1130" s="661"/>
      <c r="FL1130" s="661"/>
      <c r="FM1130" s="661"/>
      <c r="FN1130" s="661"/>
      <c r="FO1130" s="661"/>
      <c r="FP1130" s="661"/>
      <c r="FQ1130" s="661"/>
      <c r="FR1130" s="661"/>
      <c r="FS1130" s="661"/>
      <c r="FT1130" s="661"/>
      <c r="FU1130" s="661"/>
      <c r="FV1130" s="661"/>
      <c r="FW1130" s="661"/>
      <c r="FX1130" s="661"/>
      <c r="FY1130" s="661"/>
      <c r="FZ1130" s="661"/>
      <c r="GA1130" s="661"/>
      <c r="GB1130" s="661"/>
      <c r="GC1130" s="661"/>
      <c r="GD1130" s="661"/>
      <c r="GE1130" s="661"/>
      <c r="GF1130" s="661"/>
      <c r="GG1130" s="661"/>
      <c r="GH1130" s="661"/>
      <c r="GI1130" s="661"/>
      <c r="GJ1130" s="661"/>
      <c r="GK1130" s="661"/>
      <c r="GL1130" s="661"/>
      <c r="GM1130" s="661"/>
      <c r="GN1130" s="661"/>
      <c r="GO1130" s="661"/>
      <c r="GP1130" s="661"/>
      <c r="GQ1130" s="661"/>
      <c r="GR1130" s="661"/>
      <c r="GS1130" s="661"/>
      <c r="GT1130" s="661"/>
      <c r="GU1130" s="661"/>
      <c r="GV1130" s="661"/>
      <c r="GW1130" s="661"/>
      <c r="GX1130" s="661"/>
      <c r="GY1130" s="661"/>
      <c r="GZ1130" s="661"/>
      <c r="HA1130" s="661"/>
      <c r="HB1130" s="661"/>
      <c r="HC1130" s="661"/>
      <c r="HD1130" s="661"/>
      <c r="HE1130" s="661"/>
      <c r="HF1130" s="661"/>
      <c r="HG1130" s="661"/>
      <c r="HH1130" s="661"/>
      <c r="HI1130" s="661"/>
      <c r="HJ1130" s="661"/>
      <c r="HK1130" s="661"/>
      <c r="HL1130" s="661"/>
      <c r="HM1130" s="661"/>
      <c r="HN1130" s="661"/>
      <c r="HO1130" s="661"/>
      <c r="HP1130" s="661"/>
      <c r="HQ1130" s="661"/>
      <c r="HR1130" s="661"/>
      <c r="HS1130" s="661"/>
      <c r="HT1130" s="661"/>
      <c r="HU1130" s="661"/>
      <c r="HV1130" s="661"/>
      <c r="HW1130" s="661"/>
      <c r="HX1130" s="661"/>
      <c r="HY1130" s="661"/>
      <c r="HZ1130" s="661"/>
      <c r="IA1130" s="661"/>
      <c r="IB1130" s="661"/>
      <c r="IC1130" s="661"/>
      <c r="ID1130" s="661"/>
      <c r="IE1130" s="661"/>
      <c r="IF1130" s="661"/>
      <c r="IG1130" s="661"/>
      <c r="IH1130" s="661"/>
      <c r="II1130" s="661"/>
      <c r="IJ1130" s="661"/>
      <c r="IK1130" s="661"/>
      <c r="IL1130" s="661"/>
      <c r="IM1130" s="661"/>
      <c r="IN1130" s="661"/>
      <c r="IO1130" s="661"/>
      <c r="IP1130" s="661"/>
      <c r="IQ1130" s="661"/>
      <c r="IR1130" s="661"/>
      <c r="IS1130" s="661"/>
      <c r="IT1130" s="661"/>
      <c r="IU1130" s="661"/>
      <c r="IV1130" s="661"/>
      <c r="IW1130" s="661"/>
      <c r="IX1130" s="661"/>
      <c r="IY1130" s="661"/>
      <c r="IZ1130" s="661"/>
      <c r="JA1130" s="661"/>
      <c r="JB1130" s="661"/>
      <c r="JC1130" s="661"/>
      <c r="JD1130" s="661"/>
      <c r="JE1130" s="661"/>
      <c r="JF1130" s="661"/>
      <c r="JG1130" s="661"/>
      <c r="JH1130" s="661"/>
      <c r="JI1130" s="661"/>
      <c r="JJ1130" s="661"/>
      <c r="JK1130" s="661"/>
      <c r="JL1130" s="661"/>
      <c r="JM1130" s="661"/>
      <c r="JN1130" s="661"/>
      <c r="JO1130" s="661"/>
      <c r="JP1130" s="661"/>
      <c r="JQ1130" s="661"/>
      <c r="JR1130" s="661"/>
      <c r="JS1130" s="661"/>
      <c r="JT1130" s="661"/>
      <c r="JU1130" s="661"/>
      <c r="JV1130" s="661"/>
      <c r="JW1130" s="661"/>
      <c r="JX1130" s="661"/>
      <c r="JY1130" s="661"/>
      <c r="JZ1130" s="661"/>
      <c r="KA1130" s="661"/>
      <c r="KB1130" s="661"/>
      <c r="KC1130" s="661"/>
      <c r="KD1130" s="661"/>
      <c r="KE1130" s="661"/>
      <c r="KF1130" s="661"/>
      <c r="KG1130" s="661"/>
      <c r="KH1130" s="661"/>
      <c r="KI1130" s="661"/>
      <c r="KJ1130" s="661"/>
      <c r="KK1130" s="661"/>
      <c r="KL1130" s="661"/>
      <c r="KM1130" s="661"/>
      <c r="KN1130" s="661"/>
      <c r="KO1130" s="661"/>
      <c r="KP1130" s="661"/>
      <c r="KQ1130" s="661"/>
      <c r="KR1130" s="661"/>
      <c r="KS1130" s="661"/>
      <c r="KT1130" s="661"/>
      <c r="KU1130" s="661"/>
      <c r="KV1130" s="661"/>
      <c r="KW1130" s="661"/>
      <c r="KX1130" s="661"/>
      <c r="KY1130" s="661"/>
      <c r="KZ1130" s="661"/>
      <c r="LA1130" s="661"/>
      <c r="LB1130" s="661"/>
      <c r="LC1130" s="661"/>
      <c r="LD1130" s="661"/>
      <c r="LE1130" s="661"/>
      <c r="LF1130" s="661"/>
      <c r="LG1130" s="661"/>
      <c r="LH1130" s="661"/>
      <c r="LI1130" s="661"/>
      <c r="LJ1130" s="661"/>
      <c r="LK1130" s="661"/>
      <c r="LL1130" s="661"/>
      <c r="LM1130" s="661"/>
      <c r="LN1130" s="661"/>
      <c r="LO1130" s="661"/>
      <c r="LP1130" s="661"/>
      <c r="LQ1130" s="661"/>
      <c r="LR1130" s="661"/>
      <c r="LS1130" s="661"/>
      <c r="LT1130" s="661"/>
      <c r="LU1130" s="661"/>
      <c r="LV1130" s="661"/>
      <c r="LW1130" s="661"/>
      <c r="LX1130" s="661"/>
      <c r="LY1130" s="661"/>
      <c r="LZ1130" s="661"/>
      <c r="MA1130" s="661"/>
      <c r="MB1130" s="661"/>
      <c r="MC1130" s="661"/>
      <c r="MD1130" s="661"/>
      <c r="ME1130" s="661"/>
      <c r="MF1130" s="661"/>
      <c r="MG1130" s="661"/>
      <c r="MH1130" s="661"/>
      <c r="MI1130" s="661"/>
      <c r="MJ1130" s="661"/>
      <c r="MK1130" s="661"/>
      <c r="ML1130" s="661"/>
      <c r="MM1130" s="661"/>
      <c r="MN1130" s="661"/>
      <c r="MO1130" s="661"/>
      <c r="MP1130" s="661"/>
      <c r="MQ1130" s="661"/>
      <c r="MR1130" s="661"/>
      <c r="MS1130" s="661"/>
      <c r="MT1130" s="661"/>
      <c r="MU1130" s="661"/>
      <c r="MV1130" s="661"/>
      <c r="MW1130" s="661"/>
      <c r="MX1130" s="661"/>
      <c r="MY1130" s="661"/>
      <c r="MZ1130" s="661"/>
      <c r="NA1130" s="661"/>
      <c r="NB1130" s="661"/>
      <c r="NC1130" s="661"/>
      <c r="ND1130" s="661"/>
      <c r="NE1130" s="661"/>
      <c r="NF1130" s="661"/>
      <c r="NG1130" s="661"/>
      <c r="NH1130" s="661"/>
      <c r="NI1130" s="661"/>
      <c r="NJ1130" s="661"/>
      <c r="NK1130" s="661"/>
      <c r="NL1130" s="661"/>
      <c r="NM1130" s="661"/>
      <c r="NN1130" s="661"/>
      <c r="NO1130" s="661"/>
      <c r="NP1130" s="661"/>
      <c r="NQ1130" s="661"/>
      <c r="NR1130" s="661"/>
      <c r="NS1130" s="661"/>
      <c r="NT1130" s="661"/>
      <c r="NU1130" s="661"/>
      <c r="NV1130" s="661"/>
      <c r="NW1130" s="661"/>
      <c r="NX1130" s="661"/>
      <c r="NY1130" s="661"/>
      <c r="NZ1130" s="661"/>
      <c r="OA1130" s="661"/>
      <c r="OB1130" s="661"/>
      <c r="OC1130" s="661"/>
      <c r="OD1130" s="661"/>
      <c r="OE1130" s="661"/>
      <c r="OF1130" s="661"/>
      <c r="OG1130" s="661"/>
      <c r="OH1130" s="661"/>
      <c r="OI1130" s="661"/>
      <c r="OJ1130" s="661"/>
      <c r="OK1130" s="661"/>
      <c r="OL1130" s="661"/>
      <c r="OM1130" s="661"/>
      <c r="ON1130" s="661"/>
      <c r="OO1130" s="661"/>
      <c r="OP1130" s="661"/>
      <c r="OQ1130" s="661"/>
      <c r="OR1130" s="661"/>
      <c r="OS1130" s="661"/>
      <c r="OT1130" s="661"/>
      <c r="OU1130" s="661"/>
      <c r="OV1130" s="661"/>
      <c r="OW1130" s="661"/>
      <c r="OX1130" s="661"/>
      <c r="OY1130" s="661"/>
      <c r="OZ1130" s="661"/>
      <c r="PA1130" s="661"/>
      <c r="PB1130" s="661"/>
      <c r="PC1130" s="661"/>
      <c r="PD1130" s="661"/>
      <c r="PE1130" s="661"/>
      <c r="PF1130" s="661"/>
      <c r="PG1130" s="661"/>
      <c r="PH1130" s="661"/>
      <c r="PI1130" s="661"/>
      <c r="PJ1130" s="661"/>
      <c r="PK1130" s="661"/>
      <c r="PL1130" s="661"/>
      <c r="PM1130" s="661"/>
      <c r="PN1130" s="661"/>
      <c r="PO1130" s="661"/>
      <c r="PP1130" s="661"/>
      <c r="PQ1130" s="661"/>
      <c r="PR1130" s="661"/>
      <c r="PS1130" s="661"/>
      <c r="PT1130" s="661"/>
      <c r="PU1130" s="661"/>
      <c r="PV1130" s="661"/>
      <c r="PW1130" s="661"/>
      <c r="PX1130" s="661"/>
      <c r="PY1130" s="661"/>
      <c r="PZ1130" s="661"/>
      <c r="QA1130" s="661"/>
      <c r="QB1130" s="661"/>
      <c r="QC1130" s="661"/>
      <c r="QD1130" s="661"/>
      <c r="QE1130" s="661"/>
      <c r="QF1130" s="661"/>
      <c r="QG1130" s="661"/>
      <c r="QH1130" s="661"/>
      <c r="QI1130" s="661"/>
      <c r="QJ1130" s="661"/>
      <c r="QK1130" s="661"/>
      <c r="QL1130" s="661"/>
      <c r="QM1130" s="661"/>
      <c r="QN1130" s="661"/>
      <c r="QO1130" s="661"/>
      <c r="QP1130" s="661"/>
      <c r="QQ1130" s="661"/>
      <c r="QR1130" s="661"/>
      <c r="QS1130" s="661"/>
      <c r="QT1130" s="661"/>
      <c r="QU1130" s="661"/>
      <c r="QV1130" s="661"/>
      <c r="QW1130" s="661"/>
      <c r="QX1130" s="661"/>
      <c r="QY1130" s="661"/>
      <c r="QZ1130" s="661"/>
      <c r="RA1130" s="661"/>
      <c r="RB1130" s="661"/>
      <c r="RC1130" s="661"/>
      <c r="RD1130" s="661"/>
      <c r="RE1130" s="661"/>
      <c r="RF1130" s="661"/>
      <c r="RG1130" s="661"/>
      <c r="RH1130" s="661"/>
      <c r="RI1130" s="661"/>
      <c r="RJ1130" s="661"/>
      <c r="RK1130" s="661"/>
      <c r="RL1130" s="661"/>
      <c r="RM1130" s="661"/>
      <c r="RN1130" s="661"/>
      <c r="RO1130" s="661"/>
      <c r="RP1130" s="661"/>
      <c r="RQ1130" s="661"/>
      <c r="RR1130" s="661"/>
      <c r="RS1130" s="661"/>
      <c r="RT1130" s="661"/>
      <c r="RU1130" s="661"/>
      <c r="RV1130" s="661"/>
      <c r="RW1130" s="661"/>
      <c r="RX1130" s="661"/>
      <c r="RY1130" s="661"/>
      <c r="RZ1130" s="661"/>
      <c r="SA1130" s="661"/>
      <c r="SB1130" s="661"/>
      <c r="SC1130" s="661"/>
      <c r="SD1130" s="661"/>
      <c r="SE1130" s="661"/>
      <c r="SF1130" s="661"/>
      <c r="SG1130" s="661"/>
      <c r="SH1130" s="661"/>
      <c r="SI1130" s="661"/>
      <c r="SJ1130" s="661"/>
      <c r="SK1130" s="661"/>
      <c r="SL1130" s="661"/>
      <c r="SM1130" s="661"/>
      <c r="SN1130" s="661"/>
      <c r="SO1130" s="661"/>
      <c r="SP1130" s="661"/>
      <c r="SQ1130" s="661"/>
      <c r="SR1130" s="661"/>
      <c r="SS1130" s="661"/>
      <c r="ST1130" s="661"/>
      <c r="SU1130" s="661"/>
      <c r="SV1130" s="661"/>
      <c r="SW1130" s="661"/>
      <c r="SX1130" s="661"/>
      <c r="SY1130" s="661"/>
      <c r="SZ1130" s="661"/>
      <c r="TA1130" s="661"/>
      <c r="TB1130" s="661"/>
      <c r="TC1130" s="661"/>
      <c r="TD1130" s="661"/>
      <c r="TE1130" s="661"/>
      <c r="TF1130" s="661"/>
      <c r="TG1130" s="661"/>
      <c r="TH1130" s="661"/>
      <c r="TI1130" s="661"/>
      <c r="TJ1130" s="661"/>
      <c r="TK1130" s="661"/>
      <c r="TL1130" s="661"/>
      <c r="TM1130" s="661"/>
      <c r="TN1130" s="661"/>
      <c r="TO1130" s="661"/>
      <c r="TP1130" s="661"/>
      <c r="TQ1130" s="661"/>
      <c r="TR1130" s="661"/>
      <c r="TS1130" s="661"/>
      <c r="TT1130" s="661"/>
      <c r="TU1130" s="661"/>
      <c r="TV1130" s="661"/>
      <c r="TW1130" s="661"/>
      <c r="TX1130" s="661"/>
      <c r="TY1130" s="661"/>
      <c r="TZ1130" s="661"/>
      <c r="UA1130" s="661"/>
      <c r="UB1130" s="661"/>
      <c r="UC1130" s="661"/>
      <c r="UD1130" s="661"/>
      <c r="UE1130" s="661"/>
      <c r="UF1130" s="661"/>
      <c r="UG1130" s="661"/>
      <c r="UH1130" s="661"/>
      <c r="UI1130" s="661"/>
      <c r="UJ1130" s="661"/>
      <c r="UK1130" s="661"/>
      <c r="UL1130" s="661"/>
      <c r="UM1130" s="661"/>
      <c r="UN1130" s="661"/>
      <c r="UO1130" s="661"/>
      <c r="UP1130" s="661"/>
      <c r="UQ1130" s="661"/>
      <c r="UR1130" s="661"/>
      <c r="US1130" s="661"/>
      <c r="UT1130" s="661"/>
      <c r="UU1130" s="661"/>
      <c r="UV1130" s="661"/>
      <c r="UW1130" s="661"/>
      <c r="UX1130" s="661"/>
      <c r="UY1130" s="661"/>
      <c r="UZ1130" s="661"/>
      <c r="VA1130" s="661"/>
      <c r="VB1130" s="661"/>
      <c r="VC1130" s="661"/>
      <c r="VD1130" s="661"/>
      <c r="VE1130" s="661"/>
      <c r="VF1130" s="661"/>
      <c r="VG1130" s="661"/>
      <c r="VH1130" s="661"/>
      <c r="VI1130" s="661"/>
      <c r="VJ1130" s="661"/>
      <c r="VK1130" s="661"/>
      <c r="VL1130" s="661"/>
      <c r="VM1130" s="661"/>
      <c r="VN1130" s="661"/>
      <c r="VO1130" s="661"/>
      <c r="VP1130" s="661"/>
      <c r="VQ1130" s="661"/>
      <c r="VR1130" s="661"/>
      <c r="VS1130" s="661"/>
      <c r="VT1130" s="661"/>
      <c r="VU1130" s="661"/>
      <c r="VV1130" s="661"/>
      <c r="VW1130" s="661"/>
      <c r="VX1130" s="661"/>
      <c r="VY1130" s="661"/>
      <c r="VZ1130" s="661"/>
      <c r="WA1130" s="661"/>
      <c r="WB1130" s="661"/>
      <c r="WC1130" s="661"/>
      <c r="WD1130" s="661"/>
      <c r="WE1130" s="661"/>
      <c r="WF1130" s="661"/>
      <c r="WG1130" s="661"/>
      <c r="WH1130" s="661"/>
      <c r="WI1130" s="661"/>
      <c r="WJ1130" s="661"/>
      <c r="WK1130" s="661"/>
      <c r="WL1130" s="661"/>
      <c r="WM1130" s="661"/>
      <c r="WN1130" s="661"/>
      <c r="WO1130" s="661"/>
      <c r="WP1130" s="661"/>
      <c r="WQ1130" s="661"/>
      <c r="WR1130" s="661"/>
      <c r="WS1130" s="661"/>
      <c r="WT1130" s="661"/>
      <c r="WU1130" s="661"/>
      <c r="WV1130" s="661"/>
      <c r="WW1130" s="661"/>
      <c r="WX1130" s="661"/>
      <c r="WY1130" s="661"/>
      <c r="WZ1130" s="661"/>
      <c r="XA1130" s="661"/>
      <c r="XB1130" s="661"/>
      <c r="XC1130" s="661"/>
      <c r="XD1130" s="661"/>
      <c r="XE1130" s="661"/>
      <c r="XF1130" s="661"/>
      <c r="XG1130" s="661"/>
      <c r="XH1130" s="661"/>
      <c r="XI1130" s="661"/>
      <c r="XJ1130" s="661"/>
      <c r="XK1130" s="661"/>
      <c r="XL1130" s="661"/>
      <c r="XM1130" s="661"/>
      <c r="XN1130" s="661"/>
      <c r="XO1130" s="661"/>
      <c r="XP1130" s="661"/>
      <c r="XQ1130" s="661"/>
      <c r="XR1130" s="661"/>
      <c r="XS1130" s="661"/>
      <c r="XT1130" s="661"/>
      <c r="XU1130" s="661"/>
      <c r="XV1130" s="661"/>
      <c r="XW1130" s="661"/>
      <c r="XX1130" s="661"/>
      <c r="XY1130" s="661"/>
      <c r="XZ1130" s="661"/>
      <c r="YA1130" s="661"/>
      <c r="YB1130" s="661"/>
      <c r="YC1130" s="661"/>
      <c r="YD1130" s="661"/>
      <c r="YE1130" s="661"/>
      <c r="YF1130" s="661"/>
      <c r="YG1130" s="661"/>
      <c r="YH1130" s="661"/>
      <c r="YI1130" s="661"/>
      <c r="YJ1130" s="661"/>
      <c r="YK1130" s="661"/>
      <c r="YL1130" s="661"/>
      <c r="YM1130" s="661"/>
      <c r="YN1130" s="661"/>
      <c r="YO1130" s="661"/>
      <c r="YP1130" s="661"/>
      <c r="YQ1130" s="661"/>
      <c r="YR1130" s="661"/>
      <c r="YS1130" s="661"/>
      <c r="YT1130" s="661"/>
      <c r="YU1130" s="661"/>
      <c r="YV1130" s="661"/>
      <c r="YW1130" s="661"/>
      <c r="YX1130" s="661"/>
      <c r="YY1130" s="661"/>
      <c r="YZ1130" s="661"/>
      <c r="ZA1130" s="661"/>
      <c r="ZB1130" s="661"/>
      <c r="ZC1130" s="661"/>
      <c r="ZD1130" s="661"/>
      <c r="ZE1130" s="661"/>
      <c r="ZF1130" s="661"/>
      <c r="ZG1130" s="661"/>
      <c r="ZH1130" s="661"/>
      <c r="ZI1130" s="661"/>
      <c r="ZJ1130" s="661"/>
      <c r="ZK1130" s="661"/>
      <c r="ZL1130" s="661"/>
      <c r="ZM1130" s="661"/>
      <c r="ZN1130" s="661"/>
      <c r="ZO1130" s="661"/>
      <c r="ZP1130" s="661"/>
      <c r="ZQ1130" s="661"/>
      <c r="ZR1130" s="661"/>
      <c r="ZS1130" s="661"/>
      <c r="ZT1130" s="661"/>
      <c r="ZU1130" s="661"/>
      <c r="ZV1130" s="661"/>
      <c r="ZW1130" s="661"/>
      <c r="ZX1130" s="661"/>
      <c r="ZY1130" s="661"/>
      <c r="ZZ1130" s="661"/>
      <c r="AAA1130" s="661"/>
      <c r="AAB1130" s="661"/>
      <c r="AAC1130" s="661"/>
      <c r="AAD1130" s="661"/>
      <c r="AAE1130" s="661"/>
      <c r="AAF1130" s="661"/>
      <c r="AAG1130" s="661"/>
      <c r="AAH1130" s="661"/>
      <c r="AAI1130" s="661"/>
      <c r="AAJ1130" s="661"/>
      <c r="AAK1130" s="661"/>
      <c r="AAL1130" s="661"/>
      <c r="AAM1130" s="661"/>
      <c r="AAN1130" s="661"/>
      <c r="AAO1130" s="661"/>
      <c r="AAP1130" s="661"/>
      <c r="AAQ1130" s="661"/>
      <c r="AAR1130" s="661"/>
      <c r="AAS1130" s="661"/>
      <c r="AAT1130" s="661"/>
      <c r="AAU1130" s="661"/>
      <c r="AAV1130" s="661"/>
      <c r="AAW1130" s="661"/>
      <c r="AAX1130" s="661"/>
      <c r="AAY1130" s="661"/>
      <c r="AAZ1130" s="661"/>
      <c r="ABA1130" s="661"/>
      <c r="ABB1130" s="661"/>
      <c r="ABC1130" s="661"/>
      <c r="ABD1130" s="661"/>
      <c r="ABE1130" s="661"/>
      <c r="ABF1130" s="661"/>
      <c r="ABG1130" s="661"/>
      <c r="ABH1130" s="661"/>
      <c r="ABI1130" s="661"/>
      <c r="ABJ1130" s="661"/>
      <c r="ABK1130" s="661"/>
      <c r="ABL1130" s="661"/>
      <c r="ABM1130" s="661"/>
      <c r="ABN1130" s="661"/>
      <c r="ABO1130" s="661"/>
      <c r="ABP1130" s="661"/>
      <c r="ABQ1130" s="661"/>
      <c r="ABR1130" s="661"/>
      <c r="ABS1130" s="661"/>
      <c r="ABT1130" s="661"/>
      <c r="ABU1130" s="661"/>
      <c r="ABV1130" s="661"/>
      <c r="ABW1130" s="661"/>
      <c r="ABX1130" s="661"/>
      <c r="ABY1130" s="661"/>
      <c r="ABZ1130" s="661"/>
      <c r="ACA1130" s="661"/>
      <c r="ACB1130" s="661"/>
      <c r="ACC1130" s="661"/>
      <c r="ACD1130" s="661"/>
      <c r="ACE1130" s="661"/>
      <c r="ACF1130" s="661"/>
      <c r="ACG1130" s="661"/>
      <c r="ACH1130" s="661"/>
      <c r="ACI1130" s="661"/>
      <c r="ACJ1130" s="661"/>
      <c r="ACK1130" s="661"/>
      <c r="ACL1130" s="661"/>
      <c r="ACM1130" s="661"/>
      <c r="ACN1130" s="661"/>
      <c r="ACO1130" s="661"/>
      <c r="ACP1130" s="661"/>
      <c r="ACQ1130" s="655"/>
      <c r="ACR1130" s="884" t="s">
        <v>669</v>
      </c>
      <c r="ACS1130" s="886" t="s">
        <v>670</v>
      </c>
    </row>
    <row r="1131" spans="1:777" ht="94.5" customHeight="1">
      <c r="A1131" s="655"/>
      <c r="B1131" s="881"/>
      <c r="C1131" s="882"/>
      <c r="D1131" s="882"/>
      <c r="E1131" s="882"/>
      <c r="F1131" s="882"/>
      <c r="G1131" s="882"/>
      <c r="H1131" s="881"/>
      <c r="I1131" s="881"/>
      <c r="J1131" s="881"/>
      <c r="K1131" s="881"/>
      <c r="L1131" s="881"/>
      <c r="M1131" s="881"/>
      <c r="N1131" s="881"/>
      <c r="O1131" s="881"/>
      <c r="P1131" s="881"/>
      <c r="Q1131" s="881"/>
      <c r="R1131" s="881"/>
      <c r="S1131" s="881"/>
      <c r="T1131" s="881"/>
      <c r="U1131" s="881"/>
      <c r="V1131" s="881"/>
      <c r="W1131" s="881"/>
      <c r="X1131" s="881"/>
      <c r="Y1131" s="881"/>
      <c r="Z1131" s="881"/>
      <c r="AA1131" s="881"/>
      <c r="AB1131" s="661"/>
      <c r="AC1131" s="661"/>
      <c r="AD1131" s="661"/>
      <c r="AE1131" s="661"/>
      <c r="AF1131" s="661"/>
      <c r="AG1131" s="661"/>
      <c r="AH1131" s="661"/>
      <c r="AI1131" s="661"/>
      <c r="AJ1131" s="661"/>
      <c r="AK1131" s="661"/>
      <c r="AL1131" s="661"/>
      <c r="AM1131" s="661"/>
      <c r="AN1131" s="661"/>
      <c r="AO1131" s="661"/>
      <c r="AP1131" s="661"/>
      <c r="AQ1131" s="661"/>
      <c r="AR1131" s="661"/>
      <c r="AS1131" s="661"/>
      <c r="AT1131" s="661"/>
      <c r="AU1131" s="661"/>
      <c r="AV1131" s="881"/>
      <c r="AW1131" s="881"/>
      <c r="AX1131" s="881"/>
      <c r="AY1131" s="881"/>
      <c r="AZ1131" s="881"/>
      <c r="BA1131" s="881"/>
      <c r="BB1131" s="881"/>
      <c r="BC1131" s="881"/>
      <c r="BD1131" s="881"/>
      <c r="BE1131" s="881"/>
      <c r="BF1131" s="881"/>
      <c r="BG1131" s="881"/>
      <c r="BH1131" s="881"/>
      <c r="BI1131" s="881"/>
      <c r="BJ1131" s="881"/>
      <c r="BK1131" s="882"/>
      <c r="BL1131" s="882"/>
      <c r="BM1131" s="882"/>
      <c r="BN1131" s="882"/>
      <c r="BO1131" s="882"/>
      <c r="BP1131" s="882"/>
      <c r="BQ1131" s="882"/>
      <c r="BR1131" s="882"/>
      <c r="BS1131" s="882"/>
      <c r="BT1131" s="882"/>
      <c r="BU1131" s="882"/>
      <c r="BV1131" s="882"/>
      <c r="BW1131" s="882"/>
      <c r="BX1131" s="882"/>
      <c r="BY1131" s="882"/>
      <c r="BZ1131" s="882"/>
      <c r="CA1131" s="882"/>
      <c r="CB1131" s="881"/>
      <c r="CC1131" s="661"/>
      <c r="CD1131" s="880"/>
      <c r="CE1131" s="661"/>
      <c r="CF1131" s="661"/>
      <c r="CG1131" s="661"/>
      <c r="CH1131" s="661"/>
      <c r="CI1131" s="661"/>
      <c r="CJ1131" s="661"/>
      <c r="CK1131" s="661"/>
      <c r="CL1131" s="661"/>
      <c r="CM1131" s="661"/>
      <c r="CN1131" s="661"/>
      <c r="CO1131" s="661"/>
      <c r="CP1131" s="661"/>
      <c r="CQ1131" s="661"/>
      <c r="CR1131" s="661"/>
      <c r="CS1131" s="661"/>
      <c r="CT1131" s="661"/>
      <c r="CU1131" s="661"/>
      <c r="CV1131" s="661"/>
      <c r="CW1131" s="661"/>
      <c r="CX1131" s="661"/>
      <c r="CY1131" s="661"/>
      <c r="CZ1131" s="661"/>
      <c r="DA1131" s="661"/>
      <c r="DB1131" s="661"/>
      <c r="DC1131" s="661"/>
      <c r="DD1131" s="661"/>
      <c r="DE1131" s="661"/>
      <c r="DF1131" s="661"/>
      <c r="DG1131" s="661"/>
      <c r="DH1131" s="661"/>
      <c r="DI1131" s="661"/>
      <c r="DJ1131" s="661"/>
      <c r="DK1131" s="661"/>
      <c r="DL1131" s="661"/>
      <c r="DM1131" s="661"/>
      <c r="DN1131" s="661"/>
      <c r="DO1131" s="661"/>
      <c r="DP1131" s="661"/>
      <c r="DQ1131" s="661"/>
      <c r="DR1131" s="661"/>
      <c r="DS1131" s="661"/>
      <c r="DT1131" s="661"/>
      <c r="DU1131" s="661"/>
      <c r="DV1131" s="661"/>
      <c r="DW1131" s="661"/>
      <c r="DX1131" s="661"/>
      <c r="DY1131" s="661"/>
      <c r="DZ1131" s="661"/>
      <c r="EA1131" s="661"/>
      <c r="EB1131" s="661"/>
      <c r="EC1131" s="661"/>
      <c r="ED1131" s="661"/>
      <c r="EE1131" s="661"/>
      <c r="EF1131" s="661"/>
      <c r="EG1131" s="661"/>
      <c r="EH1131" s="661"/>
      <c r="EI1131" s="661"/>
      <c r="EJ1131" s="661"/>
      <c r="EK1131" s="661"/>
      <c r="EL1131" s="661"/>
      <c r="EM1131" s="661"/>
      <c r="EN1131" s="661"/>
      <c r="EO1131" s="661"/>
      <c r="EP1131" s="661"/>
      <c r="EQ1131" s="661"/>
      <c r="ER1131" s="661"/>
      <c r="ES1131" s="661"/>
      <c r="ET1131" s="661"/>
      <c r="EU1131" s="661"/>
      <c r="EV1131" s="661"/>
      <c r="EW1131" s="661"/>
      <c r="EX1131" s="661"/>
      <c r="EY1131" s="661"/>
      <c r="EZ1131" s="661"/>
      <c r="FA1131" s="661"/>
      <c r="FB1131" s="661"/>
      <c r="FC1131" s="661"/>
      <c r="FD1131" s="661"/>
      <c r="FE1131" s="661"/>
      <c r="FF1131" s="661"/>
      <c r="FG1131" s="661"/>
      <c r="FH1131" s="661"/>
      <c r="FI1131" s="661"/>
      <c r="FJ1131" s="661"/>
      <c r="FK1131" s="661"/>
      <c r="FL1131" s="661"/>
      <c r="FM1131" s="661"/>
      <c r="FN1131" s="661"/>
      <c r="FO1131" s="661"/>
      <c r="FP1131" s="661"/>
      <c r="FQ1131" s="661"/>
      <c r="FR1131" s="661"/>
      <c r="FS1131" s="661"/>
      <c r="FT1131" s="661"/>
      <c r="FU1131" s="661"/>
      <c r="FV1131" s="661"/>
      <c r="FW1131" s="661"/>
      <c r="FX1131" s="661"/>
      <c r="FY1131" s="661"/>
      <c r="FZ1131" s="661"/>
      <c r="GA1131" s="661"/>
      <c r="GB1131" s="661"/>
      <c r="GC1131" s="661"/>
      <c r="GD1131" s="661"/>
      <c r="GE1131" s="661"/>
      <c r="GF1131" s="661"/>
      <c r="GG1131" s="661"/>
      <c r="GH1131" s="661"/>
      <c r="GI1131" s="661"/>
      <c r="GJ1131" s="661"/>
      <c r="GK1131" s="661"/>
      <c r="GL1131" s="661"/>
      <c r="GM1131" s="661"/>
      <c r="GN1131" s="661"/>
      <c r="GO1131" s="661"/>
      <c r="GP1131" s="661"/>
      <c r="GQ1131" s="661"/>
      <c r="GR1131" s="661"/>
      <c r="GS1131" s="661"/>
      <c r="GT1131" s="661"/>
      <c r="GU1131" s="661"/>
      <c r="GV1131" s="661"/>
      <c r="GW1131" s="661"/>
      <c r="GX1131" s="661"/>
      <c r="GY1131" s="661"/>
      <c r="GZ1131" s="661"/>
      <c r="HA1131" s="661"/>
      <c r="HB1131" s="661"/>
      <c r="HC1131" s="661"/>
      <c r="HD1131" s="661"/>
      <c r="HE1131" s="661"/>
      <c r="HF1131" s="661"/>
      <c r="HG1131" s="661"/>
      <c r="HH1131" s="661"/>
      <c r="HI1131" s="661"/>
      <c r="HJ1131" s="661"/>
      <c r="HK1131" s="661"/>
      <c r="HL1131" s="661"/>
      <c r="HM1131" s="661"/>
      <c r="HN1131" s="661"/>
      <c r="HO1131" s="661"/>
      <c r="HP1131" s="661"/>
      <c r="HQ1131" s="661"/>
      <c r="HR1131" s="661"/>
      <c r="HS1131" s="661"/>
      <c r="HT1131" s="661"/>
      <c r="HU1131" s="661"/>
      <c r="HV1131" s="661"/>
      <c r="HW1131" s="661"/>
      <c r="HX1131" s="661"/>
      <c r="HY1131" s="661"/>
      <c r="HZ1131" s="661"/>
      <c r="IA1131" s="661"/>
      <c r="IB1131" s="661"/>
      <c r="IC1131" s="661"/>
      <c r="ID1131" s="661"/>
      <c r="IE1131" s="661"/>
      <c r="IF1131" s="661"/>
      <c r="IG1131" s="661"/>
      <c r="IH1131" s="661"/>
      <c r="II1131" s="661"/>
      <c r="IJ1131" s="661"/>
      <c r="IK1131" s="661"/>
      <c r="IL1131" s="661"/>
      <c r="IM1131" s="661"/>
      <c r="IN1131" s="661"/>
      <c r="IO1131" s="661"/>
      <c r="IP1131" s="661"/>
      <c r="IQ1131" s="661"/>
      <c r="IR1131" s="661"/>
      <c r="IS1131" s="661"/>
      <c r="IT1131" s="661"/>
      <c r="IU1131" s="661"/>
      <c r="IV1131" s="661"/>
      <c r="IW1131" s="661"/>
      <c r="IX1131" s="661"/>
      <c r="IY1131" s="661"/>
      <c r="IZ1131" s="661"/>
      <c r="JA1131" s="661"/>
      <c r="JB1131" s="661"/>
      <c r="JC1131" s="661"/>
      <c r="JD1131" s="661"/>
      <c r="JE1131" s="661"/>
      <c r="JF1131" s="661"/>
      <c r="JG1131" s="661"/>
      <c r="JH1131" s="661"/>
      <c r="JI1131" s="661"/>
      <c r="JJ1131" s="661"/>
      <c r="JK1131" s="661"/>
      <c r="JL1131" s="661"/>
      <c r="JM1131" s="661"/>
      <c r="JN1131" s="661"/>
      <c r="JO1131" s="661"/>
      <c r="JP1131" s="661"/>
      <c r="JQ1131" s="661"/>
      <c r="JR1131" s="661"/>
      <c r="JS1131" s="661"/>
      <c r="JT1131" s="661"/>
      <c r="JU1131" s="661"/>
      <c r="JV1131" s="661"/>
      <c r="JW1131" s="661"/>
      <c r="JX1131" s="661"/>
      <c r="JY1131" s="661"/>
      <c r="JZ1131" s="661"/>
      <c r="KA1131" s="661"/>
      <c r="KB1131" s="661"/>
      <c r="KC1131" s="661"/>
      <c r="KD1131" s="661"/>
      <c r="KE1131" s="661"/>
      <c r="KF1131" s="661"/>
      <c r="KG1131" s="661"/>
      <c r="KH1131" s="661"/>
      <c r="KI1131" s="661"/>
      <c r="KJ1131" s="661"/>
      <c r="KK1131" s="661"/>
      <c r="KL1131" s="661"/>
      <c r="KM1131" s="661"/>
      <c r="KN1131" s="661"/>
      <c r="KO1131" s="661"/>
      <c r="KP1131" s="661"/>
      <c r="KQ1131" s="661"/>
      <c r="KR1131" s="661"/>
      <c r="KS1131" s="661"/>
      <c r="KT1131" s="661"/>
      <c r="KU1131" s="661"/>
      <c r="KV1131" s="661"/>
      <c r="KW1131" s="661"/>
      <c r="KX1131" s="661"/>
      <c r="KY1131" s="661"/>
      <c r="KZ1131" s="661"/>
      <c r="LA1131" s="661"/>
      <c r="LB1131" s="661"/>
      <c r="LC1131" s="661"/>
      <c r="LD1131" s="661"/>
      <c r="LE1131" s="661"/>
      <c r="LF1131" s="661"/>
      <c r="LG1131" s="661"/>
      <c r="LH1131" s="661"/>
      <c r="LI1131" s="661"/>
      <c r="LJ1131" s="661"/>
      <c r="LK1131" s="661"/>
      <c r="LL1131" s="661"/>
      <c r="LM1131" s="661"/>
      <c r="LN1131" s="661"/>
      <c r="LO1131" s="661"/>
      <c r="LP1131" s="661"/>
      <c r="LQ1131" s="661"/>
      <c r="LR1131" s="661"/>
      <c r="LS1131" s="661"/>
      <c r="LT1131" s="661"/>
      <c r="LU1131" s="661"/>
      <c r="LV1131" s="661"/>
      <c r="LW1131" s="661"/>
      <c r="LX1131" s="661"/>
      <c r="LY1131" s="661"/>
      <c r="LZ1131" s="661"/>
      <c r="MA1131" s="661"/>
      <c r="MB1131" s="661"/>
      <c r="MC1131" s="661"/>
      <c r="MD1131" s="661"/>
      <c r="ME1131" s="661"/>
      <c r="MF1131" s="661"/>
      <c r="MG1131" s="661"/>
      <c r="MH1131" s="661"/>
      <c r="MI1131" s="661"/>
      <c r="MJ1131" s="661"/>
      <c r="MK1131" s="661"/>
      <c r="ML1131" s="661"/>
      <c r="MM1131" s="661"/>
      <c r="MN1131" s="661"/>
      <c r="MO1131" s="661"/>
      <c r="MP1131" s="661"/>
      <c r="MQ1131" s="661"/>
      <c r="MR1131" s="661"/>
      <c r="MS1131" s="661"/>
      <c r="MT1131" s="661"/>
      <c r="MU1131" s="661"/>
      <c r="MV1131" s="661"/>
      <c r="MW1131" s="661"/>
      <c r="MX1131" s="661"/>
      <c r="MY1131" s="661"/>
      <c r="MZ1131" s="661"/>
      <c r="NA1131" s="661"/>
      <c r="NB1131" s="661"/>
      <c r="NC1131" s="661"/>
      <c r="ND1131" s="661"/>
      <c r="NE1131" s="661"/>
      <c r="NF1131" s="661"/>
      <c r="NG1131" s="661"/>
      <c r="NH1131" s="661"/>
      <c r="NI1131" s="661"/>
      <c r="NJ1131" s="661"/>
      <c r="NK1131" s="661"/>
      <c r="NL1131" s="661"/>
      <c r="NM1131" s="661"/>
      <c r="NN1131" s="661"/>
      <c r="NO1131" s="661"/>
      <c r="NP1131" s="661"/>
      <c r="NQ1131" s="661"/>
      <c r="NR1131" s="661"/>
      <c r="NS1131" s="661"/>
      <c r="NT1131" s="661"/>
      <c r="NU1131" s="661"/>
      <c r="NV1131" s="661"/>
      <c r="NW1131" s="661"/>
      <c r="NX1131" s="661"/>
      <c r="NY1131" s="661"/>
      <c r="NZ1131" s="661"/>
      <c r="OA1131" s="661"/>
      <c r="OB1131" s="661"/>
      <c r="OC1131" s="661"/>
      <c r="OD1131" s="661"/>
      <c r="OE1131" s="661"/>
      <c r="OF1131" s="661"/>
      <c r="OG1131" s="661"/>
      <c r="OH1131" s="661"/>
      <c r="OI1131" s="661"/>
      <c r="OJ1131" s="661"/>
      <c r="OK1131" s="661"/>
      <c r="OL1131" s="661"/>
      <c r="OM1131" s="661"/>
      <c r="ON1131" s="661"/>
      <c r="OO1131" s="661"/>
      <c r="OP1131" s="661"/>
      <c r="OQ1131" s="661"/>
      <c r="OR1131" s="661"/>
      <c r="OS1131" s="661"/>
      <c r="OT1131" s="661"/>
      <c r="OU1131" s="661"/>
      <c r="OV1131" s="661"/>
      <c r="OW1131" s="661"/>
      <c r="OX1131" s="661"/>
      <c r="OY1131" s="661"/>
      <c r="OZ1131" s="661"/>
      <c r="PA1131" s="661"/>
      <c r="PB1131" s="661"/>
      <c r="PC1131" s="661"/>
      <c r="PD1131" s="661"/>
      <c r="PE1131" s="661"/>
      <c r="PF1131" s="661"/>
      <c r="PG1131" s="661"/>
      <c r="PH1131" s="661"/>
      <c r="PI1131" s="661"/>
      <c r="PJ1131" s="661"/>
      <c r="PK1131" s="661"/>
      <c r="PL1131" s="661"/>
      <c r="PM1131" s="661"/>
      <c r="PN1131" s="661"/>
      <c r="PO1131" s="661"/>
      <c r="PP1131" s="661"/>
      <c r="PQ1131" s="661"/>
      <c r="PR1131" s="661"/>
      <c r="PS1131" s="661"/>
      <c r="PT1131" s="661"/>
      <c r="PU1131" s="661"/>
      <c r="PV1131" s="661"/>
      <c r="PW1131" s="661"/>
      <c r="PX1131" s="661"/>
      <c r="PY1131" s="661"/>
      <c r="PZ1131" s="661"/>
      <c r="QA1131" s="661"/>
      <c r="QB1131" s="661"/>
      <c r="QC1131" s="661"/>
      <c r="QD1131" s="661"/>
      <c r="QE1131" s="661"/>
      <c r="QF1131" s="661"/>
      <c r="QG1131" s="661"/>
      <c r="QH1131" s="661"/>
      <c r="QI1131" s="661"/>
      <c r="QJ1131" s="661"/>
      <c r="QK1131" s="661"/>
      <c r="QL1131" s="661"/>
      <c r="QM1131" s="661"/>
      <c r="QN1131" s="661"/>
      <c r="QO1131" s="661"/>
      <c r="QP1131" s="661"/>
      <c r="QQ1131" s="661"/>
      <c r="QR1131" s="661"/>
      <c r="QS1131" s="661"/>
      <c r="QT1131" s="661"/>
      <c r="QU1131" s="661"/>
      <c r="QV1131" s="661"/>
      <c r="QW1131" s="661"/>
      <c r="QX1131" s="661"/>
      <c r="QY1131" s="661"/>
      <c r="QZ1131" s="661"/>
      <c r="RA1131" s="661"/>
      <c r="RB1131" s="661"/>
      <c r="RC1131" s="661"/>
      <c r="RD1131" s="661"/>
      <c r="RE1131" s="661"/>
      <c r="RF1131" s="661"/>
      <c r="RG1131" s="661"/>
      <c r="RH1131" s="661"/>
      <c r="RI1131" s="661"/>
      <c r="RJ1131" s="661"/>
      <c r="RK1131" s="661"/>
      <c r="RL1131" s="661"/>
      <c r="RM1131" s="661"/>
      <c r="RN1131" s="661"/>
      <c r="RO1131" s="661"/>
      <c r="RP1131" s="661"/>
      <c r="RQ1131" s="661"/>
      <c r="RR1131" s="661"/>
      <c r="RS1131" s="661"/>
      <c r="RT1131" s="661"/>
      <c r="RU1131" s="661"/>
      <c r="RV1131" s="661"/>
      <c r="RW1131" s="661"/>
      <c r="RX1131" s="661"/>
      <c r="RY1131" s="661"/>
      <c r="RZ1131" s="661"/>
      <c r="SA1131" s="661"/>
      <c r="SB1131" s="661"/>
      <c r="SC1131" s="661"/>
      <c r="SD1131" s="661"/>
      <c r="SE1131" s="661"/>
      <c r="SF1131" s="661"/>
      <c r="SG1131" s="661"/>
      <c r="SH1131" s="661"/>
      <c r="SI1131" s="661"/>
      <c r="SJ1131" s="661"/>
      <c r="SK1131" s="661"/>
      <c r="SL1131" s="661"/>
      <c r="SM1131" s="661"/>
      <c r="SN1131" s="661"/>
      <c r="SO1131" s="661"/>
      <c r="SP1131" s="661"/>
      <c r="SQ1131" s="661"/>
      <c r="SR1131" s="661"/>
      <c r="SS1131" s="661"/>
      <c r="ST1131" s="661"/>
      <c r="SU1131" s="661"/>
      <c r="SV1131" s="661"/>
      <c r="SW1131" s="661"/>
      <c r="SX1131" s="661"/>
      <c r="SY1131" s="661"/>
      <c r="SZ1131" s="661"/>
      <c r="TA1131" s="661"/>
      <c r="TB1131" s="661"/>
      <c r="TC1131" s="661"/>
      <c r="TD1131" s="661"/>
      <c r="TE1131" s="661"/>
      <c r="TF1131" s="661"/>
      <c r="TG1131" s="661"/>
      <c r="TH1131" s="661"/>
      <c r="TI1131" s="661"/>
      <c r="TJ1131" s="661"/>
      <c r="TK1131" s="661"/>
      <c r="TL1131" s="661"/>
      <c r="TM1131" s="661"/>
      <c r="TN1131" s="661"/>
      <c r="TO1131" s="661"/>
      <c r="TP1131" s="661"/>
      <c r="TQ1131" s="661"/>
      <c r="TR1131" s="661"/>
      <c r="TS1131" s="661"/>
      <c r="TT1131" s="661"/>
      <c r="TU1131" s="661"/>
      <c r="TV1131" s="661"/>
      <c r="TW1131" s="661"/>
      <c r="TX1131" s="661"/>
      <c r="TY1131" s="661"/>
      <c r="TZ1131" s="661"/>
      <c r="UA1131" s="661"/>
      <c r="UB1131" s="661"/>
      <c r="UC1131" s="661"/>
      <c r="UD1131" s="661"/>
      <c r="UE1131" s="661"/>
      <c r="UF1131" s="661"/>
      <c r="UG1131" s="661"/>
      <c r="UH1131" s="661"/>
      <c r="UI1131" s="661"/>
      <c r="UJ1131" s="661"/>
      <c r="UK1131" s="661"/>
      <c r="UL1131" s="661"/>
      <c r="UM1131" s="661"/>
      <c r="UN1131" s="661"/>
      <c r="UO1131" s="661"/>
      <c r="UP1131" s="661"/>
      <c r="UQ1131" s="661"/>
      <c r="UR1131" s="661"/>
      <c r="US1131" s="661"/>
      <c r="UT1131" s="661"/>
      <c r="UU1131" s="661"/>
      <c r="UV1131" s="661"/>
      <c r="UW1131" s="661"/>
      <c r="UX1131" s="661"/>
      <c r="UY1131" s="661"/>
      <c r="UZ1131" s="661"/>
      <c r="VA1131" s="661"/>
      <c r="VB1131" s="661"/>
      <c r="VC1131" s="661"/>
      <c r="VD1131" s="661"/>
      <c r="VE1131" s="661"/>
      <c r="VF1131" s="661"/>
      <c r="VG1131" s="661"/>
      <c r="VH1131" s="661"/>
      <c r="VI1131" s="661"/>
      <c r="VJ1131" s="661"/>
      <c r="VK1131" s="661"/>
      <c r="VL1131" s="661"/>
      <c r="VM1131" s="661"/>
      <c r="VN1131" s="661"/>
      <c r="VO1131" s="661"/>
      <c r="VP1131" s="661"/>
      <c r="VQ1131" s="661"/>
      <c r="VR1131" s="661"/>
      <c r="VS1131" s="661"/>
      <c r="VT1131" s="661"/>
      <c r="VU1131" s="661"/>
      <c r="VV1131" s="661"/>
      <c r="VW1131" s="661"/>
      <c r="VX1131" s="661"/>
      <c r="VY1131" s="661"/>
      <c r="VZ1131" s="661"/>
      <c r="WA1131" s="661"/>
      <c r="WB1131" s="661"/>
      <c r="WC1131" s="661"/>
      <c r="WD1131" s="661"/>
      <c r="WE1131" s="661"/>
      <c r="WF1131" s="661"/>
      <c r="WG1131" s="661"/>
      <c r="WH1131" s="661"/>
      <c r="WI1131" s="661"/>
      <c r="WJ1131" s="661"/>
      <c r="WK1131" s="661"/>
      <c r="WL1131" s="661"/>
      <c r="WM1131" s="661"/>
      <c r="WN1131" s="661"/>
      <c r="WO1131" s="661"/>
      <c r="WP1131" s="661"/>
      <c r="WQ1131" s="661"/>
      <c r="WR1131" s="661"/>
      <c r="WS1131" s="661"/>
      <c r="WT1131" s="661"/>
      <c r="WU1131" s="661"/>
      <c r="WV1131" s="661"/>
      <c r="WW1131" s="661"/>
      <c r="WX1131" s="661"/>
      <c r="WY1131" s="661"/>
      <c r="WZ1131" s="661"/>
      <c r="XA1131" s="661"/>
      <c r="XB1131" s="661"/>
      <c r="XC1131" s="661"/>
      <c r="XD1131" s="661"/>
      <c r="XE1131" s="661"/>
      <c r="XF1131" s="661"/>
      <c r="XG1131" s="661"/>
      <c r="XH1131" s="661"/>
      <c r="XI1131" s="661"/>
      <c r="XJ1131" s="661"/>
      <c r="XK1131" s="661"/>
      <c r="XL1131" s="661"/>
      <c r="XM1131" s="661"/>
      <c r="XN1131" s="661"/>
      <c r="XO1131" s="661"/>
      <c r="XP1131" s="661"/>
      <c r="XQ1131" s="661"/>
      <c r="XR1131" s="661"/>
      <c r="XS1131" s="661"/>
      <c r="XT1131" s="661"/>
      <c r="XU1131" s="661"/>
      <c r="XV1131" s="661"/>
      <c r="XW1131" s="661"/>
      <c r="XX1131" s="661"/>
      <c r="XY1131" s="661"/>
      <c r="XZ1131" s="661"/>
      <c r="YA1131" s="661"/>
      <c r="YB1131" s="661"/>
      <c r="YC1131" s="661"/>
      <c r="YD1131" s="661"/>
      <c r="YE1131" s="661"/>
      <c r="YF1131" s="661"/>
      <c r="YG1131" s="661"/>
      <c r="YH1131" s="661"/>
      <c r="YI1131" s="661"/>
      <c r="YJ1131" s="661"/>
      <c r="YK1131" s="661"/>
      <c r="YL1131" s="661"/>
      <c r="YM1131" s="661"/>
      <c r="YN1131" s="661"/>
      <c r="YO1131" s="661"/>
      <c r="YP1131" s="661"/>
      <c r="YQ1131" s="661"/>
      <c r="YR1131" s="661"/>
      <c r="YS1131" s="661"/>
      <c r="YT1131" s="661"/>
      <c r="YU1131" s="661"/>
      <c r="YV1131" s="661"/>
      <c r="YW1131" s="661"/>
      <c r="YX1131" s="661"/>
      <c r="YY1131" s="661"/>
      <c r="YZ1131" s="661"/>
      <c r="ZA1131" s="661"/>
      <c r="ZB1131" s="661"/>
      <c r="ZC1131" s="661"/>
      <c r="ZD1131" s="661"/>
      <c r="ZE1131" s="661"/>
      <c r="ZF1131" s="661"/>
      <c r="ZG1131" s="661"/>
      <c r="ZH1131" s="661"/>
      <c r="ZI1131" s="661"/>
      <c r="ZJ1131" s="661"/>
      <c r="ZK1131" s="661"/>
      <c r="ZL1131" s="661"/>
      <c r="ZM1131" s="661"/>
      <c r="ZN1131" s="661"/>
      <c r="ZO1131" s="661"/>
      <c r="ZP1131" s="661"/>
      <c r="ZQ1131" s="661"/>
      <c r="ZR1131" s="661"/>
      <c r="ZS1131" s="661"/>
      <c r="ZT1131" s="661"/>
      <c r="ZU1131" s="661"/>
      <c r="ZV1131" s="661"/>
      <c r="ZW1131" s="661"/>
      <c r="ZX1131" s="661"/>
      <c r="ZY1131" s="661"/>
      <c r="ZZ1131" s="661"/>
      <c r="AAA1131" s="661"/>
      <c r="AAB1131" s="661"/>
      <c r="AAC1131" s="661"/>
      <c r="AAD1131" s="661"/>
      <c r="AAE1131" s="661"/>
      <c r="AAF1131" s="661"/>
      <c r="AAG1131" s="661"/>
      <c r="AAH1131" s="661"/>
      <c r="AAI1131" s="661"/>
      <c r="AAJ1131" s="661"/>
      <c r="AAK1131" s="661"/>
      <c r="AAL1131" s="661"/>
      <c r="AAM1131" s="661"/>
      <c r="AAN1131" s="661"/>
      <c r="AAO1131" s="661"/>
      <c r="AAP1131" s="661"/>
      <c r="AAQ1131" s="661"/>
      <c r="AAR1131" s="661"/>
      <c r="AAS1131" s="661"/>
      <c r="AAT1131" s="661"/>
      <c r="AAU1131" s="661"/>
      <c r="AAV1131" s="661"/>
      <c r="AAW1131" s="661"/>
      <c r="AAX1131" s="661"/>
      <c r="AAY1131" s="661"/>
      <c r="AAZ1131" s="661"/>
      <c r="ABA1131" s="661"/>
      <c r="ABB1131" s="661"/>
      <c r="ABC1131" s="661"/>
      <c r="ABD1131" s="661"/>
      <c r="ABE1131" s="661"/>
      <c r="ABF1131" s="661"/>
      <c r="ABG1131" s="661"/>
      <c r="ABH1131" s="661"/>
      <c r="ABI1131" s="661"/>
      <c r="ABJ1131" s="661"/>
      <c r="ABK1131" s="661"/>
      <c r="ABL1131" s="661"/>
      <c r="ABM1131" s="661"/>
      <c r="ABN1131" s="661"/>
      <c r="ABO1131" s="661"/>
      <c r="ABP1131" s="661"/>
      <c r="ABQ1131" s="661"/>
      <c r="ABR1131" s="661"/>
      <c r="ABS1131" s="661"/>
      <c r="ABT1131" s="661"/>
      <c r="ABU1131" s="661"/>
      <c r="ABV1131" s="661"/>
      <c r="ABW1131" s="661"/>
      <c r="ABX1131" s="661"/>
      <c r="ABY1131" s="661"/>
      <c r="ABZ1131" s="661"/>
      <c r="ACA1131" s="661"/>
      <c r="ACB1131" s="661"/>
      <c r="ACC1131" s="661"/>
      <c r="ACD1131" s="661"/>
      <c r="ACE1131" s="661"/>
      <c r="ACF1131" s="661"/>
      <c r="ACG1131" s="661"/>
      <c r="ACH1131" s="661"/>
      <c r="ACI1131" s="661"/>
      <c r="ACJ1131" s="661"/>
      <c r="ACK1131" s="661"/>
      <c r="ACL1131" s="661"/>
      <c r="ACM1131" s="661"/>
      <c r="ACN1131" s="661"/>
      <c r="ACO1131" s="661"/>
      <c r="ACP1131" s="661"/>
      <c r="ACQ1131" s="655"/>
      <c r="ACR1131" s="884" t="s">
        <v>122</v>
      </c>
      <c r="ACS1131" s="886" t="s">
        <v>478</v>
      </c>
    </row>
    <row r="1132" spans="1:777" ht="60" customHeight="1">
      <c r="A1132" s="655"/>
      <c r="B1132" s="881"/>
      <c r="C1132" s="882"/>
      <c r="D1132" s="882"/>
      <c r="E1132" s="882"/>
      <c r="F1132" s="882"/>
      <c r="G1132" s="882"/>
      <c r="H1132" s="881"/>
      <c r="I1132" s="881"/>
      <c r="J1132" s="881"/>
      <c r="K1132" s="881"/>
      <c r="L1132" s="881"/>
      <c r="M1132" s="881"/>
      <c r="N1132" s="881"/>
      <c r="O1132" s="881"/>
      <c r="P1132" s="881"/>
      <c r="Q1132" s="881"/>
      <c r="R1132" s="881"/>
      <c r="S1132" s="881"/>
      <c r="T1132" s="881"/>
      <c r="U1132" s="881"/>
      <c r="V1132" s="881"/>
      <c r="W1132" s="881"/>
      <c r="X1132" s="881"/>
      <c r="Y1132" s="881"/>
      <c r="Z1132" s="881"/>
      <c r="AA1132" s="881"/>
      <c r="AB1132" s="661"/>
      <c r="AC1132" s="661"/>
      <c r="AD1132" s="661"/>
      <c r="AE1132" s="661"/>
      <c r="AF1132" s="661"/>
      <c r="AG1132" s="661"/>
      <c r="AH1132" s="661"/>
      <c r="AI1132" s="661"/>
      <c r="AJ1132" s="661"/>
      <c r="AK1132" s="661"/>
      <c r="AL1132" s="661"/>
      <c r="AM1132" s="661"/>
      <c r="AN1132" s="661"/>
      <c r="AO1132" s="661"/>
      <c r="AP1132" s="661"/>
      <c r="AQ1132" s="661"/>
      <c r="AR1132" s="661"/>
      <c r="AS1132" s="661"/>
      <c r="AT1132" s="661"/>
      <c r="AU1132" s="661"/>
      <c r="AV1132" s="881"/>
      <c r="AW1132" s="881"/>
      <c r="AX1132" s="881"/>
      <c r="AY1132" s="881"/>
      <c r="AZ1132" s="881"/>
      <c r="BA1132" s="881"/>
      <c r="BB1132" s="881"/>
      <c r="BC1132" s="881"/>
      <c r="BD1132" s="881"/>
      <c r="BE1132" s="881"/>
      <c r="BF1132" s="881"/>
      <c r="BG1132" s="881"/>
      <c r="BH1132" s="881"/>
      <c r="BI1132" s="881"/>
      <c r="BJ1132" s="881"/>
      <c r="BK1132" s="882"/>
      <c r="BL1132" s="882"/>
      <c r="BM1132" s="882"/>
      <c r="BN1132" s="882"/>
      <c r="BO1132" s="882"/>
      <c r="BP1132" s="882"/>
      <c r="BQ1132" s="882"/>
      <c r="BR1132" s="882"/>
      <c r="BS1132" s="882"/>
      <c r="BT1132" s="882"/>
      <c r="BU1132" s="882"/>
      <c r="BV1132" s="882"/>
      <c r="BW1132" s="882"/>
      <c r="BX1132" s="882"/>
      <c r="BY1132" s="882"/>
      <c r="BZ1132" s="882"/>
      <c r="CA1132" s="882"/>
      <c r="CB1132" s="881"/>
      <c r="CC1132" s="661"/>
      <c r="CD1132" s="880"/>
      <c r="CE1132" s="661"/>
      <c r="CF1132" s="661"/>
      <c r="CG1132" s="661"/>
      <c r="CH1132" s="661"/>
      <c r="CI1132" s="661"/>
      <c r="CJ1132" s="661"/>
      <c r="CK1132" s="661"/>
      <c r="CL1132" s="661"/>
      <c r="CM1132" s="661"/>
      <c r="CN1132" s="661"/>
      <c r="CO1132" s="661"/>
      <c r="CP1132" s="661"/>
      <c r="CQ1132" s="661"/>
      <c r="CR1132" s="661"/>
      <c r="CS1132" s="661"/>
      <c r="CT1132" s="661"/>
      <c r="CU1132" s="661"/>
      <c r="CV1132" s="661"/>
      <c r="CW1132" s="661"/>
      <c r="CX1132" s="661"/>
      <c r="CY1132" s="661"/>
      <c r="CZ1132" s="661"/>
      <c r="DA1132" s="661"/>
      <c r="DB1132" s="661"/>
      <c r="DC1132" s="661"/>
      <c r="DD1132" s="661"/>
      <c r="DE1132" s="661"/>
      <c r="DF1132" s="661"/>
      <c r="DG1132" s="661"/>
      <c r="DH1132" s="661"/>
      <c r="DI1132" s="661"/>
      <c r="DJ1132" s="661"/>
      <c r="DK1132" s="661"/>
      <c r="DL1132" s="661"/>
      <c r="DM1132" s="661"/>
      <c r="DN1132" s="661"/>
      <c r="DO1132" s="661"/>
      <c r="DP1132" s="661"/>
      <c r="DQ1132" s="661"/>
      <c r="DR1132" s="661"/>
      <c r="DS1132" s="661"/>
      <c r="DT1132" s="661"/>
      <c r="DU1132" s="661"/>
      <c r="DV1132" s="661"/>
      <c r="DW1132" s="661"/>
      <c r="DX1132" s="661"/>
      <c r="DY1132" s="661"/>
      <c r="DZ1132" s="661"/>
      <c r="EA1132" s="661"/>
      <c r="EB1132" s="661"/>
      <c r="EC1132" s="661"/>
      <c r="ED1132" s="661"/>
      <c r="EE1132" s="661"/>
      <c r="EF1132" s="661"/>
      <c r="EG1132" s="661"/>
      <c r="EH1132" s="661"/>
      <c r="EI1132" s="661"/>
      <c r="EJ1132" s="661"/>
      <c r="EK1132" s="661"/>
      <c r="EL1132" s="661"/>
      <c r="EM1132" s="661"/>
      <c r="EN1132" s="661"/>
      <c r="EO1132" s="661"/>
      <c r="EP1132" s="661"/>
      <c r="EQ1132" s="661"/>
      <c r="ER1132" s="661"/>
      <c r="ES1132" s="661"/>
      <c r="ET1132" s="661"/>
      <c r="EU1132" s="661"/>
      <c r="EV1132" s="661"/>
      <c r="EW1132" s="661"/>
      <c r="EX1132" s="661"/>
      <c r="EY1132" s="661"/>
      <c r="EZ1132" s="661"/>
      <c r="FA1132" s="661"/>
      <c r="FB1132" s="661"/>
      <c r="FC1132" s="661"/>
      <c r="FD1132" s="661"/>
      <c r="FE1132" s="661"/>
      <c r="FF1132" s="661"/>
      <c r="FG1132" s="661"/>
      <c r="FH1132" s="661"/>
      <c r="FI1132" s="661"/>
      <c r="FJ1132" s="661"/>
      <c r="FK1132" s="661"/>
      <c r="FL1132" s="661"/>
      <c r="FM1132" s="661"/>
      <c r="FN1132" s="661"/>
      <c r="FO1132" s="661"/>
      <c r="FP1132" s="661"/>
      <c r="FQ1132" s="661"/>
      <c r="FR1132" s="661"/>
      <c r="FS1132" s="661"/>
      <c r="FT1132" s="661"/>
      <c r="FU1132" s="661"/>
      <c r="FV1132" s="661"/>
      <c r="FW1132" s="661"/>
      <c r="FX1132" s="661"/>
      <c r="FY1132" s="661"/>
      <c r="FZ1132" s="661"/>
      <c r="GA1132" s="661"/>
      <c r="GB1132" s="661"/>
      <c r="GC1132" s="661"/>
      <c r="GD1132" s="661"/>
      <c r="GE1132" s="661"/>
      <c r="GF1132" s="661"/>
      <c r="GG1132" s="661"/>
      <c r="GH1132" s="661"/>
      <c r="GI1132" s="661"/>
      <c r="GJ1132" s="661"/>
      <c r="GK1132" s="661"/>
      <c r="GL1132" s="661"/>
      <c r="GM1132" s="661"/>
      <c r="GN1132" s="661"/>
      <c r="GO1132" s="661"/>
      <c r="GP1132" s="661"/>
      <c r="GQ1132" s="661"/>
      <c r="GR1132" s="661"/>
      <c r="GS1132" s="661"/>
      <c r="GT1132" s="661"/>
      <c r="GU1132" s="661"/>
      <c r="GV1132" s="661"/>
      <c r="GW1132" s="661"/>
      <c r="GX1132" s="661"/>
      <c r="GY1132" s="661"/>
      <c r="GZ1132" s="661"/>
      <c r="HA1132" s="661"/>
      <c r="HB1132" s="661"/>
      <c r="HC1132" s="661"/>
      <c r="HD1132" s="661"/>
      <c r="HE1132" s="661"/>
      <c r="HF1132" s="661"/>
      <c r="HG1132" s="661"/>
      <c r="HH1132" s="661"/>
      <c r="HI1132" s="661"/>
      <c r="HJ1132" s="661"/>
      <c r="HK1132" s="661"/>
      <c r="HL1132" s="661"/>
      <c r="HM1132" s="661"/>
      <c r="HN1132" s="661"/>
      <c r="HO1132" s="661"/>
      <c r="HP1132" s="661"/>
      <c r="HQ1132" s="661"/>
      <c r="HR1132" s="661"/>
      <c r="HS1132" s="661"/>
      <c r="HT1132" s="661"/>
      <c r="HU1132" s="661"/>
      <c r="HV1132" s="661"/>
      <c r="HW1132" s="661"/>
      <c r="HX1132" s="661"/>
      <c r="HY1132" s="661"/>
      <c r="HZ1132" s="661"/>
      <c r="IA1132" s="661"/>
      <c r="IB1132" s="661"/>
      <c r="IC1132" s="661"/>
      <c r="ID1132" s="661"/>
      <c r="IE1132" s="661"/>
      <c r="IF1132" s="661"/>
      <c r="IG1132" s="661"/>
      <c r="IH1132" s="661"/>
      <c r="II1132" s="661"/>
      <c r="IJ1132" s="661"/>
      <c r="IK1132" s="661"/>
      <c r="IL1132" s="661"/>
      <c r="IM1132" s="661"/>
      <c r="IN1132" s="661"/>
      <c r="IO1132" s="661"/>
      <c r="IP1132" s="661"/>
      <c r="IQ1132" s="661"/>
      <c r="IR1132" s="661"/>
      <c r="IS1132" s="661"/>
      <c r="IT1132" s="661"/>
      <c r="IU1132" s="661"/>
      <c r="IV1132" s="661"/>
      <c r="IW1132" s="661"/>
      <c r="IX1132" s="661"/>
      <c r="IY1132" s="661"/>
      <c r="IZ1132" s="661"/>
      <c r="JA1132" s="661"/>
      <c r="JB1132" s="661"/>
      <c r="JC1132" s="661"/>
      <c r="JD1132" s="661"/>
      <c r="JE1132" s="661"/>
      <c r="JF1132" s="661"/>
      <c r="JG1132" s="661"/>
      <c r="JH1132" s="661"/>
      <c r="JI1132" s="661"/>
      <c r="JJ1132" s="661"/>
      <c r="JK1132" s="661"/>
      <c r="JL1132" s="661"/>
      <c r="JM1132" s="661"/>
      <c r="JN1132" s="661"/>
      <c r="JO1132" s="661"/>
      <c r="JP1132" s="661"/>
      <c r="JQ1132" s="661"/>
      <c r="JR1132" s="661"/>
      <c r="JS1132" s="661"/>
      <c r="JT1132" s="661"/>
      <c r="JU1132" s="661"/>
      <c r="JV1132" s="661"/>
      <c r="JW1132" s="661"/>
      <c r="JX1132" s="661"/>
      <c r="JY1132" s="661"/>
      <c r="JZ1132" s="661"/>
      <c r="KA1132" s="661"/>
      <c r="KB1132" s="661"/>
      <c r="KC1132" s="661"/>
      <c r="KD1132" s="661"/>
      <c r="KE1132" s="661"/>
      <c r="KF1132" s="661"/>
      <c r="KG1132" s="661"/>
      <c r="KH1132" s="661"/>
      <c r="KI1132" s="661"/>
      <c r="KJ1132" s="661"/>
      <c r="KK1132" s="661"/>
      <c r="KL1132" s="661"/>
      <c r="KM1132" s="661"/>
      <c r="KN1132" s="661"/>
      <c r="KO1132" s="661"/>
      <c r="KP1132" s="661"/>
      <c r="KQ1132" s="661"/>
      <c r="KR1132" s="661"/>
      <c r="KS1132" s="661"/>
      <c r="KT1132" s="661"/>
      <c r="KU1132" s="661"/>
      <c r="KV1132" s="661"/>
      <c r="KW1132" s="661"/>
      <c r="KX1132" s="661"/>
      <c r="KY1132" s="661"/>
      <c r="KZ1132" s="661"/>
      <c r="LA1132" s="661"/>
      <c r="LB1132" s="661"/>
      <c r="LC1132" s="661"/>
      <c r="LD1132" s="661"/>
      <c r="LE1132" s="661"/>
      <c r="LF1132" s="661"/>
      <c r="LG1132" s="661"/>
      <c r="LH1132" s="661"/>
      <c r="LI1132" s="661"/>
      <c r="LJ1132" s="661"/>
      <c r="LK1132" s="661"/>
      <c r="LL1132" s="661"/>
      <c r="LM1132" s="661"/>
      <c r="LN1132" s="661"/>
      <c r="LO1132" s="661"/>
      <c r="LP1132" s="661"/>
      <c r="LQ1132" s="661"/>
      <c r="LR1132" s="661"/>
      <c r="LS1132" s="661"/>
      <c r="LT1132" s="661"/>
      <c r="LU1132" s="661"/>
      <c r="LV1132" s="661"/>
      <c r="LW1132" s="661"/>
      <c r="LX1132" s="661"/>
      <c r="LY1132" s="661"/>
      <c r="LZ1132" s="661"/>
      <c r="MA1132" s="661"/>
      <c r="MB1132" s="661"/>
      <c r="MC1132" s="661"/>
      <c r="MD1132" s="661"/>
      <c r="ME1132" s="661"/>
      <c r="MF1132" s="661"/>
      <c r="MG1132" s="661"/>
      <c r="MH1132" s="661"/>
      <c r="MI1132" s="661"/>
      <c r="MJ1132" s="661"/>
      <c r="MK1132" s="661"/>
      <c r="ML1132" s="661"/>
      <c r="MM1132" s="661"/>
      <c r="MN1132" s="661"/>
      <c r="MO1132" s="661"/>
      <c r="MP1132" s="661"/>
      <c r="MQ1132" s="661"/>
      <c r="MR1132" s="661"/>
      <c r="MS1132" s="661"/>
      <c r="MT1132" s="661"/>
      <c r="MU1132" s="661"/>
      <c r="MV1132" s="661"/>
      <c r="MW1132" s="661"/>
      <c r="MX1132" s="661"/>
      <c r="MY1132" s="661"/>
      <c r="MZ1132" s="661"/>
      <c r="NA1132" s="661"/>
      <c r="NB1132" s="661"/>
      <c r="NC1132" s="661"/>
      <c r="ND1132" s="661"/>
      <c r="NE1132" s="661"/>
      <c r="NF1132" s="661"/>
      <c r="NG1132" s="661"/>
      <c r="NH1132" s="661"/>
      <c r="NI1132" s="661"/>
      <c r="NJ1132" s="661"/>
      <c r="NK1132" s="661"/>
      <c r="NL1132" s="661"/>
      <c r="NM1132" s="661"/>
      <c r="NN1132" s="661"/>
      <c r="NO1132" s="661"/>
      <c r="NP1132" s="661"/>
      <c r="NQ1132" s="661"/>
      <c r="NR1132" s="661"/>
      <c r="NS1132" s="661"/>
      <c r="NT1132" s="661"/>
      <c r="NU1132" s="661"/>
      <c r="NV1132" s="661"/>
      <c r="NW1132" s="661"/>
      <c r="NX1132" s="661"/>
      <c r="NY1132" s="661"/>
      <c r="NZ1132" s="661"/>
      <c r="OA1132" s="661"/>
      <c r="OB1132" s="661"/>
      <c r="OC1132" s="661"/>
      <c r="OD1132" s="661"/>
      <c r="OE1132" s="661"/>
      <c r="OF1132" s="661"/>
      <c r="OG1132" s="661"/>
      <c r="OH1132" s="661"/>
      <c r="OI1132" s="661"/>
      <c r="OJ1132" s="661"/>
      <c r="OK1132" s="661"/>
      <c r="OL1132" s="661"/>
      <c r="OM1132" s="661"/>
      <c r="ON1132" s="661"/>
      <c r="OO1132" s="661"/>
      <c r="OP1132" s="661"/>
      <c r="OQ1132" s="661"/>
      <c r="OR1132" s="661"/>
      <c r="OS1132" s="661"/>
      <c r="OT1132" s="661"/>
      <c r="OU1132" s="661"/>
      <c r="OV1132" s="661"/>
      <c r="OW1132" s="661"/>
      <c r="OX1132" s="661"/>
      <c r="OY1132" s="661"/>
      <c r="OZ1132" s="661"/>
      <c r="PA1132" s="661"/>
      <c r="PB1132" s="661"/>
      <c r="PC1132" s="661"/>
      <c r="PD1132" s="661"/>
      <c r="PE1132" s="661"/>
      <c r="PF1132" s="661"/>
      <c r="PG1132" s="661"/>
      <c r="PH1132" s="661"/>
      <c r="PI1132" s="661"/>
      <c r="PJ1132" s="661"/>
      <c r="PK1132" s="661"/>
      <c r="PL1132" s="661"/>
      <c r="PM1132" s="661"/>
      <c r="PN1132" s="661"/>
      <c r="PO1132" s="661"/>
      <c r="PP1132" s="661"/>
      <c r="PQ1132" s="661"/>
      <c r="PR1132" s="661"/>
      <c r="PS1132" s="661"/>
      <c r="PT1132" s="661"/>
      <c r="PU1132" s="661"/>
      <c r="PV1132" s="661"/>
      <c r="PW1132" s="661"/>
      <c r="PX1132" s="661"/>
      <c r="PY1132" s="661"/>
      <c r="PZ1132" s="661"/>
      <c r="QA1132" s="661"/>
      <c r="QB1132" s="661"/>
      <c r="QC1132" s="661"/>
      <c r="QD1132" s="661"/>
      <c r="QE1132" s="661"/>
      <c r="QF1132" s="661"/>
      <c r="QG1132" s="661"/>
      <c r="QH1132" s="661"/>
      <c r="QI1132" s="661"/>
      <c r="QJ1132" s="661"/>
      <c r="QK1132" s="661"/>
      <c r="QL1132" s="661"/>
      <c r="QM1132" s="661"/>
      <c r="QN1132" s="661"/>
      <c r="QO1132" s="661"/>
      <c r="QP1132" s="661"/>
      <c r="QQ1132" s="661"/>
      <c r="QR1132" s="661"/>
      <c r="QS1132" s="661"/>
      <c r="QT1132" s="661"/>
      <c r="QU1132" s="661"/>
      <c r="QV1132" s="661"/>
      <c r="QW1132" s="661"/>
      <c r="QX1132" s="661"/>
      <c r="QY1132" s="661"/>
      <c r="QZ1132" s="661"/>
      <c r="RA1132" s="661"/>
      <c r="RB1132" s="661"/>
      <c r="RC1132" s="661"/>
      <c r="RD1132" s="661"/>
      <c r="RE1132" s="661"/>
      <c r="RF1132" s="661"/>
      <c r="RG1132" s="661"/>
      <c r="RH1132" s="661"/>
      <c r="RI1132" s="661"/>
      <c r="RJ1132" s="661"/>
      <c r="RK1132" s="661"/>
      <c r="RL1132" s="661"/>
      <c r="RM1132" s="661"/>
      <c r="RN1132" s="661"/>
      <c r="RO1132" s="661"/>
      <c r="RP1132" s="661"/>
      <c r="RQ1132" s="661"/>
      <c r="RR1132" s="661"/>
      <c r="RS1132" s="661"/>
      <c r="RT1132" s="661"/>
      <c r="RU1132" s="661"/>
      <c r="RV1132" s="661"/>
      <c r="RW1132" s="661"/>
      <c r="RX1132" s="661"/>
      <c r="RY1132" s="661"/>
      <c r="RZ1132" s="661"/>
      <c r="SA1132" s="661"/>
      <c r="SB1132" s="661"/>
      <c r="SC1132" s="661"/>
      <c r="SD1132" s="661"/>
      <c r="SE1132" s="661"/>
      <c r="SF1132" s="661"/>
      <c r="SG1132" s="661"/>
      <c r="SH1132" s="661"/>
      <c r="SI1132" s="661"/>
      <c r="SJ1132" s="661"/>
      <c r="SK1132" s="661"/>
      <c r="SL1132" s="661"/>
      <c r="SM1132" s="661"/>
      <c r="SN1132" s="661"/>
      <c r="SO1132" s="661"/>
      <c r="SP1132" s="661"/>
      <c r="SQ1132" s="661"/>
      <c r="SR1132" s="661"/>
      <c r="SS1132" s="661"/>
      <c r="ST1132" s="661"/>
      <c r="SU1132" s="661"/>
      <c r="SV1132" s="661"/>
      <c r="SW1132" s="661"/>
      <c r="SX1132" s="661"/>
      <c r="SY1132" s="661"/>
      <c r="SZ1132" s="661"/>
      <c r="TA1132" s="661"/>
      <c r="TB1132" s="661"/>
      <c r="TC1132" s="661"/>
      <c r="TD1132" s="661"/>
      <c r="TE1132" s="661"/>
      <c r="TF1132" s="661"/>
      <c r="TG1132" s="661"/>
      <c r="TH1132" s="661"/>
      <c r="TI1132" s="661"/>
      <c r="TJ1132" s="661"/>
      <c r="TK1132" s="661"/>
      <c r="TL1132" s="661"/>
      <c r="TM1132" s="661"/>
      <c r="TN1132" s="661"/>
      <c r="TO1132" s="661"/>
      <c r="TP1132" s="661"/>
      <c r="TQ1132" s="661"/>
      <c r="TR1132" s="661"/>
      <c r="TS1132" s="661"/>
      <c r="TT1132" s="661"/>
      <c r="TU1132" s="661"/>
      <c r="TV1132" s="661"/>
      <c r="TW1132" s="661"/>
      <c r="TX1132" s="661"/>
      <c r="TY1132" s="661"/>
      <c r="TZ1132" s="661"/>
      <c r="UA1132" s="661"/>
      <c r="UB1132" s="661"/>
      <c r="UC1132" s="661"/>
      <c r="UD1132" s="661"/>
      <c r="UE1132" s="661"/>
      <c r="UF1132" s="661"/>
      <c r="UG1132" s="661"/>
      <c r="UH1132" s="661"/>
      <c r="UI1132" s="661"/>
      <c r="UJ1132" s="661"/>
      <c r="UK1132" s="661"/>
      <c r="UL1132" s="661"/>
      <c r="UM1132" s="661"/>
      <c r="UN1132" s="661"/>
      <c r="UO1132" s="661"/>
      <c r="UP1132" s="661"/>
      <c r="UQ1132" s="661"/>
      <c r="UR1132" s="661"/>
      <c r="US1132" s="661"/>
      <c r="UT1132" s="661"/>
      <c r="UU1132" s="661"/>
      <c r="UV1132" s="661"/>
      <c r="UW1132" s="661"/>
      <c r="UX1132" s="661"/>
      <c r="UY1132" s="661"/>
      <c r="UZ1132" s="661"/>
      <c r="VA1132" s="661"/>
      <c r="VB1132" s="661"/>
      <c r="VC1132" s="661"/>
      <c r="VD1132" s="661"/>
      <c r="VE1132" s="661"/>
      <c r="VF1132" s="661"/>
      <c r="VG1132" s="661"/>
      <c r="VH1132" s="661"/>
      <c r="VI1132" s="661"/>
      <c r="VJ1132" s="661"/>
      <c r="VK1132" s="661"/>
      <c r="VL1132" s="661"/>
      <c r="VM1132" s="661"/>
      <c r="VN1132" s="661"/>
      <c r="VO1132" s="661"/>
      <c r="VP1132" s="661"/>
      <c r="VQ1132" s="661"/>
      <c r="VR1132" s="661"/>
      <c r="VS1132" s="661"/>
      <c r="VT1132" s="661"/>
      <c r="VU1132" s="661"/>
      <c r="VV1132" s="661"/>
      <c r="VW1132" s="661"/>
      <c r="VX1132" s="661"/>
      <c r="VY1132" s="661"/>
      <c r="VZ1132" s="661"/>
      <c r="WA1132" s="661"/>
      <c r="WB1132" s="661"/>
      <c r="WC1132" s="661"/>
      <c r="WD1132" s="661"/>
      <c r="WE1132" s="661"/>
      <c r="WF1132" s="661"/>
      <c r="WG1132" s="661"/>
      <c r="WH1132" s="661"/>
      <c r="WI1132" s="661"/>
      <c r="WJ1132" s="661"/>
      <c r="WK1132" s="661"/>
      <c r="WL1132" s="661"/>
      <c r="WM1132" s="661"/>
      <c r="WN1132" s="661"/>
      <c r="WO1132" s="661"/>
      <c r="WP1132" s="661"/>
      <c r="WQ1132" s="661"/>
      <c r="WR1132" s="661"/>
      <c r="WS1132" s="661"/>
      <c r="WT1132" s="661"/>
      <c r="WU1132" s="661"/>
      <c r="WV1132" s="661"/>
      <c r="WW1132" s="661"/>
      <c r="WX1132" s="661"/>
      <c r="WY1132" s="661"/>
      <c r="WZ1132" s="661"/>
      <c r="XA1132" s="661"/>
      <c r="XB1132" s="661"/>
      <c r="XC1132" s="661"/>
      <c r="XD1132" s="661"/>
      <c r="XE1132" s="661"/>
      <c r="XF1132" s="661"/>
      <c r="XG1132" s="661"/>
      <c r="XH1132" s="661"/>
      <c r="XI1132" s="661"/>
      <c r="XJ1132" s="661"/>
      <c r="XK1132" s="661"/>
      <c r="XL1132" s="661"/>
      <c r="XM1132" s="661"/>
      <c r="XN1132" s="661"/>
      <c r="XO1132" s="661"/>
      <c r="XP1132" s="661"/>
      <c r="XQ1132" s="661"/>
      <c r="XR1132" s="661"/>
      <c r="XS1132" s="661"/>
      <c r="XT1132" s="661"/>
      <c r="XU1132" s="661"/>
      <c r="XV1132" s="661"/>
      <c r="XW1132" s="661"/>
      <c r="XX1132" s="661"/>
      <c r="XY1132" s="661"/>
      <c r="XZ1132" s="661"/>
      <c r="YA1132" s="661"/>
      <c r="YB1132" s="661"/>
      <c r="YC1132" s="661"/>
      <c r="YD1132" s="661"/>
      <c r="YE1132" s="661"/>
      <c r="YF1132" s="661"/>
      <c r="YG1132" s="661"/>
      <c r="YH1132" s="661"/>
      <c r="YI1132" s="661"/>
      <c r="YJ1132" s="661"/>
      <c r="YK1132" s="661"/>
      <c r="YL1132" s="661"/>
      <c r="YM1132" s="661"/>
      <c r="YN1132" s="661"/>
      <c r="YO1132" s="661"/>
      <c r="YP1132" s="661"/>
      <c r="YQ1132" s="661"/>
      <c r="YR1132" s="661"/>
      <c r="YS1132" s="661"/>
      <c r="YT1132" s="661"/>
      <c r="YU1132" s="661"/>
      <c r="YV1132" s="661"/>
      <c r="YW1132" s="661"/>
      <c r="YX1132" s="661"/>
      <c r="YY1132" s="661"/>
      <c r="YZ1132" s="661"/>
      <c r="ZA1132" s="661"/>
      <c r="ZB1132" s="661"/>
      <c r="ZC1132" s="661"/>
      <c r="ZD1132" s="661"/>
      <c r="ZE1132" s="661"/>
      <c r="ZF1132" s="661"/>
      <c r="ZG1132" s="661"/>
      <c r="ZH1132" s="661"/>
      <c r="ZI1132" s="661"/>
      <c r="ZJ1132" s="661"/>
      <c r="ZK1132" s="661"/>
      <c r="ZL1132" s="661"/>
      <c r="ZM1132" s="661"/>
      <c r="ZN1132" s="661"/>
      <c r="ZO1132" s="661"/>
      <c r="ZP1132" s="661"/>
      <c r="ZQ1132" s="661"/>
      <c r="ZR1132" s="661"/>
      <c r="ZS1132" s="661"/>
      <c r="ZT1132" s="661"/>
      <c r="ZU1132" s="661"/>
      <c r="ZV1132" s="661"/>
      <c r="ZW1132" s="661"/>
      <c r="ZX1132" s="661"/>
      <c r="ZY1132" s="661"/>
      <c r="ZZ1132" s="661"/>
      <c r="AAA1132" s="661"/>
      <c r="AAB1132" s="661"/>
      <c r="AAC1132" s="661"/>
      <c r="AAD1132" s="661"/>
      <c r="AAE1132" s="661"/>
      <c r="AAF1132" s="661"/>
      <c r="AAG1132" s="661"/>
      <c r="AAH1132" s="661"/>
      <c r="AAI1132" s="661"/>
      <c r="AAJ1132" s="661"/>
      <c r="AAK1132" s="661"/>
      <c r="AAL1132" s="661"/>
      <c r="AAM1132" s="661"/>
      <c r="AAN1132" s="661"/>
      <c r="AAO1132" s="661"/>
      <c r="AAP1132" s="661"/>
      <c r="AAQ1132" s="661"/>
      <c r="AAR1132" s="661"/>
      <c r="AAS1132" s="661"/>
      <c r="AAT1132" s="661"/>
      <c r="AAU1132" s="661"/>
      <c r="AAV1132" s="661"/>
      <c r="AAW1132" s="661"/>
      <c r="AAX1132" s="661"/>
      <c r="AAY1132" s="661"/>
      <c r="AAZ1132" s="661"/>
      <c r="ABA1132" s="661"/>
      <c r="ABB1132" s="661"/>
      <c r="ABC1132" s="661"/>
      <c r="ABD1132" s="661"/>
      <c r="ABE1132" s="661"/>
      <c r="ABF1132" s="661"/>
      <c r="ABG1132" s="661"/>
      <c r="ABH1132" s="661"/>
      <c r="ABI1132" s="661"/>
      <c r="ABJ1132" s="661"/>
      <c r="ABK1132" s="661"/>
      <c r="ABL1132" s="661"/>
      <c r="ABM1132" s="661"/>
      <c r="ABN1132" s="661"/>
      <c r="ABO1132" s="661"/>
      <c r="ABP1132" s="661"/>
      <c r="ABQ1132" s="661"/>
      <c r="ABR1132" s="661"/>
      <c r="ABS1132" s="661"/>
      <c r="ABT1132" s="661"/>
      <c r="ABU1132" s="661"/>
      <c r="ABV1132" s="661"/>
      <c r="ABW1132" s="661"/>
      <c r="ABX1132" s="661"/>
      <c r="ABY1132" s="661"/>
      <c r="ABZ1132" s="661"/>
      <c r="ACA1132" s="661"/>
      <c r="ACB1132" s="661"/>
      <c r="ACC1132" s="661"/>
      <c r="ACD1132" s="661"/>
      <c r="ACE1132" s="661"/>
      <c r="ACF1132" s="661"/>
      <c r="ACG1132" s="661"/>
      <c r="ACH1132" s="661"/>
      <c r="ACI1132" s="661"/>
      <c r="ACJ1132" s="661"/>
      <c r="ACK1132" s="661"/>
      <c r="ACL1132" s="661"/>
      <c r="ACM1132" s="661"/>
      <c r="ACN1132" s="661"/>
      <c r="ACO1132" s="661"/>
      <c r="ACP1132" s="661"/>
      <c r="ACQ1132" s="655"/>
      <c r="ACR1132" s="884" t="s">
        <v>479</v>
      </c>
      <c r="ACS1132" s="886" t="s">
        <v>477</v>
      </c>
    </row>
    <row r="1133" spans="1:777" ht="54.75" customHeight="1">
      <c r="ACQ1133" s="655"/>
      <c r="ACR1133" s="887"/>
      <c r="ACS1133" s="888"/>
    </row>
    <row r="1135" spans="1:777" ht="11.25" customHeight="1">
      <c r="ACU1135" s="654" t="s">
        <v>315</v>
      </c>
      <c r="ACV1135" s="655"/>
      <c r="ACW1135" s="655"/>
    </row>
    <row r="1136" spans="1:777" ht="11.25" customHeight="1">
      <c r="ACU1136" s="654" t="s">
        <v>316</v>
      </c>
      <c r="ACV1136" s="655"/>
      <c r="ACW1136" s="655"/>
    </row>
    <row r="1137" spans="775:781" ht="11.25" customHeight="1">
      <c r="ACU1137" s="654" t="s">
        <v>317</v>
      </c>
      <c r="ACV1137" s="655"/>
      <c r="ACW1137" s="655"/>
    </row>
    <row r="1138" spans="775:781" ht="11.25" customHeight="1">
      <c r="ACU1138" s="654" t="s">
        <v>318</v>
      </c>
      <c r="ACV1138" s="655"/>
      <c r="ACW1138" s="655"/>
    </row>
    <row r="1139" spans="775:781" ht="11.25" customHeight="1">
      <c r="ACU1139" s="654"/>
      <c r="ACV1139" s="655"/>
      <c r="ACW1139" s="655"/>
    </row>
    <row r="1140" spans="775:781" ht="11.25" customHeight="1">
      <c r="ACU1140" s="654" t="s">
        <v>80</v>
      </c>
      <c r="ACV1140" s="655"/>
      <c r="ACW1140" s="655"/>
    </row>
    <row r="1141" spans="775:781" ht="11.25" customHeight="1">
      <c r="ACU1141" s="655"/>
      <c r="ACV1141" s="655"/>
      <c r="ACW1141" s="889" t="s">
        <v>81</v>
      </c>
    </row>
    <row r="1142" spans="775:781" ht="11.25" customHeight="1">
      <c r="ACU1142" s="655"/>
      <c r="ACV1142" s="655"/>
      <c r="ACW1142" s="701" t="s">
        <v>319</v>
      </c>
    </row>
    <row r="1143" spans="775:781" ht="11.25" customHeight="1">
      <c r="ACU1143" s="655"/>
      <c r="ACV1143" s="655"/>
      <c r="ACW1143" s="701" t="s">
        <v>82</v>
      </c>
    </row>
    <row r="1144" spans="775:781" ht="11.25" customHeight="1">
      <c r="ACU1144" s="655"/>
      <c r="ACV1144" s="655"/>
      <c r="ACW1144" s="701" t="s">
        <v>83</v>
      </c>
    </row>
    <row r="1145" spans="775:781" ht="11.25" customHeight="1">
      <c r="ACU1145" s="655"/>
      <c r="ACV1145" s="655"/>
      <c r="ACW1145" s="701" t="s">
        <v>84</v>
      </c>
    </row>
    <row r="1146" spans="775:781" ht="11.25" customHeight="1">
      <c r="ACU1146" s="655"/>
      <c r="ACV1146" s="655"/>
      <c r="ACW1146" s="701" t="s">
        <v>85</v>
      </c>
    </row>
    <row r="1147" spans="775:781" ht="11.25" customHeight="1">
      <c r="ACU1147" s="655"/>
      <c r="ACV1147" s="655"/>
      <c r="ACW1147" s="701" t="s">
        <v>476</v>
      </c>
    </row>
    <row r="1148" spans="775:781" ht="11.25" customHeight="1">
      <c r="ACU1148" s="655"/>
      <c r="ACV1148" s="655"/>
      <c r="ACW1148" s="701" t="s">
        <v>320</v>
      </c>
    </row>
    <row r="1149" spans="775:781" ht="11.25" customHeight="1">
      <c r="ACU1149" s="655"/>
      <c r="ACV1149" s="655"/>
      <c r="ACW1149" s="701" t="s">
        <v>321</v>
      </c>
    </row>
    <row r="1150" spans="775:781" ht="11.25" customHeight="1">
      <c r="ACW1150" s="701" t="s">
        <v>322</v>
      </c>
      <c r="ACX1150" s="655"/>
      <c r="ACY1150" s="655"/>
      <c r="ACZ1150" s="655"/>
      <c r="ADA1150" s="655"/>
    </row>
    <row r="1151" spans="775:781" ht="11.25" customHeight="1">
      <c r="ACW1151" s="701" t="s">
        <v>323</v>
      </c>
      <c r="ACX1151" s="655"/>
      <c r="ACY1151" s="655"/>
      <c r="ACZ1151" s="655"/>
      <c r="ADA1151" s="655"/>
    </row>
    <row r="1152" spans="775:781" ht="11.25" customHeight="1">
      <c r="ACW1152" s="701" t="s">
        <v>686</v>
      </c>
      <c r="ACX1152" s="655"/>
      <c r="ACY1152" s="655"/>
      <c r="ACZ1152" s="655"/>
      <c r="ADA1152" s="655"/>
    </row>
    <row r="1153" spans="777:786" ht="11.25" customHeight="1">
      <c r="ACW1153" s="701" t="s">
        <v>86</v>
      </c>
      <c r="ACX1153" s="655"/>
      <c r="ACY1153" s="655" t="s">
        <v>324</v>
      </c>
      <c r="ACZ1153" s="655"/>
      <c r="ADA1153" s="655"/>
    </row>
    <row r="1154" spans="777:786" ht="11.25" customHeight="1">
      <c r="ACW1154" s="655"/>
      <c r="ACX1154" s="655"/>
      <c r="ACY1154" s="701"/>
      <c r="ACZ1154" s="655"/>
      <c r="ADA1154" s="655"/>
    </row>
    <row r="1155" spans="777:786" ht="11.25" customHeight="1">
      <c r="ACW1155" s="655"/>
      <c r="ACX1155" s="655"/>
      <c r="ACY1155" s="701" t="s">
        <v>101</v>
      </c>
      <c r="ACZ1155" s="655"/>
      <c r="ADA1155" s="655"/>
    </row>
    <row r="1156" spans="777:786" ht="11.25" customHeight="1">
      <c r="ACW1156" s="655"/>
      <c r="ACX1156" s="655"/>
      <c r="ACY1156" s="701" t="s">
        <v>102</v>
      </c>
      <c r="ACZ1156" s="655"/>
      <c r="ADA1156" s="655"/>
    </row>
    <row r="1157" spans="777:786" ht="11.25" customHeight="1">
      <c r="ACW1157" s="655"/>
      <c r="ACX1157" s="655"/>
      <c r="ACY1157" s="701" t="s">
        <v>103</v>
      </c>
      <c r="ACZ1157" s="655"/>
      <c r="ADA1157" s="655"/>
    </row>
    <row r="1158" spans="777:786" ht="11.25" customHeight="1">
      <c r="ACW1158" s="655"/>
      <c r="ACX1158" s="655"/>
      <c r="ACY1158" s="655"/>
      <c r="ACZ1158" s="655"/>
      <c r="ADA1158" s="655"/>
    </row>
    <row r="1159" spans="777:786" ht="11.25" customHeight="1">
      <c r="ACW1159" s="655"/>
      <c r="ACX1159" s="655"/>
      <c r="ACY1159" s="655"/>
      <c r="ACZ1159" s="655"/>
      <c r="ADA1159" s="655" t="s">
        <v>299</v>
      </c>
    </row>
    <row r="1160" spans="777:786" ht="11.25" customHeight="1">
      <c r="ACW1160" s="655"/>
      <c r="ACX1160" s="655"/>
      <c r="ACY1160" s="655"/>
      <c r="ACZ1160" s="655"/>
      <c r="ADA1160" s="890" t="s">
        <v>325</v>
      </c>
    </row>
    <row r="1161" spans="777:786" ht="11.25" customHeight="1">
      <c r="ACW1161" s="655"/>
      <c r="ACX1161" s="655"/>
      <c r="ACY1161" s="655"/>
      <c r="ACZ1161" s="655"/>
      <c r="ADA1161" s="891" t="s">
        <v>326</v>
      </c>
    </row>
    <row r="1162" spans="777:786" ht="11.25" customHeight="1">
      <c r="ACW1162" s="655"/>
      <c r="ACX1162" s="655"/>
      <c r="ACY1162" s="655"/>
      <c r="ACZ1162" s="655"/>
      <c r="ADA1162" s="891" t="s">
        <v>327</v>
      </c>
    </row>
    <row r="1163" spans="777:786" ht="11.25" customHeight="1">
      <c r="ACW1163" s="655"/>
      <c r="ACX1163" s="655"/>
      <c r="ACY1163" s="655"/>
      <c r="ACZ1163" s="655"/>
      <c r="ADA1163" s="891" t="s">
        <v>328</v>
      </c>
    </row>
    <row r="1164" spans="777:786" ht="11.25" customHeight="1">
      <c r="ACW1164" s="655"/>
      <c r="ACX1164" s="655"/>
      <c r="ACY1164" s="655"/>
      <c r="ACZ1164" s="655"/>
      <c r="ADA1164" s="891" t="s">
        <v>329</v>
      </c>
    </row>
    <row r="1165" spans="777:786" ht="11.25" customHeight="1">
      <c r="ACW1165" s="655"/>
      <c r="ACX1165" s="655"/>
      <c r="ACY1165" s="655"/>
      <c r="ACZ1165" s="655"/>
      <c r="ADA1165" s="890" t="s">
        <v>330</v>
      </c>
    </row>
    <row r="1166" spans="777:786" ht="11.25" customHeight="1">
      <c r="ACW1166" s="655"/>
      <c r="ACX1166" s="655"/>
      <c r="ACY1166" s="655"/>
      <c r="ACZ1166" s="655"/>
      <c r="ADA1166" s="891" t="s">
        <v>331</v>
      </c>
    </row>
    <row r="1167" spans="777:786" ht="11.25" customHeight="1">
      <c r="ADA1167" s="890" t="s">
        <v>86</v>
      </c>
      <c r="ADB1167" s="655"/>
      <c r="ADC1167" s="654"/>
      <c r="ADD1167" s="654"/>
      <c r="ADE1167" s="653"/>
      <c r="ADF1167" s="653"/>
    </row>
    <row r="1168" spans="777:786" ht="11.25" customHeight="1">
      <c r="ADA1168" s="891" t="s">
        <v>80</v>
      </c>
      <c r="ADB1168" s="654"/>
      <c r="ADC1168" s="654"/>
      <c r="ADD1168" s="654"/>
      <c r="ADE1168" s="654"/>
      <c r="ADF1168" s="654"/>
    </row>
    <row r="1169" spans="63:791" ht="11.25" customHeight="1">
      <c r="ADA1169" s="891"/>
      <c r="ADB1169" s="654"/>
      <c r="ADC1169" s="654"/>
      <c r="ADD1169" s="654"/>
      <c r="ADE1169" s="654"/>
      <c r="ADF1169" s="654"/>
    </row>
    <row r="1170" spans="63:791" ht="11.25" customHeight="1">
      <c r="ADA1170" s="654"/>
      <c r="ADB1170" s="654"/>
      <c r="ADC1170" s="701" t="s">
        <v>99</v>
      </c>
      <c r="ADD1170" s="701"/>
      <c r="ADE1170" s="701"/>
      <c r="ADF1170" s="701"/>
    </row>
    <row r="1171" spans="63:791" ht="11.25" customHeight="1">
      <c r="ADA1171" s="654"/>
      <c r="ADB1171" s="654"/>
      <c r="ADC1171" s="701" t="s">
        <v>100</v>
      </c>
      <c r="ADD1171" s="701"/>
      <c r="ADE1171" s="701"/>
      <c r="ADF1171" s="701"/>
    </row>
    <row r="1172" spans="63:791" ht="11.25" customHeight="1">
      <c r="ADA1172" s="654"/>
      <c r="ADB1172" s="654"/>
      <c r="ADC1172" s="701"/>
      <c r="ADD1172" s="701"/>
      <c r="ADE1172" s="701"/>
      <c r="ADF1172" s="701"/>
    </row>
    <row r="1173" spans="63:791" ht="11.25" customHeight="1">
      <c r="ADA1173" s="654"/>
      <c r="ADB1173" s="654"/>
      <c r="ADC1173" s="701"/>
      <c r="ADD1173" s="701" t="s">
        <v>87</v>
      </c>
      <c r="ADE1173" s="701"/>
      <c r="ADF1173" s="701"/>
    </row>
    <row r="1174" spans="63:791" ht="11.25" customHeight="1">
      <c r="ADA1174" s="654"/>
      <c r="ADB1174" s="654"/>
      <c r="ADC1174" s="701"/>
      <c r="ADD1174" s="701" t="s">
        <v>88</v>
      </c>
      <c r="ADE1174" s="701"/>
      <c r="ADF1174" s="701"/>
    </row>
    <row r="1175" spans="63:791" ht="11.25" customHeight="1">
      <c r="BK1175" s="656"/>
      <c r="BL1175" s="656"/>
      <c r="BM1175" s="656"/>
      <c r="BN1175" s="656"/>
      <c r="BO1175" s="656"/>
      <c r="BP1175" s="656"/>
      <c r="BQ1175" s="656"/>
      <c r="BR1175" s="656"/>
      <c r="BS1175" s="656"/>
      <c r="BT1175" s="656"/>
      <c r="BU1175" s="656"/>
      <c r="BV1175" s="656"/>
      <c r="BW1175" s="656"/>
      <c r="BX1175" s="656"/>
      <c r="BY1175" s="656"/>
      <c r="BZ1175" s="656"/>
      <c r="CA1175" s="656"/>
      <c r="ADA1175" s="654"/>
      <c r="ADB1175" s="654"/>
      <c r="ADC1175" s="701"/>
      <c r="ADD1175" s="701" t="s">
        <v>92</v>
      </c>
      <c r="ADE1175" s="701"/>
      <c r="ADF1175" s="701"/>
    </row>
    <row r="1176" spans="63:791" ht="11.25" customHeight="1">
      <c r="ADA1176" s="654"/>
      <c r="ADB1176" s="654"/>
      <c r="ADC1176" s="701"/>
      <c r="ADD1176" s="701" t="s">
        <v>93</v>
      </c>
      <c r="ADE1176" s="701"/>
      <c r="ADF1176" s="701"/>
    </row>
    <row r="1177" spans="63:791" ht="11.25" customHeight="1">
      <c r="ADA1177" s="654"/>
      <c r="ADB1177" s="654"/>
      <c r="ADC1177" s="701"/>
      <c r="ADD1177" s="701"/>
      <c r="ADE1177" s="701"/>
      <c r="ADF1177" s="701"/>
    </row>
    <row r="1178" spans="63:791" ht="11.25" customHeight="1">
      <c r="ADA1178" s="654"/>
      <c r="ADB1178" s="654"/>
      <c r="ADC1178" s="701"/>
      <c r="ADD1178" s="701"/>
      <c r="ADE1178" s="701"/>
      <c r="ADF1178" s="701"/>
    </row>
    <row r="1179" spans="63:791" ht="11.25" customHeight="1">
      <c r="ADA1179" s="654"/>
      <c r="ADB1179" s="654"/>
      <c r="ADC1179" s="701"/>
      <c r="ADD1179" s="701"/>
      <c r="ADE1179" s="701"/>
      <c r="ADF1179" s="701"/>
    </row>
    <row r="1180" spans="63:791" ht="11.25" customHeight="1">
      <c r="ADA1180" s="654"/>
      <c r="ADB1180" s="654"/>
      <c r="ADC1180" s="701"/>
      <c r="ADD1180" s="701"/>
      <c r="ADE1180" s="701"/>
      <c r="ADF1180" s="701" t="s">
        <v>94</v>
      </c>
    </row>
    <row r="1181" spans="63:791" ht="11.25" customHeight="1">
      <c r="ADA1181" s="654"/>
      <c r="ADB1181" s="654"/>
      <c r="ADC1181" s="701"/>
      <c r="ADD1181" s="701"/>
      <c r="ADE1181" s="701"/>
      <c r="ADF1181" s="701" t="s">
        <v>95</v>
      </c>
    </row>
    <row r="1182" spans="63:791" ht="11.25" customHeight="1">
      <c r="ADA1182" s="654"/>
      <c r="ADB1182" s="654"/>
      <c r="ADC1182" s="701"/>
      <c r="ADD1182" s="701"/>
      <c r="ADE1182" s="701"/>
      <c r="ADF1182" s="701" t="s">
        <v>96</v>
      </c>
    </row>
    <row r="1183" spans="63:791" ht="11.25" customHeight="1">
      <c r="ADF1183" s="701"/>
      <c r="ADG1183" s="701"/>
      <c r="ADH1183" s="701"/>
      <c r="ADI1183" s="701"/>
      <c r="ADJ1183" s="701"/>
      <c r="ADK1183" s="701"/>
    </row>
    <row r="1184" spans="63:791" ht="11.25" customHeight="1">
      <c r="ADF1184" s="701"/>
      <c r="ADG1184" s="701"/>
      <c r="ADH1184" s="701"/>
      <c r="ADI1184" s="701"/>
      <c r="ADJ1184" s="701"/>
      <c r="ADK1184" s="701"/>
    </row>
    <row r="1185" spans="786:805" ht="11.25" customHeight="1">
      <c r="ADF1185" s="701"/>
      <c r="ADG1185" s="701" t="s">
        <v>332</v>
      </c>
      <c r="ADH1185" s="701"/>
      <c r="ADI1185" s="701"/>
      <c r="ADJ1185" s="701"/>
      <c r="ADK1185" s="701"/>
    </row>
    <row r="1186" spans="786:805" ht="11.25" customHeight="1">
      <c r="ADF1186" s="701"/>
      <c r="ADG1186" s="701" t="s">
        <v>97</v>
      </c>
      <c r="ADH1186" s="701"/>
      <c r="ADI1186" s="701"/>
      <c r="ADJ1186" s="701"/>
      <c r="ADK1186" s="701"/>
    </row>
    <row r="1187" spans="786:805" ht="11.25" customHeight="1">
      <c r="ADF1187" s="701"/>
      <c r="ADG1187" s="701" t="s">
        <v>98</v>
      </c>
      <c r="ADH1187" s="701"/>
      <c r="ADI1187" s="701"/>
      <c r="ADJ1187" s="701"/>
      <c r="ADK1187" s="701"/>
    </row>
    <row r="1188" spans="786:805" ht="11.25" customHeight="1">
      <c r="ADF1188" s="701"/>
      <c r="ADG1188" s="701"/>
      <c r="ADH1188" s="701"/>
      <c r="ADI1188" s="701"/>
      <c r="ADJ1188" s="701"/>
      <c r="ADK1188" s="701"/>
    </row>
    <row r="1189" spans="786:805" ht="11.25" customHeight="1">
      <c r="ADF1189" s="701"/>
      <c r="ADG1189" s="701"/>
      <c r="ADH1189" s="701"/>
      <c r="ADI1189" s="701"/>
      <c r="ADJ1189" s="701"/>
      <c r="ADK1189" s="701"/>
    </row>
    <row r="1190" spans="786:805" ht="11.25" customHeight="1">
      <c r="ADF1190" s="701"/>
      <c r="ADG1190" s="701"/>
      <c r="ADH1190" s="701"/>
      <c r="ADI1190" s="701" t="s">
        <v>333</v>
      </c>
      <c r="ADJ1190" s="701"/>
      <c r="ADK1190" s="701"/>
    </row>
    <row r="1191" spans="786:805" ht="11.25" customHeight="1">
      <c r="ADF1191" s="701"/>
      <c r="ADG1191" s="701"/>
      <c r="ADH1191" s="701"/>
      <c r="ADI1191" s="701" t="s">
        <v>334</v>
      </c>
      <c r="ADJ1191" s="701"/>
      <c r="ADK1191" s="701"/>
    </row>
    <row r="1192" spans="786:805" ht="11.25" customHeight="1">
      <c r="ADF1192" s="701"/>
      <c r="ADG1192" s="701"/>
      <c r="ADH1192" s="701"/>
      <c r="ADI1192" s="701" t="s">
        <v>335</v>
      </c>
      <c r="ADJ1192" s="701"/>
      <c r="ADK1192" s="701"/>
    </row>
    <row r="1193" spans="786:805" ht="11.25" customHeight="1">
      <c r="ADF1193" s="701"/>
      <c r="ADG1193" s="701"/>
      <c r="ADH1193" s="701"/>
      <c r="ADI1193" s="701"/>
      <c r="ADJ1193" s="701"/>
      <c r="ADK1193" s="701"/>
    </row>
    <row r="1194" spans="786:805" ht="11.25" customHeight="1">
      <c r="ADF1194" s="701"/>
      <c r="ADG1194" s="701"/>
      <c r="ADH1194" s="701"/>
      <c r="ADI1194" s="701"/>
      <c r="ADJ1194" s="701" t="s">
        <v>91</v>
      </c>
      <c r="ADK1194" s="701"/>
    </row>
    <row r="1195" spans="786:805" ht="11.25" customHeight="1">
      <c r="ADF1195" s="701"/>
      <c r="ADG1195" s="701"/>
      <c r="ADH1195" s="701"/>
      <c r="ADI1195" s="701"/>
      <c r="ADJ1195" s="701" t="s">
        <v>90</v>
      </c>
      <c r="ADK1195" s="701"/>
    </row>
    <row r="1196" spans="786:805" ht="11.25" customHeight="1">
      <c r="ADF1196" s="701"/>
      <c r="ADG1196" s="701"/>
      <c r="ADH1196" s="701"/>
      <c r="ADI1196" s="701"/>
      <c r="ADJ1196" s="701" t="s">
        <v>336</v>
      </c>
      <c r="ADK1196" s="701"/>
    </row>
    <row r="1197" spans="786:805" ht="11.25" customHeight="1">
      <c r="ADF1197" s="701"/>
      <c r="ADG1197" s="701"/>
      <c r="ADH1197" s="701"/>
      <c r="ADI1197" s="701"/>
      <c r="ADJ1197" s="701"/>
      <c r="ADK1197" s="701"/>
    </row>
    <row r="1198" spans="786:805" ht="11.25" customHeight="1">
      <c r="ADF1198" s="701"/>
      <c r="ADG1198" s="701"/>
      <c r="ADH1198" s="701"/>
      <c r="ADI1198" s="701"/>
      <c r="ADJ1198" s="701"/>
      <c r="ADK1198" s="701" t="s">
        <v>337</v>
      </c>
    </row>
    <row r="1199" spans="786:805" ht="11.25" customHeight="1">
      <c r="ADK1199" s="701" t="s">
        <v>338</v>
      </c>
      <c r="ADL1199" s="701"/>
      <c r="ADM1199" s="654"/>
      <c r="ADN1199" s="654"/>
      <c r="ADO1199" s="654"/>
      <c r="ADP1199" s="654"/>
      <c r="ADQ1199" s="654"/>
      <c r="ADR1199" s="654"/>
      <c r="ADS1199" s="654"/>
      <c r="ADT1199" s="654"/>
      <c r="ADU1199" s="654"/>
      <c r="ADV1199" s="654"/>
      <c r="ADW1199" s="654"/>
      <c r="ADX1199" s="654"/>
      <c r="ADY1199" s="654"/>
    </row>
    <row r="1200" spans="786:805" ht="11.25" customHeight="1">
      <c r="ADK1200" s="701" t="s">
        <v>339</v>
      </c>
      <c r="ADL1200" s="701"/>
      <c r="ADM1200" s="654"/>
      <c r="ADN1200" s="654"/>
      <c r="ADO1200" s="654"/>
      <c r="ADP1200" s="654"/>
      <c r="ADQ1200" s="654"/>
      <c r="ADR1200" s="654"/>
      <c r="ADS1200" s="654"/>
      <c r="ADT1200" s="654"/>
      <c r="ADU1200" s="654"/>
      <c r="ADV1200" s="654"/>
      <c r="ADW1200" s="654"/>
      <c r="ADX1200" s="654"/>
      <c r="ADY1200" s="654"/>
    </row>
    <row r="1201" spans="791:811" ht="11.25" customHeight="1">
      <c r="ADK1201" s="701"/>
      <c r="ADL1201" s="701"/>
      <c r="ADM1201" s="654"/>
      <c r="ADN1201" s="654"/>
      <c r="ADO1201" s="654"/>
      <c r="ADP1201" s="654"/>
      <c r="ADQ1201" s="654"/>
      <c r="ADR1201" s="654"/>
      <c r="ADS1201" s="654"/>
      <c r="ADT1201" s="654"/>
      <c r="ADU1201" s="654"/>
      <c r="ADV1201" s="654"/>
      <c r="ADW1201" s="654"/>
      <c r="ADX1201" s="654"/>
      <c r="ADY1201" s="654"/>
    </row>
    <row r="1202" spans="791:811" ht="11.25" customHeight="1">
      <c r="ADK1202" s="701"/>
      <c r="ADL1202" s="891" t="s">
        <v>106</v>
      </c>
      <c r="ADM1202" s="654"/>
      <c r="ADN1202" s="654"/>
      <c r="ADO1202" s="654"/>
      <c r="ADP1202" s="654"/>
      <c r="ADQ1202" s="654"/>
      <c r="ADR1202" s="654"/>
      <c r="ADS1202" s="654"/>
      <c r="ADT1202" s="654"/>
      <c r="ADU1202" s="654"/>
      <c r="ADV1202" s="654"/>
      <c r="ADW1202" s="654"/>
      <c r="ADX1202" s="654"/>
      <c r="ADY1202" s="654"/>
    </row>
    <row r="1203" spans="791:811" ht="11.25" customHeight="1">
      <c r="ADK1203" s="701"/>
      <c r="ADL1203" s="891" t="s">
        <v>105</v>
      </c>
      <c r="ADM1203" s="654"/>
      <c r="ADN1203" s="654"/>
      <c r="ADO1203" s="654"/>
      <c r="ADP1203" s="654"/>
      <c r="ADQ1203" s="654"/>
      <c r="ADR1203" s="654"/>
      <c r="ADS1203" s="654"/>
      <c r="ADT1203" s="654"/>
      <c r="ADU1203" s="654"/>
      <c r="ADV1203" s="654"/>
      <c r="ADW1203" s="654"/>
      <c r="ADX1203" s="654"/>
      <c r="ADY1203" s="654"/>
    </row>
    <row r="1204" spans="791:811" ht="11.25" customHeight="1">
      <c r="ADK1204" s="701"/>
      <c r="ADL1204" s="891"/>
      <c r="ADM1204" s="654"/>
      <c r="ADN1204" s="654"/>
      <c r="ADO1204" s="654"/>
      <c r="ADP1204" s="654"/>
      <c r="ADQ1204" s="654"/>
      <c r="ADR1204" s="654"/>
      <c r="ADS1204" s="654"/>
      <c r="ADT1204" s="654"/>
      <c r="ADU1204" s="654"/>
      <c r="ADV1204" s="654"/>
      <c r="ADW1204" s="654"/>
      <c r="ADX1204" s="654"/>
      <c r="ADY1204" s="654"/>
    </row>
    <row r="1205" spans="791:811" ht="11.25" customHeight="1">
      <c r="ADK1205" s="654"/>
      <c r="ADL1205" s="654"/>
      <c r="ADM1205" s="654"/>
      <c r="ADN1205" s="654"/>
      <c r="ADO1205" s="654"/>
      <c r="ADP1205" s="654"/>
      <c r="ADQ1205" s="654"/>
      <c r="ADR1205" s="654"/>
      <c r="ADS1205" s="654"/>
      <c r="ADT1205" s="654"/>
      <c r="ADU1205" s="654"/>
      <c r="ADV1205" s="654"/>
      <c r="ADW1205" s="654"/>
      <c r="ADX1205" s="654"/>
      <c r="ADY1205" s="654"/>
    </row>
    <row r="1206" spans="791:811" ht="11.25" customHeight="1">
      <c r="ADK1206" s="654"/>
      <c r="ADL1206" s="654"/>
      <c r="ADM1206" s="654"/>
      <c r="ADN1206" s="654" t="s">
        <v>99</v>
      </c>
      <c r="ADO1206" s="654"/>
      <c r="ADP1206" s="654"/>
      <c r="ADQ1206" s="654"/>
      <c r="ADR1206" s="654"/>
      <c r="ADS1206" s="654"/>
      <c r="ADT1206" s="654"/>
      <c r="ADU1206" s="654"/>
      <c r="ADV1206" s="654"/>
      <c r="ADW1206" s="654"/>
      <c r="ADX1206" s="654"/>
      <c r="ADY1206" s="654"/>
    </row>
    <row r="1207" spans="791:811" ht="11.25" customHeight="1">
      <c r="ADK1207" s="654"/>
      <c r="ADL1207" s="654"/>
      <c r="ADM1207" s="654"/>
      <c r="ADN1207" s="654" t="s">
        <v>100</v>
      </c>
      <c r="ADO1207" s="654"/>
      <c r="ADP1207" s="654"/>
      <c r="ADQ1207" s="654"/>
      <c r="ADR1207" s="654"/>
      <c r="ADS1207" s="654"/>
      <c r="ADT1207" s="654"/>
      <c r="ADU1207" s="654"/>
      <c r="ADV1207" s="654"/>
      <c r="ADW1207" s="654"/>
      <c r="ADX1207" s="654"/>
      <c r="ADY1207" s="654"/>
    </row>
    <row r="1208" spans="791:811" ht="11.25" customHeight="1">
      <c r="ADK1208" s="654"/>
      <c r="ADL1208" s="654"/>
      <c r="ADM1208" s="654"/>
      <c r="ADN1208" s="654" t="s">
        <v>474</v>
      </c>
      <c r="ADO1208" s="654"/>
      <c r="ADP1208" s="654"/>
      <c r="ADQ1208" s="654"/>
      <c r="ADR1208" s="654"/>
      <c r="ADS1208" s="654"/>
      <c r="ADT1208" s="654"/>
      <c r="ADU1208" s="654"/>
      <c r="ADV1208" s="654"/>
      <c r="ADW1208" s="654"/>
      <c r="ADX1208" s="654"/>
      <c r="ADY1208" s="654"/>
    </row>
    <row r="1209" spans="791:811" ht="11.25" customHeight="1">
      <c r="ADK1209" s="654"/>
      <c r="ADL1209" s="654"/>
      <c r="ADM1209" s="654"/>
      <c r="ADN1209" s="654"/>
      <c r="ADO1209" s="701"/>
      <c r="ADP1209" s="701"/>
      <c r="ADQ1209" s="701"/>
      <c r="ADR1209" s="701"/>
      <c r="ADS1209" s="701"/>
      <c r="ADT1209" s="701"/>
      <c r="ADU1209" s="701"/>
      <c r="ADV1209" s="701"/>
      <c r="ADW1209" s="2133" t="s">
        <v>60</v>
      </c>
      <c r="ADX1209" s="2134"/>
      <c r="ADY1209" s="2135"/>
    </row>
    <row r="1210" spans="791:811" ht="11.25" customHeight="1">
      <c r="ADK1210" s="654"/>
      <c r="ADL1210" s="654"/>
      <c r="ADM1210" s="654"/>
      <c r="ADN1210" s="654"/>
      <c r="ADO1210" s="701"/>
      <c r="ADP1210" s="701"/>
      <c r="ADQ1210" s="701"/>
      <c r="ADR1210" s="701"/>
      <c r="ADS1210" s="701"/>
      <c r="ADT1210" s="701"/>
      <c r="ADU1210" s="892">
        <v>1</v>
      </c>
      <c r="ADV1210" s="892">
        <v>2</v>
      </c>
      <c r="ADW1210" s="892">
        <v>3</v>
      </c>
      <c r="ADX1210" s="893">
        <v>4</v>
      </c>
      <c r="ADY1210" s="893">
        <v>5</v>
      </c>
    </row>
    <row r="1211" spans="791:811" ht="11.25" customHeight="1">
      <c r="ADK1211" s="654"/>
      <c r="ADL1211" s="654"/>
      <c r="ADM1211" s="654"/>
      <c r="ADN1211" s="654"/>
      <c r="ADO1211" s="701"/>
      <c r="ADP1211" s="701"/>
      <c r="ADQ1211" s="701"/>
      <c r="ADR1211" s="701"/>
      <c r="ADS1211" s="701"/>
      <c r="ADT1211" s="701"/>
      <c r="ADU1211" s="891" t="s">
        <v>61</v>
      </c>
      <c r="ADV1211" s="891" t="s">
        <v>62</v>
      </c>
      <c r="ADW1211" s="891" t="s">
        <v>63</v>
      </c>
      <c r="ADX1211" s="891" t="s">
        <v>64</v>
      </c>
      <c r="ADY1211" s="891" t="s">
        <v>65</v>
      </c>
    </row>
    <row r="1212" spans="791:811" ht="11.25" customHeight="1">
      <c r="ADK1212" s="654"/>
      <c r="ADL1212" s="654"/>
      <c r="ADM1212" s="654"/>
      <c r="ADN1212" s="654"/>
      <c r="ADO1212" s="701"/>
      <c r="ADP1212" s="701"/>
      <c r="ADQ1212" s="701"/>
      <c r="ADR1212" s="701"/>
      <c r="ADS1212" s="701"/>
      <c r="ADT1212" s="701"/>
      <c r="ADU1212" s="894">
        <v>0.2</v>
      </c>
      <c r="ADV1212" s="894">
        <v>0.4</v>
      </c>
      <c r="ADW1212" s="894">
        <v>0.6</v>
      </c>
      <c r="ADX1212" s="894">
        <v>0.8</v>
      </c>
      <c r="ADY1212" s="894">
        <v>1</v>
      </c>
    </row>
    <row r="1213" spans="791:811" ht="11.25" customHeight="1">
      <c r="ADK1213" s="654"/>
      <c r="ADL1213" s="654"/>
      <c r="ADM1213" s="654"/>
      <c r="ADN1213" s="654"/>
      <c r="ADO1213" s="701"/>
      <c r="ADP1213" s="701"/>
      <c r="ADQ1213" s="701"/>
      <c r="ADR1213" s="701"/>
      <c r="ADS1213" s="701"/>
      <c r="ADT1213" s="701"/>
      <c r="ADU1213" s="892"/>
      <c r="ADV1213" s="892"/>
      <c r="ADW1213" s="892"/>
      <c r="ADX1213" s="893"/>
      <c r="ADY1213" s="893"/>
    </row>
    <row r="1214" spans="791:811" ht="11.25" customHeight="1">
      <c r="ADK1214" s="654"/>
      <c r="ADL1214" s="654"/>
      <c r="ADM1214" s="654"/>
      <c r="ADN1214" s="654"/>
      <c r="ADO1214" s="2128" t="s">
        <v>36</v>
      </c>
      <c r="ADP1214" s="895">
        <v>5</v>
      </c>
      <c r="ADQ1214" s="891" t="s">
        <v>66</v>
      </c>
      <c r="ADR1214" s="894">
        <v>1</v>
      </c>
      <c r="ADS1214" s="701" t="s">
        <v>67</v>
      </c>
      <c r="ADT1214" s="896">
        <v>1</v>
      </c>
      <c r="ADU1214" s="892" t="s">
        <v>72</v>
      </c>
      <c r="ADV1214" s="892" t="s">
        <v>68</v>
      </c>
      <c r="ADW1214" s="892" t="s">
        <v>68</v>
      </c>
      <c r="ADX1214" s="892" t="s">
        <v>69</v>
      </c>
      <c r="ADY1214" s="892" t="s">
        <v>69</v>
      </c>
    </row>
    <row r="1215" spans="791:811" ht="11.25" customHeight="1">
      <c r="ADO1215" s="2129"/>
      <c r="ADP1215" s="895">
        <v>4</v>
      </c>
      <c r="ADQ1215" s="891" t="s">
        <v>70</v>
      </c>
      <c r="ADR1215" s="894">
        <v>0.8</v>
      </c>
      <c r="ADS1215" s="701" t="s">
        <v>71</v>
      </c>
      <c r="ADT1215" s="896">
        <v>0.8</v>
      </c>
      <c r="ADU1215" s="892" t="s">
        <v>72</v>
      </c>
      <c r="ADV1215" s="892" t="s">
        <v>72</v>
      </c>
      <c r="ADW1215" s="892" t="s">
        <v>68</v>
      </c>
      <c r="ADX1215" s="892" t="s">
        <v>69</v>
      </c>
      <c r="ADY1215" s="892" t="s">
        <v>69</v>
      </c>
      <c r="ADZ1215" s="654"/>
      <c r="AEA1215" s="654"/>
      <c r="AEB1215" s="654"/>
      <c r="AEC1215" s="654"/>
      <c r="AED1215" s="654"/>
      <c r="AEE1215" s="654"/>
    </row>
    <row r="1216" spans="791:811" ht="11.25" customHeight="1">
      <c r="ADO1216" s="2129"/>
      <c r="ADP1216" s="895">
        <v>3</v>
      </c>
      <c r="ADQ1216" s="891" t="s">
        <v>73</v>
      </c>
      <c r="ADR1216" s="894">
        <v>0.6</v>
      </c>
      <c r="ADS1216" s="701" t="s">
        <v>74</v>
      </c>
      <c r="ADT1216" s="896">
        <v>0.6</v>
      </c>
      <c r="ADU1216" s="892" t="s">
        <v>72</v>
      </c>
      <c r="ADV1216" s="892" t="s">
        <v>72</v>
      </c>
      <c r="ADW1216" s="892" t="s">
        <v>68</v>
      </c>
      <c r="ADX1216" s="892" t="s">
        <v>68</v>
      </c>
      <c r="ADY1216" s="892" t="s">
        <v>68</v>
      </c>
      <c r="ADZ1216" s="654"/>
      <c r="AEA1216" s="654"/>
      <c r="AEB1216" s="654"/>
      <c r="AEC1216" s="654"/>
      <c r="AED1216" s="654"/>
      <c r="AEE1216" s="654"/>
    </row>
    <row r="1217" spans="795:811" ht="11.25" customHeight="1">
      <c r="ADO1217" s="2129"/>
      <c r="ADP1217" s="895">
        <v>2</v>
      </c>
      <c r="ADQ1217" s="891" t="s">
        <v>75</v>
      </c>
      <c r="ADR1217" s="894">
        <v>0.4</v>
      </c>
      <c r="ADS1217" s="701" t="s">
        <v>76</v>
      </c>
      <c r="ADT1217" s="896">
        <v>0.4</v>
      </c>
      <c r="ADU1217" s="892" t="s">
        <v>77</v>
      </c>
      <c r="ADV1217" s="892" t="s">
        <v>72</v>
      </c>
      <c r="ADW1217" s="892" t="s">
        <v>72</v>
      </c>
      <c r="ADX1217" s="892" t="s">
        <v>68</v>
      </c>
      <c r="ADY1217" s="892" t="s">
        <v>68</v>
      </c>
      <c r="ADZ1217" s="654"/>
      <c r="AEA1217" s="654"/>
      <c r="AEB1217" s="654"/>
      <c r="AEC1217" s="654"/>
      <c r="AED1217" s="654"/>
      <c r="AEE1217" s="654"/>
    </row>
    <row r="1218" spans="795:811" ht="11.25" customHeight="1">
      <c r="ADO1218" s="2129"/>
      <c r="ADP1218" s="895">
        <v>1</v>
      </c>
      <c r="ADQ1218" s="891" t="s">
        <v>78</v>
      </c>
      <c r="ADR1218" s="894">
        <v>0.2</v>
      </c>
      <c r="ADS1218" s="701" t="s">
        <v>79</v>
      </c>
      <c r="ADT1218" s="896">
        <v>0.2</v>
      </c>
      <c r="ADU1218" s="892" t="s">
        <v>77</v>
      </c>
      <c r="ADV1218" s="892" t="s">
        <v>77</v>
      </c>
      <c r="ADW1218" s="892" t="s">
        <v>72</v>
      </c>
      <c r="ADX1218" s="892" t="s">
        <v>72</v>
      </c>
      <c r="ADY1218" s="892" t="s">
        <v>72</v>
      </c>
      <c r="ADZ1218" s="654"/>
      <c r="AEA1218" s="654"/>
      <c r="AEB1218" s="654"/>
      <c r="AEC1218" s="654"/>
      <c r="AED1218" s="654"/>
      <c r="AEE1218" s="654"/>
    </row>
    <row r="1219" spans="795:811" ht="11.25" customHeight="1">
      <c r="ADO1219" s="654"/>
      <c r="ADP1219" s="654"/>
      <c r="ADQ1219" s="654"/>
      <c r="ADR1219" s="654"/>
      <c r="ADS1219" s="654"/>
      <c r="ADT1219" s="654"/>
      <c r="ADU1219" s="654"/>
      <c r="ADV1219" s="654"/>
      <c r="ADW1219" s="654"/>
      <c r="ADX1219" s="654"/>
      <c r="ADY1219" s="654"/>
      <c r="ADZ1219" s="654"/>
      <c r="AEA1219" s="654"/>
      <c r="AEB1219" s="654"/>
      <c r="AEC1219" s="654"/>
      <c r="AED1219" s="654"/>
      <c r="AEE1219" s="654"/>
    </row>
    <row r="1220" spans="795:811" ht="11.25" customHeight="1">
      <c r="ADO1220" s="654"/>
      <c r="ADP1220" s="654"/>
      <c r="ADQ1220" s="654"/>
      <c r="ADR1220" s="654"/>
      <c r="ADS1220" s="654"/>
      <c r="ADT1220" s="654"/>
      <c r="ADU1220" s="654"/>
      <c r="ADV1220" s="654"/>
      <c r="ADW1220" s="654"/>
      <c r="ADX1220" s="654"/>
      <c r="ADY1220" s="654"/>
      <c r="ADZ1220" s="654"/>
      <c r="AEA1220" s="654"/>
      <c r="AEB1220" s="654"/>
      <c r="AEC1220" s="654"/>
      <c r="AED1220" s="654"/>
      <c r="AEE1220" s="654"/>
    </row>
    <row r="1221" spans="795:811" ht="11.25" customHeight="1">
      <c r="ADO1221" s="654"/>
      <c r="ADP1221" s="654"/>
      <c r="ADQ1221" s="654"/>
      <c r="ADR1221" s="654"/>
      <c r="ADS1221" s="654"/>
      <c r="ADT1221" s="654"/>
      <c r="ADU1221" s="654"/>
      <c r="ADV1221" s="654"/>
      <c r="ADW1221" s="654"/>
      <c r="ADX1221" s="654"/>
      <c r="ADY1221" s="654"/>
      <c r="ADZ1221" s="654"/>
      <c r="AEA1221" s="654" t="s">
        <v>127</v>
      </c>
      <c r="AEB1221" s="654"/>
      <c r="AEC1221" s="654"/>
      <c r="AED1221" s="654"/>
      <c r="AEE1221" s="654"/>
    </row>
    <row r="1222" spans="795:811" ht="11.25" customHeight="1">
      <c r="ADO1222" s="654"/>
      <c r="ADP1222" s="654"/>
      <c r="ADQ1222" s="654"/>
      <c r="ADR1222" s="654"/>
      <c r="ADS1222" s="654"/>
      <c r="ADT1222" s="654"/>
      <c r="ADU1222" s="654"/>
      <c r="ADV1222" s="654"/>
      <c r="ADW1222" s="654"/>
      <c r="ADX1222" s="654"/>
      <c r="ADY1222" s="654"/>
      <c r="ADZ1222" s="654"/>
      <c r="AEA1222" s="654" t="s">
        <v>134</v>
      </c>
      <c r="AEB1222" s="654"/>
      <c r="AEC1222" s="654"/>
      <c r="AED1222" s="654"/>
      <c r="AEE1222" s="654"/>
    </row>
    <row r="1223" spans="795:811" ht="11.25" customHeight="1">
      <c r="ADO1223" s="654"/>
      <c r="ADP1223" s="654"/>
      <c r="ADQ1223" s="654"/>
      <c r="ADR1223" s="654"/>
      <c r="ADS1223" s="654"/>
      <c r="ADT1223" s="654"/>
      <c r="ADU1223" s="654"/>
      <c r="ADV1223" s="654"/>
      <c r="ADW1223" s="654"/>
      <c r="ADX1223" s="654"/>
      <c r="ADY1223" s="654"/>
      <c r="ADZ1223" s="654"/>
      <c r="AEA1223" s="654" t="s">
        <v>129</v>
      </c>
      <c r="AEB1223" s="654"/>
      <c r="AEC1223" s="654"/>
      <c r="AED1223" s="654"/>
      <c r="AEE1223" s="654"/>
    </row>
    <row r="1224" spans="795:811" ht="11.25" customHeight="1">
      <c r="ADO1224" s="654"/>
      <c r="ADP1224" s="654"/>
      <c r="ADQ1224" s="654"/>
      <c r="ADR1224" s="654"/>
      <c r="ADS1224" s="654"/>
      <c r="ADT1224" s="654"/>
      <c r="ADU1224" s="654"/>
      <c r="ADV1224" s="654"/>
      <c r="ADW1224" s="654"/>
      <c r="ADX1224" s="654"/>
      <c r="ADY1224" s="654"/>
      <c r="ADZ1224" s="654"/>
      <c r="AEA1224" s="654" t="s">
        <v>131</v>
      </c>
      <c r="AEB1224" s="654"/>
      <c r="AEC1224" s="654"/>
      <c r="AED1224" s="654"/>
      <c r="AEE1224" s="654"/>
    </row>
    <row r="1225" spans="795:811" ht="11.25" customHeight="1">
      <c r="ADO1225" s="654"/>
      <c r="ADP1225" s="654"/>
      <c r="ADQ1225" s="654"/>
      <c r="ADR1225" s="654"/>
      <c r="ADS1225" s="654"/>
      <c r="ADT1225" s="654"/>
      <c r="ADU1225" s="654"/>
      <c r="ADV1225" s="654"/>
      <c r="ADW1225" s="654"/>
      <c r="ADX1225" s="654"/>
      <c r="ADY1225" s="654"/>
      <c r="ADZ1225" s="654"/>
      <c r="AEA1225" s="654" t="s">
        <v>133</v>
      </c>
      <c r="AEB1225" s="654"/>
      <c r="AEC1225" s="654"/>
      <c r="AED1225" s="654"/>
      <c r="AEE1225" s="654"/>
    </row>
    <row r="1226" spans="795:811" ht="11.25" customHeight="1">
      <c r="ADO1226" s="654"/>
      <c r="ADP1226" s="654"/>
      <c r="ADQ1226" s="654"/>
      <c r="ADR1226" s="654"/>
      <c r="ADS1226" s="654"/>
      <c r="ADT1226" s="654"/>
      <c r="ADU1226" s="654"/>
      <c r="ADV1226" s="654"/>
      <c r="ADW1226" s="654"/>
      <c r="ADX1226" s="654"/>
      <c r="ADY1226" s="654"/>
      <c r="ADZ1226" s="654"/>
      <c r="AEA1226" s="654" t="s">
        <v>475</v>
      </c>
      <c r="AEB1226" s="654"/>
      <c r="AEC1226" s="654"/>
      <c r="AED1226" s="654"/>
      <c r="AEE1226" s="654"/>
    </row>
    <row r="1227" spans="795:811" ht="11.25" customHeight="1">
      <c r="ADO1227" s="654"/>
      <c r="ADP1227" s="654"/>
      <c r="ADQ1227" s="654"/>
      <c r="ADR1227" s="654"/>
      <c r="ADS1227" s="654"/>
      <c r="ADT1227" s="654"/>
      <c r="ADU1227" s="654"/>
      <c r="ADV1227" s="654"/>
      <c r="ADW1227" s="654"/>
      <c r="ADX1227" s="654"/>
      <c r="ADY1227" s="654"/>
      <c r="ADZ1227" s="654"/>
      <c r="AEA1227" s="654" t="s">
        <v>686</v>
      </c>
      <c r="AEB1227" s="654"/>
      <c r="AEC1227" s="654"/>
      <c r="AED1227" s="654"/>
      <c r="AEE1227" s="654"/>
    </row>
    <row r="1228" spans="795:811" ht="11.25" customHeight="1">
      <c r="ADO1228" s="654"/>
      <c r="ADP1228" s="654"/>
      <c r="ADQ1228" s="654"/>
      <c r="ADR1228" s="654"/>
      <c r="ADS1228" s="654"/>
      <c r="ADT1228" s="654"/>
      <c r="ADU1228" s="654"/>
      <c r="ADV1228" s="654"/>
      <c r="ADW1228" s="654"/>
      <c r="ADX1228" s="654"/>
      <c r="ADY1228" s="654"/>
      <c r="ADZ1228" s="654"/>
      <c r="AEA1228" s="654" t="s">
        <v>135</v>
      </c>
      <c r="AEB1228" s="654"/>
      <c r="AEC1228" s="654"/>
      <c r="AED1228" s="654"/>
      <c r="AEE1228" s="654"/>
    </row>
    <row r="1229" spans="795:811" ht="11.25" customHeight="1">
      <c r="ADO1229" s="654"/>
      <c r="ADP1229" s="654"/>
      <c r="ADQ1229" s="654"/>
      <c r="ADR1229" s="654"/>
      <c r="ADS1229" s="654"/>
      <c r="ADT1229" s="654"/>
      <c r="ADU1229" s="654"/>
      <c r="ADV1229" s="654"/>
      <c r="ADW1229" s="654"/>
      <c r="ADX1229" s="654"/>
      <c r="ADY1229" s="654"/>
      <c r="ADZ1229" s="654"/>
      <c r="AEA1229" s="654" t="s">
        <v>80</v>
      </c>
      <c r="AEB1229" s="654"/>
      <c r="AEC1229" s="654"/>
      <c r="AED1229" s="654"/>
      <c r="AEE1229" s="654"/>
    </row>
    <row r="1230" spans="795:811" ht="11.25" customHeight="1">
      <c r="ADO1230" s="654"/>
      <c r="ADP1230" s="654"/>
      <c r="ADQ1230" s="654"/>
      <c r="ADR1230" s="654"/>
      <c r="ADS1230" s="654"/>
      <c r="ADT1230" s="654"/>
      <c r="ADU1230" s="654"/>
      <c r="ADV1230" s="654"/>
      <c r="ADW1230" s="654"/>
      <c r="ADX1230" s="654"/>
      <c r="ADY1230" s="654"/>
      <c r="ADZ1230" s="654"/>
      <c r="AEA1230" s="654"/>
      <c r="AEB1230" s="654"/>
      <c r="AEC1230" s="2130" t="s">
        <v>340</v>
      </c>
      <c r="AED1230" s="2129"/>
      <c r="AEE1230" s="2129"/>
    </row>
    <row r="1232" spans="795:811" ht="11.25" customHeight="1">
      <c r="AEC1232" s="897">
        <v>1</v>
      </c>
      <c r="AED1232" s="897" t="s">
        <v>165</v>
      </c>
      <c r="AEE1232" s="898" t="s">
        <v>341</v>
      </c>
    </row>
    <row r="1233" spans="809:811" ht="11.25" customHeight="1">
      <c r="AEC1233" s="897">
        <v>2</v>
      </c>
      <c r="AED1233" s="897" t="s">
        <v>165</v>
      </c>
      <c r="AEE1233" s="898" t="s">
        <v>342</v>
      </c>
    </row>
    <row r="1234" spans="809:811" ht="11.25" customHeight="1">
      <c r="AEC1234" s="897">
        <v>3</v>
      </c>
      <c r="AED1234" s="897" t="s">
        <v>165</v>
      </c>
      <c r="AEE1234" s="898" t="s">
        <v>343</v>
      </c>
    </row>
    <row r="1235" spans="809:811" ht="11.25" customHeight="1">
      <c r="AEC1235" s="897">
        <v>4</v>
      </c>
      <c r="AED1235" s="897" t="s">
        <v>165</v>
      </c>
      <c r="AEE1235" s="898" t="s">
        <v>344</v>
      </c>
    </row>
    <row r="1236" spans="809:811" ht="11.25" customHeight="1">
      <c r="AEC1236" s="897">
        <v>5</v>
      </c>
      <c r="AED1236" s="897" t="s">
        <v>165</v>
      </c>
      <c r="AEE1236" s="898" t="s">
        <v>345</v>
      </c>
    </row>
    <row r="1237" spans="809:811" ht="11.25" customHeight="1">
      <c r="AEC1237" s="897">
        <v>6</v>
      </c>
      <c r="AED1237" s="897" t="s">
        <v>165</v>
      </c>
      <c r="AEE1237" s="898" t="s">
        <v>346</v>
      </c>
    </row>
    <row r="1238" spans="809:811" ht="11.25" customHeight="1">
      <c r="AEE1238" s="898" t="s">
        <v>347</v>
      </c>
    </row>
    <row r="1239" spans="809:811" ht="11.25" customHeight="1">
      <c r="AEE1239" s="898"/>
    </row>
    <row r="1240" spans="809:811" ht="11.25" customHeight="1">
      <c r="AEC1240" s="897">
        <v>1</v>
      </c>
      <c r="AED1240" s="897" t="s">
        <v>166</v>
      </c>
      <c r="AEE1240" s="898" t="s">
        <v>348</v>
      </c>
    </row>
    <row r="1241" spans="809:811" ht="11.25" customHeight="1">
      <c r="AEC1241" s="897">
        <v>2</v>
      </c>
      <c r="AED1241" s="897" t="s">
        <v>166</v>
      </c>
      <c r="AEE1241" s="898" t="s">
        <v>349</v>
      </c>
    </row>
    <row r="1242" spans="809:811" ht="11.25" customHeight="1">
      <c r="AEC1242" s="897">
        <v>3</v>
      </c>
      <c r="AED1242" s="897" t="s">
        <v>166</v>
      </c>
      <c r="AEE1242" s="898" t="s">
        <v>350</v>
      </c>
    </row>
    <row r="1243" spans="809:811" ht="11.25" customHeight="1">
      <c r="AEC1243" s="897">
        <v>4</v>
      </c>
      <c r="AED1243" s="897" t="s">
        <v>166</v>
      </c>
      <c r="AEE1243" s="898" t="s">
        <v>351</v>
      </c>
    </row>
    <row r="1244" spans="809:811" ht="11.25" customHeight="1">
      <c r="AEC1244" s="897">
        <v>5</v>
      </c>
      <c r="AED1244" s="897" t="s">
        <v>166</v>
      </c>
      <c r="AEE1244" s="898" t="s">
        <v>352</v>
      </c>
    </row>
    <row r="1245" spans="809:811" ht="11.25" customHeight="1">
      <c r="AEE1245" s="898" t="s">
        <v>347</v>
      </c>
    </row>
    <row r="1246" spans="809:811" ht="11.25" customHeight="1">
      <c r="AEE1246" s="898"/>
    </row>
    <row r="1247" spans="809:811" ht="11.25" customHeight="1">
      <c r="AEC1247" s="897">
        <v>1</v>
      </c>
      <c r="AED1247" s="897" t="s">
        <v>353</v>
      </c>
      <c r="AEE1247" s="898" t="s">
        <v>354</v>
      </c>
    </row>
    <row r="1248" spans="809:811" ht="11.25" customHeight="1">
      <c r="AEC1248" s="897">
        <v>2</v>
      </c>
      <c r="AED1248" s="897" t="s">
        <v>353</v>
      </c>
      <c r="AEE1248" s="898" t="s">
        <v>355</v>
      </c>
    </row>
    <row r="1249" spans="809:811" ht="11.25" customHeight="1">
      <c r="AEC1249" s="897">
        <v>3</v>
      </c>
      <c r="AED1249" s="897" t="s">
        <v>353</v>
      </c>
      <c r="AEE1249" s="898" t="s">
        <v>356</v>
      </c>
    </row>
    <row r="1250" spans="809:811" ht="11.25" customHeight="1">
      <c r="AEC1250" s="897">
        <v>4</v>
      </c>
      <c r="AED1250" s="897" t="s">
        <v>353</v>
      </c>
      <c r="AEE1250" s="898" t="s">
        <v>357</v>
      </c>
    </row>
    <row r="1251" spans="809:811" ht="11.25" customHeight="1">
      <c r="AEC1251" s="654"/>
      <c r="AED1251" s="654"/>
      <c r="AEE1251" s="654"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DC115:DC116"/>
    <mergeCell ref="DD115:DD116"/>
    <mergeCell ref="DE115:DE116"/>
    <mergeCell ref="DF115:DF116"/>
    <mergeCell ref="CR115:CR116"/>
    <mergeCell ref="CS115:CS116"/>
    <mergeCell ref="CT115:CT116"/>
    <mergeCell ref="CU115:CU116"/>
    <mergeCell ref="CV115:CV116"/>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DT113:DT114"/>
    <mergeCell ref="DU113:DU114"/>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B113:G113"/>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09:CO110"/>
    <mergeCell ref="CP109:CP110"/>
    <mergeCell ref="CQ109:CQ110"/>
    <mergeCell ref="CR109:CR110"/>
    <mergeCell ref="CS109:CS110"/>
    <mergeCell ref="CT109:CT110"/>
    <mergeCell ref="B114:G114"/>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CR113:CR114"/>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7:G117"/>
    <mergeCell ref="J117:T117"/>
    <mergeCell ref="U117:Y117"/>
    <mergeCell ref="Z117:AA117"/>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DG115:DG116"/>
    <mergeCell ref="DH115:DH116"/>
    <mergeCell ref="DI115:DI116"/>
    <mergeCell ref="DJ115:DJ116"/>
    <mergeCell ref="DK115:DK116"/>
    <mergeCell ref="DL115:DL116"/>
    <mergeCell ref="CX115:CX116"/>
    <mergeCell ref="CY115:CY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B118:G118"/>
    <mergeCell ref="J118:AA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551" priority="43" operator="containsText" text="EXTREMO">
      <formula>NOT(ISERROR(SEARCH(("EXTREMO"),(N166))))</formula>
    </cfRule>
    <cfRule type="containsText" dxfId="550" priority="44" operator="containsText" text="ALTO">
      <formula>NOT(ISERROR(SEARCH(("ALTO"),(N166))))</formula>
    </cfRule>
    <cfRule type="containsText" dxfId="549" priority="45" operator="containsText" text="MODERADO">
      <formula>NOT(ISERROR(SEARCH(("MODERADO"),(N166))))</formula>
    </cfRule>
    <cfRule type="containsText" dxfId="548" priority="46" operator="containsText" text="bajo">
      <formula>NOT(ISERROR(SEARCH(("bajo"),(N166))))</formula>
    </cfRule>
  </conditionalFormatting>
  <conditionalFormatting sqref="O168">
    <cfRule type="containsText" dxfId="547" priority="1" operator="containsText" text="EXTREMO">
      <formula>NOT(ISERROR(SEARCH("EXTREMO",O168)))</formula>
    </cfRule>
    <cfRule type="containsText" dxfId="546" priority="2" operator="containsText" text="ALTO">
      <formula>NOT(ISERROR(SEARCH("ALTO",O168)))</formula>
    </cfRule>
    <cfRule type="containsText" dxfId="545" priority="3" operator="containsText" text="MODERADO">
      <formula>NOT(ISERROR(SEARCH("MODERADO",O168)))</formula>
    </cfRule>
    <cfRule type="containsText" dxfId="544" priority="4" operator="containsText" text="bajo">
      <formula>NOT(ISERROR(SEARCH("bajo",O168)))</formula>
    </cfRule>
  </conditionalFormatting>
  <conditionalFormatting sqref="O121:T121 O175:T175 O179:T179 O191:T191 O194:T194 O196:T196 O206:T206 O214:T214">
    <cfRule type="containsText" dxfId="543" priority="21" operator="containsText" text="EXTREMO">
      <formula>NOT(ISERROR(SEARCH(("EXTREMO"),(O121))))</formula>
    </cfRule>
    <cfRule type="containsText" dxfId="542" priority="22" operator="containsText" text="ALTO">
      <formula>NOT(ISERROR(SEARCH(("ALTO"),(O121))))</formula>
    </cfRule>
    <cfRule type="containsText" dxfId="541" priority="23" operator="containsText" text="MODERADO">
      <formula>NOT(ISERROR(SEARCH(("MODERADO"),(O121))))</formula>
    </cfRule>
    <cfRule type="containsText" dxfId="540" priority="24" operator="containsText" text="bajo">
      <formula>NOT(ISERROR(SEARCH(("bajo"),(O121))))</formula>
    </cfRule>
  </conditionalFormatting>
  <conditionalFormatting sqref="O169:T169">
    <cfRule type="containsText" dxfId="539" priority="25" operator="containsText" text="EXTREMO">
      <formula>NOT(ISERROR(SEARCH(("EXTREMO"),(O169))))</formula>
    </cfRule>
    <cfRule type="containsText" dxfId="538" priority="26" operator="containsText" text="ALTO">
      <formula>NOT(ISERROR(SEARCH(("ALTO"),(O169))))</formula>
    </cfRule>
    <cfRule type="containsText" dxfId="537" priority="27" operator="containsText" text="MODERADO">
      <formula>NOT(ISERROR(SEARCH(("MODERADO"),(O169))))</formula>
    </cfRule>
    <cfRule type="containsText" dxfId="536" priority="28" operator="containsText" text="bajo">
      <formula>NOT(ISERROR(SEARCH(("bajo"),(O169))))</formula>
    </cfRule>
  </conditionalFormatting>
  <conditionalFormatting sqref="V181">
    <cfRule type="containsText" dxfId="535" priority="29" operator="containsText" text="EXTREMO">
      <formula>NOT(ISERROR(SEARCH(("EXTREMO"),(V181))))</formula>
    </cfRule>
    <cfRule type="containsText" dxfId="534" priority="30" operator="containsText" text="ALTO">
      <formula>NOT(ISERROR(SEARCH(("ALTO"),(V181))))</formula>
    </cfRule>
    <cfRule type="containsText" dxfId="533" priority="31" operator="containsText" text="MODERADO">
      <formula>NOT(ISERROR(SEARCH(("MODERADO"),(V181))))</formula>
    </cfRule>
    <cfRule type="containsText" dxfId="532" priority="32" operator="containsText" text="bajo">
      <formula>NOT(ISERROR(SEARCH(("bajo"),(V181))))</formula>
    </cfRule>
  </conditionalFormatting>
  <conditionalFormatting sqref="V92:AT92">
    <cfRule type="containsText" dxfId="531" priority="33" operator="containsText" text="Muy Baja">
      <formula>NOT(ISERROR(SEARCH(("Muy Baja"),(V92))))</formula>
    </cfRule>
    <cfRule type="containsText" dxfId="530" priority="34" operator="containsText" text="Muy Alta">
      <formula>NOT(ISERROR(SEARCH(("Muy Alta"),(V92))))</formula>
    </cfRule>
    <cfRule type="containsText" dxfId="529" priority="35" operator="containsText" text="Alta">
      <formula>NOT(ISERROR(SEARCH(("Alta"),(V92))))</formula>
    </cfRule>
    <cfRule type="containsText" dxfId="528" priority="36" operator="containsText" text="Media">
      <formula>NOT(ISERROR(SEARCH(("Media"),(V92))))</formula>
    </cfRule>
    <cfRule type="containsText" dxfId="527" priority="37" operator="containsText" text="Baja">
      <formula>NOT(ISERROR(SEARCH(("Baja"),(V92))))</formula>
    </cfRule>
  </conditionalFormatting>
  <conditionalFormatting sqref="Y197">
    <cfRule type="containsText" dxfId="526" priority="9" operator="containsText" text="EXTREMO">
      <formula>NOT(ISERROR(SEARCH(("EXTREMO"),(Y197))))</formula>
    </cfRule>
    <cfRule type="containsText" dxfId="525" priority="10" operator="containsText" text="ALTO">
      <formula>NOT(ISERROR(SEARCH(("ALTO"),(Y197))))</formula>
    </cfRule>
    <cfRule type="containsText" dxfId="524" priority="11" operator="containsText" text="MODERADO">
      <formula>NOT(ISERROR(SEARCH(("MODERADO"),(Y197))))</formula>
    </cfRule>
    <cfRule type="containsText" dxfId="523" priority="12" operator="containsText" text="bajo">
      <formula>NOT(ISERROR(SEARCH(("bajo"),(Y197))))</formula>
    </cfRule>
  </conditionalFormatting>
  <conditionalFormatting sqref="AB109:AT109">
    <cfRule type="containsText" dxfId="522" priority="38" operator="containsText" text="Leve">
      <formula>NOT(ISERROR(SEARCH(("Leve"),(AB109))))</formula>
    </cfRule>
    <cfRule type="containsText" dxfId="521" priority="39" operator="containsText" text="Catastrófico">
      <formula>NOT(ISERROR(SEARCH(("Catastrófico"),(AB109))))</formula>
    </cfRule>
    <cfRule type="containsText" dxfId="520" priority="40" operator="containsText" text="Mayor">
      <formula>NOT(ISERROR(SEARCH(("Mayor"),(AB109))))</formula>
    </cfRule>
    <cfRule type="containsText" dxfId="519" priority="41" operator="containsText" text="Moderado">
      <formula>NOT(ISERROR(SEARCH(("Moderado"),(AB109))))</formula>
    </cfRule>
    <cfRule type="containsText" dxfId="518" priority="42" operator="containsText" text="Menor">
      <formula>NOT(ISERROR(SEARCH(("Menor"),(AB109))))</formula>
    </cfRule>
  </conditionalFormatting>
  <conditionalFormatting sqref="AD181">
    <cfRule type="containsText" dxfId="517" priority="17" operator="containsText" text="EXTREMO">
      <formula>NOT(ISERROR(SEARCH(("EXTREMO"),(AD181))))</formula>
    </cfRule>
    <cfRule type="containsText" dxfId="516" priority="18" operator="containsText" text="ALTO">
      <formula>NOT(ISERROR(SEARCH(("ALTO"),(AD181))))</formula>
    </cfRule>
    <cfRule type="containsText" dxfId="515" priority="19" operator="containsText" text="MODERADO">
      <formula>NOT(ISERROR(SEARCH(("MODERADO"),(AD181))))</formula>
    </cfRule>
    <cfRule type="containsText" dxfId="514" priority="20" operator="containsText" text="bajo">
      <formula>NOT(ISERROR(SEARCH(("bajo"),(AD181))))</formula>
    </cfRule>
  </conditionalFormatting>
  <conditionalFormatting sqref="AL181">
    <cfRule type="containsText" dxfId="513" priority="13" operator="containsText" text="EXTREMO">
      <formula>NOT(ISERROR(SEARCH(("EXTREMO"),(AL181))))</formula>
    </cfRule>
    <cfRule type="containsText" dxfId="512" priority="14" operator="containsText" text="ALTO">
      <formula>NOT(ISERROR(SEARCH(("ALTO"),(AL181))))</formula>
    </cfRule>
    <cfRule type="containsText" dxfId="511" priority="15" operator="containsText" text="MODERADO">
      <formula>NOT(ISERROR(SEARCH(("MODERADO"),(AL181))))</formula>
    </cfRule>
    <cfRule type="containsText" dxfId="510" priority="16" operator="containsText" text="bajo">
      <formula>NOT(ISERROR(SEARCH(("bajo"),(AL181))))</formula>
    </cfRule>
  </conditionalFormatting>
  <conditionalFormatting sqref="BB180:BD180">
    <cfRule type="containsText" dxfId="509" priority="5" operator="containsText" text="EXTREMO">
      <formula>NOT(ISERROR(SEARCH(("EXTREMO"),(BB180))))</formula>
    </cfRule>
    <cfRule type="containsText" dxfId="508" priority="6" operator="containsText" text="ALTO">
      <formula>NOT(ISERROR(SEARCH(("ALTO"),(BB180))))</formula>
    </cfRule>
    <cfRule type="containsText" dxfId="507" priority="7" operator="containsText" text="MODERADO">
      <formula>NOT(ISERROR(SEARCH(("MODERADO"),(BB180))))</formula>
    </cfRule>
    <cfRule type="containsText" dxfId="506"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(GC1)'!frecuencias</formula1>
    </dataValidation>
    <dataValidation type="list" allowBlank="1" showErrorMessage="1" sqref="R172:R174 R133:R162">
      <formula1>'R (GC1)'!Contr_implement</formula1>
    </dataValidation>
    <dataValidation type="list" allowBlank="1" showErrorMessage="1" sqref="D7">
      <formula1>'R (GC1)'!tipo_riesg</formula1>
    </dataValidation>
    <dataValidation type="list" allowBlank="1" showErrorMessage="1" sqref="T172:T174 T133:T162">
      <formula1>'R (GC1)'!Proposito</formula1>
    </dataValidation>
    <dataValidation type="list" allowBlank="1" showErrorMessage="1" sqref="G168">
      <formula1>'R (GC1)'!Politica_tto</formula1>
    </dataValidation>
    <dataValidation type="list" allowBlank="1" showErrorMessage="1" sqref="V172:V174 V133:V162">
      <formula1>'R (GC1)'!Efectos</formula1>
    </dataValidation>
    <dataValidation type="list" allowBlank="1" showErrorMessage="1" sqref="B35:B42">
      <formula1>Consecuencia</formula1>
    </dataValidation>
    <dataValidation type="list" allowBlank="1" showErrorMessage="1" sqref="B12:B31">
      <formula1>'R (GC1)'!Fact_causa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B228" zoomScale="85" zoomScaleNormal="85" workbookViewId="0">
      <selection activeCell="X248" sqref="X248"/>
    </sheetView>
  </sheetViews>
  <sheetFormatPr baseColWidth="10" defaultColWidth="12.5703125" defaultRowHeight="15" customHeight="1" outlineLevelRow="1"/>
  <cols>
    <col min="1" max="1" width="9.28515625" style="401" customWidth="1"/>
    <col min="2" max="2" width="13.7109375" style="401" customWidth="1"/>
    <col min="3" max="4" width="13.140625" style="401" customWidth="1"/>
    <col min="5" max="6" width="9.85546875" style="401" customWidth="1"/>
    <col min="7" max="27" width="5" style="401" customWidth="1"/>
    <col min="28" max="46" width="4.7109375" style="401" customWidth="1"/>
    <col min="47" max="47" width="4.42578125" style="401" hidden="1" customWidth="1"/>
    <col min="48" max="48" width="25.28515625" style="401" hidden="1" customWidth="1"/>
    <col min="49" max="49" width="19" style="401" hidden="1" customWidth="1"/>
    <col min="50" max="50" width="11" style="401" hidden="1" customWidth="1"/>
    <col min="51" max="51" width="13.140625" style="401" hidden="1" customWidth="1"/>
    <col min="52" max="52" width="12.7109375" style="401" hidden="1" customWidth="1"/>
    <col min="53" max="53" width="15.28515625" style="401" hidden="1" customWidth="1"/>
    <col min="54" max="54" width="13.42578125" style="401" hidden="1" customWidth="1"/>
    <col min="55" max="55" width="13" style="401" hidden="1" customWidth="1"/>
    <col min="56" max="56" width="13.7109375" style="401" hidden="1" customWidth="1"/>
    <col min="57" max="57" width="13.140625" style="401" hidden="1" customWidth="1"/>
    <col min="58" max="58" width="16.5703125" style="401" hidden="1" customWidth="1"/>
    <col min="59" max="59" width="8.5703125" style="401" hidden="1" customWidth="1"/>
    <col min="60" max="62" width="16.5703125" style="401" hidden="1" customWidth="1"/>
    <col min="63" max="79" width="16.5703125" style="423" hidden="1" customWidth="1"/>
    <col min="80" max="80" width="16.5703125" style="401" hidden="1" customWidth="1"/>
    <col min="81" max="81" width="2.140625" style="401" hidden="1" customWidth="1"/>
    <col min="82" max="82" width="8.140625" style="401" customWidth="1"/>
    <col min="83" max="83" width="3.7109375" style="401" customWidth="1"/>
    <col min="84" max="84" width="4" style="401" customWidth="1"/>
    <col min="85" max="85" width="4.140625" style="401" customWidth="1"/>
    <col min="86" max="88" width="4.42578125" style="401" customWidth="1"/>
    <col min="89" max="89" width="5.140625" style="401" customWidth="1"/>
    <col min="90" max="91" width="4.42578125" style="401" customWidth="1"/>
    <col min="92" max="92" width="5.85546875" style="401" customWidth="1"/>
    <col min="93" max="93" width="2.42578125" style="401" customWidth="1"/>
    <col min="94" max="94" width="2.7109375" style="401" customWidth="1"/>
    <col min="95" max="95" width="5.7109375" style="401" customWidth="1"/>
    <col min="96" max="96" width="2.7109375" style="401" customWidth="1"/>
    <col min="97" max="97" width="5.7109375" style="401" customWidth="1"/>
    <col min="98" max="98" width="2.7109375" style="401" customWidth="1"/>
    <col min="99" max="99" width="5.7109375" style="401" customWidth="1"/>
    <col min="100" max="100" width="2.7109375" style="401" customWidth="1"/>
    <col min="101" max="101" width="5.7109375" style="401" customWidth="1"/>
    <col min="102" max="102" width="2.7109375" style="401" customWidth="1"/>
    <col min="103" max="103" width="5.7109375" style="401" customWidth="1"/>
    <col min="104" max="104" width="4.140625" style="401" customWidth="1"/>
    <col min="105" max="105" width="4.42578125" style="401" customWidth="1"/>
    <col min="106" max="106" width="7.140625" style="401" customWidth="1"/>
    <col min="107" max="107" width="3.5703125" style="401" customWidth="1"/>
    <col min="108" max="108" width="5.140625" style="401" customWidth="1"/>
    <col min="109" max="109" width="5.85546875" style="401" customWidth="1"/>
    <col min="110" max="110" width="2.42578125" style="401" customWidth="1"/>
    <col min="111" max="111" width="2.7109375" style="401" customWidth="1"/>
    <col min="112" max="112" width="5.7109375" style="401" customWidth="1"/>
    <col min="113" max="113" width="2.7109375" style="401" customWidth="1"/>
    <col min="114" max="114" width="5.7109375" style="401" customWidth="1"/>
    <col min="115" max="115" width="2.7109375" style="401" customWidth="1"/>
    <col min="116" max="116" width="5.7109375" style="401" customWidth="1"/>
    <col min="117" max="117" width="2.7109375" style="401" customWidth="1"/>
    <col min="118" max="118" width="5.7109375" style="401" customWidth="1"/>
    <col min="119" max="119" width="2.7109375" style="401" customWidth="1"/>
    <col min="120" max="120" width="5.7109375" style="401" customWidth="1"/>
    <col min="121" max="121" width="4.140625" style="401" customWidth="1"/>
    <col min="122" max="122" width="4.42578125" style="401" customWidth="1"/>
    <col min="123" max="123" width="7.140625" style="401" customWidth="1"/>
    <col min="124" max="124" width="3.5703125" style="401" customWidth="1"/>
    <col min="125" max="125" width="5.140625" style="401" customWidth="1"/>
    <col min="126" max="126" width="5.85546875" style="401" customWidth="1"/>
    <col min="127" max="127" width="2.42578125" style="401" customWidth="1"/>
    <col min="128" max="128" width="2.7109375" style="401" customWidth="1"/>
    <col min="129" max="129" width="5.7109375" style="401" customWidth="1"/>
    <col min="130" max="130" width="2.7109375" style="401" customWidth="1"/>
    <col min="131" max="131" width="5.7109375" style="401" customWidth="1"/>
    <col min="132" max="132" width="2.7109375" style="401" customWidth="1"/>
    <col min="133" max="133" width="5.7109375" style="401" customWidth="1"/>
    <col min="134" max="134" width="2.7109375" style="401" customWidth="1"/>
    <col min="135" max="135" width="5.7109375" style="401" customWidth="1"/>
    <col min="136" max="136" width="2.7109375" style="401" customWidth="1"/>
    <col min="137" max="137" width="5.7109375" style="401" customWidth="1"/>
    <col min="138" max="138" width="10.5703125" style="401" customWidth="1"/>
    <col min="139" max="139" width="9.5703125" style="401" customWidth="1"/>
    <col min="140" max="771" width="11.42578125" style="401" customWidth="1"/>
    <col min="772" max="772" width="24.7109375" style="401" customWidth="1"/>
    <col min="773" max="774" width="58.7109375" style="401" customWidth="1"/>
    <col min="775" max="775" width="13" style="401" customWidth="1"/>
    <col min="776" max="809" width="11.42578125" style="401" customWidth="1"/>
    <col min="810" max="810" width="21.7109375" style="401" customWidth="1"/>
    <col min="811" max="811" width="11.42578125" style="401" customWidth="1"/>
    <col min="812" max="16384" width="12.5703125" style="401"/>
  </cols>
  <sheetData>
    <row r="1" spans="1:771" ht="11.25" customHeight="1">
      <c r="A1" s="1729" t="s">
        <v>2</v>
      </c>
      <c r="B1" s="1717"/>
      <c r="C1" s="1717"/>
      <c r="D1" s="1717"/>
      <c r="E1" s="1717"/>
      <c r="F1" s="1717"/>
      <c r="G1" s="1718"/>
      <c r="H1" s="384"/>
      <c r="I1" s="403"/>
      <c r="J1" s="403"/>
      <c r="K1" s="403"/>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403"/>
      <c r="I2" s="396"/>
      <c r="J2" s="396"/>
      <c r="K2" s="403"/>
      <c r="L2" s="386"/>
      <c r="M2" s="1725" t="str">
        <f>[5]Matriz!D1</f>
        <v>GESTIÓN CONTRACTUAL</v>
      </c>
      <c r="N2" s="1726"/>
      <c r="O2" s="1726"/>
      <c r="P2" s="1726"/>
      <c r="Q2" s="1726"/>
      <c r="R2" s="1726"/>
      <c r="S2" s="1726"/>
      <c r="T2" s="1726"/>
      <c r="U2" s="1727"/>
      <c r="V2" s="387"/>
      <c r="W2" s="1734">
        <f>[5]Matriz!B4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403"/>
      <c r="I3" s="396"/>
      <c r="J3" s="396"/>
      <c r="K3" s="403"/>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403"/>
      <c r="I4" s="403"/>
      <c r="J4" s="403"/>
      <c r="K4" s="403"/>
      <c r="L4" s="386"/>
      <c r="M4" s="1725" t="str">
        <f>[5]Matriz!D4</f>
        <v>1.) Enero - Abril</v>
      </c>
      <c r="N4" s="1726"/>
      <c r="O4" s="1726"/>
      <c r="P4" s="1726"/>
      <c r="Q4" s="1726"/>
      <c r="R4" s="1726"/>
      <c r="S4" s="1726"/>
      <c r="T4" s="1726"/>
      <c r="U4" s="1727"/>
      <c r="V4" s="387"/>
      <c r="W4" s="1728">
        <f>[5]Matriz!C4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867</v>
      </c>
      <c r="B7" s="1760"/>
      <c r="C7" s="406" t="s">
        <v>868</v>
      </c>
      <c r="D7" s="407" t="s">
        <v>122</v>
      </c>
      <c r="E7" s="1761" t="s">
        <v>869</v>
      </c>
      <c r="F7" s="1761"/>
      <c r="G7" s="1761"/>
      <c r="H7" s="1761"/>
      <c r="I7" s="1761"/>
      <c r="J7" s="1761"/>
      <c r="K7" s="1761"/>
      <c r="L7" s="1761"/>
      <c r="M7" s="1761"/>
      <c r="N7" s="1761"/>
      <c r="O7" s="1761"/>
      <c r="P7" s="1761"/>
      <c r="Q7" s="1761"/>
      <c r="R7" s="1761"/>
      <c r="S7" s="1761"/>
      <c r="T7" s="1761"/>
      <c r="U7" s="1761"/>
      <c r="V7" s="1761"/>
      <c r="W7" s="1761"/>
      <c r="X7" s="1762" t="s">
        <v>870</v>
      </c>
      <c r="Y7" s="1762"/>
      <c r="Z7" s="1762"/>
      <c r="AA7" s="1762"/>
      <c r="AB7" s="477"/>
      <c r="AC7" s="477"/>
      <c r="AD7" s="409"/>
      <c r="AE7" s="477"/>
      <c r="AF7" s="477"/>
      <c r="AG7" s="477"/>
      <c r="AH7" s="477"/>
      <c r="AI7" s="477"/>
      <c r="AJ7" s="477"/>
      <c r="AK7" s="477"/>
      <c r="AL7" s="477"/>
      <c r="AM7" s="477"/>
      <c r="AN7" s="477"/>
      <c r="AO7" s="477"/>
      <c r="AP7" s="477"/>
      <c r="AQ7" s="477"/>
      <c r="AR7" s="477"/>
      <c r="AS7" s="477"/>
      <c r="AT7" s="477"/>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322</v>
      </c>
      <c r="C12" s="1737" t="s">
        <v>871</v>
      </c>
      <c r="D12" s="1737"/>
      <c r="E12" s="1737"/>
      <c r="F12" s="1737"/>
      <c r="G12" s="1737"/>
      <c r="H12" s="1737"/>
      <c r="I12" s="1737" t="s">
        <v>872</v>
      </c>
      <c r="J12" s="1737"/>
      <c r="K12" s="1737"/>
      <c r="L12" s="1737"/>
      <c r="M12" s="1737"/>
      <c r="N12" s="1737"/>
      <c r="O12" s="1737"/>
      <c r="P12" s="1737"/>
      <c r="Q12" s="1737"/>
      <c r="R12" s="1737"/>
      <c r="S12" s="1737"/>
      <c r="T12" s="1737"/>
      <c r="U12" s="1737"/>
      <c r="V12" s="1737"/>
      <c r="W12" s="1737"/>
      <c r="X12" s="1738">
        <v>1.2</v>
      </c>
      <c r="Y12" s="1738"/>
      <c r="Z12" s="1738"/>
      <c r="AA12" s="1738"/>
      <c r="AB12" s="1739" t="str">
        <f>A133</f>
        <v>Control 1</v>
      </c>
      <c r="AC12" s="1740"/>
      <c r="AD12" s="1741" t="str">
        <f t="shared" ref="AD12:AD31" si="0">IF(B133="","",B133)</f>
        <v>Debida Diligencia en Consulta de Antecedentes del contratista: Verificación de antecedes en Contraloría, Procuraduría, Personería, Policía y RNMC (Registro Nacional de Medidas Correctivas). Consulta de Antecedentes profesionales.</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Que no se realice consulta en listas vinculantes y restrictivas. 
Causa 2. No analizar señales de alerta de LAFT. 
.  
.  
.  
.  
.  
.  
.  
.  
.  
.  
.  
.  
.  
.  
.  
.  
.  
. </v>
      </c>
      <c r="AW12" s="421" t="str">
        <f>CONCATENATE(A12,". ",I12," 
",A13,". ",I13," 
",A14,". ",I14," 
",A15,". ",I15," 
",A16,". ",I16," 
",A17,". ",I17," 
",A18,". ",I18," 
",A19,". ",I19," 
",A20,". ",I20," 
",A21,". ",I21," 
",A22,". ",I22," 
",A23,". ",I23," 
",A24,". ",I24," 
",A25,". ",I25," 
",A26,". ",I26," 
",A27,". ",I27," 
",A28,". ",I28," 
",A29,". ",I29," 
",A30,". ",I30," 
",A31,". ",I31,)</f>
        <v xml:space="preserve">Causa 1. Que no exista mecanismo o procedimiento para consulta de listas restrictivas.
Falta de políticas frente a la contratación de terceros que estén vinculados en listas restrictivas. 
Causa 2. Fallas en la debida diligencia. 
.  
.  
.  
.  
.  
.  
.  
.  
.  
.  
.  
.  
.  
.  
.  
.  
.  
. </v>
      </c>
      <c r="AX12" s="421" t="str">
        <f>CONCATENATE(A12,". ",B12," 
",A13,". ",B13," 
",A14,". ",B14," 
",A15,". ",B15," 
",A16,". ",B16," 
",A17,". ",B17," 
",A18,". ",B18," 
",A19,". ",B19," 
",A20,". ",B20," 
",A21,". ",B21," 
",A22,". ",B22," 
",A23,". ",B23," 
",A24,". ",B24," 
",A25,". ",B25," 
",A26,". ",B26," 
",A27,". ",B27," 
",A28,". ",B28," 
",A29,". ",B29," 
",A30,". ",B30," 
",A31,". ",B31,)</f>
        <v xml:space="preserve">Causa 1. Canales de distribución 
Causa 2. Operativo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319</v>
      </c>
      <c r="C13" s="1737" t="s">
        <v>873</v>
      </c>
      <c r="D13" s="1737"/>
      <c r="E13" s="1737"/>
      <c r="F13" s="1737"/>
      <c r="G13" s="1737"/>
      <c r="H13" s="1737"/>
      <c r="I13" s="1737" t="s">
        <v>782</v>
      </c>
      <c r="J13" s="1737"/>
      <c r="K13" s="1737"/>
      <c r="L13" s="1737"/>
      <c r="M13" s="1737"/>
      <c r="N13" s="1737"/>
      <c r="O13" s="1737"/>
      <c r="P13" s="1737"/>
      <c r="Q13" s="1737"/>
      <c r="R13" s="1737"/>
      <c r="S13" s="1737"/>
      <c r="T13" s="1737"/>
      <c r="U13" s="1737"/>
      <c r="V13" s="1737"/>
      <c r="W13" s="1737"/>
      <c r="X13" s="1738">
        <v>1.23</v>
      </c>
      <c r="Y13" s="1738"/>
      <c r="Z13" s="1738"/>
      <c r="AA13" s="1738"/>
      <c r="AB13" s="1739" t="str">
        <f t="shared" ref="AB13:AB31" si="1">A134</f>
        <v>Control 2</v>
      </c>
      <c r="AC13" s="1740"/>
      <c r="AD13" s="1741" t="str">
        <f t="shared" si="0"/>
        <v>Realizar procesos de analisis sobre señales de alerta de LAFT en los contratistas. (Debida Diligencia para consulta en listas vinculantes y restrictivas para LAFT.)
(Jurisdicciones de alto riesgo, si es persona expuesta políticamente, revelación de contratos fuera del país, si cuentan con sistemas de prevención LAFT, declaración de licitud del origen de los recursos).</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1"/>
        <v>Control 3</v>
      </c>
      <c r="AC14" s="1740"/>
      <c r="AD14" s="1741" t="str">
        <f t="shared" si="0"/>
        <v>Validación del cumplimiento de los requisitos por parte de las áreas solicitantes.</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477"/>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477"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874</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Responsabilidades penales, fiscales y disciplinarias por el incumplimento de las normas asociadas a SARLAFT 
2. Reputacional:
Afectación de la imagen insitucional 
3. Legal:
Afectación de la imagen insitucional 
4. Económica:
Reprocesos para realizar nuevas contrataciones. Carga operativa para gestionar las falencias identificadas en el contratista.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843</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843</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t="s">
        <v>875</v>
      </c>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477"/>
      <c r="AC47" s="477"/>
      <c r="AD47" s="477"/>
      <c r="AE47" s="477"/>
      <c r="AF47" s="477"/>
      <c r="AG47" s="477"/>
      <c r="AH47" s="477"/>
      <c r="AI47" s="477"/>
      <c r="AJ47" s="477"/>
      <c r="AK47" s="477"/>
      <c r="AL47" s="477"/>
      <c r="AM47" s="477"/>
      <c r="AN47" s="477"/>
      <c r="AO47" s="477"/>
      <c r="AP47" s="477"/>
      <c r="AQ47" s="477"/>
      <c r="AR47" s="477"/>
      <c r="AS47" s="477"/>
      <c r="AT47" s="477"/>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9. Riesgo LAFT
</v>
      </c>
      <c r="CC47" s="399">
        <v>1</v>
      </c>
    </row>
    <row r="48" spans="1:81" ht="23.25" customHeight="1" outlineLevel="1">
      <c r="A48" s="437"/>
      <c r="B48" s="444" t="s">
        <v>136</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477"/>
      <c r="AC48" s="477"/>
      <c r="AD48" s="477"/>
      <c r="AE48" s="477"/>
      <c r="AF48" s="477"/>
      <c r="AG48" s="477"/>
      <c r="AH48" s="477"/>
      <c r="AI48" s="477"/>
      <c r="AJ48" s="477"/>
      <c r="AK48" s="477"/>
      <c r="AL48" s="477"/>
      <c r="AM48" s="477"/>
      <c r="AN48" s="477"/>
      <c r="AO48" s="477"/>
      <c r="AP48" s="477"/>
      <c r="AQ48" s="477"/>
      <c r="AR48" s="477"/>
      <c r="AS48" s="477"/>
      <c r="AT48" s="477"/>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477"/>
      <c r="AC49" s="477"/>
      <c r="AD49" s="477"/>
      <c r="AE49" s="477"/>
      <c r="AF49" s="477"/>
      <c r="AG49" s="477"/>
      <c r="AH49" s="477"/>
      <c r="AI49" s="477"/>
      <c r="AJ49" s="477"/>
      <c r="AK49" s="477"/>
      <c r="AL49" s="477"/>
      <c r="AM49" s="477"/>
      <c r="AN49" s="477"/>
      <c r="AO49" s="477"/>
      <c r="AP49" s="477"/>
      <c r="AQ49" s="477"/>
      <c r="AR49" s="477"/>
      <c r="AS49" s="477"/>
      <c r="AT49" s="477"/>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136</v>
      </c>
      <c r="C50" s="1786" t="s">
        <v>146</v>
      </c>
      <c r="D50" s="1787"/>
      <c r="E50" s="444" t="s">
        <v>136</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477"/>
      <c r="AC50" s="477"/>
      <c r="AD50" s="477"/>
      <c r="AE50" s="477"/>
      <c r="AF50" s="477"/>
      <c r="AG50" s="477"/>
      <c r="AH50" s="477"/>
      <c r="AI50" s="477"/>
      <c r="AJ50" s="477"/>
      <c r="AK50" s="477"/>
      <c r="AL50" s="477"/>
      <c r="AM50" s="477"/>
      <c r="AN50" s="477"/>
      <c r="AO50" s="477"/>
      <c r="AP50" s="477"/>
      <c r="AQ50" s="477"/>
      <c r="AR50" s="477"/>
      <c r="AS50" s="477"/>
      <c r="AT50" s="477"/>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477"/>
      <c r="AC51" s="477"/>
      <c r="AD51" s="477"/>
      <c r="AE51" s="477"/>
      <c r="AF51" s="477"/>
      <c r="AG51" s="477"/>
      <c r="AH51" s="477"/>
      <c r="AI51" s="477"/>
      <c r="AJ51" s="477"/>
      <c r="AK51" s="477"/>
      <c r="AL51" s="477"/>
      <c r="AM51" s="477"/>
      <c r="AN51" s="477"/>
      <c r="AO51" s="477"/>
      <c r="AP51" s="477"/>
      <c r="AQ51" s="477"/>
      <c r="AR51" s="477"/>
      <c r="AS51" s="477"/>
      <c r="AT51" s="477"/>
      <c r="AU51" s="390">
        <v>1</v>
      </c>
      <c r="AV51" s="421" t="str">
        <f t="shared" si="2"/>
        <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477"/>
      <c r="AC52" s="477"/>
      <c r="AD52" s="477"/>
      <c r="AE52" s="477"/>
      <c r="AF52" s="477"/>
      <c r="AG52" s="477"/>
      <c r="AH52" s="477"/>
      <c r="AI52" s="477"/>
      <c r="AJ52" s="477"/>
      <c r="AK52" s="477"/>
      <c r="AL52" s="477"/>
      <c r="AM52" s="477"/>
      <c r="AN52" s="477"/>
      <c r="AO52" s="477"/>
      <c r="AP52" s="477"/>
      <c r="AQ52" s="477"/>
      <c r="AR52" s="477"/>
      <c r="AS52" s="477"/>
      <c r="AT52" s="477"/>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2</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t="str">
        <f t="shared" si="11"/>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477"/>
      <c r="AC79" s="477"/>
      <c r="AD79" s="477"/>
      <c r="AE79" s="477"/>
      <c r="AF79" s="477"/>
      <c r="AG79" s="477"/>
      <c r="AH79" s="477"/>
      <c r="AI79" s="477"/>
      <c r="AJ79" s="477"/>
      <c r="AK79" s="477"/>
      <c r="AL79" s="477"/>
      <c r="AM79" s="477"/>
      <c r="AN79" s="477"/>
      <c r="AO79" s="477"/>
      <c r="AP79" s="477"/>
      <c r="AQ79" s="477"/>
      <c r="AR79" s="477"/>
      <c r="AS79" s="477"/>
      <c r="AT79" s="477"/>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477"/>
      <c r="B88" s="477"/>
      <c r="C88" s="477"/>
      <c r="D88" s="477"/>
      <c r="E88" s="477"/>
      <c r="F88" s="477"/>
      <c r="G88" s="477"/>
      <c r="H88" s="477"/>
      <c r="I88" s="477"/>
      <c r="J88" s="477"/>
      <c r="K88" s="477"/>
      <c r="L88" s="477"/>
      <c r="M88" s="477"/>
      <c r="N88" s="477"/>
      <c r="O88" s="477"/>
      <c r="P88" s="477"/>
      <c r="Q88" s="477"/>
      <c r="R88" s="477"/>
      <c r="S88" s="477"/>
      <c r="T88" s="477"/>
      <c r="U88" s="477"/>
      <c r="V88" s="477"/>
      <c r="W88" s="477"/>
      <c r="X88" s="477"/>
      <c r="Y88" s="477"/>
      <c r="Z88" s="477"/>
      <c r="AA88" s="477"/>
      <c r="AU88" s="390">
        <v>1</v>
      </c>
      <c r="CC88" s="399">
        <v>1</v>
      </c>
    </row>
    <row r="89" spans="1:81" ht="18.75" customHeight="1">
      <c r="A89" s="477"/>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t="s">
        <v>136</v>
      </c>
      <c r="I95" s="498"/>
      <c r="J95" s="498"/>
      <c r="K95" s="498"/>
      <c r="L95" s="498"/>
      <c r="M95" s="499"/>
      <c r="N95" s="499"/>
      <c r="O95" s="499"/>
      <c r="P95" s="499"/>
      <c r="Q95" s="499"/>
      <c r="R95" s="499"/>
      <c r="S95" s="499"/>
      <c r="T95" s="499"/>
      <c r="U95" s="499"/>
      <c r="V95" s="499"/>
      <c r="W95" s="499"/>
      <c r="X95" s="499"/>
      <c r="Y95" s="499"/>
      <c r="Z95" s="500">
        <f>COUNTA(H95:Y95)*G95</f>
        <v>0.2</v>
      </c>
      <c r="AA95" s="1867">
        <f>IFERROR(SUM(Z95:Z99)/COUNTA(H95:W99),"")</f>
        <v>0.44000000000000006</v>
      </c>
      <c r="AU95" s="390">
        <v>1</v>
      </c>
      <c r="CC95" s="399">
        <v>1</v>
      </c>
    </row>
    <row r="96" spans="1:81" ht="18.75" customHeight="1">
      <c r="A96" s="501">
        <v>2</v>
      </c>
      <c r="B96" s="502" t="s">
        <v>110</v>
      </c>
      <c r="C96" s="1865"/>
      <c r="D96" s="1865"/>
      <c r="E96" s="1865"/>
      <c r="F96" s="1866"/>
      <c r="G96" s="497">
        <v>0.4</v>
      </c>
      <c r="H96" s="498"/>
      <c r="I96" s="498" t="s">
        <v>136</v>
      </c>
      <c r="J96" s="498" t="s">
        <v>136</v>
      </c>
      <c r="K96" s="498"/>
      <c r="L96" s="498"/>
      <c r="M96" s="499"/>
      <c r="N96" s="499"/>
      <c r="O96" s="499"/>
      <c r="P96" s="499"/>
      <c r="Q96" s="499"/>
      <c r="R96" s="499"/>
      <c r="S96" s="499"/>
      <c r="T96" s="499"/>
      <c r="U96" s="499"/>
      <c r="V96" s="499"/>
      <c r="W96" s="499"/>
      <c r="X96" s="499"/>
      <c r="Y96" s="499"/>
      <c r="Z96" s="500">
        <f t="shared" ref="Z96:Z99" si="13">COUNTA(H96:Y96)*G96</f>
        <v>0.8</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c r="I97" s="498"/>
      <c r="J97" s="498"/>
      <c r="K97" s="498" t="s">
        <v>136</v>
      </c>
      <c r="L97" s="498" t="s">
        <v>136</v>
      </c>
      <c r="M97" s="499"/>
      <c r="N97" s="499"/>
      <c r="O97" s="499"/>
      <c r="P97" s="499"/>
      <c r="Q97" s="499"/>
      <c r="R97" s="499"/>
      <c r="S97" s="499"/>
      <c r="T97" s="499"/>
      <c r="U97" s="499"/>
      <c r="V97" s="499"/>
      <c r="W97" s="499"/>
      <c r="X97" s="499"/>
      <c r="Y97" s="499"/>
      <c r="Z97" s="500">
        <f t="shared" si="13"/>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8"/>
      <c r="L98" s="498"/>
      <c r="M98" s="499"/>
      <c r="N98" s="499"/>
      <c r="O98" s="499"/>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8"/>
      <c r="L99" s="498"/>
      <c r="M99" s="499"/>
      <c r="N99" s="499"/>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1</v>
      </c>
      <c r="L100" s="515">
        <f t="shared" si="14"/>
        <v>1</v>
      </c>
      <c r="M100" s="515">
        <f t="shared" si="14"/>
        <v>0</v>
      </c>
      <c r="N100" s="515">
        <f t="shared" si="14"/>
        <v>0</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0.44000000000000006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403"/>
      <c r="F102" s="519"/>
      <c r="G102" s="403"/>
      <c r="H102" s="403"/>
      <c r="I102" s="403"/>
      <c r="J102" s="403"/>
      <c r="K102" s="403"/>
      <c r="L102" s="403"/>
      <c r="M102" s="403"/>
      <c r="N102" s="519"/>
      <c r="O102" s="403"/>
      <c r="P102" s="403"/>
      <c r="Q102" s="403"/>
      <c r="R102" s="403"/>
      <c r="S102" s="403"/>
      <c r="T102" s="403"/>
      <c r="U102" s="403"/>
      <c r="V102" s="403"/>
      <c r="W102" s="403"/>
      <c r="X102" s="403"/>
      <c r="Y102" s="403"/>
      <c r="Z102" s="403"/>
      <c r="AA102" s="403"/>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477"/>
      <c r="AC106" s="477"/>
      <c r="AD106" s="477"/>
      <c r="AE106" s="477"/>
      <c r="AF106" s="477"/>
      <c r="AG106" s="477"/>
      <c r="AH106" s="477"/>
      <c r="AI106" s="477"/>
      <c r="AJ106" s="477"/>
      <c r="AK106" s="477"/>
      <c r="AL106" s="477"/>
      <c r="AM106" s="477"/>
      <c r="AN106" s="477"/>
      <c r="AO106" s="477"/>
      <c r="AP106" s="477"/>
      <c r="AQ106" s="477"/>
      <c r="AR106" s="477"/>
      <c r="AS106" s="477"/>
      <c r="AT106" s="477"/>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477"/>
      <c r="AC107" s="477"/>
      <c r="AD107" s="477"/>
      <c r="AE107" s="477"/>
      <c r="AF107" s="477"/>
      <c r="AG107" s="477"/>
      <c r="AH107" s="477"/>
      <c r="AI107" s="477"/>
      <c r="AJ107" s="477"/>
      <c r="AK107" s="477"/>
      <c r="AL107" s="477"/>
      <c r="AM107" s="477"/>
      <c r="AN107" s="477"/>
      <c r="AO107" s="477"/>
      <c r="AP107" s="477"/>
      <c r="AQ107" s="477"/>
      <c r="AR107" s="477"/>
      <c r="AS107" s="477"/>
      <c r="AT107" s="477"/>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0.44000000000000006</v>
      </c>
      <c r="CO111" s="1896">
        <v>3</v>
      </c>
      <c r="CP111" s="1914"/>
      <c r="CQ111" s="1912" t="str">
        <f>IF(AND(CK111="X",CP103="X"),CN111*CQ105,"")</f>
        <v/>
      </c>
      <c r="CR111" s="1913"/>
      <c r="CS111" s="1913" t="str">
        <f>IF(AND(CK111="X",CR103="X"),CN111*CS105,"")</f>
        <v/>
      </c>
      <c r="CT111" s="1907"/>
      <c r="CU111" s="1905" t="str">
        <f>IF(AND(CK111="X",CT103="X"),CN111*CU105,"")</f>
        <v/>
      </c>
      <c r="CV111" s="1906"/>
      <c r="CW111" s="1906">
        <f>IF(AND(CK111="X",CV103="X"),CN111*CW105,"")</f>
        <v>0.35200000000000009</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
      </c>
      <c r="DE113" s="1901">
        <f>IF(DD113="X",I164,0)</f>
        <v>0</v>
      </c>
      <c r="DF113" s="1896">
        <v>2</v>
      </c>
      <c r="DG113" s="1930"/>
      <c r="DH113" s="1931" t="str">
        <f>IF(AND(DD113="X",DG103="X"),DE113*DH105,"")</f>
        <v/>
      </c>
      <c r="DI113" s="1911"/>
      <c r="DJ113" s="1912" t="str">
        <f>IF(AND(DD113="X",DI103="X"),DE113*DJ105,"")</f>
        <v/>
      </c>
      <c r="DK113" s="1911"/>
      <c r="DL113" s="1912" t="str">
        <f>IF(AND(DD113="X",DK103="X"),DE113*DL105,"")</f>
        <v/>
      </c>
      <c r="DM113" s="1907"/>
      <c r="DN113" s="1905" t="str">
        <f>IF(AND(DD113="X",DM103="X"),DE113*DN105,"")</f>
        <v/>
      </c>
      <c r="DO113" s="1907"/>
      <c r="DP113" s="1905" t="str">
        <f>IF(AND(DD113="X",DO103="X"),DE113*DP105,"")</f>
        <v/>
      </c>
      <c r="DQ113" s="387"/>
      <c r="DR113" s="1743"/>
      <c r="DS113" s="1743"/>
      <c r="DT113" s="1896">
        <v>2</v>
      </c>
      <c r="DU113" s="1897" t="str">
        <f>IF(E176=2,"X","")</f>
        <v/>
      </c>
      <c r="DV113" s="1901">
        <f>IF(DU113="X",I176,0)</f>
        <v>0</v>
      </c>
      <c r="DW113" s="1896">
        <v>2</v>
      </c>
      <c r="DX113" s="1930"/>
      <c r="DY113" s="1931" t="str">
        <f>IF(AND(DU113="X",DX103="X"),DV113*DY105,"")</f>
        <v/>
      </c>
      <c r="DZ113" s="1911"/>
      <c r="EA113" s="1912" t="str">
        <f>IF(AND(DU113="X",DZ103="X"),DV113*EA105,"")</f>
        <v/>
      </c>
      <c r="EB113" s="1911"/>
      <c r="EC113" s="1912" t="str">
        <f>IF(AND(DU113="X",EB103="X"),DV113*EC105,"")</f>
        <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X</v>
      </c>
      <c r="DE115" s="1901">
        <f>IF(DD115="x",I164,0)</f>
        <v>9.5039999999999986E-2</v>
      </c>
      <c r="DF115" s="1896">
        <v>1</v>
      </c>
      <c r="DG115" s="1930"/>
      <c r="DH115" s="1931" t="str">
        <f>IF(AND(DD115="X",DG103="X"),DE115*DH105,"")</f>
        <v/>
      </c>
      <c r="DI115" s="1910"/>
      <c r="DJ115" s="1910" t="str">
        <f>IF(AND(DD115="X",DI103="X"),DE115*DJ105,"")</f>
        <v/>
      </c>
      <c r="DK115" s="1911"/>
      <c r="DL115" s="1912">
        <f>IF(AND(DD115="X",DK103="X"),DE115*DL105,"")</f>
        <v>4.5619199999999992E-2</v>
      </c>
      <c r="DM115" s="1913"/>
      <c r="DN115" s="1913" t="str">
        <f>IF(AND(DD115="X",DM103="X"),DE115*DN105,"")</f>
        <v/>
      </c>
      <c r="DO115" s="1911"/>
      <c r="DP115" s="1912" t="str">
        <f>IF(AND(DD115="X",DO103="X"),DE115*DP105,"")</f>
        <v/>
      </c>
      <c r="DQ115" s="387"/>
      <c r="DR115" s="542"/>
      <c r="DS115" s="1743"/>
      <c r="DT115" s="1896">
        <v>1</v>
      </c>
      <c r="DU115" s="1897" t="str">
        <f>IF(E176=1,"X","")</f>
        <v>X</v>
      </c>
      <c r="DV115" s="1901">
        <f>IF(DU115="x",I176,0)</f>
        <v>9.5039999999999986E-2</v>
      </c>
      <c r="DW115" s="1896">
        <v>1</v>
      </c>
      <c r="DX115" s="1930"/>
      <c r="DY115" s="1931" t="str">
        <f>IF(AND(DU115="X",DX103="X"),DV115*DY105,"")</f>
        <v/>
      </c>
      <c r="DZ115" s="1910"/>
      <c r="EA115" s="1910" t="str">
        <f>IF(AND(DU115="X",DZ103="X"),DV115*EA105,"")</f>
        <v/>
      </c>
      <c r="EB115" s="1911"/>
      <c r="EC115" s="1912">
        <f>IF(AND(DU115="X",EB103="X"),DV115*EC105,"")</f>
        <v>4.5619199999999992E-2</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549"/>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549"/>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ALTO</v>
      </c>
      <c r="P121" s="1941"/>
      <c r="Q121" s="1941"/>
      <c r="R121" s="1941"/>
      <c r="S121" s="1941"/>
      <c r="T121" s="1941"/>
      <c r="U121" s="1943">
        <f>V101*V119</f>
        <v>0.35200000000000009</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549"/>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549"/>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549"/>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549"/>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549"/>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549"/>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549"/>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557"/>
      <c r="AC129" s="557"/>
      <c r="AD129" s="557"/>
      <c r="AE129" s="557"/>
      <c r="AF129" s="557"/>
      <c r="AG129" s="557"/>
      <c r="AH129" s="557"/>
      <c r="AI129" s="557"/>
      <c r="AJ129" s="557"/>
      <c r="AK129" s="557"/>
      <c r="AL129" s="557"/>
      <c r="AM129" s="557"/>
      <c r="AN129" s="557"/>
      <c r="AO129" s="557"/>
      <c r="AP129" s="557"/>
      <c r="AQ129" s="557"/>
      <c r="AR129" s="557"/>
      <c r="AS129" s="557"/>
      <c r="AT129" s="557"/>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557"/>
      <c r="AC130" s="557"/>
      <c r="AD130" s="557"/>
      <c r="AE130" s="557"/>
      <c r="AF130" s="557"/>
      <c r="AG130" s="557"/>
      <c r="AH130" s="557"/>
      <c r="AI130" s="557"/>
      <c r="AJ130" s="557"/>
      <c r="AK130" s="557"/>
      <c r="AL130" s="557"/>
      <c r="AM130" s="557"/>
      <c r="AN130" s="557"/>
      <c r="AO130" s="557"/>
      <c r="AP130" s="557"/>
      <c r="AQ130" s="557"/>
      <c r="AR130" s="557"/>
      <c r="AS130" s="557"/>
      <c r="AT130" s="557"/>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559"/>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598"/>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876</v>
      </c>
      <c r="C133" s="1989"/>
      <c r="D133" s="1989"/>
      <c r="E133" s="1990" t="s">
        <v>877</v>
      </c>
      <c r="F133" s="1990"/>
      <c r="G133" s="1989" t="s">
        <v>878</v>
      </c>
      <c r="H133" s="1989"/>
      <c r="I133" s="1989"/>
      <c r="J133" s="1989"/>
      <c r="K133" s="1991" t="s">
        <v>879</v>
      </c>
      <c r="L133" s="1991"/>
      <c r="M133" s="1991"/>
      <c r="N133" s="1991"/>
      <c r="O133" s="1991"/>
      <c r="P133" s="1981" t="s">
        <v>106</v>
      </c>
      <c r="Q133" s="1982"/>
      <c r="R133" s="1981" t="s">
        <v>98</v>
      </c>
      <c r="S133" s="1982"/>
      <c r="T133" s="1981" t="s">
        <v>94</v>
      </c>
      <c r="U133" s="1982"/>
      <c r="V133" s="1981" t="s">
        <v>87</v>
      </c>
      <c r="W133" s="1982"/>
      <c r="X133" s="566">
        <f>IF(Y133&gt;0.8,5,IF(Y133&gt;0.6,4,IF(Y133&gt;0.4,3,IF(Y133&gt;0.2,2,1))))</f>
        <v>2</v>
      </c>
      <c r="Y133" s="567">
        <f>IF(OR(V133="Ambos",V133="Probabilidad"),IF((V101-(V101*AY133))&lt;0.01,0.01,(V101-(V101*AY133))),V101)</f>
        <v>0.26400000000000001</v>
      </c>
      <c r="Z133" s="566">
        <f>IF(AA133&gt;0.8,5,IF(AA133&gt;0.6,4,IF(AA133&gt;0.4,3,IF(AA133&gt;0.2,2,1))))</f>
        <v>4</v>
      </c>
      <c r="AA133" s="567">
        <f>IF(OR(V133="Ambos",V133="Impacto"),IF(V119-(V119*AY133)&lt;0.01,0.01,V119-(V119*AY133)),V119)</f>
        <v>0.8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0.25</v>
      </c>
      <c r="AY133" s="569">
        <f>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en Consulta de Antecedentes del contratista: Verificación de antecedes en Contraloría, Procuraduría, Personería, Policía y RNMC (Registro Nacional de Medidas Correctivas). Consulta de Antecedentes profesionales. 
Control 2. Realizar procesos de analisis sobre señales de alerta de LAFT en los contratistas. (Debida Diligencia para consulta en listas vinculantes y restrictivas para LAFT.)
(Jurisdicciones de alto riesgo, si es persona expuesta políticamente, revelación de contratos fuera del país, si cuentan con sistemas de prevención LAFT, declaración de licitud del origen de los recursos). 
Control 3. Validación del cumplimiento de los requisitos por parte de las áreas solicitantes.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Facilitador de Contratación del área solicitante. 
Control 2. Facilitador de Contratación del área solicitante. 
Control 3. Profesional designado en DTGC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Procedimiento PRGC12 Contratacion PSPAG con personas naturales 
Control 2. Debida Diligencia para LAFT 
Control 3. Procedimiento PRGC12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FOGC10 Lista de Chequeo de Contratación
Registro de reportes por consulta (expediente del contrato) 
Control 2. Registros de consultas a listas vinculantes y restrictivas. 
Control 3. Registro de aprobación del trámite contractual respectivo
FOGC10 Lista de Chequeo de Contratación
SIAC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Continua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Manual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Preventivo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Ambos 
Control 3. Probabilidad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1 
Control 3. 1
. 1
. 1
. 1
. 1
. 1
. 1
. 1
. 1
. 1
. 1
. 1
. 1
. 1
. 1
. 1
. 1
. 1
. 1
. 1
. 1
. 1
. 1
. 1
. 1
. 1
. 1
. 1</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0,264 
Control 2. 0,1584 
Control 3. 0,09504
. 0,09504
. 0,09504
. 0,09504
. 0,09504
. 0,09504
. 0,09504
. 0,09504
. 0,09504
. 0,09504
. 0,09504
. 0,09504
. 0,09504
. 0,09504
. 0,09504
. 0,09504
. 0,09504
. 0,09504
. 0,09504
. 0,09504
. 0,09504
. 0,09504
. 0,09504
. 0,09504
. 0,09504
. 0,09504
. 0,09504
. 0,09504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3 
Control 3.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0,48 
Control 3.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1</v>
      </c>
      <c r="BT133" s="451">
        <f t="shared" ref="BT133:BT162" si="20">IF(T133="detectivo",1,0)</f>
        <v>0</v>
      </c>
      <c r="BU133" s="451">
        <f t="shared" ref="BU133:BU162" si="21">IF(T133="correctivo",1,0)</f>
        <v>0</v>
      </c>
      <c r="BV133" s="451">
        <f t="shared" ref="BV133:BV162" si="22">IF(V133="probabilidad",1,0)</f>
        <v>1</v>
      </c>
      <c r="BW133" s="451">
        <f t="shared" ref="BW133:BW162" si="23">IF(V133="impacto",1,0)</f>
        <v>0</v>
      </c>
      <c r="BX133" s="451">
        <f t="shared" ref="BX133:BX162" si="24">IF(V133="ambos",1,0)</f>
        <v>0</v>
      </c>
      <c r="BY133" s="451">
        <f t="shared" ref="BY133:BY162" si="25">IF(V133="ninguno",1,0)</f>
        <v>0</v>
      </c>
      <c r="BZ133" s="451"/>
      <c r="CA133" s="451"/>
      <c r="CB133" s="393"/>
      <c r="CC133" s="399">
        <v>1</v>
      </c>
      <c r="CD133" s="570" t="str">
        <f t="shared" ref="CD133:CD140" si="26">A12</f>
        <v>Causa 1</v>
      </c>
      <c r="CE133" s="565" t="str">
        <f t="shared" ref="CE133:CE140" si="27">IF(C12="","",C12)</f>
        <v>Que no se realice consulta en listas vinculantes y restrictivas.</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880</v>
      </c>
      <c r="C134" s="1989"/>
      <c r="D134" s="1989"/>
      <c r="E134" s="1989" t="s">
        <v>877</v>
      </c>
      <c r="F134" s="1990"/>
      <c r="G134" s="1989" t="s">
        <v>821</v>
      </c>
      <c r="H134" s="1989"/>
      <c r="I134" s="1989"/>
      <c r="J134" s="1989"/>
      <c r="K134" s="1991" t="s">
        <v>854</v>
      </c>
      <c r="L134" s="1991"/>
      <c r="M134" s="1991"/>
      <c r="N134" s="1991"/>
      <c r="O134" s="1991"/>
      <c r="P134" s="1981" t="s">
        <v>106</v>
      </c>
      <c r="Q134" s="1982"/>
      <c r="R134" s="1981" t="s">
        <v>98</v>
      </c>
      <c r="S134" s="1982"/>
      <c r="T134" s="1981" t="s">
        <v>94</v>
      </c>
      <c r="U134" s="1982"/>
      <c r="V134" s="1981" t="s">
        <v>92</v>
      </c>
      <c r="W134" s="1982"/>
      <c r="X134" s="566">
        <f t="shared" ref="X134:X162" si="28">IF(Y134&gt;0.8,5,IF(Y134&gt;0.6,4,IF(Y134&gt;0.4,3,IF(Y134&gt;0.2,2,1))))</f>
        <v>1</v>
      </c>
      <c r="Y134" s="567">
        <f>IF(OR(V134="Ambos",V134="Probabilidad"),IF((Y133-(Y133*AY134))&lt;0.01,0.01,(Y133-(Y133*AY134))),Y133)</f>
        <v>0.15839999999999999</v>
      </c>
      <c r="Z134" s="566">
        <f>IF(AA134&gt;0.8,5,IF(AA134&gt;0.6,4,IF(AA134&gt;0.4,3,IF(AA134&gt;0.2,2,1))))</f>
        <v>3</v>
      </c>
      <c r="AA134" s="567">
        <f>IF(OR(V134="Ambos",V134="Impacto"),IF(AA133-(AA133*AY134)&lt;0.01,0.01,AA133-(AA133*AY134)),AA133)</f>
        <v>0.48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0.25</v>
      </c>
      <c r="AY134" s="571">
        <f t="shared" ref="AY134:AY140" si="31">IF(OR(R134=0,T134=0),0,AW134+AX134)</f>
        <v>0.4</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1</v>
      </c>
      <c r="BT134" s="451">
        <f t="shared" si="20"/>
        <v>0</v>
      </c>
      <c r="BU134" s="451">
        <f t="shared" si="21"/>
        <v>0</v>
      </c>
      <c r="BV134" s="451">
        <f t="shared" si="22"/>
        <v>0</v>
      </c>
      <c r="BW134" s="451">
        <f t="shared" si="23"/>
        <v>0</v>
      </c>
      <c r="BX134" s="451">
        <f t="shared" si="24"/>
        <v>1</v>
      </c>
      <c r="BY134" s="451">
        <f t="shared" si="25"/>
        <v>0</v>
      </c>
      <c r="BZ134" s="451"/>
      <c r="CA134" s="451"/>
      <c r="CB134" s="393"/>
      <c r="CC134" s="399">
        <v>1</v>
      </c>
      <c r="CD134" s="570" t="str">
        <f t="shared" si="26"/>
        <v>Causa 2</v>
      </c>
      <c r="CE134" s="565" t="str">
        <f t="shared" si="27"/>
        <v>No analizar señales de alerta de LAFT.</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89" t="s">
        <v>881</v>
      </c>
      <c r="C135" s="1989"/>
      <c r="D135" s="1989"/>
      <c r="E135" s="1990" t="s">
        <v>882</v>
      </c>
      <c r="F135" s="1990"/>
      <c r="G135" s="1989" t="s">
        <v>883</v>
      </c>
      <c r="H135" s="1989"/>
      <c r="I135" s="1989"/>
      <c r="J135" s="1989"/>
      <c r="K135" s="1991" t="s">
        <v>884</v>
      </c>
      <c r="L135" s="1991"/>
      <c r="M135" s="1991"/>
      <c r="N135" s="1991"/>
      <c r="O135" s="1991"/>
      <c r="P135" s="1981" t="s">
        <v>106</v>
      </c>
      <c r="Q135" s="1982"/>
      <c r="R135" s="1981" t="s">
        <v>98</v>
      </c>
      <c r="S135" s="1982"/>
      <c r="T135" s="1981" t="s">
        <v>94</v>
      </c>
      <c r="U135" s="1982"/>
      <c r="V135" s="1981" t="s">
        <v>87</v>
      </c>
      <c r="W135" s="1982"/>
      <c r="X135" s="566">
        <f t="shared" si="28"/>
        <v>1</v>
      </c>
      <c r="Y135" s="567">
        <f t="shared" ref="Y135:Y162" si="32">IF(OR(V135="Ambos",V135="Probabilidad"),IF((Y134-(Y134*AY135))&lt;0.01,0.01,(Y134-(Y134*AY135))),Y134)</f>
        <v>9.5039999999999986E-2</v>
      </c>
      <c r="Z135" s="566">
        <f t="shared" ref="Z135:Z162" si="33">IF(AA135&gt;0.8,5,IF(AA135&gt;0.6,4,IF(AA135&gt;0.4,3,IF(AA135&gt;0.2,2,1))))</f>
        <v>3</v>
      </c>
      <c r="AA135" s="567">
        <f>IF(OR(V135="Ambos",V135="Impacto"),IF(AA134-(AA134*AY135)&lt;0.01,0.01,AA134-(AA134*AY135)),AA134)</f>
        <v>0.48</v>
      </c>
      <c r="AB135" s="1983" t="s">
        <v>716</v>
      </c>
      <c r="AC135" s="1984"/>
      <c r="AD135" s="1984"/>
      <c r="AE135" s="1984"/>
      <c r="AF135" s="1984"/>
      <c r="AG135" s="1985"/>
      <c r="AH135" s="1986"/>
      <c r="AI135" s="1987"/>
      <c r="AJ135" s="1987"/>
      <c r="AK135" s="1987"/>
      <c r="AL135" s="1987"/>
      <c r="AM135" s="1988"/>
      <c r="AN135" s="1986"/>
      <c r="AO135" s="1987"/>
      <c r="AP135" s="1987"/>
      <c r="AQ135" s="1987"/>
      <c r="AR135" s="1987"/>
      <c r="AS135" s="1988"/>
      <c r="AT135" s="568"/>
      <c r="AU135" s="390">
        <v>1</v>
      </c>
      <c r="AW135" s="571">
        <f t="shared" si="29"/>
        <v>0.15</v>
      </c>
      <c r="AX135" s="571">
        <f t="shared" si="30"/>
        <v>0.25</v>
      </c>
      <c r="AY135" s="571">
        <f t="shared" si="31"/>
        <v>0.4</v>
      </c>
      <c r="AZ135" s="422"/>
      <c r="BA135" s="422"/>
      <c r="BB135" s="422"/>
      <c r="BC135" s="422"/>
      <c r="BD135" s="422"/>
      <c r="BE135" s="422"/>
      <c r="BF135" s="422"/>
      <c r="BG135" s="422"/>
      <c r="BH135" s="421"/>
      <c r="BL135" s="393"/>
      <c r="BM135" s="393"/>
      <c r="BN135" s="393"/>
      <c r="BO135" s="451">
        <f t="shared" si="15"/>
        <v>1</v>
      </c>
      <c r="BP135" s="451">
        <f t="shared" si="16"/>
        <v>0</v>
      </c>
      <c r="BQ135" s="451">
        <f t="shared" si="17"/>
        <v>1</v>
      </c>
      <c r="BR135" s="451">
        <f t="shared" si="18"/>
        <v>0</v>
      </c>
      <c r="BS135" s="451">
        <f t="shared" si="19"/>
        <v>1</v>
      </c>
      <c r="BT135" s="451">
        <f t="shared" si="20"/>
        <v>0</v>
      </c>
      <c r="BU135" s="451">
        <f t="shared" si="21"/>
        <v>0</v>
      </c>
      <c r="BV135" s="451">
        <f t="shared" si="22"/>
        <v>1</v>
      </c>
      <c r="BW135" s="451">
        <f t="shared" si="23"/>
        <v>0</v>
      </c>
      <c r="BX135" s="451">
        <f t="shared" si="24"/>
        <v>0</v>
      </c>
      <c r="BY135" s="451">
        <f t="shared" si="25"/>
        <v>0</v>
      </c>
      <c r="BZ135" s="451"/>
      <c r="CA135" s="451"/>
      <c r="CB135" s="393"/>
      <c r="CC135" s="399">
        <v>1</v>
      </c>
      <c r="CD135" s="570" t="str">
        <f t="shared" si="26"/>
        <v/>
      </c>
      <c r="CE135" s="565" t="str">
        <f t="shared" si="27"/>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89"/>
      <c r="C136" s="1989"/>
      <c r="D136" s="1989"/>
      <c r="E136" s="1990"/>
      <c r="F136" s="1990"/>
      <c r="G136" s="1989"/>
      <c r="H136" s="1989"/>
      <c r="I136" s="1989"/>
      <c r="J136" s="1989"/>
      <c r="K136" s="1991"/>
      <c r="L136" s="1991"/>
      <c r="M136" s="1991"/>
      <c r="N136" s="1991"/>
      <c r="O136" s="1991"/>
      <c r="P136" s="1981"/>
      <c r="Q136" s="1982"/>
      <c r="R136" s="1981"/>
      <c r="S136" s="1982"/>
      <c r="T136" s="1981"/>
      <c r="U136" s="1982"/>
      <c r="V136" s="1981"/>
      <c r="W136" s="1982"/>
      <c r="X136" s="566">
        <f t="shared" si="28"/>
        <v>1</v>
      </c>
      <c r="Y136" s="567">
        <f t="shared" si="32"/>
        <v>9.5039999999999986E-2</v>
      </c>
      <c r="Z136" s="566">
        <f t="shared" si="33"/>
        <v>3</v>
      </c>
      <c r="AA136" s="567">
        <f>IF(OR(V136="Ambos",V136="Impacto"),IF(AA135-(AA135*AY136)&lt;0.01,0.01,AA135-(AA135*AY136)),AA135)</f>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1</v>
      </c>
      <c r="Y137" s="567">
        <f t="shared" si="32"/>
        <v>9.5039999999999986E-2</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1</v>
      </c>
      <c r="Y138" s="567">
        <f t="shared" si="32"/>
        <v>9.5039999999999986E-2</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1</v>
      </c>
      <c r="Y139" s="567">
        <f t="shared" si="32"/>
        <v>9.5039999999999986E-2</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1</v>
      </c>
      <c r="Y140" s="567">
        <f t="shared" si="32"/>
        <v>9.5039999999999986E-2</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1</v>
      </c>
      <c r="Y141" s="567">
        <f t="shared" si="32"/>
        <v>9.5039999999999986E-2</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1</v>
      </c>
      <c r="Y142" s="567">
        <f t="shared" si="32"/>
        <v>9.5039999999999986E-2</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1</v>
      </c>
      <c r="Y143" s="567">
        <f t="shared" si="32"/>
        <v>9.5039999999999986E-2</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1</v>
      </c>
      <c r="Y144" s="567">
        <f t="shared" si="32"/>
        <v>9.5039999999999986E-2</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1</v>
      </c>
      <c r="Y145" s="567">
        <f t="shared" si="32"/>
        <v>9.5039999999999986E-2</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1</v>
      </c>
      <c r="Y146" s="567">
        <f t="shared" si="32"/>
        <v>9.5039999999999986E-2</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1</v>
      </c>
      <c r="Y147" s="567">
        <f t="shared" si="32"/>
        <v>9.5039999999999986E-2</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1</v>
      </c>
      <c r="Y148" s="567">
        <f t="shared" si="32"/>
        <v>9.5039999999999986E-2</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1</v>
      </c>
      <c r="Y149" s="567">
        <f t="shared" si="32"/>
        <v>9.5039999999999986E-2</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1</v>
      </c>
      <c r="Y150" s="567">
        <f t="shared" si="32"/>
        <v>9.5039999999999986E-2</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1</v>
      </c>
      <c r="Y151" s="567">
        <f t="shared" si="32"/>
        <v>9.5039999999999986E-2</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1</v>
      </c>
      <c r="Y152" s="567">
        <f t="shared" si="32"/>
        <v>9.5039999999999986E-2</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1</v>
      </c>
      <c r="Y153" s="567">
        <f t="shared" si="32"/>
        <v>9.5039999999999986E-2</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1</v>
      </c>
      <c r="Y154" s="567">
        <f t="shared" si="32"/>
        <v>9.5039999999999986E-2</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1</v>
      </c>
      <c r="Y155" s="567">
        <f t="shared" si="32"/>
        <v>9.5039999999999986E-2</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1</v>
      </c>
      <c r="Y156" s="567">
        <f t="shared" si="32"/>
        <v>9.5039999999999986E-2</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1</v>
      </c>
      <c r="Y157" s="567">
        <f t="shared" si="32"/>
        <v>9.5039999999999986E-2</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1</v>
      </c>
      <c r="Y158" s="567">
        <f t="shared" si="32"/>
        <v>9.5039999999999986E-2</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1</v>
      </c>
      <c r="Y159" s="567">
        <f t="shared" si="32"/>
        <v>9.5039999999999986E-2</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Reprocesos para realizar nuevas contrataciones. Carga operativa para gestionar las falencias identificadas en el contratista.</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1</v>
      </c>
      <c r="Y160" s="567">
        <f t="shared" si="32"/>
        <v>9.5039999999999986E-2</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1</v>
      </c>
      <c r="Y161" s="567">
        <f t="shared" si="32"/>
        <v>9.5039999999999986E-2</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1</v>
      </c>
      <c r="Y162" s="567">
        <f t="shared" si="32"/>
        <v>9.5039999999999986E-2</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1</v>
      </c>
      <c r="F164" s="2003" t="str">
        <f>VLOOKUP(E164,A95:B99,2,1)</f>
        <v>Muy Baja</v>
      </c>
      <c r="G164" s="1855"/>
      <c r="H164" s="1855"/>
      <c r="I164" s="2004">
        <f>IF(Y162&lt;0.01,0.01,Y162)</f>
        <v>9.5039999999999986E-2</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1 - Muy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3</v>
      </c>
      <c r="BP164" s="392">
        <f t="shared" si="39"/>
        <v>0</v>
      </c>
      <c r="BQ164" s="392">
        <f t="shared" si="39"/>
        <v>3</v>
      </c>
      <c r="BR164" s="392">
        <f t="shared" si="39"/>
        <v>0</v>
      </c>
      <c r="BS164" s="392">
        <f t="shared" si="39"/>
        <v>3</v>
      </c>
      <c r="BT164" s="392">
        <f t="shared" si="39"/>
        <v>0</v>
      </c>
      <c r="BU164" s="392">
        <f t="shared" si="39"/>
        <v>0</v>
      </c>
      <c r="BV164" s="392">
        <f t="shared" si="39"/>
        <v>2</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3</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4.5619199999999992E-2</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4.5619199999999992E-2</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559"/>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559"/>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598" t="s">
        <v>591</v>
      </c>
      <c r="B172" s="1989" t="s">
        <v>855</v>
      </c>
      <c r="C172" s="1989"/>
      <c r="D172" s="1989"/>
      <c r="E172" s="2122" t="s">
        <v>856</v>
      </c>
      <c r="F172" s="2122"/>
      <c r="G172" s="1989" t="s">
        <v>857</v>
      </c>
      <c r="H172" s="1989"/>
      <c r="I172" s="1989"/>
      <c r="J172" s="2122">
        <v>2024</v>
      </c>
      <c r="K172" s="2122"/>
      <c r="L172" s="2122">
        <v>2024</v>
      </c>
      <c r="M172" s="2122"/>
      <c r="N172" s="2030"/>
      <c r="O172" s="2030"/>
      <c r="P172" s="2025"/>
      <c r="Q172" s="2034"/>
      <c r="R172" s="2025"/>
      <c r="S172" s="2034"/>
      <c r="T172" s="2025"/>
      <c r="U172" s="2025"/>
      <c r="V172" s="2025"/>
      <c r="W172" s="2025"/>
      <c r="X172" s="587">
        <f>IF(Y172&gt;0.8,5,IF(Y172&gt;0.6,4,IF(Y172&gt;0.4,3,IF(Y172&gt;0.2,2,1))))</f>
        <v>1</v>
      </c>
      <c r="Y172" s="567">
        <f>IF(OR(V172="Ambos",V172="Probabilidad"),IF((I164-(I164*AY172))&lt;0.01,0.01,(I164-(I164*AY172))),I164)</f>
        <v>9.5039999999999986E-2</v>
      </c>
      <c r="Z172" s="587">
        <f t="shared" ref="Z172:Z174" si="40">IF(AA172&gt;0.8,5,IF(AA172&gt;0.6,4,IF(AA172&gt;0.4,3,IF(AA172&gt;0.2,2,1))))</f>
        <v>3</v>
      </c>
      <c r="AA172" s="567">
        <f>IF(OR(V172="Ambos",V172="Impacto"),V164-(V164*AY172),V164)</f>
        <v>0.48</v>
      </c>
      <c r="AB172" s="1986" t="s">
        <v>858</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Debida diligencia intensificada en caso de requerirse una vez se haya generado el reporte interno por parte del área solicitante. 
.  
".</v>
      </c>
      <c r="BA172" s="422" t="str">
        <f>CONCATENATE(A172,". ",E172," 
",A173,". ",E173," 
",A174,". ",E174,)</f>
        <v xml:space="preserve">TTO 1. Equipo Operativo Sarlaft - SGGC 
.  
. </v>
      </c>
      <c r="BB172" s="422" t="str">
        <f>CONCATENATE(A172,". ",G172," 
",A173,". ",G173," 
",A174,". ",G174,)</f>
        <v xml:space="preserve">TTO 1. Reporte Interno OPENERP.
ROS cuando se requiera. 
.  
. </v>
      </c>
      <c r="BC172" s="422" t="str">
        <f>CONCATENATE(A172,". ",J172," 
",A173,". ",J173," 
",A174,". ",J174,)</f>
        <v xml:space="preserve">TTO 1. 2024 
.  
. </v>
      </c>
      <c r="BD172" s="422" t="str">
        <f>CONCATENATE(A172,". ",L172," 
",A173,". ",L173," 
",A174,". ",L174,)</f>
        <v xml:space="preserve">TTO 1. 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1 
. 1 
. 1</v>
      </c>
      <c r="BK172" s="422" t="str">
        <f>CONCATENATE(A172,". ",Y172," 
",A173,". ",Y173," 
",A174,". ",Y174,)</f>
        <v>TTO 1. 0,09504 
. 0,09504 
. 0,09504</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1</v>
      </c>
      <c r="Y173" s="567">
        <f>IF(OR(V173="Ambos",V173="Probabilidad"),IF((Y172-(Y172*AY173))&lt;0.01,0.01,(Y172-(Y172*AY173))),Y172)</f>
        <v>9.5039999999999986E-2</v>
      </c>
      <c r="Z173" s="587">
        <f t="shared" si="40"/>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1</v>
      </c>
      <c r="Y174" s="567">
        <f>IF(OR(V174="Ambos",V174="Probabilidad"),IF((Y173-(Y173*AY174))&lt;0.01,0.01,(Y173-(Y173*AY174))),Y173)</f>
        <v>9.5039999999999986E-2</v>
      </c>
      <c r="Z174" s="587">
        <f t="shared" si="40"/>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1</v>
      </c>
      <c r="F176" s="2003" t="str">
        <f>VLOOKUP(E176,A95:B99,2,1)</f>
        <v>Muy Baja</v>
      </c>
      <c r="G176" s="1855"/>
      <c r="H176" s="1855"/>
      <c r="I176" s="2004">
        <f>IF(Y174&lt;0.01,0.01,Y174)</f>
        <v>9.5039999999999986E-2</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594"/>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1 - Muy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4.5619199999999992E-2</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4.5619199999999992E-2</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559"/>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de SARLAFT recibidos por parte de las áreas solicitantes / Total de contratos suscritos con señales de alerta de LAFTx 100% 
IND3. Validación del cumplimiento de los requisitos por parte de las áreas solicitantes / Contratos psp suscritos durante el periodo*100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559"/>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600" t="s">
        <v>292</v>
      </c>
      <c r="H183" s="2045">
        <v>32</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859</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600" t="s">
        <v>293</v>
      </c>
      <c r="H184" s="2045">
        <v>32</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885</v>
      </c>
      <c r="D185" s="2049"/>
      <c r="E185" s="2049"/>
      <c r="F185" s="2049"/>
      <c r="G185" s="600"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de SARLAFT recibidos por parte de las áreas solicitantes / Total de contratos suscritos con señales de alerta de LAFTx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600"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9" t="s">
        <v>886</v>
      </c>
      <c r="D187" s="2049"/>
      <c r="E187" s="2049"/>
      <c r="F187" s="2049"/>
      <c r="G187" s="600"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Validación del cumplimiento de los requisitos por parte de las áreas solicitantes / Contratos psp suscritos durante el periodo*100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9"/>
      <c r="D188" s="2049"/>
      <c r="E188" s="2049"/>
      <c r="F188" s="2049"/>
      <c r="G188" s="600"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600"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600"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559"/>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598"/>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598"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598"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598"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598"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598"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598"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598"/>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401"/>
      <c r="BL216" s="401"/>
      <c r="BM216" s="401"/>
      <c r="BN216" s="401"/>
      <c r="BO216" s="401"/>
      <c r="BP216" s="401"/>
      <c r="BQ216" s="401"/>
      <c r="BR216" s="401"/>
      <c r="BS216" s="401"/>
      <c r="BT216" s="401"/>
      <c r="BU216" s="401"/>
      <c r="BV216" s="401"/>
      <c r="BW216" s="401"/>
      <c r="BX216" s="401"/>
      <c r="BY216" s="401"/>
      <c r="BZ216" s="401"/>
      <c r="CA216" s="401"/>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621" t="s">
        <v>312</v>
      </c>
      <c r="C226" s="2124" t="s">
        <v>287</v>
      </c>
      <c r="D226" s="1886"/>
      <c r="E226" s="1886"/>
      <c r="F226" s="2124" t="s">
        <v>313</v>
      </c>
      <c r="G226" s="1886"/>
      <c r="H226" s="1886"/>
      <c r="I226" s="621"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625" t="s">
        <v>887</v>
      </c>
      <c r="C227" s="2122" t="s">
        <v>888</v>
      </c>
      <c r="D227" s="2122"/>
      <c r="E227" s="2122"/>
      <c r="F227" s="2122"/>
      <c r="G227" s="2122"/>
      <c r="H227" s="2122"/>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625" t="s">
        <v>887</v>
      </c>
      <c r="C228" s="2122" t="s">
        <v>889</v>
      </c>
      <c r="D228" s="2122"/>
      <c r="E228" s="2122"/>
      <c r="F228" s="2122"/>
      <c r="G228" s="2122"/>
      <c r="H228" s="2122"/>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625" t="s">
        <v>864</v>
      </c>
      <c r="C229" s="2122" t="s">
        <v>890</v>
      </c>
      <c r="D229" s="2122"/>
      <c r="E229" s="2122"/>
      <c r="F229" s="2122"/>
      <c r="G229" s="2122"/>
      <c r="H229" s="2122"/>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625" t="s">
        <v>713</v>
      </c>
      <c r="C230" s="2122" t="s">
        <v>866</v>
      </c>
      <c r="D230" s="2122"/>
      <c r="E230" s="2122"/>
      <c r="F230" s="2122"/>
      <c r="G230" s="2122"/>
      <c r="H230" s="2122"/>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625" t="s">
        <v>221</v>
      </c>
      <c r="C231" s="2122" t="s">
        <v>807</v>
      </c>
      <c r="D231" s="2122"/>
      <c r="E231" s="2122"/>
      <c r="F231" s="2122"/>
      <c r="G231" s="2122"/>
      <c r="H231" s="2122"/>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625" t="s">
        <v>713</v>
      </c>
      <c r="C232" s="2122" t="s">
        <v>714</v>
      </c>
      <c r="D232" s="2122"/>
      <c r="E232" s="2122"/>
      <c r="F232" s="2122" t="s">
        <v>806</v>
      </c>
      <c r="G232" s="2122"/>
      <c r="H232" s="2122"/>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625" t="s">
        <v>713</v>
      </c>
      <c r="C233" s="2122" t="s">
        <v>714</v>
      </c>
      <c r="D233" s="2122"/>
      <c r="E233" s="2122"/>
      <c r="F233" s="2122" t="s">
        <v>806</v>
      </c>
      <c r="G233" s="2122"/>
      <c r="H233" s="2122"/>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586"/>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586"/>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401"/>
      <c r="BL1175" s="401"/>
      <c r="BM1175" s="401"/>
      <c r="BN1175" s="401"/>
      <c r="BO1175" s="401"/>
      <c r="BP1175" s="401"/>
      <c r="BQ1175" s="401"/>
      <c r="BR1175" s="401"/>
      <c r="BS1175" s="401"/>
      <c r="BT1175" s="401"/>
      <c r="BU1175" s="401"/>
      <c r="BV1175" s="401"/>
      <c r="BW1175" s="401"/>
      <c r="BX1175" s="401"/>
      <c r="BY1175" s="401"/>
      <c r="BZ1175" s="401"/>
      <c r="CA1175" s="401"/>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DC115:DC116"/>
    <mergeCell ref="DD115:DD116"/>
    <mergeCell ref="DE115:DE116"/>
    <mergeCell ref="DF115:DF116"/>
    <mergeCell ref="CR115:CR116"/>
    <mergeCell ref="CS115:CS116"/>
    <mergeCell ref="CT115:CT116"/>
    <mergeCell ref="CU115:CU116"/>
    <mergeCell ref="CV115:CV116"/>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DT113:DT114"/>
    <mergeCell ref="DU113:DU114"/>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B113:G113"/>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09:CO110"/>
    <mergeCell ref="CP109:CP110"/>
    <mergeCell ref="CQ109:CQ110"/>
    <mergeCell ref="CR109:CR110"/>
    <mergeCell ref="CS109:CS110"/>
    <mergeCell ref="CT109:CT110"/>
    <mergeCell ref="B114:G114"/>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CR113:CR114"/>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7:G117"/>
    <mergeCell ref="J117:T117"/>
    <mergeCell ref="U117:Y117"/>
    <mergeCell ref="Z117:AA117"/>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DG115:DG116"/>
    <mergeCell ref="DH115:DH116"/>
    <mergeCell ref="DI115:DI116"/>
    <mergeCell ref="DJ115:DJ116"/>
    <mergeCell ref="DK115:DK116"/>
    <mergeCell ref="DL115:DL116"/>
    <mergeCell ref="CX115:CX116"/>
    <mergeCell ref="CY115:CY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B118:G118"/>
    <mergeCell ref="J118:AA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505" priority="43" operator="containsText" text="EXTREMO">
      <formula>NOT(ISERROR(SEARCH(("EXTREMO"),(N166))))</formula>
    </cfRule>
    <cfRule type="containsText" dxfId="504" priority="44" operator="containsText" text="ALTO">
      <formula>NOT(ISERROR(SEARCH(("ALTO"),(N166))))</formula>
    </cfRule>
    <cfRule type="containsText" dxfId="503" priority="45" operator="containsText" text="MODERADO">
      <formula>NOT(ISERROR(SEARCH(("MODERADO"),(N166))))</formula>
    </cfRule>
    <cfRule type="containsText" dxfId="502" priority="46" operator="containsText" text="bajo">
      <formula>NOT(ISERROR(SEARCH(("bajo"),(N166))))</formula>
    </cfRule>
  </conditionalFormatting>
  <conditionalFormatting sqref="O168">
    <cfRule type="containsText" dxfId="501" priority="1" operator="containsText" text="EXTREMO">
      <formula>NOT(ISERROR(SEARCH("EXTREMO",O168)))</formula>
    </cfRule>
    <cfRule type="containsText" dxfId="500" priority="2" operator="containsText" text="ALTO">
      <formula>NOT(ISERROR(SEARCH("ALTO",O168)))</formula>
    </cfRule>
    <cfRule type="containsText" dxfId="499" priority="3" operator="containsText" text="MODERADO">
      <formula>NOT(ISERROR(SEARCH("MODERADO",O168)))</formula>
    </cfRule>
    <cfRule type="containsText" dxfId="498" priority="4" operator="containsText" text="bajo">
      <formula>NOT(ISERROR(SEARCH("bajo",O168)))</formula>
    </cfRule>
  </conditionalFormatting>
  <conditionalFormatting sqref="O121:T121 O175:T175 O179:T179 O191:T191 O194:T194 O196:T196 O206:T206 O214:T214">
    <cfRule type="containsText" dxfId="497" priority="21" operator="containsText" text="EXTREMO">
      <formula>NOT(ISERROR(SEARCH(("EXTREMO"),(O121))))</formula>
    </cfRule>
    <cfRule type="containsText" dxfId="496" priority="22" operator="containsText" text="ALTO">
      <formula>NOT(ISERROR(SEARCH(("ALTO"),(O121))))</formula>
    </cfRule>
    <cfRule type="containsText" dxfId="495" priority="23" operator="containsText" text="MODERADO">
      <formula>NOT(ISERROR(SEARCH(("MODERADO"),(O121))))</formula>
    </cfRule>
    <cfRule type="containsText" dxfId="494" priority="24" operator="containsText" text="bajo">
      <formula>NOT(ISERROR(SEARCH(("bajo"),(O121))))</formula>
    </cfRule>
  </conditionalFormatting>
  <conditionalFormatting sqref="O169:T169">
    <cfRule type="containsText" dxfId="493" priority="25" operator="containsText" text="EXTREMO">
      <formula>NOT(ISERROR(SEARCH(("EXTREMO"),(O169))))</formula>
    </cfRule>
    <cfRule type="containsText" dxfId="492" priority="26" operator="containsText" text="ALTO">
      <formula>NOT(ISERROR(SEARCH(("ALTO"),(O169))))</formula>
    </cfRule>
    <cfRule type="containsText" dxfId="491" priority="27" operator="containsText" text="MODERADO">
      <formula>NOT(ISERROR(SEARCH(("MODERADO"),(O169))))</formula>
    </cfRule>
    <cfRule type="containsText" dxfId="490" priority="28" operator="containsText" text="bajo">
      <formula>NOT(ISERROR(SEARCH(("bajo"),(O169))))</formula>
    </cfRule>
  </conditionalFormatting>
  <conditionalFormatting sqref="V181">
    <cfRule type="containsText" dxfId="489" priority="29" operator="containsText" text="EXTREMO">
      <formula>NOT(ISERROR(SEARCH(("EXTREMO"),(V181))))</formula>
    </cfRule>
    <cfRule type="containsText" dxfId="488" priority="30" operator="containsText" text="ALTO">
      <formula>NOT(ISERROR(SEARCH(("ALTO"),(V181))))</formula>
    </cfRule>
    <cfRule type="containsText" dxfId="487" priority="31" operator="containsText" text="MODERADO">
      <formula>NOT(ISERROR(SEARCH(("MODERADO"),(V181))))</formula>
    </cfRule>
    <cfRule type="containsText" dxfId="486" priority="32" operator="containsText" text="bajo">
      <formula>NOT(ISERROR(SEARCH(("bajo"),(V181))))</formula>
    </cfRule>
  </conditionalFormatting>
  <conditionalFormatting sqref="V92:AT92">
    <cfRule type="containsText" dxfId="485" priority="33" operator="containsText" text="Muy Baja">
      <formula>NOT(ISERROR(SEARCH(("Muy Baja"),(V92))))</formula>
    </cfRule>
    <cfRule type="containsText" dxfId="484" priority="34" operator="containsText" text="Muy Alta">
      <formula>NOT(ISERROR(SEARCH(("Muy Alta"),(V92))))</formula>
    </cfRule>
    <cfRule type="containsText" dxfId="483" priority="35" operator="containsText" text="Alta">
      <formula>NOT(ISERROR(SEARCH(("Alta"),(V92))))</formula>
    </cfRule>
    <cfRule type="containsText" dxfId="482" priority="36" operator="containsText" text="Media">
      <formula>NOT(ISERROR(SEARCH(("Media"),(V92))))</formula>
    </cfRule>
    <cfRule type="containsText" dxfId="481" priority="37" operator="containsText" text="Baja">
      <formula>NOT(ISERROR(SEARCH(("Baja"),(V92))))</formula>
    </cfRule>
  </conditionalFormatting>
  <conditionalFormatting sqref="Y197">
    <cfRule type="containsText" dxfId="480" priority="9" operator="containsText" text="EXTREMO">
      <formula>NOT(ISERROR(SEARCH(("EXTREMO"),(Y197))))</formula>
    </cfRule>
    <cfRule type="containsText" dxfId="479" priority="10" operator="containsText" text="ALTO">
      <formula>NOT(ISERROR(SEARCH(("ALTO"),(Y197))))</formula>
    </cfRule>
    <cfRule type="containsText" dxfId="478" priority="11" operator="containsText" text="MODERADO">
      <formula>NOT(ISERROR(SEARCH(("MODERADO"),(Y197))))</formula>
    </cfRule>
    <cfRule type="containsText" dxfId="477" priority="12" operator="containsText" text="bajo">
      <formula>NOT(ISERROR(SEARCH(("bajo"),(Y197))))</formula>
    </cfRule>
  </conditionalFormatting>
  <conditionalFormatting sqref="AB109:AT109">
    <cfRule type="containsText" dxfId="476" priority="38" operator="containsText" text="Leve">
      <formula>NOT(ISERROR(SEARCH(("Leve"),(AB109))))</formula>
    </cfRule>
    <cfRule type="containsText" dxfId="475" priority="39" operator="containsText" text="Catastrófico">
      <formula>NOT(ISERROR(SEARCH(("Catastrófico"),(AB109))))</formula>
    </cfRule>
    <cfRule type="containsText" dxfId="474" priority="40" operator="containsText" text="Mayor">
      <formula>NOT(ISERROR(SEARCH(("Mayor"),(AB109))))</formula>
    </cfRule>
    <cfRule type="containsText" dxfId="473" priority="41" operator="containsText" text="Moderado">
      <formula>NOT(ISERROR(SEARCH(("Moderado"),(AB109))))</formula>
    </cfRule>
    <cfRule type="containsText" dxfId="472" priority="42" operator="containsText" text="Menor">
      <formula>NOT(ISERROR(SEARCH(("Menor"),(AB109))))</formula>
    </cfRule>
  </conditionalFormatting>
  <conditionalFormatting sqref="AD181">
    <cfRule type="containsText" dxfId="471" priority="17" operator="containsText" text="EXTREMO">
      <formula>NOT(ISERROR(SEARCH(("EXTREMO"),(AD181))))</formula>
    </cfRule>
    <cfRule type="containsText" dxfId="470" priority="18" operator="containsText" text="ALTO">
      <formula>NOT(ISERROR(SEARCH(("ALTO"),(AD181))))</formula>
    </cfRule>
    <cfRule type="containsText" dxfId="469" priority="19" operator="containsText" text="MODERADO">
      <formula>NOT(ISERROR(SEARCH(("MODERADO"),(AD181))))</formula>
    </cfRule>
    <cfRule type="containsText" dxfId="468" priority="20" operator="containsText" text="bajo">
      <formula>NOT(ISERROR(SEARCH(("bajo"),(AD181))))</formula>
    </cfRule>
  </conditionalFormatting>
  <conditionalFormatting sqref="AL181">
    <cfRule type="containsText" dxfId="467" priority="13" operator="containsText" text="EXTREMO">
      <formula>NOT(ISERROR(SEARCH(("EXTREMO"),(AL181))))</formula>
    </cfRule>
    <cfRule type="containsText" dxfId="466" priority="14" operator="containsText" text="ALTO">
      <formula>NOT(ISERROR(SEARCH(("ALTO"),(AL181))))</formula>
    </cfRule>
    <cfRule type="containsText" dxfId="465" priority="15" operator="containsText" text="MODERADO">
      <formula>NOT(ISERROR(SEARCH(("MODERADO"),(AL181))))</formula>
    </cfRule>
    <cfRule type="containsText" dxfId="464" priority="16" operator="containsText" text="bajo">
      <formula>NOT(ISERROR(SEARCH(("bajo"),(AL181))))</formula>
    </cfRule>
  </conditionalFormatting>
  <conditionalFormatting sqref="BB180:BD180">
    <cfRule type="containsText" dxfId="463" priority="5" operator="containsText" text="EXTREMO">
      <formula>NOT(ISERROR(SEARCH(("EXTREMO"),(BB180))))</formula>
    </cfRule>
    <cfRule type="containsText" dxfId="462" priority="6" operator="containsText" text="ALTO">
      <formula>NOT(ISERROR(SEARCH(("ALTO"),(BB180))))</formula>
    </cfRule>
    <cfRule type="containsText" dxfId="461" priority="7" operator="containsText" text="MODERADO">
      <formula>NOT(ISERROR(SEARCH(("MODERADO"),(BB180))))</formula>
    </cfRule>
    <cfRule type="containsText" dxfId="460" priority="8" operator="containsText" text="bajo">
      <formula>NOT(ISERROR(SEARCH(("bajo"),(BB180))))</formula>
    </cfRule>
  </conditionalFormatting>
  <dataValidations count="11">
    <dataValidation type="list" allowBlank="1" showErrorMessage="1" sqref="B12:B31">
      <formula1>'R (GC2)'!Fact_causa</formula1>
    </dataValidation>
    <dataValidation type="list" allowBlank="1" showErrorMessage="1" sqref="B35:B42">
      <formula1>Consecuencia</formula1>
    </dataValidation>
    <dataValidation type="list" allowBlank="1" showErrorMessage="1" sqref="V172:V174 V133:V162">
      <formula1>'R (GC2)'!Efectos</formula1>
    </dataValidation>
    <dataValidation type="list" allowBlank="1" showErrorMessage="1" sqref="G168">
      <formula1>'R (GC2)'!Politica_tto</formula1>
    </dataValidation>
    <dataValidation type="list" allowBlank="1" showErrorMessage="1" sqref="T172:T174 T133:T162">
      <formula1>'R (GC2)'!Proposito</formula1>
    </dataValidation>
    <dataValidation type="list" allowBlank="1" showErrorMessage="1" sqref="D7">
      <formula1>'R (GC2)'!tipo_riesg</formula1>
    </dataValidation>
    <dataValidation type="list" allowBlank="1" showErrorMessage="1" sqref="R172:R174 R133:R162">
      <formula1>'R (GC2)'!Contr_implement</formula1>
    </dataValidation>
    <dataValidation type="list" allowBlank="1" showErrorMessage="1" sqref="P172:P174 P133:P162">
      <formula1>'R (GC2)'!frecuencias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zoomScale="85" zoomScaleNormal="85" workbookViewId="0">
      <selection activeCell="I14" sqref="I14:W14"/>
    </sheetView>
  </sheetViews>
  <sheetFormatPr baseColWidth="10" defaultColWidth="12.5703125" defaultRowHeight="15" customHeight="1" outlineLevelRow="1"/>
  <cols>
    <col min="1" max="1" width="9.28515625" style="925" customWidth="1"/>
    <col min="2" max="2" width="13.7109375" style="925" customWidth="1"/>
    <col min="3" max="4" width="13.140625" style="925" customWidth="1"/>
    <col min="5" max="6" width="9.85546875" style="925" customWidth="1"/>
    <col min="7" max="27" width="5" style="925" customWidth="1"/>
    <col min="28" max="46" width="4.7109375" style="925" customWidth="1"/>
    <col min="47" max="47" width="4.42578125" style="925" hidden="1" customWidth="1"/>
    <col min="48" max="48" width="25.28515625" style="925" hidden="1" customWidth="1"/>
    <col min="49" max="49" width="19" style="925" hidden="1" customWidth="1"/>
    <col min="50" max="50" width="11" style="925" hidden="1" customWidth="1"/>
    <col min="51" max="51" width="13.140625" style="925" hidden="1" customWidth="1"/>
    <col min="52" max="52" width="12.7109375" style="925" hidden="1" customWidth="1"/>
    <col min="53" max="53" width="15.28515625" style="925" hidden="1" customWidth="1"/>
    <col min="54" max="54" width="13.42578125" style="925" hidden="1" customWidth="1"/>
    <col min="55" max="55" width="13" style="925" hidden="1" customWidth="1"/>
    <col min="56" max="56" width="13.7109375" style="925" hidden="1" customWidth="1"/>
    <col min="57" max="57" width="13.140625" style="925" hidden="1" customWidth="1"/>
    <col min="58" max="58" width="16.5703125" style="925" hidden="1" customWidth="1"/>
    <col min="59" max="59" width="8.5703125" style="925" hidden="1" customWidth="1"/>
    <col min="60" max="62" width="16.5703125" style="925" hidden="1" customWidth="1"/>
    <col min="63" max="79" width="16.5703125" style="926" hidden="1" customWidth="1"/>
    <col min="80" max="80" width="16.5703125" style="925" hidden="1" customWidth="1"/>
    <col min="81" max="81" width="2.140625" style="925" hidden="1" customWidth="1"/>
    <col min="82" max="82" width="8.140625" style="925" customWidth="1"/>
    <col min="83" max="83" width="3.7109375" style="925" customWidth="1"/>
    <col min="84" max="84" width="4" style="925" customWidth="1"/>
    <col min="85" max="85" width="4.140625" style="925" customWidth="1"/>
    <col min="86" max="88" width="4.42578125" style="925" customWidth="1"/>
    <col min="89" max="89" width="5.140625" style="925" customWidth="1"/>
    <col min="90" max="91" width="4.42578125" style="925" customWidth="1"/>
    <col min="92" max="92" width="5.85546875" style="925" customWidth="1"/>
    <col min="93" max="93" width="2.42578125" style="925" customWidth="1"/>
    <col min="94" max="94" width="2.7109375" style="925" customWidth="1"/>
    <col min="95" max="95" width="5.7109375" style="925" customWidth="1"/>
    <col min="96" max="96" width="2.7109375" style="925" customWidth="1"/>
    <col min="97" max="97" width="5.7109375" style="925" customWidth="1"/>
    <col min="98" max="98" width="2.7109375" style="925" customWidth="1"/>
    <col min="99" max="99" width="5.7109375" style="925" customWidth="1"/>
    <col min="100" max="100" width="2.7109375" style="925" customWidth="1"/>
    <col min="101" max="101" width="5.7109375" style="925" customWidth="1"/>
    <col min="102" max="102" width="2.7109375" style="925" customWidth="1"/>
    <col min="103" max="103" width="5.7109375" style="925" customWidth="1"/>
    <col min="104" max="104" width="4.140625" style="925" customWidth="1"/>
    <col min="105" max="105" width="4.42578125" style="925" customWidth="1"/>
    <col min="106" max="106" width="7.140625" style="925" customWidth="1"/>
    <col min="107" max="107" width="3.5703125" style="925" customWidth="1"/>
    <col min="108" max="108" width="5.140625" style="925" customWidth="1"/>
    <col min="109" max="109" width="5.85546875" style="925" customWidth="1"/>
    <col min="110" max="110" width="2.42578125" style="925" customWidth="1"/>
    <col min="111" max="111" width="2.7109375" style="925" customWidth="1"/>
    <col min="112" max="112" width="5.7109375" style="925" customWidth="1"/>
    <col min="113" max="113" width="2.7109375" style="925" customWidth="1"/>
    <col min="114" max="114" width="5.7109375" style="925" customWidth="1"/>
    <col min="115" max="115" width="2.7109375" style="925" customWidth="1"/>
    <col min="116" max="116" width="5.7109375" style="925" customWidth="1"/>
    <col min="117" max="117" width="2.7109375" style="925" customWidth="1"/>
    <col min="118" max="118" width="5.7109375" style="925" customWidth="1"/>
    <col min="119" max="119" width="2.7109375" style="925" customWidth="1"/>
    <col min="120" max="120" width="5.7109375" style="925" customWidth="1"/>
    <col min="121" max="121" width="4.140625" style="925" customWidth="1"/>
    <col min="122" max="122" width="4.42578125" style="925" customWidth="1"/>
    <col min="123" max="123" width="7.140625" style="925" customWidth="1"/>
    <col min="124" max="124" width="3.5703125" style="925" customWidth="1"/>
    <col min="125" max="125" width="5.140625" style="925" customWidth="1"/>
    <col min="126" max="126" width="5.85546875" style="925" customWidth="1"/>
    <col min="127" max="127" width="2.42578125" style="925" customWidth="1"/>
    <col min="128" max="128" width="2.7109375" style="925" customWidth="1"/>
    <col min="129" max="129" width="5.7109375" style="925" customWidth="1"/>
    <col min="130" max="130" width="2.7109375" style="925" customWidth="1"/>
    <col min="131" max="131" width="5.7109375" style="925" customWidth="1"/>
    <col min="132" max="132" width="2.7109375" style="925" customWidth="1"/>
    <col min="133" max="133" width="5.7109375" style="925" customWidth="1"/>
    <col min="134" max="134" width="2.7109375" style="925" customWidth="1"/>
    <col min="135" max="135" width="5.7109375" style="925" customWidth="1"/>
    <col min="136" max="136" width="2.7109375" style="925" customWidth="1"/>
    <col min="137" max="137" width="5.7109375" style="925" customWidth="1"/>
    <col min="138" max="138" width="10.5703125" style="925" customWidth="1"/>
    <col min="139" max="139" width="9.5703125" style="925" customWidth="1"/>
    <col min="140" max="771" width="11.42578125" style="925" customWidth="1"/>
    <col min="772" max="772" width="24.7109375" style="925" customWidth="1"/>
    <col min="773" max="774" width="58.7109375" style="925" customWidth="1"/>
    <col min="775" max="775" width="13" style="925" customWidth="1"/>
    <col min="776" max="809" width="11.42578125" style="925" customWidth="1"/>
    <col min="810" max="810" width="21.7109375" style="925" customWidth="1"/>
    <col min="811" max="811" width="11.42578125" style="925" customWidth="1"/>
    <col min="812" max="16384" width="12.5703125" style="925"/>
  </cols>
  <sheetData>
    <row r="1" spans="1:771" ht="11.25" customHeight="1">
      <c r="A1" s="2842" t="s">
        <v>2</v>
      </c>
      <c r="B1" s="2658"/>
      <c r="C1" s="2658"/>
      <c r="D1" s="2658"/>
      <c r="E1" s="2658"/>
      <c r="F1" s="2658"/>
      <c r="G1" s="2649"/>
      <c r="H1" s="1178"/>
      <c r="I1" s="1072"/>
      <c r="J1" s="1072"/>
      <c r="K1" s="1072"/>
      <c r="L1" s="1173"/>
      <c r="M1" s="2843" t="s">
        <v>119</v>
      </c>
      <c r="N1" s="2658"/>
      <c r="O1" s="2658"/>
      <c r="P1" s="2658"/>
      <c r="Q1" s="2658"/>
      <c r="R1" s="2658"/>
      <c r="S1" s="2658"/>
      <c r="T1" s="2658"/>
      <c r="U1" s="2649"/>
      <c r="V1" s="968"/>
      <c r="W1" s="2844" t="s">
        <v>3</v>
      </c>
      <c r="X1" s="2658"/>
      <c r="Y1" s="2658"/>
      <c r="Z1" s="2658"/>
      <c r="AA1" s="2649"/>
      <c r="AB1" s="976"/>
      <c r="AC1" s="976"/>
      <c r="AD1" s="976"/>
      <c r="AE1" s="976"/>
      <c r="AF1" s="976"/>
      <c r="AG1" s="976"/>
      <c r="AH1" s="976"/>
      <c r="AI1" s="976"/>
      <c r="AJ1" s="976"/>
      <c r="AK1" s="976"/>
      <c r="AL1" s="976"/>
      <c r="AM1" s="976"/>
      <c r="AN1" s="976"/>
      <c r="AO1" s="976"/>
      <c r="AP1" s="976"/>
      <c r="AQ1" s="976"/>
      <c r="AR1" s="976"/>
      <c r="AS1" s="976"/>
      <c r="AT1" s="1177">
        <v>1</v>
      </c>
      <c r="AU1" s="951">
        <v>1</v>
      </c>
      <c r="AV1" s="951">
        <v>1</v>
      </c>
      <c r="AW1" s="951">
        <v>1</v>
      </c>
      <c r="AX1" s="951">
        <v>1</v>
      </c>
      <c r="AY1" s="951">
        <v>1</v>
      </c>
      <c r="AZ1" s="951">
        <v>1</v>
      </c>
      <c r="BA1" s="951">
        <v>1</v>
      </c>
      <c r="BB1" s="951">
        <v>1</v>
      </c>
      <c r="BC1" s="951">
        <v>1</v>
      </c>
      <c r="BD1" s="951">
        <v>1</v>
      </c>
      <c r="BE1" s="951">
        <v>1</v>
      </c>
      <c r="BF1" s="951">
        <v>1</v>
      </c>
      <c r="BG1" s="951">
        <v>1</v>
      </c>
      <c r="BH1" s="951">
        <v>1</v>
      </c>
      <c r="BI1" s="951">
        <v>1</v>
      </c>
      <c r="BJ1" s="951">
        <v>1</v>
      </c>
      <c r="BK1" s="951">
        <v>1</v>
      </c>
      <c r="BL1" s="951">
        <v>1</v>
      </c>
      <c r="BM1" s="951">
        <v>1</v>
      </c>
      <c r="BN1" s="951">
        <v>1</v>
      </c>
      <c r="BO1" s="951">
        <v>1</v>
      </c>
      <c r="BP1" s="951">
        <v>1</v>
      </c>
      <c r="BQ1" s="951">
        <v>1</v>
      </c>
      <c r="BR1" s="951">
        <v>1</v>
      </c>
      <c r="BS1" s="951">
        <v>1</v>
      </c>
      <c r="BT1" s="951">
        <v>1</v>
      </c>
      <c r="BU1" s="951">
        <v>1</v>
      </c>
      <c r="BV1" s="951">
        <v>1</v>
      </c>
      <c r="BW1" s="951">
        <v>1</v>
      </c>
      <c r="BX1" s="951">
        <v>1</v>
      </c>
      <c r="BY1" s="951">
        <v>1</v>
      </c>
      <c r="BZ1" s="951">
        <v>1</v>
      </c>
      <c r="CA1" s="951">
        <v>1</v>
      </c>
      <c r="CB1" s="951">
        <v>1</v>
      </c>
      <c r="CC1" s="1022">
        <v>1</v>
      </c>
      <c r="CD1" s="937"/>
      <c r="CE1" s="927"/>
      <c r="CF1" s="927"/>
      <c r="CG1" s="927"/>
      <c r="CH1" s="927"/>
      <c r="CI1" s="927" t="s">
        <v>660</v>
      </c>
      <c r="CJ1" s="927"/>
      <c r="CK1" s="927"/>
      <c r="CL1" s="927"/>
      <c r="CM1" s="927"/>
      <c r="CN1" s="927"/>
      <c r="CO1" s="927"/>
      <c r="CP1" s="927"/>
      <c r="CQ1" s="927"/>
      <c r="CR1" s="927"/>
      <c r="CS1" s="927"/>
      <c r="CT1" s="927"/>
      <c r="CU1" s="927"/>
      <c r="CV1" s="927"/>
      <c r="CW1" s="927"/>
      <c r="CX1" s="927"/>
      <c r="CY1" s="927"/>
      <c r="CZ1" s="927"/>
      <c r="DA1" s="927"/>
      <c r="DB1" s="927"/>
      <c r="DC1" s="927"/>
      <c r="DD1" s="927"/>
      <c r="DE1" s="927"/>
      <c r="DF1" s="927"/>
      <c r="DG1" s="927"/>
      <c r="DH1" s="927"/>
      <c r="DI1" s="927"/>
      <c r="DJ1" s="927"/>
      <c r="DK1" s="927"/>
      <c r="DL1" s="927"/>
      <c r="DM1" s="927"/>
      <c r="DN1" s="927"/>
      <c r="DO1" s="927"/>
      <c r="DP1" s="927"/>
      <c r="DQ1" s="927"/>
      <c r="DR1" s="927"/>
      <c r="DS1" s="927"/>
      <c r="DT1" s="927"/>
      <c r="DU1" s="927"/>
      <c r="DV1" s="927"/>
      <c r="DW1" s="927"/>
      <c r="DX1" s="927"/>
      <c r="DY1" s="927"/>
      <c r="DZ1" s="927"/>
      <c r="EA1" s="927"/>
      <c r="EB1" s="927"/>
      <c r="EC1" s="927"/>
      <c r="ED1" s="927"/>
      <c r="EE1" s="927"/>
      <c r="EF1" s="927"/>
      <c r="EG1" s="927"/>
      <c r="EH1" s="927"/>
      <c r="EI1" s="927"/>
      <c r="EJ1" s="927"/>
      <c r="EK1" s="927"/>
      <c r="EL1" s="927"/>
      <c r="EM1" s="927"/>
      <c r="EN1" s="927"/>
      <c r="EO1" s="927"/>
      <c r="EP1" s="927"/>
      <c r="EQ1" s="927"/>
      <c r="ER1" s="927"/>
      <c r="ES1" s="927"/>
      <c r="ET1" s="927"/>
      <c r="EU1" s="927"/>
      <c r="EV1" s="927"/>
      <c r="EW1" s="927"/>
      <c r="EX1" s="927"/>
      <c r="EY1" s="927"/>
      <c r="EZ1" s="927"/>
      <c r="FA1" s="927"/>
      <c r="FB1" s="927"/>
      <c r="FC1" s="927"/>
      <c r="FD1" s="927"/>
      <c r="FE1" s="927"/>
      <c r="FF1" s="927"/>
      <c r="FG1" s="927"/>
      <c r="FH1" s="927"/>
      <c r="FI1" s="927"/>
      <c r="FJ1" s="927"/>
      <c r="FK1" s="927"/>
      <c r="FL1" s="927"/>
      <c r="FM1" s="927"/>
      <c r="FN1" s="927"/>
      <c r="FO1" s="927"/>
      <c r="FP1" s="927"/>
      <c r="FQ1" s="927"/>
      <c r="FR1" s="927"/>
      <c r="FS1" s="927"/>
      <c r="FT1" s="927"/>
      <c r="FU1" s="927"/>
      <c r="FV1" s="927"/>
      <c r="FW1" s="927"/>
      <c r="FX1" s="927"/>
      <c r="FY1" s="927"/>
      <c r="FZ1" s="927"/>
      <c r="GA1" s="927"/>
      <c r="GB1" s="927"/>
      <c r="GC1" s="927"/>
      <c r="GD1" s="927"/>
      <c r="GE1" s="927"/>
      <c r="GF1" s="927"/>
      <c r="GG1" s="927"/>
      <c r="GH1" s="927"/>
      <c r="GI1" s="927"/>
      <c r="GJ1" s="927"/>
      <c r="GK1" s="927"/>
      <c r="GL1" s="927"/>
      <c r="GM1" s="927"/>
      <c r="GN1" s="927"/>
      <c r="GO1" s="927"/>
      <c r="GP1" s="927"/>
      <c r="GQ1" s="927"/>
      <c r="GR1" s="927"/>
      <c r="GS1" s="927"/>
      <c r="GT1" s="927"/>
      <c r="GU1" s="927"/>
      <c r="GV1" s="927"/>
      <c r="GW1" s="927"/>
      <c r="GX1" s="927"/>
      <c r="GY1" s="927"/>
      <c r="GZ1" s="927"/>
      <c r="HA1" s="927"/>
      <c r="HB1" s="927"/>
      <c r="HC1" s="927"/>
      <c r="HD1" s="927"/>
      <c r="HE1" s="927"/>
      <c r="HF1" s="927"/>
      <c r="HG1" s="927"/>
      <c r="HH1" s="927"/>
      <c r="HI1" s="927"/>
      <c r="HJ1" s="927"/>
      <c r="HK1" s="927"/>
      <c r="HL1" s="927"/>
      <c r="HM1" s="927"/>
      <c r="HN1" s="927"/>
      <c r="HO1" s="927"/>
      <c r="HP1" s="927"/>
      <c r="HQ1" s="927"/>
      <c r="HR1" s="927"/>
      <c r="HS1" s="927"/>
      <c r="HT1" s="927"/>
      <c r="HU1" s="927"/>
      <c r="HV1" s="927"/>
      <c r="HW1" s="927"/>
      <c r="HX1" s="927"/>
      <c r="HY1" s="927"/>
      <c r="HZ1" s="927"/>
      <c r="IA1" s="927"/>
      <c r="IB1" s="927"/>
      <c r="IC1" s="927"/>
      <c r="ID1" s="927"/>
      <c r="IE1" s="927"/>
      <c r="IF1" s="927"/>
      <c r="IG1" s="927"/>
      <c r="IH1" s="927"/>
      <c r="II1" s="927"/>
      <c r="IJ1" s="927"/>
      <c r="IK1" s="927"/>
      <c r="IL1" s="927"/>
      <c r="IM1" s="927"/>
      <c r="IN1" s="927"/>
      <c r="IO1" s="927"/>
      <c r="IP1" s="927"/>
      <c r="IQ1" s="927"/>
      <c r="IR1" s="927"/>
      <c r="IS1" s="927"/>
      <c r="IT1" s="927"/>
      <c r="IU1" s="927"/>
      <c r="IV1" s="927"/>
      <c r="IW1" s="927"/>
      <c r="IX1" s="927"/>
      <c r="IY1" s="927"/>
      <c r="IZ1" s="927"/>
      <c r="JA1" s="927"/>
      <c r="JB1" s="927"/>
      <c r="JC1" s="927"/>
      <c r="JD1" s="927"/>
      <c r="JE1" s="927"/>
      <c r="JF1" s="927"/>
      <c r="JG1" s="927"/>
      <c r="JH1" s="927"/>
      <c r="JI1" s="927"/>
      <c r="JJ1" s="927"/>
      <c r="JK1" s="927"/>
      <c r="JL1" s="927"/>
      <c r="JM1" s="927"/>
      <c r="JN1" s="927"/>
      <c r="JO1" s="927"/>
      <c r="JP1" s="927"/>
      <c r="JQ1" s="927"/>
      <c r="JR1" s="927"/>
      <c r="JS1" s="927"/>
      <c r="JT1" s="927"/>
      <c r="JU1" s="927"/>
      <c r="JV1" s="927"/>
      <c r="JW1" s="927"/>
      <c r="JX1" s="927"/>
      <c r="JY1" s="927"/>
      <c r="JZ1" s="927"/>
      <c r="KA1" s="927"/>
      <c r="KB1" s="927"/>
      <c r="KC1" s="927"/>
      <c r="KD1" s="927"/>
      <c r="KE1" s="927"/>
      <c r="KF1" s="927"/>
      <c r="KG1" s="927"/>
      <c r="KH1" s="927"/>
      <c r="KI1" s="927"/>
      <c r="KJ1" s="927"/>
      <c r="KK1" s="927"/>
      <c r="KL1" s="927"/>
      <c r="KM1" s="927"/>
      <c r="KN1" s="927"/>
      <c r="KO1" s="927"/>
      <c r="KP1" s="927"/>
      <c r="KQ1" s="927"/>
      <c r="KR1" s="927"/>
      <c r="KS1" s="927"/>
      <c r="KT1" s="927"/>
      <c r="KU1" s="927"/>
      <c r="KV1" s="927"/>
      <c r="KW1" s="927"/>
      <c r="KX1" s="927"/>
      <c r="KY1" s="927"/>
      <c r="KZ1" s="927"/>
      <c r="LA1" s="927"/>
      <c r="LB1" s="927"/>
      <c r="LC1" s="927"/>
      <c r="LD1" s="927"/>
      <c r="LE1" s="927"/>
      <c r="LF1" s="927"/>
      <c r="LG1" s="927"/>
      <c r="LH1" s="927"/>
      <c r="LI1" s="927"/>
      <c r="LJ1" s="927"/>
      <c r="LK1" s="927"/>
      <c r="LL1" s="927"/>
      <c r="LM1" s="927"/>
      <c r="LN1" s="927"/>
      <c r="LO1" s="927"/>
      <c r="LP1" s="927"/>
      <c r="LQ1" s="927"/>
      <c r="LR1" s="927"/>
      <c r="LS1" s="927"/>
      <c r="LT1" s="927"/>
      <c r="LU1" s="927"/>
      <c r="LV1" s="927"/>
      <c r="LW1" s="927"/>
      <c r="LX1" s="927"/>
      <c r="LY1" s="927"/>
      <c r="LZ1" s="927"/>
      <c r="MA1" s="927"/>
      <c r="MB1" s="927"/>
      <c r="MC1" s="927"/>
      <c r="MD1" s="927"/>
      <c r="ME1" s="927"/>
      <c r="MF1" s="927"/>
      <c r="MG1" s="927"/>
      <c r="MH1" s="927"/>
      <c r="MI1" s="927"/>
      <c r="MJ1" s="927"/>
      <c r="MK1" s="927"/>
      <c r="ML1" s="927"/>
      <c r="MM1" s="927"/>
      <c r="MN1" s="927"/>
      <c r="MO1" s="927"/>
      <c r="MP1" s="927"/>
      <c r="MQ1" s="927"/>
      <c r="MR1" s="927"/>
      <c r="MS1" s="927"/>
      <c r="MT1" s="927"/>
      <c r="MU1" s="927"/>
      <c r="MV1" s="927"/>
      <c r="MW1" s="927"/>
      <c r="MX1" s="927"/>
      <c r="MY1" s="927"/>
      <c r="MZ1" s="927"/>
      <c r="NA1" s="927"/>
      <c r="NB1" s="927"/>
      <c r="NC1" s="927"/>
      <c r="ND1" s="927"/>
      <c r="NE1" s="927"/>
      <c r="NF1" s="927"/>
      <c r="NG1" s="927"/>
      <c r="NH1" s="927"/>
      <c r="NI1" s="927"/>
      <c r="NJ1" s="927"/>
      <c r="NK1" s="927"/>
      <c r="NL1" s="927"/>
      <c r="NM1" s="927"/>
      <c r="NN1" s="927"/>
      <c r="NO1" s="927"/>
      <c r="NP1" s="927"/>
      <c r="NQ1" s="927"/>
      <c r="NR1" s="927"/>
      <c r="NS1" s="927"/>
      <c r="NT1" s="927"/>
      <c r="NU1" s="927"/>
      <c r="NV1" s="927"/>
      <c r="NW1" s="927"/>
      <c r="NX1" s="927"/>
      <c r="NY1" s="927"/>
      <c r="NZ1" s="927"/>
      <c r="OA1" s="927"/>
      <c r="OB1" s="927"/>
      <c r="OC1" s="927"/>
      <c r="OD1" s="927"/>
      <c r="OE1" s="927"/>
      <c r="OF1" s="927"/>
      <c r="OG1" s="927"/>
      <c r="OH1" s="927"/>
      <c r="OI1" s="927"/>
      <c r="OJ1" s="927"/>
      <c r="OK1" s="927"/>
      <c r="OL1" s="927"/>
      <c r="OM1" s="927"/>
      <c r="ON1" s="927"/>
      <c r="OO1" s="927"/>
      <c r="OP1" s="927"/>
      <c r="OQ1" s="927"/>
      <c r="OR1" s="927"/>
      <c r="OS1" s="927"/>
      <c r="OT1" s="927"/>
      <c r="OU1" s="927"/>
      <c r="OV1" s="927"/>
      <c r="OW1" s="927"/>
      <c r="OX1" s="927"/>
      <c r="OY1" s="927"/>
      <c r="OZ1" s="927"/>
      <c r="PA1" s="927"/>
      <c r="PB1" s="927"/>
      <c r="PC1" s="927"/>
      <c r="PD1" s="927"/>
      <c r="PE1" s="927"/>
      <c r="PF1" s="927"/>
      <c r="PG1" s="927"/>
      <c r="PH1" s="927"/>
      <c r="PI1" s="927"/>
      <c r="PJ1" s="927"/>
      <c r="PK1" s="927"/>
      <c r="PL1" s="927"/>
      <c r="PM1" s="927"/>
      <c r="PN1" s="927"/>
      <c r="PO1" s="927"/>
      <c r="PP1" s="927"/>
      <c r="PQ1" s="927"/>
      <c r="PR1" s="927"/>
      <c r="PS1" s="927"/>
      <c r="PT1" s="927"/>
      <c r="PU1" s="927"/>
      <c r="PV1" s="927"/>
      <c r="PW1" s="927"/>
      <c r="PX1" s="927"/>
      <c r="PY1" s="927"/>
      <c r="PZ1" s="927"/>
      <c r="QA1" s="927"/>
      <c r="QB1" s="927"/>
      <c r="QC1" s="927"/>
      <c r="QD1" s="927"/>
      <c r="QE1" s="927"/>
      <c r="QF1" s="927"/>
      <c r="QG1" s="927"/>
      <c r="QH1" s="927"/>
      <c r="QI1" s="927"/>
      <c r="QJ1" s="927"/>
      <c r="QK1" s="927"/>
      <c r="QL1" s="927"/>
      <c r="QM1" s="927"/>
      <c r="QN1" s="927"/>
      <c r="QO1" s="927"/>
      <c r="QP1" s="927"/>
      <c r="QQ1" s="927"/>
      <c r="QR1" s="927"/>
      <c r="QS1" s="927"/>
      <c r="QT1" s="927"/>
      <c r="QU1" s="927"/>
      <c r="QV1" s="927"/>
      <c r="QW1" s="927"/>
      <c r="QX1" s="927"/>
      <c r="QY1" s="927"/>
      <c r="QZ1" s="927"/>
      <c r="RA1" s="927"/>
      <c r="RB1" s="927"/>
      <c r="RC1" s="927"/>
      <c r="RD1" s="927"/>
      <c r="RE1" s="927"/>
      <c r="RF1" s="927"/>
      <c r="RG1" s="927"/>
      <c r="RH1" s="927"/>
      <c r="RI1" s="927"/>
      <c r="RJ1" s="927"/>
      <c r="RK1" s="927"/>
      <c r="RL1" s="927"/>
      <c r="RM1" s="927"/>
      <c r="RN1" s="927"/>
      <c r="RO1" s="927"/>
      <c r="RP1" s="927"/>
      <c r="RQ1" s="927"/>
      <c r="RR1" s="927"/>
      <c r="RS1" s="927"/>
      <c r="RT1" s="927"/>
      <c r="RU1" s="927"/>
      <c r="RV1" s="927"/>
      <c r="RW1" s="927"/>
      <c r="RX1" s="927"/>
      <c r="RY1" s="927"/>
      <c r="RZ1" s="927"/>
      <c r="SA1" s="927"/>
      <c r="SB1" s="927"/>
      <c r="SC1" s="927"/>
      <c r="SD1" s="927"/>
      <c r="SE1" s="927"/>
      <c r="SF1" s="927"/>
      <c r="SG1" s="927"/>
      <c r="SH1" s="927"/>
      <c r="SI1" s="927"/>
      <c r="SJ1" s="927"/>
      <c r="SK1" s="927"/>
      <c r="SL1" s="927"/>
      <c r="SM1" s="927"/>
      <c r="SN1" s="927"/>
      <c r="SO1" s="927"/>
      <c r="SP1" s="927"/>
      <c r="SQ1" s="927"/>
      <c r="SR1" s="927"/>
      <c r="SS1" s="927"/>
      <c r="ST1" s="927"/>
      <c r="SU1" s="927"/>
      <c r="SV1" s="927"/>
      <c r="SW1" s="927"/>
      <c r="SX1" s="927"/>
      <c r="SY1" s="927"/>
      <c r="SZ1" s="927"/>
      <c r="TA1" s="927"/>
      <c r="TB1" s="927"/>
      <c r="TC1" s="927"/>
      <c r="TD1" s="927"/>
      <c r="TE1" s="927"/>
      <c r="TF1" s="927"/>
      <c r="TG1" s="927"/>
      <c r="TH1" s="927"/>
      <c r="TI1" s="927"/>
      <c r="TJ1" s="927"/>
      <c r="TK1" s="927"/>
      <c r="TL1" s="927"/>
      <c r="TM1" s="927"/>
      <c r="TN1" s="927"/>
      <c r="TO1" s="927"/>
      <c r="TP1" s="927"/>
      <c r="TQ1" s="927"/>
      <c r="TR1" s="927"/>
      <c r="TS1" s="927"/>
      <c r="TT1" s="927"/>
      <c r="TU1" s="927"/>
      <c r="TV1" s="927"/>
      <c r="TW1" s="927"/>
      <c r="TX1" s="927"/>
      <c r="TY1" s="927"/>
      <c r="TZ1" s="927"/>
      <c r="UA1" s="927"/>
      <c r="UB1" s="927"/>
      <c r="UC1" s="927"/>
      <c r="UD1" s="927"/>
      <c r="UE1" s="927"/>
      <c r="UF1" s="927"/>
      <c r="UG1" s="927"/>
      <c r="UH1" s="927"/>
      <c r="UI1" s="927"/>
      <c r="UJ1" s="927"/>
      <c r="UK1" s="927"/>
      <c r="UL1" s="927"/>
      <c r="UM1" s="927"/>
      <c r="UN1" s="927"/>
      <c r="UO1" s="927"/>
      <c r="UP1" s="927"/>
      <c r="UQ1" s="927"/>
      <c r="UR1" s="927"/>
      <c r="US1" s="927"/>
      <c r="UT1" s="927"/>
      <c r="UU1" s="927"/>
      <c r="UV1" s="927"/>
      <c r="UW1" s="927"/>
      <c r="UX1" s="927"/>
      <c r="UY1" s="927"/>
      <c r="UZ1" s="927"/>
      <c r="VA1" s="927"/>
      <c r="VB1" s="927"/>
      <c r="VC1" s="927"/>
      <c r="VD1" s="927"/>
      <c r="VE1" s="927"/>
      <c r="VF1" s="927"/>
      <c r="VG1" s="927"/>
      <c r="VH1" s="927"/>
      <c r="VI1" s="927"/>
      <c r="VJ1" s="927"/>
      <c r="VK1" s="927"/>
      <c r="VL1" s="927"/>
      <c r="VM1" s="927"/>
      <c r="VN1" s="927"/>
      <c r="VO1" s="927"/>
      <c r="VP1" s="927"/>
      <c r="VQ1" s="927"/>
      <c r="VR1" s="927"/>
      <c r="VS1" s="927"/>
      <c r="VT1" s="927"/>
      <c r="VU1" s="927"/>
      <c r="VV1" s="927"/>
      <c r="VW1" s="927"/>
      <c r="VX1" s="927"/>
      <c r="VY1" s="927"/>
      <c r="VZ1" s="927"/>
      <c r="WA1" s="927"/>
      <c r="WB1" s="927"/>
      <c r="WC1" s="927"/>
      <c r="WD1" s="927"/>
      <c r="WE1" s="927"/>
      <c r="WF1" s="927"/>
      <c r="WG1" s="927"/>
      <c r="WH1" s="927"/>
      <c r="WI1" s="927"/>
      <c r="WJ1" s="927"/>
      <c r="WK1" s="927"/>
      <c r="WL1" s="927"/>
      <c r="WM1" s="927"/>
      <c r="WN1" s="927"/>
      <c r="WO1" s="927"/>
      <c r="WP1" s="927"/>
      <c r="WQ1" s="927"/>
      <c r="WR1" s="927"/>
      <c r="WS1" s="927"/>
      <c r="WT1" s="927"/>
      <c r="WU1" s="927"/>
      <c r="WV1" s="927"/>
      <c r="WW1" s="927"/>
      <c r="WX1" s="927"/>
      <c r="WY1" s="927"/>
      <c r="WZ1" s="927"/>
      <c r="XA1" s="927"/>
      <c r="XB1" s="927"/>
      <c r="XC1" s="927"/>
      <c r="XD1" s="927"/>
      <c r="XE1" s="927"/>
      <c r="XF1" s="927"/>
      <c r="XG1" s="927"/>
      <c r="XH1" s="927"/>
      <c r="XI1" s="927"/>
      <c r="XJ1" s="927"/>
      <c r="XK1" s="927"/>
      <c r="XL1" s="927"/>
      <c r="XM1" s="927"/>
      <c r="XN1" s="927"/>
      <c r="XO1" s="927"/>
      <c r="XP1" s="927"/>
      <c r="XQ1" s="927"/>
      <c r="XR1" s="927"/>
      <c r="XS1" s="927"/>
      <c r="XT1" s="927"/>
      <c r="XU1" s="927"/>
      <c r="XV1" s="927"/>
      <c r="XW1" s="927"/>
      <c r="XX1" s="927"/>
      <c r="XY1" s="927"/>
      <c r="XZ1" s="927"/>
      <c r="YA1" s="927"/>
      <c r="YB1" s="927"/>
      <c r="YC1" s="927"/>
      <c r="YD1" s="927"/>
      <c r="YE1" s="927"/>
      <c r="YF1" s="927"/>
      <c r="YG1" s="927"/>
      <c r="YH1" s="927"/>
      <c r="YI1" s="927"/>
      <c r="YJ1" s="927"/>
      <c r="YK1" s="927"/>
      <c r="YL1" s="927"/>
      <c r="YM1" s="927"/>
      <c r="YN1" s="927"/>
      <c r="YO1" s="927"/>
      <c r="YP1" s="927"/>
      <c r="YQ1" s="927"/>
      <c r="YR1" s="927"/>
      <c r="YS1" s="927"/>
      <c r="YT1" s="927"/>
      <c r="YU1" s="927"/>
      <c r="YV1" s="927"/>
      <c r="YW1" s="927"/>
      <c r="YX1" s="927"/>
      <c r="YY1" s="927"/>
      <c r="YZ1" s="927"/>
      <c r="ZA1" s="927"/>
      <c r="ZB1" s="927"/>
      <c r="ZC1" s="927"/>
      <c r="ZD1" s="927"/>
      <c r="ZE1" s="927"/>
      <c r="ZF1" s="927"/>
      <c r="ZG1" s="927"/>
      <c r="ZH1" s="927"/>
      <c r="ZI1" s="927"/>
      <c r="ZJ1" s="927"/>
      <c r="ZK1" s="927"/>
      <c r="ZL1" s="927"/>
      <c r="ZM1" s="927"/>
      <c r="ZN1" s="927"/>
      <c r="ZO1" s="927"/>
      <c r="ZP1" s="927"/>
      <c r="ZQ1" s="927"/>
      <c r="ZR1" s="927"/>
      <c r="ZS1" s="927"/>
      <c r="ZT1" s="927"/>
      <c r="ZU1" s="927"/>
      <c r="ZV1" s="927"/>
      <c r="ZW1" s="927"/>
      <c r="ZX1" s="927"/>
      <c r="ZY1" s="927"/>
      <c r="ZZ1" s="927"/>
      <c r="AAA1" s="927"/>
      <c r="AAB1" s="927"/>
      <c r="AAC1" s="927"/>
      <c r="AAD1" s="927"/>
      <c r="AAE1" s="927"/>
      <c r="AAF1" s="927"/>
      <c r="AAG1" s="927"/>
      <c r="AAH1" s="927"/>
      <c r="AAI1" s="927"/>
      <c r="AAJ1" s="927"/>
      <c r="AAK1" s="927"/>
      <c r="AAL1" s="927"/>
      <c r="AAM1" s="927"/>
      <c r="AAN1" s="927"/>
      <c r="AAO1" s="927"/>
      <c r="AAP1" s="927"/>
      <c r="AAQ1" s="927"/>
      <c r="AAR1" s="927"/>
      <c r="AAS1" s="927"/>
      <c r="AAT1" s="927"/>
      <c r="AAU1" s="927"/>
      <c r="AAV1" s="927"/>
      <c r="AAW1" s="927"/>
      <c r="AAX1" s="927"/>
      <c r="AAY1" s="927"/>
      <c r="AAZ1" s="927"/>
      <c r="ABA1" s="927"/>
      <c r="ABB1" s="927"/>
      <c r="ABC1" s="927"/>
      <c r="ABD1" s="927"/>
      <c r="ABE1" s="927"/>
      <c r="ABF1" s="927"/>
      <c r="ABG1" s="927"/>
      <c r="ABH1" s="927"/>
      <c r="ABI1" s="927"/>
      <c r="ABJ1" s="927"/>
      <c r="ABK1" s="927"/>
      <c r="ABL1" s="927"/>
      <c r="ABM1" s="927"/>
      <c r="ABN1" s="927"/>
      <c r="ABO1" s="927"/>
      <c r="ABP1" s="927"/>
      <c r="ABQ1" s="927"/>
      <c r="ABR1" s="927"/>
      <c r="ABS1" s="927"/>
      <c r="ABT1" s="927"/>
      <c r="ABU1" s="927"/>
      <c r="ABV1" s="927"/>
      <c r="ABW1" s="927"/>
      <c r="ABX1" s="927"/>
      <c r="ABY1" s="927"/>
      <c r="ABZ1" s="927"/>
      <c r="ACA1" s="927"/>
      <c r="ACB1" s="927"/>
      <c r="ACC1" s="927"/>
      <c r="ACD1" s="927"/>
      <c r="ACE1" s="927"/>
      <c r="ACF1" s="927"/>
      <c r="ACG1" s="927"/>
      <c r="ACH1" s="927"/>
      <c r="ACI1" s="927"/>
      <c r="ACJ1" s="927"/>
      <c r="ACK1" s="927"/>
      <c r="ACL1" s="927"/>
      <c r="ACM1" s="927"/>
      <c r="ACN1" s="927"/>
      <c r="ACO1" s="927"/>
      <c r="ACP1" s="927"/>
      <c r="ACQ1" s="938" t="s">
        <v>58</v>
      </c>
    </row>
    <row r="2" spans="1:771" ht="11.25" customHeight="1">
      <c r="A2" s="2845" t="s">
        <v>673</v>
      </c>
      <c r="B2" s="2699"/>
      <c r="C2" s="2699"/>
      <c r="D2" s="2699"/>
      <c r="E2" s="2699"/>
      <c r="F2" s="2699"/>
      <c r="G2" s="2719"/>
      <c r="H2" s="1072"/>
      <c r="I2" s="1174"/>
      <c r="J2" s="1174"/>
      <c r="K2" s="1072"/>
      <c r="L2" s="1173"/>
      <c r="M2" s="2849" t="str">
        <f>[3]Matriz!D1</f>
        <v>GESTIÓN PREDIAL</v>
      </c>
      <c r="N2" s="2850"/>
      <c r="O2" s="2850"/>
      <c r="P2" s="2850"/>
      <c r="Q2" s="2850"/>
      <c r="R2" s="2850"/>
      <c r="S2" s="2850"/>
      <c r="T2" s="2850"/>
      <c r="U2" s="2851"/>
      <c r="V2" s="968"/>
      <c r="W2" s="2846">
        <f>[3]Matriz!B4</f>
        <v>2025</v>
      </c>
      <c r="X2" s="2847"/>
      <c r="Y2" s="2847"/>
      <c r="Z2" s="2847"/>
      <c r="AA2" s="2848"/>
      <c r="AB2" s="976"/>
      <c r="AC2" s="976"/>
      <c r="AD2" s="976"/>
      <c r="AE2" s="976"/>
      <c r="AF2" s="976"/>
      <c r="AG2" s="976"/>
      <c r="AH2" s="976"/>
      <c r="AI2" s="976"/>
      <c r="AJ2" s="976"/>
      <c r="AK2" s="976"/>
      <c r="AL2" s="976"/>
      <c r="AM2" s="976"/>
      <c r="AN2" s="976"/>
      <c r="AO2" s="976"/>
      <c r="AP2" s="976"/>
      <c r="AQ2" s="976"/>
      <c r="AR2" s="976"/>
      <c r="AS2" s="976"/>
      <c r="AT2" s="976"/>
      <c r="AU2" s="951">
        <v>1</v>
      </c>
      <c r="AV2" s="927"/>
      <c r="AW2" s="1175"/>
      <c r="AX2" s="1175"/>
      <c r="AY2" s="1175"/>
      <c r="AZ2" s="1175"/>
      <c r="BA2" s="1175"/>
      <c r="BB2" s="1175"/>
      <c r="BC2" s="1175"/>
      <c r="BD2" s="1175"/>
      <c r="BE2" s="1175"/>
      <c r="BF2" s="1175"/>
      <c r="BG2" s="1175"/>
      <c r="BH2" s="1175"/>
      <c r="BI2" s="1175"/>
      <c r="BJ2" s="1175"/>
      <c r="BK2" s="1176"/>
      <c r="BL2" s="1176"/>
      <c r="BM2" s="1176"/>
      <c r="BN2" s="1176"/>
      <c r="BO2" s="1176"/>
      <c r="BP2" s="1176"/>
      <c r="BQ2" s="1176"/>
      <c r="BR2" s="1176"/>
      <c r="BS2" s="1176"/>
      <c r="BT2" s="1176"/>
      <c r="BU2" s="1176"/>
      <c r="BV2" s="1176"/>
      <c r="BW2" s="1176"/>
      <c r="BX2" s="1176"/>
      <c r="BY2" s="1176"/>
      <c r="BZ2" s="1176"/>
      <c r="CA2" s="1176"/>
      <c r="CB2" s="1175"/>
      <c r="CC2" s="952">
        <v>1</v>
      </c>
      <c r="CD2" s="1175"/>
      <c r="CE2" s="1175"/>
      <c r="CF2" s="1175"/>
      <c r="CG2" s="1175"/>
      <c r="CH2" s="1175"/>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FX2" s="927"/>
      <c r="FY2" s="927"/>
      <c r="FZ2" s="927"/>
      <c r="GA2" s="927"/>
      <c r="GB2" s="927"/>
      <c r="GC2" s="927"/>
      <c r="GD2" s="927"/>
      <c r="GE2" s="927"/>
      <c r="GF2" s="927"/>
      <c r="GG2" s="927"/>
      <c r="GH2" s="927"/>
      <c r="GI2" s="927"/>
      <c r="GJ2" s="927"/>
      <c r="GK2" s="927"/>
      <c r="GL2" s="927"/>
      <c r="GM2" s="927"/>
      <c r="GN2" s="927"/>
      <c r="GO2" s="927"/>
      <c r="GP2" s="927"/>
      <c r="GQ2" s="927"/>
      <c r="GR2" s="927"/>
      <c r="GS2" s="927"/>
      <c r="GT2" s="927"/>
      <c r="GU2" s="927"/>
      <c r="GV2" s="927"/>
      <c r="GW2" s="927"/>
      <c r="GX2" s="927"/>
      <c r="GY2" s="927"/>
      <c r="GZ2" s="927"/>
      <c r="HA2" s="927"/>
      <c r="HB2" s="927"/>
      <c r="HC2" s="927"/>
      <c r="HD2" s="927"/>
      <c r="HE2" s="927"/>
      <c r="HF2" s="927"/>
      <c r="HG2" s="927"/>
      <c r="HH2" s="927"/>
      <c r="HI2" s="927"/>
      <c r="HJ2" s="927"/>
      <c r="HK2" s="927"/>
      <c r="HL2" s="927"/>
      <c r="HM2" s="927"/>
      <c r="HN2" s="927"/>
      <c r="HO2" s="927"/>
      <c r="HP2" s="927"/>
      <c r="HQ2" s="927"/>
      <c r="HR2" s="927"/>
      <c r="HS2" s="927"/>
      <c r="HT2" s="927"/>
      <c r="HU2" s="927"/>
      <c r="HV2" s="927"/>
      <c r="HW2" s="927"/>
      <c r="HX2" s="927"/>
      <c r="HY2" s="927"/>
      <c r="HZ2" s="927"/>
      <c r="IA2" s="927"/>
      <c r="IB2" s="927"/>
      <c r="IC2" s="927"/>
      <c r="ID2" s="927"/>
      <c r="IE2" s="927"/>
      <c r="IF2" s="927"/>
      <c r="IG2" s="927"/>
      <c r="IH2" s="927"/>
      <c r="II2" s="927"/>
      <c r="IJ2" s="927"/>
      <c r="IK2" s="927"/>
      <c r="IL2" s="927"/>
      <c r="IM2" s="927"/>
      <c r="IN2" s="927"/>
      <c r="IO2" s="927"/>
      <c r="IP2" s="927"/>
      <c r="IQ2" s="927"/>
      <c r="IR2" s="927"/>
      <c r="IS2" s="927"/>
      <c r="IT2" s="927"/>
      <c r="IU2" s="927"/>
      <c r="IV2" s="927"/>
      <c r="IW2" s="927"/>
      <c r="IX2" s="927"/>
      <c r="IY2" s="927"/>
      <c r="IZ2" s="927"/>
      <c r="JA2" s="927"/>
      <c r="JB2" s="927"/>
      <c r="JC2" s="927"/>
      <c r="JD2" s="927"/>
      <c r="JE2" s="927"/>
      <c r="JF2" s="927"/>
      <c r="JG2" s="927"/>
      <c r="JH2" s="927"/>
      <c r="JI2" s="927"/>
      <c r="JJ2" s="927"/>
      <c r="JK2" s="927"/>
      <c r="JL2" s="927"/>
      <c r="JM2" s="927"/>
      <c r="JN2" s="927"/>
      <c r="JO2" s="927"/>
      <c r="JP2" s="927"/>
      <c r="JQ2" s="927"/>
      <c r="JR2" s="927"/>
      <c r="JS2" s="927"/>
      <c r="JT2" s="927"/>
      <c r="JU2" s="927"/>
      <c r="JV2" s="927"/>
      <c r="JW2" s="927"/>
      <c r="JX2" s="927"/>
      <c r="JY2" s="927"/>
      <c r="JZ2" s="927"/>
      <c r="KA2" s="927"/>
      <c r="KB2" s="927"/>
      <c r="KC2" s="927"/>
      <c r="KD2" s="927"/>
      <c r="KE2" s="927"/>
      <c r="KF2" s="927"/>
      <c r="KG2" s="927"/>
      <c r="KH2" s="927"/>
      <c r="KI2" s="927"/>
      <c r="KJ2" s="927"/>
      <c r="KK2" s="927"/>
      <c r="KL2" s="927"/>
      <c r="KM2" s="927"/>
      <c r="KN2" s="927"/>
      <c r="KO2" s="927"/>
      <c r="KP2" s="927"/>
      <c r="KQ2" s="927"/>
      <c r="KR2" s="927"/>
      <c r="KS2" s="927"/>
      <c r="KT2" s="927"/>
      <c r="KU2" s="927"/>
      <c r="KV2" s="927"/>
      <c r="KW2" s="927"/>
      <c r="KX2" s="927"/>
      <c r="KY2" s="927"/>
      <c r="KZ2" s="927"/>
      <c r="LA2" s="927"/>
      <c r="LB2" s="927"/>
      <c r="LC2" s="927"/>
      <c r="LD2" s="927"/>
      <c r="LE2" s="927"/>
      <c r="LF2" s="927"/>
      <c r="LG2" s="927"/>
      <c r="LH2" s="927"/>
      <c r="LI2" s="927"/>
      <c r="LJ2" s="927"/>
      <c r="LK2" s="927"/>
      <c r="LL2" s="927"/>
      <c r="LM2" s="927"/>
      <c r="LN2" s="927"/>
      <c r="LO2" s="927"/>
      <c r="LP2" s="927"/>
      <c r="LQ2" s="927"/>
      <c r="LR2" s="927"/>
      <c r="LS2" s="927"/>
      <c r="LT2" s="927"/>
      <c r="LU2" s="927"/>
      <c r="LV2" s="927"/>
      <c r="LW2" s="927"/>
      <c r="LX2" s="927"/>
      <c r="LY2" s="927"/>
      <c r="LZ2" s="927"/>
      <c r="MA2" s="927"/>
      <c r="MB2" s="927"/>
      <c r="MC2" s="927"/>
      <c r="MD2" s="927"/>
      <c r="ME2" s="927"/>
      <c r="MF2" s="927"/>
      <c r="MG2" s="927"/>
      <c r="MH2" s="927"/>
      <c r="MI2" s="927"/>
      <c r="MJ2" s="927"/>
      <c r="MK2" s="927"/>
      <c r="ML2" s="927"/>
      <c r="MM2" s="927"/>
      <c r="MN2" s="927"/>
      <c r="MO2" s="927"/>
      <c r="MP2" s="927"/>
      <c r="MQ2" s="927"/>
      <c r="MR2" s="927"/>
      <c r="MS2" s="927"/>
      <c r="MT2" s="927"/>
      <c r="MU2" s="927"/>
      <c r="MV2" s="927"/>
      <c r="MW2" s="927"/>
      <c r="MX2" s="927"/>
      <c r="MY2" s="927"/>
      <c r="MZ2" s="927"/>
      <c r="NA2" s="927"/>
      <c r="NB2" s="927"/>
      <c r="NC2" s="927"/>
      <c r="ND2" s="927"/>
      <c r="NE2" s="927"/>
      <c r="NF2" s="927"/>
      <c r="NG2" s="927"/>
      <c r="NH2" s="927"/>
      <c r="NI2" s="927"/>
      <c r="NJ2" s="927"/>
      <c r="NK2" s="927"/>
      <c r="NL2" s="927"/>
      <c r="NM2" s="927"/>
      <c r="NN2" s="927"/>
      <c r="NO2" s="927"/>
      <c r="NP2" s="927"/>
      <c r="NQ2" s="927"/>
      <c r="NR2" s="927"/>
      <c r="NS2" s="927"/>
      <c r="NT2" s="927"/>
      <c r="NU2" s="927"/>
      <c r="NV2" s="927"/>
      <c r="NW2" s="927"/>
      <c r="NX2" s="927"/>
      <c r="NY2" s="927"/>
      <c r="NZ2" s="927"/>
      <c r="OA2" s="927"/>
      <c r="OB2" s="927"/>
      <c r="OC2" s="927"/>
      <c r="OD2" s="927"/>
      <c r="OE2" s="927"/>
      <c r="OF2" s="927"/>
      <c r="OG2" s="927"/>
      <c r="OH2" s="927"/>
      <c r="OI2" s="927"/>
      <c r="OJ2" s="927"/>
      <c r="OK2" s="927"/>
      <c r="OL2" s="927"/>
      <c r="OM2" s="927"/>
      <c r="ON2" s="927"/>
      <c r="OO2" s="927"/>
      <c r="OP2" s="927"/>
      <c r="OQ2" s="927"/>
      <c r="OR2" s="927"/>
      <c r="OS2" s="927"/>
      <c r="OT2" s="927"/>
      <c r="OU2" s="927"/>
      <c r="OV2" s="927"/>
      <c r="OW2" s="927"/>
      <c r="OX2" s="927"/>
      <c r="OY2" s="927"/>
      <c r="OZ2" s="927"/>
      <c r="PA2" s="927"/>
      <c r="PB2" s="927"/>
      <c r="PC2" s="927"/>
      <c r="PD2" s="927"/>
      <c r="PE2" s="927"/>
      <c r="PF2" s="927"/>
      <c r="PG2" s="927"/>
      <c r="PH2" s="927"/>
      <c r="PI2" s="927"/>
      <c r="PJ2" s="927"/>
      <c r="PK2" s="927"/>
      <c r="PL2" s="927"/>
      <c r="PM2" s="927"/>
      <c r="PN2" s="927"/>
      <c r="PO2" s="927"/>
      <c r="PP2" s="927"/>
      <c r="PQ2" s="927"/>
      <c r="PR2" s="927"/>
      <c r="PS2" s="927"/>
      <c r="PT2" s="927"/>
      <c r="PU2" s="927"/>
      <c r="PV2" s="927"/>
      <c r="PW2" s="927"/>
      <c r="PX2" s="927"/>
      <c r="PY2" s="927"/>
      <c r="PZ2" s="927"/>
      <c r="QA2" s="927"/>
      <c r="QB2" s="927"/>
      <c r="QC2" s="927"/>
      <c r="QD2" s="927"/>
      <c r="QE2" s="927"/>
      <c r="QF2" s="927"/>
      <c r="QG2" s="927"/>
      <c r="QH2" s="927"/>
      <c r="QI2" s="927"/>
      <c r="QJ2" s="927"/>
      <c r="QK2" s="927"/>
      <c r="QL2" s="927"/>
      <c r="QM2" s="927"/>
      <c r="QN2" s="927"/>
      <c r="QO2" s="927"/>
      <c r="QP2" s="927"/>
      <c r="QQ2" s="927"/>
      <c r="QR2" s="927"/>
      <c r="QS2" s="927"/>
      <c r="QT2" s="927"/>
      <c r="QU2" s="927"/>
      <c r="QV2" s="927"/>
      <c r="QW2" s="927"/>
      <c r="QX2" s="927"/>
      <c r="QY2" s="927"/>
      <c r="QZ2" s="927"/>
      <c r="RA2" s="927"/>
      <c r="RB2" s="927"/>
      <c r="RC2" s="927"/>
      <c r="RD2" s="927"/>
      <c r="RE2" s="927"/>
      <c r="RF2" s="927"/>
      <c r="RG2" s="927"/>
      <c r="RH2" s="927"/>
      <c r="RI2" s="927"/>
      <c r="RJ2" s="927"/>
      <c r="RK2" s="927"/>
      <c r="RL2" s="927"/>
      <c r="RM2" s="927"/>
      <c r="RN2" s="927"/>
      <c r="RO2" s="927"/>
      <c r="RP2" s="927"/>
      <c r="RQ2" s="927"/>
      <c r="RR2" s="927"/>
      <c r="RS2" s="927"/>
      <c r="RT2" s="927"/>
      <c r="RU2" s="927"/>
      <c r="RV2" s="927"/>
      <c r="RW2" s="927"/>
      <c r="RX2" s="927"/>
      <c r="RY2" s="927"/>
      <c r="RZ2" s="927"/>
      <c r="SA2" s="927"/>
      <c r="SB2" s="927"/>
      <c r="SC2" s="927"/>
      <c r="SD2" s="927"/>
      <c r="SE2" s="927"/>
      <c r="SF2" s="927"/>
      <c r="SG2" s="927"/>
      <c r="SH2" s="927"/>
      <c r="SI2" s="927"/>
      <c r="SJ2" s="927"/>
      <c r="SK2" s="927"/>
      <c r="SL2" s="927"/>
      <c r="SM2" s="927"/>
      <c r="SN2" s="927"/>
      <c r="SO2" s="927"/>
      <c r="SP2" s="927"/>
      <c r="SQ2" s="927"/>
      <c r="SR2" s="927"/>
      <c r="SS2" s="927"/>
      <c r="ST2" s="927"/>
      <c r="SU2" s="927"/>
      <c r="SV2" s="927"/>
      <c r="SW2" s="927"/>
      <c r="SX2" s="927"/>
      <c r="SY2" s="927"/>
      <c r="SZ2" s="927"/>
      <c r="TA2" s="927"/>
      <c r="TB2" s="927"/>
      <c r="TC2" s="927"/>
      <c r="TD2" s="927"/>
      <c r="TE2" s="927"/>
      <c r="TF2" s="927"/>
      <c r="TG2" s="927"/>
      <c r="TH2" s="927"/>
      <c r="TI2" s="927"/>
      <c r="TJ2" s="927"/>
      <c r="TK2" s="927"/>
      <c r="TL2" s="927"/>
      <c r="TM2" s="927"/>
      <c r="TN2" s="927"/>
      <c r="TO2" s="927"/>
      <c r="TP2" s="927"/>
      <c r="TQ2" s="927"/>
      <c r="TR2" s="927"/>
      <c r="TS2" s="927"/>
      <c r="TT2" s="927"/>
      <c r="TU2" s="927"/>
      <c r="TV2" s="927"/>
      <c r="TW2" s="927"/>
      <c r="TX2" s="927"/>
      <c r="TY2" s="927"/>
      <c r="TZ2" s="927"/>
      <c r="UA2" s="927"/>
      <c r="UB2" s="927"/>
      <c r="UC2" s="927"/>
      <c r="UD2" s="927"/>
      <c r="UE2" s="927"/>
      <c r="UF2" s="927"/>
      <c r="UG2" s="927"/>
      <c r="UH2" s="927"/>
      <c r="UI2" s="927"/>
      <c r="UJ2" s="927"/>
      <c r="UK2" s="927"/>
      <c r="UL2" s="927"/>
      <c r="UM2" s="927"/>
      <c r="UN2" s="927"/>
      <c r="UO2" s="927"/>
      <c r="UP2" s="927"/>
      <c r="UQ2" s="927"/>
      <c r="UR2" s="927"/>
      <c r="US2" s="927"/>
      <c r="UT2" s="927"/>
      <c r="UU2" s="927"/>
      <c r="UV2" s="927"/>
      <c r="UW2" s="927"/>
      <c r="UX2" s="927"/>
      <c r="UY2" s="927"/>
      <c r="UZ2" s="927"/>
      <c r="VA2" s="927"/>
      <c r="VB2" s="927"/>
      <c r="VC2" s="927"/>
      <c r="VD2" s="927"/>
      <c r="VE2" s="927"/>
      <c r="VF2" s="927"/>
      <c r="VG2" s="927"/>
      <c r="VH2" s="927"/>
      <c r="VI2" s="927"/>
      <c r="VJ2" s="927"/>
      <c r="VK2" s="927"/>
      <c r="VL2" s="927"/>
      <c r="VM2" s="927"/>
      <c r="VN2" s="927"/>
      <c r="VO2" s="927"/>
      <c r="VP2" s="927"/>
      <c r="VQ2" s="927"/>
      <c r="VR2" s="927"/>
      <c r="VS2" s="927"/>
      <c r="VT2" s="927"/>
      <c r="VU2" s="927"/>
      <c r="VV2" s="927"/>
      <c r="VW2" s="927"/>
      <c r="VX2" s="927"/>
      <c r="VY2" s="927"/>
      <c r="VZ2" s="927"/>
      <c r="WA2" s="927"/>
      <c r="WB2" s="927"/>
      <c r="WC2" s="927"/>
      <c r="WD2" s="927"/>
      <c r="WE2" s="927"/>
      <c r="WF2" s="927"/>
      <c r="WG2" s="927"/>
      <c r="WH2" s="927"/>
      <c r="WI2" s="927"/>
      <c r="WJ2" s="927"/>
      <c r="WK2" s="927"/>
      <c r="WL2" s="927"/>
      <c r="WM2" s="927"/>
      <c r="WN2" s="927"/>
      <c r="WO2" s="927"/>
      <c r="WP2" s="927"/>
      <c r="WQ2" s="927"/>
      <c r="WR2" s="927"/>
      <c r="WS2" s="927"/>
      <c r="WT2" s="927"/>
      <c r="WU2" s="927"/>
      <c r="WV2" s="927"/>
      <c r="WW2" s="927"/>
      <c r="WX2" s="927"/>
      <c r="WY2" s="927"/>
      <c r="WZ2" s="927"/>
      <c r="XA2" s="927"/>
      <c r="XB2" s="927"/>
      <c r="XC2" s="927"/>
      <c r="XD2" s="927"/>
      <c r="XE2" s="927"/>
      <c r="XF2" s="927"/>
      <c r="XG2" s="927"/>
      <c r="XH2" s="927"/>
      <c r="XI2" s="927"/>
      <c r="XJ2" s="927"/>
      <c r="XK2" s="927"/>
      <c r="XL2" s="927"/>
      <c r="XM2" s="927"/>
      <c r="XN2" s="927"/>
      <c r="XO2" s="927"/>
      <c r="XP2" s="927"/>
      <c r="XQ2" s="927"/>
      <c r="XR2" s="927"/>
      <c r="XS2" s="927"/>
      <c r="XT2" s="927"/>
      <c r="XU2" s="927"/>
      <c r="XV2" s="927"/>
      <c r="XW2" s="927"/>
      <c r="XX2" s="927"/>
      <c r="XY2" s="927"/>
      <c r="XZ2" s="927"/>
      <c r="YA2" s="927"/>
      <c r="YB2" s="927"/>
      <c r="YC2" s="927"/>
      <c r="YD2" s="927"/>
      <c r="YE2" s="927"/>
      <c r="YF2" s="927"/>
      <c r="YG2" s="927"/>
      <c r="YH2" s="927"/>
      <c r="YI2" s="927"/>
      <c r="YJ2" s="927"/>
      <c r="YK2" s="927"/>
      <c r="YL2" s="927"/>
      <c r="YM2" s="927"/>
      <c r="YN2" s="927"/>
      <c r="YO2" s="927"/>
      <c r="YP2" s="927"/>
      <c r="YQ2" s="927"/>
      <c r="YR2" s="927"/>
      <c r="YS2" s="927"/>
      <c r="YT2" s="927"/>
      <c r="YU2" s="927"/>
      <c r="YV2" s="927"/>
      <c r="YW2" s="927"/>
      <c r="YX2" s="927"/>
      <c r="YY2" s="927"/>
      <c r="YZ2" s="927"/>
      <c r="ZA2" s="927"/>
      <c r="ZB2" s="927"/>
      <c r="ZC2" s="927"/>
      <c r="ZD2" s="927"/>
      <c r="ZE2" s="927"/>
      <c r="ZF2" s="927"/>
      <c r="ZG2" s="927"/>
      <c r="ZH2" s="927"/>
      <c r="ZI2" s="927"/>
      <c r="ZJ2" s="927"/>
      <c r="ZK2" s="927"/>
      <c r="ZL2" s="927"/>
      <c r="ZM2" s="927"/>
      <c r="ZN2" s="927"/>
      <c r="ZO2" s="927"/>
      <c r="ZP2" s="927"/>
      <c r="ZQ2" s="927"/>
      <c r="ZR2" s="927"/>
      <c r="ZS2" s="927"/>
      <c r="ZT2" s="927"/>
      <c r="ZU2" s="927"/>
      <c r="ZV2" s="927"/>
      <c r="ZW2" s="927"/>
      <c r="ZX2" s="927"/>
      <c r="ZY2" s="927"/>
      <c r="ZZ2" s="927"/>
      <c r="AAA2" s="927"/>
      <c r="AAB2" s="927"/>
      <c r="AAC2" s="927"/>
      <c r="AAD2" s="927"/>
      <c r="AAE2" s="927"/>
      <c r="AAF2" s="927"/>
      <c r="AAG2" s="927"/>
      <c r="AAH2" s="927"/>
      <c r="AAI2" s="927"/>
      <c r="AAJ2" s="927"/>
      <c r="AAK2" s="927"/>
      <c r="AAL2" s="927"/>
      <c r="AAM2" s="927"/>
      <c r="AAN2" s="927"/>
      <c r="AAO2" s="927"/>
      <c r="AAP2" s="927"/>
      <c r="AAQ2" s="927"/>
      <c r="AAR2" s="927"/>
      <c r="AAS2" s="927"/>
      <c r="AAT2" s="927"/>
      <c r="AAU2" s="927"/>
      <c r="AAV2" s="927"/>
      <c r="AAW2" s="927"/>
      <c r="AAX2" s="927"/>
      <c r="AAY2" s="927"/>
      <c r="AAZ2" s="927"/>
      <c r="ABA2" s="927"/>
      <c r="ABB2" s="927"/>
      <c r="ABC2" s="927"/>
      <c r="ABD2" s="927"/>
      <c r="ABE2" s="927"/>
      <c r="ABF2" s="927"/>
      <c r="ABG2" s="927"/>
      <c r="ABH2" s="927"/>
      <c r="ABI2" s="927"/>
      <c r="ABJ2" s="927"/>
      <c r="ABK2" s="927"/>
      <c r="ABL2" s="927"/>
      <c r="ABM2" s="927"/>
      <c r="ABN2" s="927"/>
      <c r="ABO2" s="927"/>
      <c r="ABP2" s="927"/>
      <c r="ABQ2" s="927"/>
      <c r="ABR2" s="927"/>
      <c r="ABS2" s="927"/>
      <c r="ABT2" s="927"/>
      <c r="ABU2" s="927"/>
      <c r="ABV2" s="927"/>
      <c r="ABW2" s="927"/>
      <c r="ABX2" s="927"/>
      <c r="ABY2" s="927"/>
      <c r="ABZ2" s="927"/>
      <c r="ACA2" s="927"/>
      <c r="ACB2" s="927"/>
      <c r="ACC2" s="927"/>
      <c r="ACD2" s="927"/>
      <c r="ACE2" s="927"/>
      <c r="ACF2" s="927"/>
      <c r="ACG2" s="927"/>
      <c r="ACH2" s="927"/>
      <c r="ACI2" s="927"/>
      <c r="ACJ2" s="927"/>
      <c r="ACK2" s="927"/>
      <c r="ACL2" s="927"/>
      <c r="ACM2" s="927"/>
      <c r="ACN2" s="927"/>
      <c r="ACO2" s="927"/>
      <c r="ACP2" s="927"/>
      <c r="ACQ2" s="945"/>
    </row>
    <row r="3" spans="1:771" ht="11.25" customHeight="1">
      <c r="A3" s="2829" t="s">
        <v>6</v>
      </c>
      <c r="B3" s="2697"/>
      <c r="C3" s="2830" t="s">
        <v>7</v>
      </c>
      <c r="D3" s="2696"/>
      <c r="E3" s="2696"/>
      <c r="F3" s="2852" t="s">
        <v>8</v>
      </c>
      <c r="G3" s="2853"/>
      <c r="H3" s="1072"/>
      <c r="I3" s="1174"/>
      <c r="J3" s="1174"/>
      <c r="K3" s="1072"/>
      <c r="L3" s="1173"/>
      <c r="M3" s="2857" t="s">
        <v>5</v>
      </c>
      <c r="N3" s="2628"/>
      <c r="O3" s="2628"/>
      <c r="P3" s="2628"/>
      <c r="Q3" s="2628"/>
      <c r="R3" s="2628"/>
      <c r="S3" s="2628"/>
      <c r="T3" s="2628"/>
      <c r="U3" s="2645"/>
      <c r="V3" s="968"/>
      <c r="W3" s="2844" t="s">
        <v>4</v>
      </c>
      <c r="X3" s="2658"/>
      <c r="Y3" s="2658"/>
      <c r="Z3" s="2658"/>
      <c r="AA3" s="2649"/>
      <c r="AB3" s="976"/>
      <c r="AC3" s="976"/>
      <c r="AD3" s="976"/>
      <c r="AE3" s="976"/>
      <c r="AF3" s="976"/>
      <c r="AG3" s="976"/>
      <c r="AH3" s="976"/>
      <c r="AI3" s="976"/>
      <c r="AJ3" s="976"/>
      <c r="AK3" s="976"/>
      <c r="AL3" s="976"/>
      <c r="AM3" s="976"/>
      <c r="AN3" s="976"/>
      <c r="AO3" s="976"/>
      <c r="AP3" s="976"/>
      <c r="AQ3" s="976"/>
      <c r="AR3" s="976"/>
      <c r="AS3" s="976"/>
      <c r="AT3" s="976"/>
      <c r="AU3" s="951">
        <v>1</v>
      </c>
      <c r="AV3" s="927"/>
      <c r="AW3" s="968"/>
      <c r="AX3" s="968"/>
      <c r="AY3" s="968"/>
      <c r="AZ3" s="968"/>
      <c r="BA3" s="968"/>
      <c r="BB3" s="968"/>
      <c r="BC3" s="968"/>
      <c r="BD3" s="968"/>
      <c r="BE3" s="968"/>
      <c r="BF3" s="968"/>
      <c r="BG3" s="968"/>
      <c r="BH3" s="968"/>
      <c r="BI3" s="968"/>
      <c r="BJ3" s="968"/>
      <c r="BK3" s="992"/>
      <c r="BL3" s="992"/>
      <c r="BM3" s="992"/>
      <c r="BN3" s="992"/>
      <c r="BO3" s="992"/>
      <c r="BP3" s="992"/>
      <c r="BQ3" s="992"/>
      <c r="BR3" s="992"/>
      <c r="BS3" s="992"/>
      <c r="BT3" s="992"/>
      <c r="BU3" s="992"/>
      <c r="BV3" s="992"/>
      <c r="BW3" s="992"/>
      <c r="BX3" s="992"/>
      <c r="BY3" s="992"/>
      <c r="BZ3" s="992"/>
      <c r="CA3" s="992"/>
      <c r="CB3" s="968"/>
      <c r="CC3" s="952">
        <v>1</v>
      </c>
      <c r="CD3" s="937"/>
      <c r="CE3" s="968"/>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FX3" s="927"/>
      <c r="FY3" s="927"/>
      <c r="FZ3" s="927"/>
      <c r="GA3" s="927"/>
      <c r="GB3" s="927"/>
      <c r="GC3" s="927"/>
      <c r="GD3" s="927"/>
      <c r="GE3" s="927"/>
      <c r="GF3" s="927"/>
      <c r="GG3" s="927"/>
      <c r="GH3" s="927"/>
      <c r="GI3" s="927"/>
      <c r="GJ3" s="927"/>
      <c r="GK3" s="927"/>
      <c r="GL3" s="927"/>
      <c r="GM3" s="927"/>
      <c r="GN3" s="927"/>
      <c r="GO3" s="927"/>
      <c r="GP3" s="927"/>
      <c r="GQ3" s="927"/>
      <c r="GR3" s="927"/>
      <c r="GS3" s="927"/>
      <c r="GT3" s="927"/>
      <c r="GU3" s="927"/>
      <c r="GV3" s="927"/>
      <c r="GW3" s="927"/>
      <c r="GX3" s="927"/>
      <c r="GY3" s="927"/>
      <c r="GZ3" s="927"/>
      <c r="HA3" s="927"/>
      <c r="HB3" s="927"/>
      <c r="HC3" s="927"/>
      <c r="HD3" s="927"/>
      <c r="HE3" s="927"/>
      <c r="HF3" s="927"/>
      <c r="HG3" s="927"/>
      <c r="HH3" s="927"/>
      <c r="HI3" s="927"/>
      <c r="HJ3" s="927"/>
      <c r="HK3" s="927"/>
      <c r="HL3" s="927"/>
      <c r="HM3" s="927"/>
      <c r="HN3" s="927"/>
      <c r="HO3" s="927"/>
      <c r="HP3" s="927"/>
      <c r="HQ3" s="927"/>
      <c r="HR3" s="927"/>
      <c r="HS3" s="927"/>
      <c r="HT3" s="927"/>
      <c r="HU3" s="927"/>
      <c r="HV3" s="927"/>
      <c r="HW3" s="927"/>
      <c r="HX3" s="927"/>
      <c r="HY3" s="927"/>
      <c r="HZ3" s="927"/>
      <c r="IA3" s="927"/>
      <c r="IB3" s="927"/>
      <c r="IC3" s="927"/>
      <c r="ID3" s="927"/>
      <c r="IE3" s="927"/>
      <c r="IF3" s="927"/>
      <c r="IG3" s="927"/>
      <c r="IH3" s="927"/>
      <c r="II3" s="927"/>
      <c r="IJ3" s="927"/>
      <c r="IK3" s="927"/>
      <c r="IL3" s="927"/>
      <c r="IM3" s="927"/>
      <c r="IN3" s="927"/>
      <c r="IO3" s="927"/>
      <c r="IP3" s="927"/>
      <c r="IQ3" s="927"/>
      <c r="IR3" s="927"/>
      <c r="IS3" s="927"/>
      <c r="IT3" s="927"/>
      <c r="IU3" s="927"/>
      <c r="IV3" s="927"/>
      <c r="IW3" s="927"/>
      <c r="IX3" s="927"/>
      <c r="IY3" s="927"/>
      <c r="IZ3" s="927"/>
      <c r="JA3" s="927"/>
      <c r="JB3" s="927"/>
      <c r="JC3" s="927"/>
      <c r="JD3" s="927"/>
      <c r="JE3" s="927"/>
      <c r="JF3" s="927"/>
      <c r="JG3" s="927"/>
      <c r="JH3" s="927"/>
      <c r="JI3" s="927"/>
      <c r="JJ3" s="927"/>
      <c r="JK3" s="927"/>
      <c r="JL3" s="927"/>
      <c r="JM3" s="927"/>
      <c r="JN3" s="927"/>
      <c r="JO3" s="927"/>
      <c r="JP3" s="927"/>
      <c r="JQ3" s="927"/>
      <c r="JR3" s="927"/>
      <c r="JS3" s="927"/>
      <c r="JT3" s="927"/>
      <c r="JU3" s="927"/>
      <c r="JV3" s="927"/>
      <c r="JW3" s="927"/>
      <c r="JX3" s="927"/>
      <c r="JY3" s="927"/>
      <c r="JZ3" s="927"/>
      <c r="KA3" s="927"/>
      <c r="KB3" s="927"/>
      <c r="KC3" s="927"/>
      <c r="KD3" s="927"/>
      <c r="KE3" s="927"/>
      <c r="KF3" s="927"/>
      <c r="KG3" s="927"/>
      <c r="KH3" s="927"/>
      <c r="KI3" s="927"/>
      <c r="KJ3" s="927"/>
      <c r="KK3" s="927"/>
      <c r="KL3" s="927"/>
      <c r="KM3" s="927"/>
      <c r="KN3" s="927"/>
      <c r="KO3" s="927"/>
      <c r="KP3" s="927"/>
      <c r="KQ3" s="927"/>
      <c r="KR3" s="927"/>
      <c r="KS3" s="927"/>
      <c r="KT3" s="927"/>
      <c r="KU3" s="927"/>
      <c r="KV3" s="927"/>
      <c r="KW3" s="927"/>
      <c r="KX3" s="927"/>
      <c r="KY3" s="927"/>
      <c r="KZ3" s="927"/>
      <c r="LA3" s="927"/>
      <c r="LB3" s="927"/>
      <c r="LC3" s="927"/>
      <c r="LD3" s="927"/>
      <c r="LE3" s="927"/>
      <c r="LF3" s="927"/>
      <c r="LG3" s="927"/>
      <c r="LH3" s="927"/>
      <c r="LI3" s="927"/>
      <c r="LJ3" s="927"/>
      <c r="LK3" s="927"/>
      <c r="LL3" s="927"/>
      <c r="LM3" s="927"/>
      <c r="LN3" s="927"/>
      <c r="LO3" s="927"/>
      <c r="LP3" s="927"/>
      <c r="LQ3" s="927"/>
      <c r="LR3" s="927"/>
      <c r="LS3" s="927"/>
      <c r="LT3" s="927"/>
      <c r="LU3" s="927"/>
      <c r="LV3" s="927"/>
      <c r="LW3" s="927"/>
      <c r="LX3" s="927"/>
      <c r="LY3" s="927"/>
      <c r="LZ3" s="927"/>
      <c r="MA3" s="927"/>
      <c r="MB3" s="927"/>
      <c r="MC3" s="927"/>
      <c r="MD3" s="927"/>
      <c r="ME3" s="927"/>
      <c r="MF3" s="927"/>
      <c r="MG3" s="927"/>
      <c r="MH3" s="927"/>
      <c r="MI3" s="927"/>
      <c r="MJ3" s="927"/>
      <c r="MK3" s="927"/>
      <c r="ML3" s="927"/>
      <c r="MM3" s="927"/>
      <c r="MN3" s="927"/>
      <c r="MO3" s="927"/>
      <c r="MP3" s="927"/>
      <c r="MQ3" s="927"/>
      <c r="MR3" s="927"/>
      <c r="MS3" s="927"/>
      <c r="MT3" s="927"/>
      <c r="MU3" s="927"/>
      <c r="MV3" s="927"/>
      <c r="MW3" s="927"/>
      <c r="MX3" s="927"/>
      <c r="MY3" s="927"/>
      <c r="MZ3" s="927"/>
      <c r="NA3" s="927"/>
      <c r="NB3" s="927"/>
      <c r="NC3" s="927"/>
      <c r="ND3" s="927"/>
      <c r="NE3" s="927"/>
      <c r="NF3" s="927"/>
      <c r="NG3" s="927"/>
      <c r="NH3" s="927"/>
      <c r="NI3" s="927"/>
      <c r="NJ3" s="927"/>
      <c r="NK3" s="927"/>
      <c r="NL3" s="927"/>
      <c r="NM3" s="927"/>
      <c r="NN3" s="927"/>
      <c r="NO3" s="927"/>
      <c r="NP3" s="927"/>
      <c r="NQ3" s="927"/>
      <c r="NR3" s="927"/>
      <c r="NS3" s="927"/>
      <c r="NT3" s="927"/>
      <c r="NU3" s="927"/>
      <c r="NV3" s="927"/>
      <c r="NW3" s="927"/>
      <c r="NX3" s="927"/>
      <c r="NY3" s="927"/>
      <c r="NZ3" s="927"/>
      <c r="OA3" s="927"/>
      <c r="OB3" s="927"/>
      <c r="OC3" s="927"/>
      <c r="OD3" s="927"/>
      <c r="OE3" s="927"/>
      <c r="OF3" s="927"/>
      <c r="OG3" s="927"/>
      <c r="OH3" s="927"/>
      <c r="OI3" s="927"/>
      <c r="OJ3" s="927"/>
      <c r="OK3" s="927"/>
      <c r="OL3" s="927"/>
      <c r="OM3" s="927"/>
      <c r="ON3" s="927"/>
      <c r="OO3" s="927"/>
      <c r="OP3" s="927"/>
      <c r="OQ3" s="927"/>
      <c r="OR3" s="927"/>
      <c r="OS3" s="927"/>
      <c r="OT3" s="927"/>
      <c r="OU3" s="927"/>
      <c r="OV3" s="927"/>
      <c r="OW3" s="927"/>
      <c r="OX3" s="927"/>
      <c r="OY3" s="927"/>
      <c r="OZ3" s="927"/>
      <c r="PA3" s="927"/>
      <c r="PB3" s="927"/>
      <c r="PC3" s="927"/>
      <c r="PD3" s="927"/>
      <c r="PE3" s="927"/>
      <c r="PF3" s="927"/>
      <c r="PG3" s="927"/>
      <c r="PH3" s="927"/>
      <c r="PI3" s="927"/>
      <c r="PJ3" s="927"/>
      <c r="PK3" s="927"/>
      <c r="PL3" s="927"/>
      <c r="PM3" s="927"/>
      <c r="PN3" s="927"/>
      <c r="PO3" s="927"/>
      <c r="PP3" s="927"/>
      <c r="PQ3" s="927"/>
      <c r="PR3" s="927"/>
      <c r="PS3" s="927"/>
      <c r="PT3" s="927"/>
      <c r="PU3" s="927"/>
      <c r="PV3" s="927"/>
      <c r="PW3" s="927"/>
      <c r="PX3" s="927"/>
      <c r="PY3" s="927"/>
      <c r="PZ3" s="927"/>
      <c r="QA3" s="927"/>
      <c r="QB3" s="927"/>
      <c r="QC3" s="927"/>
      <c r="QD3" s="927"/>
      <c r="QE3" s="927"/>
      <c r="QF3" s="927"/>
      <c r="QG3" s="927"/>
      <c r="QH3" s="927"/>
      <c r="QI3" s="927"/>
      <c r="QJ3" s="927"/>
      <c r="QK3" s="927"/>
      <c r="QL3" s="927"/>
      <c r="QM3" s="927"/>
      <c r="QN3" s="927"/>
      <c r="QO3" s="927"/>
      <c r="QP3" s="927"/>
      <c r="QQ3" s="927"/>
      <c r="QR3" s="927"/>
      <c r="QS3" s="927"/>
      <c r="QT3" s="927"/>
      <c r="QU3" s="927"/>
      <c r="QV3" s="927"/>
      <c r="QW3" s="927"/>
      <c r="QX3" s="927"/>
      <c r="QY3" s="927"/>
      <c r="QZ3" s="927"/>
      <c r="RA3" s="927"/>
      <c r="RB3" s="927"/>
      <c r="RC3" s="927"/>
      <c r="RD3" s="927"/>
      <c r="RE3" s="927"/>
      <c r="RF3" s="927"/>
      <c r="RG3" s="927"/>
      <c r="RH3" s="927"/>
      <c r="RI3" s="927"/>
      <c r="RJ3" s="927"/>
      <c r="RK3" s="927"/>
      <c r="RL3" s="927"/>
      <c r="RM3" s="927"/>
      <c r="RN3" s="927"/>
      <c r="RO3" s="927"/>
      <c r="RP3" s="927"/>
      <c r="RQ3" s="927"/>
      <c r="RR3" s="927"/>
      <c r="RS3" s="927"/>
      <c r="RT3" s="927"/>
      <c r="RU3" s="927"/>
      <c r="RV3" s="927"/>
      <c r="RW3" s="927"/>
      <c r="RX3" s="927"/>
      <c r="RY3" s="927"/>
      <c r="RZ3" s="927"/>
      <c r="SA3" s="927"/>
      <c r="SB3" s="927"/>
      <c r="SC3" s="927"/>
      <c r="SD3" s="927"/>
      <c r="SE3" s="927"/>
      <c r="SF3" s="927"/>
      <c r="SG3" s="927"/>
      <c r="SH3" s="927"/>
      <c r="SI3" s="927"/>
      <c r="SJ3" s="927"/>
      <c r="SK3" s="927"/>
      <c r="SL3" s="927"/>
      <c r="SM3" s="927"/>
      <c r="SN3" s="927"/>
      <c r="SO3" s="927"/>
      <c r="SP3" s="927"/>
      <c r="SQ3" s="927"/>
      <c r="SR3" s="927"/>
      <c r="SS3" s="927"/>
      <c r="ST3" s="927"/>
      <c r="SU3" s="927"/>
      <c r="SV3" s="927"/>
      <c r="SW3" s="927"/>
      <c r="SX3" s="927"/>
      <c r="SY3" s="927"/>
      <c r="SZ3" s="927"/>
      <c r="TA3" s="927"/>
      <c r="TB3" s="927"/>
      <c r="TC3" s="927"/>
      <c r="TD3" s="927"/>
      <c r="TE3" s="927"/>
      <c r="TF3" s="927"/>
      <c r="TG3" s="927"/>
      <c r="TH3" s="927"/>
      <c r="TI3" s="927"/>
      <c r="TJ3" s="927"/>
      <c r="TK3" s="927"/>
      <c r="TL3" s="927"/>
      <c r="TM3" s="927"/>
      <c r="TN3" s="927"/>
      <c r="TO3" s="927"/>
      <c r="TP3" s="927"/>
      <c r="TQ3" s="927"/>
      <c r="TR3" s="927"/>
      <c r="TS3" s="927"/>
      <c r="TT3" s="927"/>
      <c r="TU3" s="927"/>
      <c r="TV3" s="927"/>
      <c r="TW3" s="927"/>
      <c r="TX3" s="927"/>
      <c r="TY3" s="927"/>
      <c r="TZ3" s="927"/>
      <c r="UA3" s="927"/>
      <c r="UB3" s="927"/>
      <c r="UC3" s="927"/>
      <c r="UD3" s="927"/>
      <c r="UE3" s="927"/>
      <c r="UF3" s="927"/>
      <c r="UG3" s="927"/>
      <c r="UH3" s="927"/>
      <c r="UI3" s="927"/>
      <c r="UJ3" s="927"/>
      <c r="UK3" s="927"/>
      <c r="UL3" s="927"/>
      <c r="UM3" s="927"/>
      <c r="UN3" s="927"/>
      <c r="UO3" s="927"/>
      <c r="UP3" s="927"/>
      <c r="UQ3" s="927"/>
      <c r="UR3" s="927"/>
      <c r="US3" s="927"/>
      <c r="UT3" s="927"/>
      <c r="UU3" s="927"/>
      <c r="UV3" s="927"/>
      <c r="UW3" s="927"/>
      <c r="UX3" s="927"/>
      <c r="UY3" s="927"/>
      <c r="UZ3" s="927"/>
      <c r="VA3" s="927"/>
      <c r="VB3" s="927"/>
      <c r="VC3" s="927"/>
      <c r="VD3" s="927"/>
      <c r="VE3" s="927"/>
      <c r="VF3" s="927"/>
      <c r="VG3" s="927"/>
      <c r="VH3" s="927"/>
      <c r="VI3" s="927"/>
      <c r="VJ3" s="927"/>
      <c r="VK3" s="927"/>
      <c r="VL3" s="927"/>
      <c r="VM3" s="927"/>
      <c r="VN3" s="927"/>
      <c r="VO3" s="927"/>
      <c r="VP3" s="927"/>
      <c r="VQ3" s="927"/>
      <c r="VR3" s="927"/>
      <c r="VS3" s="927"/>
      <c r="VT3" s="927"/>
      <c r="VU3" s="927"/>
      <c r="VV3" s="927"/>
      <c r="VW3" s="927"/>
      <c r="VX3" s="927"/>
      <c r="VY3" s="927"/>
      <c r="VZ3" s="927"/>
      <c r="WA3" s="927"/>
      <c r="WB3" s="927"/>
      <c r="WC3" s="927"/>
      <c r="WD3" s="927"/>
      <c r="WE3" s="927"/>
      <c r="WF3" s="927"/>
      <c r="WG3" s="927"/>
      <c r="WH3" s="927"/>
      <c r="WI3" s="927"/>
      <c r="WJ3" s="927"/>
      <c r="WK3" s="927"/>
      <c r="WL3" s="927"/>
      <c r="WM3" s="927"/>
      <c r="WN3" s="927"/>
      <c r="WO3" s="927"/>
      <c r="WP3" s="927"/>
      <c r="WQ3" s="927"/>
      <c r="WR3" s="927"/>
      <c r="WS3" s="927"/>
      <c r="WT3" s="927"/>
      <c r="WU3" s="927"/>
      <c r="WV3" s="927"/>
      <c r="WW3" s="927"/>
      <c r="WX3" s="927"/>
      <c r="WY3" s="927"/>
      <c r="WZ3" s="927"/>
      <c r="XA3" s="927"/>
      <c r="XB3" s="927"/>
      <c r="XC3" s="927"/>
      <c r="XD3" s="927"/>
      <c r="XE3" s="927"/>
      <c r="XF3" s="927"/>
      <c r="XG3" s="927"/>
      <c r="XH3" s="927"/>
      <c r="XI3" s="927"/>
      <c r="XJ3" s="927"/>
      <c r="XK3" s="927"/>
      <c r="XL3" s="927"/>
      <c r="XM3" s="927"/>
      <c r="XN3" s="927"/>
      <c r="XO3" s="927"/>
      <c r="XP3" s="927"/>
      <c r="XQ3" s="927"/>
      <c r="XR3" s="927"/>
      <c r="XS3" s="927"/>
      <c r="XT3" s="927"/>
      <c r="XU3" s="927"/>
      <c r="XV3" s="927"/>
      <c r="XW3" s="927"/>
      <c r="XX3" s="927"/>
      <c r="XY3" s="927"/>
      <c r="XZ3" s="927"/>
      <c r="YA3" s="927"/>
      <c r="YB3" s="927"/>
      <c r="YC3" s="927"/>
      <c r="YD3" s="927"/>
      <c r="YE3" s="927"/>
      <c r="YF3" s="927"/>
      <c r="YG3" s="927"/>
      <c r="YH3" s="927"/>
      <c r="YI3" s="927"/>
      <c r="YJ3" s="927"/>
      <c r="YK3" s="927"/>
      <c r="YL3" s="927"/>
      <c r="YM3" s="927"/>
      <c r="YN3" s="927"/>
      <c r="YO3" s="927"/>
      <c r="YP3" s="927"/>
      <c r="YQ3" s="927"/>
      <c r="YR3" s="927"/>
      <c r="YS3" s="927"/>
      <c r="YT3" s="927"/>
      <c r="YU3" s="927"/>
      <c r="YV3" s="927"/>
      <c r="YW3" s="927"/>
      <c r="YX3" s="927"/>
      <c r="YY3" s="927"/>
      <c r="YZ3" s="927"/>
      <c r="ZA3" s="927"/>
      <c r="ZB3" s="927"/>
      <c r="ZC3" s="927"/>
      <c r="ZD3" s="927"/>
      <c r="ZE3" s="927"/>
      <c r="ZF3" s="927"/>
      <c r="ZG3" s="927"/>
      <c r="ZH3" s="927"/>
      <c r="ZI3" s="927"/>
      <c r="ZJ3" s="927"/>
      <c r="ZK3" s="927"/>
      <c r="ZL3" s="927"/>
      <c r="ZM3" s="927"/>
      <c r="ZN3" s="927"/>
      <c r="ZO3" s="927"/>
      <c r="ZP3" s="927"/>
      <c r="ZQ3" s="927"/>
      <c r="ZR3" s="927"/>
      <c r="ZS3" s="927"/>
      <c r="ZT3" s="927"/>
      <c r="ZU3" s="927"/>
      <c r="ZV3" s="927"/>
      <c r="ZW3" s="927"/>
      <c r="ZX3" s="927"/>
      <c r="ZY3" s="927"/>
      <c r="ZZ3" s="927"/>
      <c r="AAA3" s="927"/>
      <c r="AAB3" s="927"/>
      <c r="AAC3" s="927"/>
      <c r="AAD3" s="927"/>
      <c r="AAE3" s="927"/>
      <c r="AAF3" s="927"/>
      <c r="AAG3" s="927"/>
      <c r="AAH3" s="927"/>
      <c r="AAI3" s="927"/>
      <c r="AAJ3" s="927"/>
      <c r="AAK3" s="927"/>
      <c r="AAL3" s="927"/>
      <c r="AAM3" s="927"/>
      <c r="AAN3" s="927"/>
      <c r="AAO3" s="927"/>
      <c r="AAP3" s="927"/>
      <c r="AAQ3" s="927"/>
      <c r="AAR3" s="927"/>
      <c r="AAS3" s="927"/>
      <c r="AAT3" s="927"/>
      <c r="AAU3" s="927"/>
      <c r="AAV3" s="927"/>
      <c r="AAW3" s="927"/>
      <c r="AAX3" s="927"/>
      <c r="AAY3" s="927"/>
      <c r="AAZ3" s="927"/>
      <c r="ABA3" s="927"/>
      <c r="ABB3" s="927"/>
      <c r="ABC3" s="927"/>
      <c r="ABD3" s="927"/>
      <c r="ABE3" s="927"/>
      <c r="ABF3" s="927"/>
      <c r="ABG3" s="927"/>
      <c r="ABH3" s="927"/>
      <c r="ABI3" s="927"/>
      <c r="ABJ3" s="927"/>
      <c r="ABK3" s="927"/>
      <c r="ABL3" s="927"/>
      <c r="ABM3" s="927"/>
      <c r="ABN3" s="927"/>
      <c r="ABO3" s="927"/>
      <c r="ABP3" s="927"/>
      <c r="ABQ3" s="927"/>
      <c r="ABR3" s="927"/>
      <c r="ABS3" s="927"/>
      <c r="ABT3" s="927"/>
      <c r="ABU3" s="927"/>
      <c r="ABV3" s="927"/>
      <c r="ABW3" s="927"/>
      <c r="ABX3" s="927"/>
      <c r="ABY3" s="927"/>
      <c r="ABZ3" s="927"/>
      <c r="ACA3" s="927"/>
      <c r="ACB3" s="927"/>
      <c r="ACC3" s="927"/>
      <c r="ACD3" s="927"/>
      <c r="ACE3" s="927"/>
      <c r="ACF3" s="927"/>
      <c r="ACG3" s="927"/>
      <c r="ACH3" s="927"/>
      <c r="ACI3" s="927"/>
      <c r="ACJ3" s="927"/>
      <c r="ACK3" s="927"/>
      <c r="ACL3" s="927"/>
      <c r="ACM3" s="927"/>
      <c r="ACN3" s="927"/>
      <c r="ACO3" s="927"/>
      <c r="ACP3" s="927"/>
      <c r="ACQ3" s="945"/>
    </row>
    <row r="4" spans="1:771" ht="11.25" customHeight="1">
      <c r="A4" s="2854" t="s">
        <v>582</v>
      </c>
      <c r="B4" s="2702"/>
      <c r="C4" s="2855" t="s">
        <v>9</v>
      </c>
      <c r="D4" s="2629"/>
      <c r="E4" s="2629"/>
      <c r="F4" s="2856">
        <v>5</v>
      </c>
      <c r="G4" s="2635"/>
      <c r="H4" s="1072"/>
      <c r="I4" s="1072"/>
      <c r="J4" s="1072"/>
      <c r="K4" s="1072"/>
      <c r="L4" s="1173"/>
      <c r="M4" s="2849" t="str">
        <f>[3]Matriz!D4</f>
        <v>1.) Enero - Abril</v>
      </c>
      <c r="N4" s="2850"/>
      <c r="O4" s="2850"/>
      <c r="P4" s="2850"/>
      <c r="Q4" s="2850"/>
      <c r="R4" s="2850"/>
      <c r="S4" s="2850"/>
      <c r="T4" s="2850"/>
      <c r="U4" s="2851"/>
      <c r="V4" s="968"/>
      <c r="W4" s="2858">
        <f>[3]Matriz!C4</f>
        <v>45777</v>
      </c>
      <c r="X4" s="2850"/>
      <c r="Y4" s="2850"/>
      <c r="Z4" s="2850"/>
      <c r="AA4" s="2851"/>
      <c r="AB4" s="937"/>
      <c r="AC4" s="937"/>
      <c r="AD4" s="937"/>
      <c r="AE4" s="937"/>
      <c r="AF4" s="937"/>
      <c r="AG4" s="937"/>
      <c r="AH4" s="937"/>
      <c r="AI4" s="937"/>
      <c r="AJ4" s="937"/>
      <c r="AK4" s="937"/>
      <c r="AL4" s="937"/>
      <c r="AM4" s="937"/>
      <c r="AN4" s="937"/>
      <c r="AO4" s="937"/>
      <c r="AP4" s="937"/>
      <c r="AQ4" s="937"/>
      <c r="AR4" s="937"/>
      <c r="AS4" s="937"/>
      <c r="AT4" s="937"/>
      <c r="AU4" s="951">
        <v>1</v>
      </c>
      <c r="AV4" s="927"/>
      <c r="AW4" s="968"/>
      <c r="AX4" s="968"/>
      <c r="AY4" s="968"/>
      <c r="AZ4" s="968"/>
      <c r="BA4" s="968"/>
      <c r="BB4" s="968"/>
      <c r="BC4" s="968"/>
      <c r="BD4" s="968"/>
      <c r="BE4" s="968"/>
      <c r="BF4" s="968"/>
      <c r="BG4" s="968"/>
      <c r="BH4" s="968"/>
      <c r="BI4" s="968"/>
      <c r="BJ4" s="968"/>
      <c r="BK4" s="992"/>
      <c r="BL4" s="992"/>
      <c r="BM4" s="992"/>
      <c r="BN4" s="992"/>
      <c r="BO4" s="992"/>
      <c r="BP4" s="992"/>
      <c r="BQ4" s="992"/>
      <c r="BR4" s="992"/>
      <c r="BS4" s="992"/>
      <c r="BT4" s="992"/>
      <c r="BU4" s="992"/>
      <c r="BV4" s="992"/>
      <c r="BW4" s="992"/>
      <c r="BX4" s="992"/>
      <c r="BY4" s="992"/>
      <c r="BZ4" s="992"/>
      <c r="CA4" s="992"/>
      <c r="CB4" s="968"/>
      <c r="CC4" s="952">
        <v>1</v>
      </c>
      <c r="CD4" s="937"/>
      <c r="CE4" s="968"/>
      <c r="CF4" s="927"/>
      <c r="CG4" s="927"/>
      <c r="CH4" s="927"/>
      <c r="CI4" s="927"/>
      <c r="CJ4" s="927"/>
      <c r="CK4" s="927"/>
      <c r="CL4" s="927"/>
      <c r="CM4" s="927"/>
      <c r="CN4" s="927"/>
      <c r="CO4" s="927"/>
      <c r="CP4" s="927"/>
      <c r="CQ4" s="927"/>
      <c r="CR4" s="927"/>
      <c r="CS4" s="927"/>
      <c r="CT4" s="927"/>
      <c r="CU4" s="927"/>
      <c r="CV4" s="927"/>
      <c r="CW4" s="927"/>
      <c r="CX4" s="927"/>
      <c r="CY4" s="927"/>
      <c r="CZ4" s="927"/>
      <c r="DA4" s="927"/>
      <c r="DB4" s="927"/>
      <c r="DC4" s="927"/>
      <c r="DD4" s="927"/>
      <c r="DE4" s="927"/>
      <c r="DF4" s="927"/>
      <c r="DG4" s="927"/>
      <c r="DH4" s="927"/>
      <c r="DI4" s="927"/>
      <c r="DJ4" s="927"/>
      <c r="DK4" s="927"/>
      <c r="DL4" s="927"/>
      <c r="DM4" s="927"/>
      <c r="DN4" s="927"/>
      <c r="DO4" s="927"/>
      <c r="DP4" s="927"/>
      <c r="DQ4" s="927"/>
      <c r="DR4" s="927"/>
      <c r="DS4" s="927"/>
      <c r="DT4" s="927"/>
      <c r="DU4" s="927"/>
      <c r="DV4" s="927"/>
      <c r="DW4" s="927"/>
      <c r="DX4" s="927"/>
      <c r="DY4" s="927"/>
      <c r="DZ4" s="927"/>
      <c r="EA4" s="927"/>
      <c r="EB4" s="927"/>
      <c r="EC4" s="927"/>
      <c r="ED4" s="927"/>
      <c r="EE4" s="927"/>
      <c r="EF4" s="927"/>
      <c r="EG4" s="927"/>
      <c r="EH4" s="927"/>
      <c r="EI4" s="927"/>
      <c r="EJ4" s="927"/>
      <c r="EK4" s="927"/>
      <c r="EL4" s="927"/>
      <c r="EM4" s="927"/>
      <c r="EN4" s="927"/>
      <c r="EO4" s="927"/>
      <c r="EP4" s="927"/>
      <c r="EQ4" s="927"/>
      <c r="ER4" s="927"/>
      <c r="ES4" s="927"/>
      <c r="ET4" s="927"/>
      <c r="EU4" s="927"/>
      <c r="EV4" s="927"/>
      <c r="EW4" s="927"/>
      <c r="EX4" s="927"/>
      <c r="EY4" s="927"/>
      <c r="EZ4" s="927"/>
      <c r="FA4" s="927"/>
      <c r="FB4" s="927"/>
      <c r="FC4" s="927"/>
      <c r="FD4" s="927"/>
      <c r="FE4" s="927"/>
      <c r="FF4" s="927"/>
      <c r="FG4" s="927"/>
      <c r="FH4" s="927"/>
      <c r="FI4" s="927"/>
      <c r="FJ4" s="927"/>
      <c r="FK4" s="927"/>
      <c r="FL4" s="927"/>
      <c r="FM4" s="927"/>
      <c r="FN4" s="927"/>
      <c r="FO4" s="927"/>
      <c r="FP4" s="927"/>
      <c r="FQ4" s="927"/>
      <c r="FR4" s="927"/>
      <c r="FS4" s="927"/>
      <c r="FT4" s="927"/>
      <c r="FU4" s="927"/>
      <c r="FV4" s="927"/>
      <c r="FW4" s="927"/>
      <c r="FX4" s="927"/>
      <c r="FY4" s="927"/>
      <c r="FZ4" s="927"/>
      <c r="GA4" s="927"/>
      <c r="GB4" s="927"/>
      <c r="GC4" s="927"/>
      <c r="GD4" s="927"/>
      <c r="GE4" s="927"/>
      <c r="GF4" s="927"/>
      <c r="GG4" s="927"/>
      <c r="GH4" s="927"/>
      <c r="GI4" s="927"/>
      <c r="GJ4" s="927"/>
      <c r="GK4" s="927"/>
      <c r="GL4" s="927"/>
      <c r="GM4" s="927"/>
      <c r="GN4" s="927"/>
      <c r="GO4" s="927"/>
      <c r="GP4" s="927"/>
      <c r="GQ4" s="927"/>
      <c r="GR4" s="927"/>
      <c r="GS4" s="927"/>
      <c r="GT4" s="927"/>
      <c r="GU4" s="927"/>
      <c r="GV4" s="927"/>
      <c r="GW4" s="927"/>
      <c r="GX4" s="927"/>
      <c r="GY4" s="927"/>
      <c r="GZ4" s="927"/>
      <c r="HA4" s="927"/>
      <c r="HB4" s="927"/>
      <c r="HC4" s="927"/>
      <c r="HD4" s="927"/>
      <c r="HE4" s="927"/>
      <c r="HF4" s="927"/>
      <c r="HG4" s="927"/>
      <c r="HH4" s="927"/>
      <c r="HI4" s="927"/>
      <c r="HJ4" s="927"/>
      <c r="HK4" s="927"/>
      <c r="HL4" s="927"/>
      <c r="HM4" s="927"/>
      <c r="HN4" s="927"/>
      <c r="HO4" s="927"/>
      <c r="HP4" s="927"/>
      <c r="HQ4" s="927"/>
      <c r="HR4" s="927"/>
      <c r="HS4" s="927"/>
      <c r="HT4" s="927"/>
      <c r="HU4" s="927"/>
      <c r="HV4" s="927"/>
      <c r="HW4" s="927"/>
      <c r="HX4" s="927"/>
      <c r="HY4" s="927"/>
      <c r="HZ4" s="927"/>
      <c r="IA4" s="927"/>
      <c r="IB4" s="927"/>
      <c r="IC4" s="927"/>
      <c r="ID4" s="927"/>
      <c r="IE4" s="927"/>
      <c r="IF4" s="927"/>
      <c r="IG4" s="927"/>
      <c r="IH4" s="927"/>
      <c r="II4" s="927"/>
      <c r="IJ4" s="927"/>
      <c r="IK4" s="927"/>
      <c r="IL4" s="927"/>
      <c r="IM4" s="927"/>
      <c r="IN4" s="927"/>
      <c r="IO4" s="927"/>
      <c r="IP4" s="927"/>
      <c r="IQ4" s="927"/>
      <c r="IR4" s="927"/>
      <c r="IS4" s="927"/>
      <c r="IT4" s="927"/>
      <c r="IU4" s="927"/>
      <c r="IV4" s="927"/>
      <c r="IW4" s="927"/>
      <c r="IX4" s="927"/>
      <c r="IY4" s="927"/>
      <c r="IZ4" s="927"/>
      <c r="JA4" s="927"/>
      <c r="JB4" s="927"/>
      <c r="JC4" s="927"/>
      <c r="JD4" s="927"/>
      <c r="JE4" s="927"/>
      <c r="JF4" s="927"/>
      <c r="JG4" s="927"/>
      <c r="JH4" s="927"/>
      <c r="JI4" s="927"/>
      <c r="JJ4" s="927"/>
      <c r="JK4" s="927"/>
      <c r="JL4" s="927"/>
      <c r="JM4" s="927"/>
      <c r="JN4" s="927"/>
      <c r="JO4" s="927"/>
      <c r="JP4" s="927"/>
      <c r="JQ4" s="927"/>
      <c r="JR4" s="927"/>
      <c r="JS4" s="927"/>
      <c r="JT4" s="927"/>
      <c r="JU4" s="927"/>
      <c r="JV4" s="927"/>
      <c r="JW4" s="927"/>
      <c r="JX4" s="927"/>
      <c r="JY4" s="927"/>
      <c r="JZ4" s="927"/>
      <c r="KA4" s="927"/>
      <c r="KB4" s="927"/>
      <c r="KC4" s="927"/>
      <c r="KD4" s="927"/>
      <c r="KE4" s="927"/>
      <c r="KF4" s="927"/>
      <c r="KG4" s="927"/>
      <c r="KH4" s="927"/>
      <c r="KI4" s="927"/>
      <c r="KJ4" s="927"/>
      <c r="KK4" s="927"/>
      <c r="KL4" s="927"/>
      <c r="KM4" s="927"/>
      <c r="KN4" s="927"/>
      <c r="KO4" s="927"/>
      <c r="KP4" s="927"/>
      <c r="KQ4" s="927"/>
      <c r="KR4" s="927"/>
      <c r="KS4" s="927"/>
      <c r="KT4" s="927"/>
      <c r="KU4" s="927"/>
      <c r="KV4" s="927"/>
      <c r="KW4" s="927"/>
      <c r="KX4" s="927"/>
      <c r="KY4" s="927"/>
      <c r="KZ4" s="927"/>
      <c r="LA4" s="927"/>
      <c r="LB4" s="927"/>
      <c r="LC4" s="927"/>
      <c r="LD4" s="927"/>
      <c r="LE4" s="927"/>
      <c r="LF4" s="927"/>
      <c r="LG4" s="927"/>
      <c r="LH4" s="927"/>
      <c r="LI4" s="927"/>
      <c r="LJ4" s="927"/>
      <c r="LK4" s="927"/>
      <c r="LL4" s="927"/>
      <c r="LM4" s="927"/>
      <c r="LN4" s="927"/>
      <c r="LO4" s="927"/>
      <c r="LP4" s="927"/>
      <c r="LQ4" s="927"/>
      <c r="LR4" s="927"/>
      <c r="LS4" s="927"/>
      <c r="LT4" s="927"/>
      <c r="LU4" s="927"/>
      <c r="LV4" s="927"/>
      <c r="LW4" s="927"/>
      <c r="LX4" s="927"/>
      <c r="LY4" s="927"/>
      <c r="LZ4" s="927"/>
      <c r="MA4" s="927"/>
      <c r="MB4" s="927"/>
      <c r="MC4" s="927"/>
      <c r="MD4" s="927"/>
      <c r="ME4" s="927"/>
      <c r="MF4" s="927"/>
      <c r="MG4" s="927"/>
      <c r="MH4" s="927"/>
      <c r="MI4" s="927"/>
      <c r="MJ4" s="927"/>
      <c r="MK4" s="927"/>
      <c r="ML4" s="927"/>
      <c r="MM4" s="927"/>
      <c r="MN4" s="927"/>
      <c r="MO4" s="927"/>
      <c r="MP4" s="927"/>
      <c r="MQ4" s="927"/>
      <c r="MR4" s="927"/>
      <c r="MS4" s="927"/>
      <c r="MT4" s="927"/>
      <c r="MU4" s="927"/>
      <c r="MV4" s="927"/>
      <c r="MW4" s="927"/>
      <c r="MX4" s="927"/>
      <c r="MY4" s="927"/>
      <c r="MZ4" s="927"/>
      <c r="NA4" s="927"/>
      <c r="NB4" s="927"/>
      <c r="NC4" s="927"/>
      <c r="ND4" s="927"/>
      <c r="NE4" s="927"/>
      <c r="NF4" s="927"/>
      <c r="NG4" s="927"/>
      <c r="NH4" s="927"/>
      <c r="NI4" s="927"/>
      <c r="NJ4" s="927"/>
      <c r="NK4" s="927"/>
      <c r="NL4" s="927"/>
      <c r="NM4" s="927"/>
      <c r="NN4" s="927"/>
      <c r="NO4" s="927"/>
      <c r="NP4" s="927"/>
      <c r="NQ4" s="927"/>
      <c r="NR4" s="927"/>
      <c r="NS4" s="927"/>
      <c r="NT4" s="927"/>
      <c r="NU4" s="927"/>
      <c r="NV4" s="927"/>
      <c r="NW4" s="927"/>
      <c r="NX4" s="927"/>
      <c r="NY4" s="927"/>
      <c r="NZ4" s="927"/>
      <c r="OA4" s="927"/>
      <c r="OB4" s="927"/>
      <c r="OC4" s="927"/>
      <c r="OD4" s="927"/>
      <c r="OE4" s="927"/>
      <c r="OF4" s="927"/>
      <c r="OG4" s="927"/>
      <c r="OH4" s="927"/>
      <c r="OI4" s="927"/>
      <c r="OJ4" s="927"/>
      <c r="OK4" s="927"/>
      <c r="OL4" s="927"/>
      <c r="OM4" s="927"/>
      <c r="ON4" s="927"/>
      <c r="OO4" s="927"/>
      <c r="OP4" s="927"/>
      <c r="OQ4" s="927"/>
      <c r="OR4" s="927"/>
      <c r="OS4" s="927"/>
      <c r="OT4" s="927"/>
      <c r="OU4" s="927"/>
      <c r="OV4" s="927"/>
      <c r="OW4" s="927"/>
      <c r="OX4" s="927"/>
      <c r="OY4" s="927"/>
      <c r="OZ4" s="927"/>
      <c r="PA4" s="927"/>
      <c r="PB4" s="927"/>
      <c r="PC4" s="927"/>
      <c r="PD4" s="927"/>
      <c r="PE4" s="927"/>
      <c r="PF4" s="927"/>
      <c r="PG4" s="927"/>
      <c r="PH4" s="927"/>
      <c r="PI4" s="927"/>
      <c r="PJ4" s="927"/>
      <c r="PK4" s="927"/>
      <c r="PL4" s="927"/>
      <c r="PM4" s="927"/>
      <c r="PN4" s="927"/>
      <c r="PO4" s="927"/>
      <c r="PP4" s="927"/>
      <c r="PQ4" s="927"/>
      <c r="PR4" s="927"/>
      <c r="PS4" s="927"/>
      <c r="PT4" s="927"/>
      <c r="PU4" s="927"/>
      <c r="PV4" s="927"/>
      <c r="PW4" s="927"/>
      <c r="PX4" s="927"/>
      <c r="PY4" s="927"/>
      <c r="PZ4" s="927"/>
      <c r="QA4" s="927"/>
      <c r="QB4" s="927"/>
      <c r="QC4" s="927"/>
      <c r="QD4" s="927"/>
      <c r="QE4" s="927"/>
      <c r="QF4" s="927"/>
      <c r="QG4" s="927"/>
      <c r="QH4" s="927"/>
      <c r="QI4" s="927"/>
      <c r="QJ4" s="927"/>
      <c r="QK4" s="927"/>
      <c r="QL4" s="927"/>
      <c r="QM4" s="927"/>
      <c r="QN4" s="927"/>
      <c r="QO4" s="927"/>
      <c r="QP4" s="927"/>
      <c r="QQ4" s="927"/>
      <c r="QR4" s="927"/>
      <c r="QS4" s="927"/>
      <c r="QT4" s="927"/>
      <c r="QU4" s="927"/>
      <c r="QV4" s="927"/>
      <c r="QW4" s="927"/>
      <c r="QX4" s="927"/>
      <c r="QY4" s="927"/>
      <c r="QZ4" s="927"/>
      <c r="RA4" s="927"/>
      <c r="RB4" s="927"/>
      <c r="RC4" s="927"/>
      <c r="RD4" s="927"/>
      <c r="RE4" s="927"/>
      <c r="RF4" s="927"/>
      <c r="RG4" s="927"/>
      <c r="RH4" s="927"/>
      <c r="RI4" s="927"/>
      <c r="RJ4" s="927"/>
      <c r="RK4" s="927"/>
      <c r="RL4" s="927"/>
      <c r="RM4" s="927"/>
      <c r="RN4" s="927"/>
      <c r="RO4" s="927"/>
      <c r="RP4" s="927"/>
      <c r="RQ4" s="927"/>
      <c r="RR4" s="927"/>
      <c r="RS4" s="927"/>
      <c r="RT4" s="927"/>
      <c r="RU4" s="927"/>
      <c r="RV4" s="927"/>
      <c r="RW4" s="927"/>
      <c r="RX4" s="927"/>
      <c r="RY4" s="927"/>
      <c r="RZ4" s="927"/>
      <c r="SA4" s="927"/>
      <c r="SB4" s="927"/>
      <c r="SC4" s="927"/>
      <c r="SD4" s="927"/>
      <c r="SE4" s="927"/>
      <c r="SF4" s="927"/>
      <c r="SG4" s="927"/>
      <c r="SH4" s="927"/>
      <c r="SI4" s="927"/>
      <c r="SJ4" s="927"/>
      <c r="SK4" s="927"/>
      <c r="SL4" s="927"/>
      <c r="SM4" s="927"/>
      <c r="SN4" s="927"/>
      <c r="SO4" s="927"/>
      <c r="SP4" s="927"/>
      <c r="SQ4" s="927"/>
      <c r="SR4" s="927"/>
      <c r="SS4" s="927"/>
      <c r="ST4" s="927"/>
      <c r="SU4" s="927"/>
      <c r="SV4" s="927"/>
      <c r="SW4" s="927"/>
      <c r="SX4" s="927"/>
      <c r="SY4" s="927"/>
      <c r="SZ4" s="927"/>
      <c r="TA4" s="927"/>
      <c r="TB4" s="927"/>
      <c r="TC4" s="927"/>
      <c r="TD4" s="927"/>
      <c r="TE4" s="927"/>
      <c r="TF4" s="927"/>
      <c r="TG4" s="927"/>
      <c r="TH4" s="927"/>
      <c r="TI4" s="927"/>
      <c r="TJ4" s="927"/>
      <c r="TK4" s="927"/>
      <c r="TL4" s="927"/>
      <c r="TM4" s="927"/>
      <c r="TN4" s="927"/>
      <c r="TO4" s="927"/>
      <c r="TP4" s="927"/>
      <c r="TQ4" s="927"/>
      <c r="TR4" s="927"/>
      <c r="TS4" s="927"/>
      <c r="TT4" s="927"/>
      <c r="TU4" s="927"/>
      <c r="TV4" s="927"/>
      <c r="TW4" s="927"/>
      <c r="TX4" s="927"/>
      <c r="TY4" s="927"/>
      <c r="TZ4" s="927"/>
      <c r="UA4" s="927"/>
      <c r="UB4" s="927"/>
      <c r="UC4" s="927"/>
      <c r="UD4" s="927"/>
      <c r="UE4" s="927"/>
      <c r="UF4" s="927"/>
      <c r="UG4" s="927"/>
      <c r="UH4" s="927"/>
      <c r="UI4" s="927"/>
      <c r="UJ4" s="927"/>
      <c r="UK4" s="927"/>
      <c r="UL4" s="927"/>
      <c r="UM4" s="927"/>
      <c r="UN4" s="927"/>
      <c r="UO4" s="927"/>
      <c r="UP4" s="927"/>
      <c r="UQ4" s="927"/>
      <c r="UR4" s="927"/>
      <c r="US4" s="927"/>
      <c r="UT4" s="927"/>
      <c r="UU4" s="927"/>
      <c r="UV4" s="927"/>
      <c r="UW4" s="927"/>
      <c r="UX4" s="927"/>
      <c r="UY4" s="927"/>
      <c r="UZ4" s="927"/>
      <c r="VA4" s="927"/>
      <c r="VB4" s="927"/>
      <c r="VC4" s="927"/>
      <c r="VD4" s="927"/>
      <c r="VE4" s="927"/>
      <c r="VF4" s="927"/>
      <c r="VG4" s="927"/>
      <c r="VH4" s="927"/>
      <c r="VI4" s="927"/>
      <c r="VJ4" s="927"/>
      <c r="VK4" s="927"/>
      <c r="VL4" s="927"/>
      <c r="VM4" s="927"/>
      <c r="VN4" s="927"/>
      <c r="VO4" s="927"/>
      <c r="VP4" s="927"/>
      <c r="VQ4" s="927"/>
      <c r="VR4" s="927"/>
      <c r="VS4" s="927"/>
      <c r="VT4" s="927"/>
      <c r="VU4" s="927"/>
      <c r="VV4" s="927"/>
      <c r="VW4" s="927"/>
      <c r="VX4" s="927"/>
      <c r="VY4" s="927"/>
      <c r="VZ4" s="927"/>
      <c r="WA4" s="927"/>
      <c r="WB4" s="927"/>
      <c r="WC4" s="927"/>
      <c r="WD4" s="927"/>
      <c r="WE4" s="927"/>
      <c r="WF4" s="927"/>
      <c r="WG4" s="927"/>
      <c r="WH4" s="927"/>
      <c r="WI4" s="927"/>
      <c r="WJ4" s="927"/>
      <c r="WK4" s="927"/>
      <c r="WL4" s="927"/>
      <c r="WM4" s="927"/>
      <c r="WN4" s="927"/>
      <c r="WO4" s="927"/>
      <c r="WP4" s="927"/>
      <c r="WQ4" s="927"/>
      <c r="WR4" s="927"/>
      <c r="WS4" s="927"/>
      <c r="WT4" s="927"/>
      <c r="WU4" s="927"/>
      <c r="WV4" s="927"/>
      <c r="WW4" s="927"/>
      <c r="WX4" s="927"/>
      <c r="WY4" s="927"/>
      <c r="WZ4" s="927"/>
      <c r="XA4" s="927"/>
      <c r="XB4" s="927"/>
      <c r="XC4" s="927"/>
      <c r="XD4" s="927"/>
      <c r="XE4" s="927"/>
      <c r="XF4" s="927"/>
      <c r="XG4" s="927"/>
      <c r="XH4" s="927"/>
      <c r="XI4" s="927"/>
      <c r="XJ4" s="927"/>
      <c r="XK4" s="927"/>
      <c r="XL4" s="927"/>
      <c r="XM4" s="927"/>
      <c r="XN4" s="927"/>
      <c r="XO4" s="927"/>
      <c r="XP4" s="927"/>
      <c r="XQ4" s="927"/>
      <c r="XR4" s="927"/>
      <c r="XS4" s="927"/>
      <c r="XT4" s="927"/>
      <c r="XU4" s="927"/>
      <c r="XV4" s="927"/>
      <c r="XW4" s="927"/>
      <c r="XX4" s="927"/>
      <c r="XY4" s="927"/>
      <c r="XZ4" s="927"/>
      <c r="YA4" s="927"/>
      <c r="YB4" s="927"/>
      <c r="YC4" s="927"/>
      <c r="YD4" s="927"/>
      <c r="YE4" s="927"/>
      <c r="YF4" s="927"/>
      <c r="YG4" s="927"/>
      <c r="YH4" s="927"/>
      <c r="YI4" s="927"/>
      <c r="YJ4" s="927"/>
      <c r="YK4" s="927"/>
      <c r="YL4" s="927"/>
      <c r="YM4" s="927"/>
      <c r="YN4" s="927"/>
      <c r="YO4" s="927"/>
      <c r="YP4" s="927"/>
      <c r="YQ4" s="927"/>
      <c r="YR4" s="927"/>
      <c r="YS4" s="927"/>
      <c r="YT4" s="927"/>
      <c r="YU4" s="927"/>
      <c r="YV4" s="927"/>
      <c r="YW4" s="927"/>
      <c r="YX4" s="927"/>
      <c r="YY4" s="927"/>
      <c r="YZ4" s="927"/>
      <c r="ZA4" s="927"/>
      <c r="ZB4" s="927"/>
      <c r="ZC4" s="927"/>
      <c r="ZD4" s="927"/>
      <c r="ZE4" s="927"/>
      <c r="ZF4" s="927"/>
      <c r="ZG4" s="927"/>
      <c r="ZH4" s="927"/>
      <c r="ZI4" s="927"/>
      <c r="ZJ4" s="927"/>
      <c r="ZK4" s="927"/>
      <c r="ZL4" s="927"/>
      <c r="ZM4" s="927"/>
      <c r="ZN4" s="927"/>
      <c r="ZO4" s="927"/>
      <c r="ZP4" s="927"/>
      <c r="ZQ4" s="927"/>
      <c r="ZR4" s="927"/>
      <c r="ZS4" s="927"/>
      <c r="ZT4" s="927"/>
      <c r="ZU4" s="927"/>
      <c r="ZV4" s="927"/>
      <c r="ZW4" s="927"/>
      <c r="ZX4" s="927"/>
      <c r="ZY4" s="927"/>
      <c r="ZZ4" s="927"/>
      <c r="AAA4" s="927"/>
      <c r="AAB4" s="927"/>
      <c r="AAC4" s="927"/>
      <c r="AAD4" s="927"/>
      <c r="AAE4" s="927"/>
      <c r="AAF4" s="927"/>
      <c r="AAG4" s="927"/>
      <c r="AAH4" s="927"/>
      <c r="AAI4" s="927"/>
      <c r="AAJ4" s="927"/>
      <c r="AAK4" s="927"/>
      <c r="AAL4" s="927"/>
      <c r="AAM4" s="927"/>
      <c r="AAN4" s="927"/>
      <c r="AAO4" s="927"/>
      <c r="AAP4" s="927"/>
      <c r="AAQ4" s="927"/>
      <c r="AAR4" s="927"/>
      <c r="AAS4" s="927"/>
      <c r="AAT4" s="927"/>
      <c r="AAU4" s="927"/>
      <c r="AAV4" s="927"/>
      <c r="AAW4" s="927"/>
      <c r="AAX4" s="927"/>
      <c r="AAY4" s="927"/>
      <c r="AAZ4" s="927"/>
      <c r="ABA4" s="927"/>
      <c r="ABB4" s="927"/>
      <c r="ABC4" s="927"/>
      <c r="ABD4" s="927"/>
      <c r="ABE4" s="927"/>
      <c r="ABF4" s="927"/>
      <c r="ABG4" s="927"/>
      <c r="ABH4" s="927"/>
      <c r="ABI4" s="927"/>
      <c r="ABJ4" s="927"/>
      <c r="ABK4" s="927"/>
      <c r="ABL4" s="927"/>
      <c r="ABM4" s="927"/>
      <c r="ABN4" s="927"/>
      <c r="ABO4" s="927"/>
      <c r="ABP4" s="927"/>
      <c r="ABQ4" s="927"/>
      <c r="ABR4" s="927"/>
      <c r="ABS4" s="927"/>
      <c r="ABT4" s="927"/>
      <c r="ABU4" s="927"/>
      <c r="ABV4" s="927"/>
      <c r="ABW4" s="927"/>
      <c r="ABX4" s="927"/>
      <c r="ABY4" s="927"/>
      <c r="ABZ4" s="927"/>
      <c r="ACA4" s="927"/>
      <c r="ACB4" s="927"/>
      <c r="ACC4" s="927"/>
      <c r="ACD4" s="927"/>
      <c r="ACE4" s="927"/>
      <c r="ACF4" s="927"/>
      <c r="ACG4" s="927"/>
      <c r="ACH4" s="927"/>
      <c r="ACI4" s="927"/>
      <c r="ACJ4" s="927"/>
      <c r="ACK4" s="927"/>
      <c r="ACL4" s="927"/>
      <c r="ACM4" s="927"/>
      <c r="ACN4" s="927"/>
      <c r="ACO4" s="927"/>
      <c r="ACP4" s="927"/>
      <c r="ACQ4" s="945"/>
    </row>
    <row r="5" spans="1:771" ht="4.5" customHeight="1" thickBot="1">
      <c r="A5" s="2863"/>
      <c r="B5" s="2652"/>
      <c r="C5" s="2652"/>
      <c r="D5" s="2652"/>
      <c r="E5" s="2652"/>
      <c r="F5" s="2652"/>
      <c r="G5" s="2652"/>
      <c r="H5" s="2652"/>
      <c r="I5" s="2652"/>
      <c r="J5" s="2652"/>
      <c r="K5" s="2652"/>
      <c r="L5" s="968"/>
      <c r="M5" s="968"/>
      <c r="N5" s="968"/>
      <c r="O5" s="968"/>
      <c r="P5" s="968"/>
      <c r="Q5" s="968"/>
      <c r="R5" s="968"/>
      <c r="S5" s="968"/>
      <c r="T5" s="968"/>
      <c r="U5" s="968"/>
      <c r="V5" s="968"/>
      <c r="W5" s="968"/>
      <c r="X5" s="968"/>
      <c r="Y5" s="968"/>
      <c r="Z5" s="968"/>
      <c r="AA5" s="968"/>
      <c r="AB5" s="927"/>
      <c r="AC5" s="927"/>
      <c r="AD5" s="927"/>
      <c r="AE5" s="927"/>
      <c r="AF5" s="927"/>
      <c r="AG5" s="927"/>
      <c r="AH5" s="927"/>
      <c r="AI5" s="927"/>
      <c r="AJ5" s="927"/>
      <c r="AK5" s="927"/>
      <c r="AL5" s="927"/>
      <c r="AM5" s="927"/>
      <c r="AN5" s="927"/>
      <c r="AO5" s="927"/>
      <c r="AP5" s="927"/>
      <c r="AQ5" s="927"/>
      <c r="AR5" s="927"/>
      <c r="AS5" s="927"/>
      <c r="AT5" s="927"/>
      <c r="AU5" s="951">
        <v>1</v>
      </c>
      <c r="AV5" s="927"/>
      <c r="AW5" s="968"/>
      <c r="AX5" s="968"/>
      <c r="AY5" s="968"/>
      <c r="AZ5" s="968"/>
      <c r="BA5" s="968"/>
      <c r="BB5" s="968"/>
      <c r="BC5" s="968"/>
      <c r="BD5" s="968"/>
      <c r="BE5" s="968"/>
      <c r="BF5" s="968"/>
      <c r="BG5" s="968"/>
      <c r="BH5" s="968"/>
      <c r="BI5" s="968"/>
      <c r="BJ5" s="968"/>
      <c r="BK5" s="992"/>
      <c r="BL5" s="992"/>
      <c r="BM5" s="992"/>
      <c r="BN5" s="992"/>
      <c r="BO5" s="992"/>
      <c r="BP5" s="992"/>
      <c r="BQ5" s="992"/>
      <c r="BR5" s="992"/>
      <c r="BS5" s="992"/>
      <c r="BT5" s="992"/>
      <c r="BU5" s="992"/>
      <c r="BV5" s="992"/>
      <c r="BW5" s="992"/>
      <c r="BX5" s="992"/>
      <c r="BY5" s="992"/>
      <c r="BZ5" s="992"/>
      <c r="CA5" s="992"/>
      <c r="CB5" s="968"/>
      <c r="CC5" s="952">
        <v>1</v>
      </c>
      <c r="CD5" s="937"/>
      <c r="CE5" s="968"/>
      <c r="CF5" s="927"/>
      <c r="CG5" s="927"/>
      <c r="CH5" s="927"/>
      <c r="CI5" s="927"/>
      <c r="CJ5" s="927"/>
      <c r="CK5" s="927"/>
      <c r="CL5" s="927"/>
      <c r="CM5" s="927"/>
      <c r="CN5" s="927"/>
      <c r="CO5" s="927"/>
      <c r="CP5" s="927"/>
      <c r="CQ5" s="927"/>
      <c r="CR5" s="927"/>
      <c r="CS5" s="927"/>
      <c r="CT5" s="927"/>
      <c r="CU5" s="927"/>
      <c r="CV5" s="927"/>
      <c r="CW5" s="927"/>
      <c r="CX5" s="927"/>
      <c r="CY5" s="927"/>
      <c r="CZ5" s="927"/>
      <c r="DA5" s="927"/>
      <c r="DB5" s="927"/>
      <c r="DC5" s="927"/>
      <c r="DD5" s="927"/>
      <c r="DE5" s="927"/>
      <c r="DF5" s="927"/>
      <c r="DG5" s="927"/>
      <c r="DH5" s="927"/>
      <c r="DI5" s="927"/>
      <c r="DJ5" s="927"/>
      <c r="DK5" s="927"/>
      <c r="DL5" s="927"/>
      <c r="DM5" s="927"/>
      <c r="DN5" s="927"/>
      <c r="DO5" s="927"/>
      <c r="DP5" s="927"/>
      <c r="DQ5" s="927"/>
      <c r="DR5" s="927"/>
      <c r="DS5" s="927"/>
      <c r="DT5" s="927"/>
      <c r="DU5" s="927"/>
      <c r="DV5" s="927"/>
      <c r="DW5" s="927"/>
      <c r="DX5" s="927"/>
      <c r="DY5" s="927"/>
      <c r="DZ5" s="927"/>
      <c r="EA5" s="927"/>
      <c r="EB5" s="927"/>
      <c r="EC5" s="927"/>
      <c r="ED5" s="927"/>
      <c r="EE5" s="927"/>
      <c r="EF5" s="927"/>
      <c r="EG5" s="927"/>
      <c r="EH5" s="927"/>
      <c r="EI5" s="927"/>
      <c r="EJ5" s="927"/>
      <c r="EK5" s="927"/>
      <c r="EL5" s="927"/>
      <c r="EM5" s="927"/>
      <c r="EN5" s="927"/>
      <c r="EO5" s="927"/>
      <c r="EP5" s="927"/>
      <c r="EQ5" s="927"/>
      <c r="ER5" s="927"/>
      <c r="ES5" s="927"/>
      <c r="ET5" s="927"/>
      <c r="EU5" s="927"/>
      <c r="EV5" s="927"/>
      <c r="EW5" s="927"/>
      <c r="EX5" s="927"/>
      <c r="EY5" s="927"/>
      <c r="EZ5" s="927"/>
      <c r="FA5" s="927"/>
      <c r="FB5" s="927"/>
      <c r="FC5" s="927"/>
      <c r="FD5" s="927"/>
      <c r="FE5" s="927"/>
      <c r="FF5" s="927"/>
      <c r="FG5" s="927"/>
      <c r="FH5" s="927"/>
      <c r="FI5" s="927"/>
      <c r="FJ5" s="927"/>
      <c r="FK5" s="927"/>
      <c r="FL5" s="927"/>
      <c r="FM5" s="927"/>
      <c r="FN5" s="927"/>
      <c r="FO5" s="927"/>
      <c r="FP5" s="927"/>
      <c r="FQ5" s="927"/>
      <c r="FR5" s="927"/>
      <c r="FS5" s="927"/>
      <c r="FT5" s="927"/>
      <c r="FU5" s="927"/>
      <c r="FV5" s="927"/>
      <c r="FW5" s="927"/>
      <c r="FX5" s="927"/>
      <c r="FY5" s="927"/>
      <c r="FZ5" s="927"/>
      <c r="GA5" s="927"/>
      <c r="GB5" s="927"/>
      <c r="GC5" s="927"/>
      <c r="GD5" s="927"/>
      <c r="GE5" s="927"/>
      <c r="GF5" s="927"/>
      <c r="GG5" s="927"/>
      <c r="GH5" s="927"/>
      <c r="GI5" s="927"/>
      <c r="GJ5" s="927"/>
      <c r="GK5" s="927"/>
      <c r="GL5" s="927"/>
      <c r="GM5" s="927"/>
      <c r="GN5" s="927"/>
      <c r="GO5" s="927"/>
      <c r="GP5" s="927"/>
      <c r="GQ5" s="927"/>
      <c r="GR5" s="927"/>
      <c r="GS5" s="927"/>
      <c r="GT5" s="927"/>
      <c r="GU5" s="927"/>
      <c r="GV5" s="927"/>
      <c r="GW5" s="927"/>
      <c r="GX5" s="927"/>
      <c r="GY5" s="927"/>
      <c r="GZ5" s="927"/>
      <c r="HA5" s="927"/>
      <c r="HB5" s="927"/>
      <c r="HC5" s="927"/>
      <c r="HD5" s="927"/>
      <c r="HE5" s="927"/>
      <c r="HF5" s="927"/>
      <c r="HG5" s="927"/>
      <c r="HH5" s="927"/>
      <c r="HI5" s="927"/>
      <c r="HJ5" s="927"/>
      <c r="HK5" s="927"/>
      <c r="HL5" s="927"/>
      <c r="HM5" s="927"/>
      <c r="HN5" s="927"/>
      <c r="HO5" s="927"/>
      <c r="HP5" s="927"/>
      <c r="HQ5" s="927"/>
      <c r="HR5" s="927"/>
      <c r="HS5" s="927"/>
      <c r="HT5" s="927"/>
      <c r="HU5" s="927"/>
      <c r="HV5" s="927"/>
      <c r="HW5" s="927"/>
      <c r="HX5" s="927"/>
      <c r="HY5" s="927"/>
      <c r="HZ5" s="927"/>
      <c r="IA5" s="927"/>
      <c r="IB5" s="927"/>
      <c r="IC5" s="927"/>
      <c r="ID5" s="927"/>
      <c r="IE5" s="927"/>
      <c r="IF5" s="927"/>
      <c r="IG5" s="927"/>
      <c r="IH5" s="927"/>
      <c r="II5" s="927"/>
      <c r="IJ5" s="927"/>
      <c r="IK5" s="927"/>
      <c r="IL5" s="927"/>
      <c r="IM5" s="927"/>
      <c r="IN5" s="927"/>
      <c r="IO5" s="927"/>
      <c r="IP5" s="927"/>
      <c r="IQ5" s="927"/>
      <c r="IR5" s="927"/>
      <c r="IS5" s="927"/>
      <c r="IT5" s="927"/>
      <c r="IU5" s="927"/>
      <c r="IV5" s="927"/>
      <c r="IW5" s="927"/>
      <c r="IX5" s="927"/>
      <c r="IY5" s="927"/>
      <c r="IZ5" s="927"/>
      <c r="JA5" s="927"/>
      <c r="JB5" s="927"/>
      <c r="JC5" s="927"/>
      <c r="JD5" s="927"/>
      <c r="JE5" s="927"/>
      <c r="JF5" s="927"/>
      <c r="JG5" s="927"/>
      <c r="JH5" s="927"/>
      <c r="JI5" s="927"/>
      <c r="JJ5" s="927"/>
      <c r="JK5" s="927"/>
      <c r="JL5" s="927"/>
      <c r="JM5" s="927"/>
      <c r="JN5" s="927"/>
      <c r="JO5" s="927"/>
      <c r="JP5" s="927"/>
      <c r="JQ5" s="927"/>
      <c r="JR5" s="927"/>
      <c r="JS5" s="927"/>
      <c r="JT5" s="927"/>
      <c r="JU5" s="927"/>
      <c r="JV5" s="927"/>
      <c r="JW5" s="927"/>
      <c r="JX5" s="927"/>
      <c r="JY5" s="927"/>
      <c r="JZ5" s="927"/>
      <c r="KA5" s="927"/>
      <c r="KB5" s="927"/>
      <c r="KC5" s="927"/>
      <c r="KD5" s="927"/>
      <c r="KE5" s="927"/>
      <c r="KF5" s="927"/>
      <c r="KG5" s="927"/>
      <c r="KH5" s="927"/>
      <c r="KI5" s="927"/>
      <c r="KJ5" s="927"/>
      <c r="KK5" s="927"/>
      <c r="KL5" s="927"/>
      <c r="KM5" s="927"/>
      <c r="KN5" s="927"/>
      <c r="KO5" s="927"/>
      <c r="KP5" s="927"/>
      <c r="KQ5" s="927"/>
      <c r="KR5" s="927"/>
      <c r="KS5" s="927"/>
      <c r="KT5" s="927"/>
      <c r="KU5" s="927"/>
      <c r="KV5" s="927"/>
      <c r="KW5" s="927"/>
      <c r="KX5" s="927"/>
      <c r="KY5" s="927"/>
      <c r="KZ5" s="927"/>
      <c r="LA5" s="927"/>
      <c r="LB5" s="927"/>
      <c r="LC5" s="927"/>
      <c r="LD5" s="927"/>
      <c r="LE5" s="927"/>
      <c r="LF5" s="927"/>
      <c r="LG5" s="927"/>
      <c r="LH5" s="927"/>
      <c r="LI5" s="927"/>
      <c r="LJ5" s="927"/>
      <c r="LK5" s="927"/>
      <c r="LL5" s="927"/>
      <c r="LM5" s="927"/>
      <c r="LN5" s="927"/>
      <c r="LO5" s="927"/>
      <c r="LP5" s="927"/>
      <c r="LQ5" s="927"/>
      <c r="LR5" s="927"/>
      <c r="LS5" s="927"/>
      <c r="LT5" s="927"/>
      <c r="LU5" s="927"/>
      <c r="LV5" s="927"/>
      <c r="LW5" s="927"/>
      <c r="LX5" s="927"/>
      <c r="LY5" s="927"/>
      <c r="LZ5" s="927"/>
      <c r="MA5" s="927"/>
      <c r="MB5" s="927"/>
      <c r="MC5" s="927"/>
      <c r="MD5" s="927"/>
      <c r="ME5" s="927"/>
      <c r="MF5" s="927"/>
      <c r="MG5" s="927"/>
      <c r="MH5" s="927"/>
      <c r="MI5" s="927"/>
      <c r="MJ5" s="927"/>
      <c r="MK5" s="927"/>
      <c r="ML5" s="927"/>
      <c r="MM5" s="927"/>
      <c r="MN5" s="927"/>
      <c r="MO5" s="927"/>
      <c r="MP5" s="927"/>
      <c r="MQ5" s="927"/>
      <c r="MR5" s="927"/>
      <c r="MS5" s="927"/>
      <c r="MT5" s="927"/>
      <c r="MU5" s="927"/>
      <c r="MV5" s="927"/>
      <c r="MW5" s="927"/>
      <c r="MX5" s="927"/>
      <c r="MY5" s="927"/>
      <c r="MZ5" s="927"/>
      <c r="NA5" s="927"/>
      <c r="NB5" s="927"/>
      <c r="NC5" s="927"/>
      <c r="ND5" s="927"/>
      <c r="NE5" s="927"/>
      <c r="NF5" s="927"/>
      <c r="NG5" s="927"/>
      <c r="NH5" s="927"/>
      <c r="NI5" s="927"/>
      <c r="NJ5" s="927"/>
      <c r="NK5" s="927"/>
      <c r="NL5" s="927"/>
      <c r="NM5" s="927"/>
      <c r="NN5" s="927"/>
      <c r="NO5" s="927"/>
      <c r="NP5" s="927"/>
      <c r="NQ5" s="927"/>
      <c r="NR5" s="927"/>
      <c r="NS5" s="927"/>
      <c r="NT5" s="927"/>
      <c r="NU5" s="927"/>
      <c r="NV5" s="927"/>
      <c r="NW5" s="927"/>
      <c r="NX5" s="927"/>
      <c r="NY5" s="927"/>
      <c r="NZ5" s="927"/>
      <c r="OA5" s="927"/>
      <c r="OB5" s="927"/>
      <c r="OC5" s="927"/>
      <c r="OD5" s="927"/>
      <c r="OE5" s="927"/>
      <c r="OF5" s="927"/>
      <c r="OG5" s="927"/>
      <c r="OH5" s="927"/>
      <c r="OI5" s="927"/>
      <c r="OJ5" s="927"/>
      <c r="OK5" s="927"/>
      <c r="OL5" s="927"/>
      <c r="OM5" s="927"/>
      <c r="ON5" s="927"/>
      <c r="OO5" s="927"/>
      <c r="OP5" s="927"/>
      <c r="OQ5" s="927"/>
      <c r="OR5" s="927"/>
      <c r="OS5" s="927"/>
      <c r="OT5" s="927"/>
      <c r="OU5" s="927"/>
      <c r="OV5" s="927"/>
      <c r="OW5" s="927"/>
      <c r="OX5" s="927"/>
      <c r="OY5" s="927"/>
      <c r="OZ5" s="927"/>
      <c r="PA5" s="927"/>
      <c r="PB5" s="927"/>
      <c r="PC5" s="927"/>
      <c r="PD5" s="927"/>
      <c r="PE5" s="927"/>
      <c r="PF5" s="927"/>
      <c r="PG5" s="927"/>
      <c r="PH5" s="927"/>
      <c r="PI5" s="927"/>
      <c r="PJ5" s="927"/>
      <c r="PK5" s="927"/>
      <c r="PL5" s="927"/>
      <c r="PM5" s="927"/>
      <c r="PN5" s="927"/>
      <c r="PO5" s="927"/>
      <c r="PP5" s="927"/>
      <c r="PQ5" s="927"/>
      <c r="PR5" s="927"/>
      <c r="PS5" s="927"/>
      <c r="PT5" s="927"/>
      <c r="PU5" s="927"/>
      <c r="PV5" s="927"/>
      <c r="PW5" s="927"/>
      <c r="PX5" s="927"/>
      <c r="PY5" s="927"/>
      <c r="PZ5" s="927"/>
      <c r="QA5" s="927"/>
      <c r="QB5" s="927"/>
      <c r="QC5" s="927"/>
      <c r="QD5" s="927"/>
      <c r="QE5" s="927"/>
      <c r="QF5" s="927"/>
      <c r="QG5" s="927"/>
      <c r="QH5" s="927"/>
      <c r="QI5" s="927"/>
      <c r="QJ5" s="927"/>
      <c r="QK5" s="927"/>
      <c r="QL5" s="927"/>
      <c r="QM5" s="927"/>
      <c r="QN5" s="927"/>
      <c r="QO5" s="927"/>
      <c r="QP5" s="927"/>
      <c r="QQ5" s="927"/>
      <c r="QR5" s="927"/>
      <c r="QS5" s="927"/>
      <c r="QT5" s="927"/>
      <c r="QU5" s="927"/>
      <c r="QV5" s="927"/>
      <c r="QW5" s="927"/>
      <c r="QX5" s="927"/>
      <c r="QY5" s="927"/>
      <c r="QZ5" s="927"/>
      <c r="RA5" s="927"/>
      <c r="RB5" s="927"/>
      <c r="RC5" s="927"/>
      <c r="RD5" s="927"/>
      <c r="RE5" s="927"/>
      <c r="RF5" s="927"/>
      <c r="RG5" s="927"/>
      <c r="RH5" s="927"/>
      <c r="RI5" s="927"/>
      <c r="RJ5" s="927"/>
      <c r="RK5" s="927"/>
      <c r="RL5" s="927"/>
      <c r="RM5" s="927"/>
      <c r="RN5" s="927"/>
      <c r="RO5" s="927"/>
      <c r="RP5" s="927"/>
      <c r="RQ5" s="927"/>
      <c r="RR5" s="927"/>
      <c r="RS5" s="927"/>
      <c r="RT5" s="927"/>
      <c r="RU5" s="927"/>
      <c r="RV5" s="927"/>
      <c r="RW5" s="927"/>
      <c r="RX5" s="927"/>
      <c r="RY5" s="927"/>
      <c r="RZ5" s="927"/>
      <c r="SA5" s="927"/>
      <c r="SB5" s="927"/>
      <c r="SC5" s="927"/>
      <c r="SD5" s="927"/>
      <c r="SE5" s="927"/>
      <c r="SF5" s="927"/>
      <c r="SG5" s="927"/>
      <c r="SH5" s="927"/>
      <c r="SI5" s="927"/>
      <c r="SJ5" s="927"/>
      <c r="SK5" s="927"/>
      <c r="SL5" s="927"/>
      <c r="SM5" s="927"/>
      <c r="SN5" s="927"/>
      <c r="SO5" s="927"/>
      <c r="SP5" s="927"/>
      <c r="SQ5" s="927"/>
      <c r="SR5" s="927"/>
      <c r="SS5" s="927"/>
      <c r="ST5" s="927"/>
      <c r="SU5" s="927"/>
      <c r="SV5" s="927"/>
      <c r="SW5" s="927"/>
      <c r="SX5" s="927"/>
      <c r="SY5" s="927"/>
      <c r="SZ5" s="927"/>
      <c r="TA5" s="927"/>
      <c r="TB5" s="927"/>
      <c r="TC5" s="927"/>
      <c r="TD5" s="927"/>
      <c r="TE5" s="927"/>
      <c r="TF5" s="927"/>
      <c r="TG5" s="927"/>
      <c r="TH5" s="927"/>
      <c r="TI5" s="927"/>
      <c r="TJ5" s="927"/>
      <c r="TK5" s="927"/>
      <c r="TL5" s="927"/>
      <c r="TM5" s="927"/>
      <c r="TN5" s="927"/>
      <c r="TO5" s="927"/>
      <c r="TP5" s="927"/>
      <c r="TQ5" s="927"/>
      <c r="TR5" s="927"/>
      <c r="TS5" s="927"/>
      <c r="TT5" s="927"/>
      <c r="TU5" s="927"/>
      <c r="TV5" s="927"/>
      <c r="TW5" s="927"/>
      <c r="TX5" s="927"/>
      <c r="TY5" s="927"/>
      <c r="TZ5" s="927"/>
      <c r="UA5" s="927"/>
      <c r="UB5" s="927"/>
      <c r="UC5" s="927"/>
      <c r="UD5" s="927"/>
      <c r="UE5" s="927"/>
      <c r="UF5" s="927"/>
      <c r="UG5" s="927"/>
      <c r="UH5" s="927"/>
      <c r="UI5" s="927"/>
      <c r="UJ5" s="927"/>
      <c r="UK5" s="927"/>
      <c r="UL5" s="927"/>
      <c r="UM5" s="927"/>
      <c r="UN5" s="927"/>
      <c r="UO5" s="927"/>
      <c r="UP5" s="927"/>
      <c r="UQ5" s="927"/>
      <c r="UR5" s="927"/>
      <c r="US5" s="927"/>
      <c r="UT5" s="927"/>
      <c r="UU5" s="927"/>
      <c r="UV5" s="927"/>
      <c r="UW5" s="927"/>
      <c r="UX5" s="927"/>
      <c r="UY5" s="927"/>
      <c r="UZ5" s="927"/>
      <c r="VA5" s="927"/>
      <c r="VB5" s="927"/>
      <c r="VC5" s="927"/>
      <c r="VD5" s="927"/>
      <c r="VE5" s="927"/>
      <c r="VF5" s="927"/>
      <c r="VG5" s="927"/>
      <c r="VH5" s="927"/>
      <c r="VI5" s="927"/>
      <c r="VJ5" s="927"/>
      <c r="VK5" s="927"/>
      <c r="VL5" s="927"/>
      <c r="VM5" s="927"/>
      <c r="VN5" s="927"/>
      <c r="VO5" s="927"/>
      <c r="VP5" s="927"/>
      <c r="VQ5" s="927"/>
      <c r="VR5" s="927"/>
      <c r="VS5" s="927"/>
      <c r="VT5" s="927"/>
      <c r="VU5" s="927"/>
      <c r="VV5" s="927"/>
      <c r="VW5" s="927"/>
      <c r="VX5" s="927"/>
      <c r="VY5" s="927"/>
      <c r="VZ5" s="927"/>
      <c r="WA5" s="927"/>
      <c r="WB5" s="927"/>
      <c r="WC5" s="927"/>
      <c r="WD5" s="927"/>
      <c r="WE5" s="927"/>
      <c r="WF5" s="927"/>
      <c r="WG5" s="927"/>
      <c r="WH5" s="927"/>
      <c r="WI5" s="927"/>
      <c r="WJ5" s="927"/>
      <c r="WK5" s="927"/>
      <c r="WL5" s="927"/>
      <c r="WM5" s="927"/>
      <c r="WN5" s="927"/>
      <c r="WO5" s="927"/>
      <c r="WP5" s="927"/>
      <c r="WQ5" s="927"/>
      <c r="WR5" s="927"/>
      <c r="WS5" s="927"/>
      <c r="WT5" s="927"/>
      <c r="WU5" s="927"/>
      <c r="WV5" s="927"/>
      <c r="WW5" s="927"/>
      <c r="WX5" s="927"/>
      <c r="WY5" s="927"/>
      <c r="WZ5" s="927"/>
      <c r="XA5" s="927"/>
      <c r="XB5" s="927"/>
      <c r="XC5" s="927"/>
      <c r="XD5" s="927"/>
      <c r="XE5" s="927"/>
      <c r="XF5" s="927"/>
      <c r="XG5" s="927"/>
      <c r="XH5" s="927"/>
      <c r="XI5" s="927"/>
      <c r="XJ5" s="927"/>
      <c r="XK5" s="927"/>
      <c r="XL5" s="927"/>
      <c r="XM5" s="927"/>
      <c r="XN5" s="927"/>
      <c r="XO5" s="927"/>
      <c r="XP5" s="927"/>
      <c r="XQ5" s="927"/>
      <c r="XR5" s="927"/>
      <c r="XS5" s="927"/>
      <c r="XT5" s="927"/>
      <c r="XU5" s="927"/>
      <c r="XV5" s="927"/>
      <c r="XW5" s="927"/>
      <c r="XX5" s="927"/>
      <c r="XY5" s="927"/>
      <c r="XZ5" s="927"/>
      <c r="YA5" s="927"/>
      <c r="YB5" s="927"/>
      <c r="YC5" s="927"/>
      <c r="YD5" s="927"/>
      <c r="YE5" s="927"/>
      <c r="YF5" s="927"/>
      <c r="YG5" s="927"/>
      <c r="YH5" s="927"/>
      <c r="YI5" s="927"/>
      <c r="YJ5" s="927"/>
      <c r="YK5" s="927"/>
      <c r="YL5" s="927"/>
      <c r="YM5" s="927"/>
      <c r="YN5" s="927"/>
      <c r="YO5" s="927"/>
      <c r="YP5" s="927"/>
      <c r="YQ5" s="927"/>
      <c r="YR5" s="927"/>
      <c r="YS5" s="927"/>
      <c r="YT5" s="927"/>
      <c r="YU5" s="927"/>
      <c r="YV5" s="927"/>
      <c r="YW5" s="927"/>
      <c r="YX5" s="927"/>
      <c r="YY5" s="927"/>
      <c r="YZ5" s="927"/>
      <c r="ZA5" s="927"/>
      <c r="ZB5" s="927"/>
      <c r="ZC5" s="927"/>
      <c r="ZD5" s="927"/>
      <c r="ZE5" s="927"/>
      <c r="ZF5" s="927"/>
      <c r="ZG5" s="927"/>
      <c r="ZH5" s="927"/>
      <c r="ZI5" s="927"/>
      <c r="ZJ5" s="927"/>
      <c r="ZK5" s="927"/>
      <c r="ZL5" s="927"/>
      <c r="ZM5" s="927"/>
      <c r="ZN5" s="927"/>
      <c r="ZO5" s="927"/>
      <c r="ZP5" s="927"/>
      <c r="ZQ5" s="927"/>
      <c r="ZR5" s="927"/>
      <c r="ZS5" s="927"/>
      <c r="ZT5" s="927"/>
      <c r="ZU5" s="927"/>
      <c r="ZV5" s="927"/>
      <c r="ZW5" s="927"/>
      <c r="ZX5" s="927"/>
      <c r="ZY5" s="927"/>
      <c r="ZZ5" s="927"/>
      <c r="AAA5" s="927"/>
      <c r="AAB5" s="927"/>
      <c r="AAC5" s="927"/>
      <c r="AAD5" s="927"/>
      <c r="AAE5" s="927"/>
      <c r="AAF5" s="927"/>
      <c r="AAG5" s="927"/>
      <c r="AAH5" s="927"/>
      <c r="AAI5" s="927"/>
      <c r="AAJ5" s="927"/>
      <c r="AAK5" s="927"/>
      <c r="AAL5" s="927"/>
      <c r="AAM5" s="927"/>
      <c r="AAN5" s="927"/>
      <c r="AAO5" s="927"/>
      <c r="AAP5" s="927"/>
      <c r="AAQ5" s="927"/>
      <c r="AAR5" s="927"/>
      <c r="AAS5" s="927"/>
      <c r="AAT5" s="927"/>
      <c r="AAU5" s="927"/>
      <c r="AAV5" s="927"/>
      <c r="AAW5" s="927"/>
      <c r="AAX5" s="927"/>
      <c r="AAY5" s="927"/>
      <c r="AAZ5" s="927"/>
      <c r="ABA5" s="927"/>
      <c r="ABB5" s="927"/>
      <c r="ABC5" s="927"/>
      <c r="ABD5" s="927"/>
      <c r="ABE5" s="927"/>
      <c r="ABF5" s="927"/>
      <c r="ABG5" s="927"/>
      <c r="ABH5" s="927"/>
      <c r="ABI5" s="927"/>
      <c r="ABJ5" s="927"/>
      <c r="ABK5" s="927"/>
      <c r="ABL5" s="927"/>
      <c r="ABM5" s="927"/>
      <c r="ABN5" s="927"/>
      <c r="ABO5" s="927"/>
      <c r="ABP5" s="927"/>
      <c r="ABQ5" s="927"/>
      <c r="ABR5" s="927"/>
      <c r="ABS5" s="927"/>
      <c r="ABT5" s="927"/>
      <c r="ABU5" s="927"/>
      <c r="ABV5" s="927"/>
      <c r="ABW5" s="927"/>
      <c r="ABX5" s="927"/>
      <c r="ABY5" s="927"/>
      <c r="ABZ5" s="927"/>
      <c r="ACA5" s="927"/>
      <c r="ACB5" s="927"/>
      <c r="ACC5" s="927"/>
      <c r="ACD5" s="927"/>
      <c r="ACE5" s="927"/>
      <c r="ACF5" s="927"/>
      <c r="ACG5" s="927"/>
      <c r="ACH5" s="927"/>
      <c r="ACI5" s="927"/>
      <c r="ACJ5" s="927"/>
      <c r="ACK5" s="927"/>
      <c r="ACL5" s="927"/>
      <c r="ACM5" s="927"/>
      <c r="ACN5" s="927"/>
      <c r="ACO5" s="927"/>
      <c r="ACP5" s="927"/>
      <c r="ACQ5" s="945"/>
    </row>
    <row r="6" spans="1:771" ht="30" customHeight="1">
      <c r="A6" s="2864" t="s">
        <v>120</v>
      </c>
      <c r="B6" s="2865"/>
      <c r="C6" s="1172" t="s">
        <v>6</v>
      </c>
      <c r="D6" s="1172" t="s">
        <v>121</v>
      </c>
      <c r="E6" s="2866" t="s">
        <v>507</v>
      </c>
      <c r="F6" s="2867"/>
      <c r="G6" s="2867"/>
      <c r="H6" s="2867"/>
      <c r="I6" s="2867"/>
      <c r="J6" s="2867"/>
      <c r="K6" s="2867"/>
      <c r="L6" s="2867"/>
      <c r="M6" s="2867"/>
      <c r="N6" s="2867"/>
      <c r="O6" s="2867"/>
      <c r="P6" s="2867"/>
      <c r="Q6" s="2867"/>
      <c r="R6" s="2867"/>
      <c r="S6" s="2867"/>
      <c r="T6" s="2867"/>
      <c r="U6" s="2867"/>
      <c r="V6" s="2867"/>
      <c r="W6" s="2868"/>
      <c r="X6" s="2859" t="s">
        <v>22</v>
      </c>
      <c r="Y6" s="2860"/>
      <c r="Z6" s="2860"/>
      <c r="AA6" s="2861"/>
      <c r="AB6" s="1171"/>
      <c r="AC6" s="1171"/>
      <c r="AD6" s="1171"/>
      <c r="AE6" s="1171"/>
      <c r="AF6" s="1171"/>
      <c r="AG6" s="1171"/>
      <c r="AH6" s="1171"/>
      <c r="AI6" s="1171"/>
      <c r="AJ6" s="1171"/>
      <c r="AK6" s="1171"/>
      <c r="AL6" s="1171"/>
      <c r="AM6" s="1171"/>
      <c r="AN6" s="1171"/>
      <c r="AO6" s="1171"/>
      <c r="AP6" s="1171"/>
      <c r="AQ6" s="1171"/>
      <c r="AR6" s="1171"/>
      <c r="AS6" s="1171"/>
      <c r="AT6" s="1171"/>
      <c r="AU6" s="951">
        <v>1</v>
      </c>
      <c r="AV6" s="927"/>
      <c r="AW6" s="968"/>
      <c r="AX6" s="968"/>
      <c r="AY6" s="968"/>
      <c r="AZ6" s="968"/>
      <c r="BA6" s="968"/>
      <c r="BB6" s="968"/>
      <c r="BC6" s="968"/>
      <c r="BD6" s="968"/>
      <c r="BE6" s="968"/>
      <c r="BF6" s="968"/>
      <c r="BG6" s="968"/>
      <c r="BH6" s="968"/>
      <c r="BI6" s="968"/>
      <c r="BJ6" s="968"/>
      <c r="BK6" s="992"/>
      <c r="BL6" s="992"/>
      <c r="BM6" s="992"/>
      <c r="BN6" s="992"/>
      <c r="BO6" s="992"/>
      <c r="BP6" s="992"/>
      <c r="BQ6" s="992"/>
      <c r="BR6" s="992"/>
      <c r="BS6" s="992"/>
      <c r="BT6" s="992"/>
      <c r="BU6" s="992"/>
      <c r="BV6" s="992"/>
      <c r="BW6" s="992"/>
      <c r="BX6" s="992"/>
      <c r="BY6" s="992"/>
      <c r="BZ6" s="992"/>
      <c r="CA6" s="992"/>
      <c r="CB6" s="968"/>
      <c r="CC6" s="952">
        <v>1</v>
      </c>
      <c r="CD6" s="937"/>
      <c r="CE6" s="968"/>
      <c r="CF6" s="927"/>
      <c r="CG6" s="968"/>
      <c r="CH6" s="927"/>
      <c r="CI6" s="968"/>
      <c r="CJ6" s="927"/>
      <c r="CK6" s="968"/>
      <c r="CL6" s="927"/>
      <c r="CM6" s="968"/>
      <c r="CN6" s="927"/>
      <c r="CO6" s="968"/>
      <c r="CP6" s="927"/>
      <c r="CQ6" s="968"/>
      <c r="CR6" s="927"/>
      <c r="CS6" s="968"/>
      <c r="CT6" s="927"/>
      <c r="CU6" s="927"/>
      <c r="CV6" s="927"/>
      <c r="CW6" s="927"/>
      <c r="CX6" s="927"/>
      <c r="CY6" s="927"/>
      <c r="CZ6" s="927"/>
      <c r="DA6" s="927"/>
      <c r="DB6" s="927"/>
      <c r="DC6" s="927"/>
      <c r="DD6" s="927"/>
      <c r="DE6" s="927"/>
      <c r="DF6" s="927"/>
      <c r="DG6" s="927"/>
      <c r="DH6" s="927"/>
      <c r="DI6" s="927"/>
      <c r="DJ6" s="927"/>
      <c r="DK6" s="927"/>
      <c r="DL6" s="927"/>
      <c r="DM6" s="927"/>
      <c r="DN6" s="927"/>
      <c r="DO6" s="927"/>
      <c r="DP6" s="927"/>
      <c r="DQ6" s="927"/>
      <c r="DR6" s="927"/>
      <c r="DS6" s="927"/>
      <c r="DT6" s="927"/>
      <c r="DU6" s="927"/>
      <c r="DV6" s="927"/>
      <c r="DW6" s="927"/>
      <c r="DX6" s="927"/>
      <c r="DY6" s="927"/>
      <c r="DZ6" s="927"/>
      <c r="EA6" s="927"/>
      <c r="EB6" s="927"/>
      <c r="EC6" s="927"/>
      <c r="ED6" s="927"/>
      <c r="EE6" s="927"/>
      <c r="EF6" s="927"/>
      <c r="EG6" s="927"/>
      <c r="EH6" s="927"/>
      <c r="EI6" s="927"/>
      <c r="EJ6" s="927"/>
      <c r="EK6" s="927"/>
      <c r="EL6" s="927"/>
      <c r="EM6" s="927"/>
      <c r="EN6" s="927"/>
      <c r="EO6" s="927"/>
      <c r="EP6" s="927"/>
      <c r="EQ6" s="927"/>
      <c r="ER6" s="927"/>
      <c r="ES6" s="927"/>
      <c r="ET6" s="927"/>
      <c r="EU6" s="927"/>
      <c r="EV6" s="927"/>
      <c r="EW6" s="927"/>
      <c r="EX6" s="927"/>
      <c r="EY6" s="927"/>
      <c r="EZ6" s="927"/>
      <c r="FA6" s="927"/>
      <c r="FB6" s="927"/>
      <c r="FC6" s="927"/>
      <c r="FD6" s="927"/>
      <c r="FE6" s="927"/>
      <c r="FF6" s="927"/>
      <c r="FG6" s="927"/>
      <c r="FH6" s="927"/>
      <c r="FI6" s="927"/>
      <c r="FJ6" s="927"/>
      <c r="FK6" s="927"/>
      <c r="FL6" s="927"/>
      <c r="FM6" s="927"/>
      <c r="FN6" s="927"/>
      <c r="FO6" s="927"/>
      <c r="FP6" s="927"/>
      <c r="FQ6" s="927"/>
      <c r="FR6" s="927"/>
      <c r="FS6" s="927"/>
      <c r="FT6" s="927"/>
      <c r="FU6" s="927"/>
      <c r="FV6" s="927"/>
      <c r="FW6" s="927"/>
      <c r="FX6" s="927"/>
      <c r="FY6" s="927"/>
      <c r="FZ6" s="927"/>
      <c r="GA6" s="927"/>
      <c r="GB6" s="927"/>
      <c r="GC6" s="927"/>
      <c r="GD6" s="927"/>
      <c r="GE6" s="927"/>
      <c r="GF6" s="927"/>
      <c r="GG6" s="927"/>
      <c r="GH6" s="927"/>
      <c r="GI6" s="927"/>
      <c r="GJ6" s="927"/>
      <c r="GK6" s="927"/>
      <c r="GL6" s="927"/>
      <c r="GM6" s="927"/>
      <c r="GN6" s="927"/>
      <c r="GO6" s="927"/>
      <c r="GP6" s="927"/>
      <c r="GQ6" s="927"/>
      <c r="GR6" s="927"/>
      <c r="GS6" s="927"/>
      <c r="GT6" s="927"/>
      <c r="GU6" s="927"/>
      <c r="GV6" s="927"/>
      <c r="GW6" s="927"/>
      <c r="GX6" s="927"/>
      <c r="GY6" s="927"/>
      <c r="GZ6" s="927"/>
      <c r="HA6" s="927"/>
      <c r="HB6" s="927"/>
      <c r="HC6" s="927"/>
      <c r="HD6" s="927"/>
      <c r="HE6" s="927"/>
      <c r="HF6" s="927"/>
      <c r="HG6" s="927"/>
      <c r="HH6" s="927"/>
      <c r="HI6" s="927"/>
      <c r="HJ6" s="927"/>
      <c r="HK6" s="927"/>
      <c r="HL6" s="927"/>
      <c r="HM6" s="927"/>
      <c r="HN6" s="927"/>
      <c r="HO6" s="927"/>
      <c r="HP6" s="927"/>
      <c r="HQ6" s="927"/>
      <c r="HR6" s="927"/>
      <c r="HS6" s="927"/>
      <c r="HT6" s="927"/>
      <c r="HU6" s="927"/>
      <c r="HV6" s="927"/>
      <c r="HW6" s="927"/>
      <c r="HX6" s="927"/>
      <c r="HY6" s="927"/>
      <c r="HZ6" s="927"/>
      <c r="IA6" s="927"/>
      <c r="IB6" s="927"/>
      <c r="IC6" s="927"/>
      <c r="ID6" s="927"/>
      <c r="IE6" s="927"/>
      <c r="IF6" s="927"/>
      <c r="IG6" s="927"/>
      <c r="IH6" s="927"/>
      <c r="II6" s="927"/>
      <c r="IJ6" s="927"/>
      <c r="IK6" s="927"/>
      <c r="IL6" s="927"/>
      <c r="IM6" s="927"/>
      <c r="IN6" s="927"/>
      <c r="IO6" s="927"/>
      <c r="IP6" s="927"/>
      <c r="IQ6" s="927"/>
      <c r="IR6" s="927"/>
      <c r="IS6" s="927"/>
      <c r="IT6" s="927"/>
      <c r="IU6" s="927"/>
      <c r="IV6" s="927"/>
      <c r="IW6" s="927"/>
      <c r="IX6" s="927"/>
      <c r="IY6" s="927"/>
      <c r="IZ6" s="927"/>
      <c r="JA6" s="927"/>
      <c r="JB6" s="927"/>
      <c r="JC6" s="927"/>
      <c r="JD6" s="927"/>
      <c r="JE6" s="927"/>
      <c r="JF6" s="927"/>
      <c r="JG6" s="927"/>
      <c r="JH6" s="927"/>
      <c r="JI6" s="927"/>
      <c r="JJ6" s="927"/>
      <c r="JK6" s="927"/>
      <c r="JL6" s="927"/>
      <c r="JM6" s="927"/>
      <c r="JN6" s="927"/>
      <c r="JO6" s="927"/>
      <c r="JP6" s="927"/>
      <c r="JQ6" s="927"/>
      <c r="JR6" s="927"/>
      <c r="JS6" s="927"/>
      <c r="JT6" s="927"/>
      <c r="JU6" s="927"/>
      <c r="JV6" s="927"/>
      <c r="JW6" s="927"/>
      <c r="JX6" s="927"/>
      <c r="JY6" s="927"/>
      <c r="JZ6" s="927"/>
      <c r="KA6" s="927"/>
      <c r="KB6" s="927"/>
      <c r="KC6" s="927"/>
      <c r="KD6" s="927"/>
      <c r="KE6" s="927"/>
      <c r="KF6" s="927"/>
      <c r="KG6" s="927"/>
      <c r="KH6" s="927"/>
      <c r="KI6" s="927"/>
      <c r="KJ6" s="927"/>
      <c r="KK6" s="927"/>
      <c r="KL6" s="927"/>
      <c r="KM6" s="927"/>
      <c r="KN6" s="927"/>
      <c r="KO6" s="927"/>
      <c r="KP6" s="927"/>
      <c r="KQ6" s="927"/>
      <c r="KR6" s="927"/>
      <c r="KS6" s="927"/>
      <c r="KT6" s="927"/>
      <c r="KU6" s="927"/>
      <c r="KV6" s="927"/>
      <c r="KW6" s="927"/>
      <c r="KX6" s="927"/>
      <c r="KY6" s="927"/>
      <c r="KZ6" s="927"/>
      <c r="LA6" s="927"/>
      <c r="LB6" s="927"/>
      <c r="LC6" s="927"/>
      <c r="LD6" s="927"/>
      <c r="LE6" s="927"/>
      <c r="LF6" s="927"/>
      <c r="LG6" s="927"/>
      <c r="LH6" s="927"/>
      <c r="LI6" s="927"/>
      <c r="LJ6" s="927"/>
      <c r="LK6" s="927"/>
      <c r="LL6" s="927"/>
      <c r="LM6" s="927"/>
      <c r="LN6" s="927"/>
      <c r="LO6" s="927"/>
      <c r="LP6" s="927"/>
      <c r="LQ6" s="927"/>
      <c r="LR6" s="927"/>
      <c r="LS6" s="927"/>
      <c r="LT6" s="927"/>
      <c r="LU6" s="927"/>
      <c r="LV6" s="927"/>
      <c r="LW6" s="927"/>
      <c r="LX6" s="927"/>
      <c r="LY6" s="927"/>
      <c r="LZ6" s="927"/>
      <c r="MA6" s="927"/>
      <c r="MB6" s="927"/>
      <c r="MC6" s="927"/>
      <c r="MD6" s="927"/>
      <c r="ME6" s="927"/>
      <c r="MF6" s="927"/>
      <c r="MG6" s="927"/>
      <c r="MH6" s="927"/>
      <c r="MI6" s="927"/>
      <c r="MJ6" s="927"/>
      <c r="MK6" s="927"/>
      <c r="ML6" s="927"/>
      <c r="MM6" s="927"/>
      <c r="MN6" s="927"/>
      <c r="MO6" s="927"/>
      <c r="MP6" s="927"/>
      <c r="MQ6" s="927"/>
      <c r="MR6" s="927"/>
      <c r="MS6" s="927"/>
      <c r="MT6" s="927"/>
      <c r="MU6" s="927"/>
      <c r="MV6" s="927"/>
      <c r="MW6" s="927"/>
      <c r="MX6" s="927"/>
      <c r="MY6" s="927"/>
      <c r="MZ6" s="927"/>
      <c r="NA6" s="927"/>
      <c r="NB6" s="927"/>
      <c r="NC6" s="927"/>
      <c r="ND6" s="927"/>
      <c r="NE6" s="927"/>
      <c r="NF6" s="927"/>
      <c r="NG6" s="927"/>
      <c r="NH6" s="927"/>
      <c r="NI6" s="927"/>
      <c r="NJ6" s="927"/>
      <c r="NK6" s="927"/>
      <c r="NL6" s="927"/>
      <c r="NM6" s="927"/>
      <c r="NN6" s="927"/>
      <c r="NO6" s="927"/>
      <c r="NP6" s="927"/>
      <c r="NQ6" s="927"/>
      <c r="NR6" s="927"/>
      <c r="NS6" s="927"/>
      <c r="NT6" s="927"/>
      <c r="NU6" s="927"/>
      <c r="NV6" s="927"/>
      <c r="NW6" s="927"/>
      <c r="NX6" s="927"/>
      <c r="NY6" s="927"/>
      <c r="NZ6" s="927"/>
      <c r="OA6" s="927"/>
      <c r="OB6" s="927"/>
      <c r="OC6" s="927"/>
      <c r="OD6" s="927"/>
      <c r="OE6" s="927"/>
      <c r="OF6" s="927"/>
      <c r="OG6" s="927"/>
      <c r="OH6" s="927"/>
      <c r="OI6" s="927"/>
      <c r="OJ6" s="927"/>
      <c r="OK6" s="927"/>
      <c r="OL6" s="927"/>
      <c r="OM6" s="927"/>
      <c r="ON6" s="927"/>
      <c r="OO6" s="927"/>
      <c r="OP6" s="927"/>
      <c r="OQ6" s="927"/>
      <c r="OR6" s="927"/>
      <c r="OS6" s="927"/>
      <c r="OT6" s="927"/>
      <c r="OU6" s="927"/>
      <c r="OV6" s="927"/>
      <c r="OW6" s="927"/>
      <c r="OX6" s="927"/>
      <c r="OY6" s="927"/>
      <c r="OZ6" s="927"/>
      <c r="PA6" s="927"/>
      <c r="PB6" s="927"/>
      <c r="PC6" s="927"/>
      <c r="PD6" s="927"/>
      <c r="PE6" s="927"/>
      <c r="PF6" s="927"/>
      <c r="PG6" s="927"/>
      <c r="PH6" s="927"/>
      <c r="PI6" s="927"/>
      <c r="PJ6" s="927"/>
      <c r="PK6" s="927"/>
      <c r="PL6" s="927"/>
      <c r="PM6" s="927"/>
      <c r="PN6" s="927"/>
      <c r="PO6" s="927"/>
      <c r="PP6" s="927"/>
      <c r="PQ6" s="927"/>
      <c r="PR6" s="927"/>
      <c r="PS6" s="927"/>
      <c r="PT6" s="927"/>
      <c r="PU6" s="927"/>
      <c r="PV6" s="927"/>
      <c r="PW6" s="927"/>
      <c r="PX6" s="927"/>
      <c r="PY6" s="927"/>
      <c r="PZ6" s="927"/>
      <c r="QA6" s="927"/>
      <c r="QB6" s="927"/>
      <c r="QC6" s="927"/>
      <c r="QD6" s="927"/>
      <c r="QE6" s="927"/>
      <c r="QF6" s="927"/>
      <c r="QG6" s="927"/>
      <c r="QH6" s="927"/>
      <c r="QI6" s="927"/>
      <c r="QJ6" s="927"/>
      <c r="QK6" s="927"/>
      <c r="QL6" s="927"/>
      <c r="QM6" s="927"/>
      <c r="QN6" s="927"/>
      <c r="QO6" s="927"/>
      <c r="QP6" s="927"/>
      <c r="QQ6" s="927"/>
      <c r="QR6" s="927"/>
      <c r="QS6" s="927"/>
      <c r="QT6" s="927"/>
      <c r="QU6" s="927"/>
      <c r="QV6" s="927"/>
      <c r="QW6" s="927"/>
      <c r="QX6" s="927"/>
      <c r="QY6" s="927"/>
      <c r="QZ6" s="927"/>
      <c r="RA6" s="927"/>
      <c r="RB6" s="927"/>
      <c r="RC6" s="927"/>
      <c r="RD6" s="927"/>
      <c r="RE6" s="927"/>
      <c r="RF6" s="927"/>
      <c r="RG6" s="927"/>
      <c r="RH6" s="927"/>
      <c r="RI6" s="927"/>
      <c r="RJ6" s="927"/>
      <c r="RK6" s="927"/>
      <c r="RL6" s="927"/>
      <c r="RM6" s="927"/>
      <c r="RN6" s="927"/>
      <c r="RO6" s="927"/>
      <c r="RP6" s="927"/>
      <c r="RQ6" s="927"/>
      <c r="RR6" s="927"/>
      <c r="RS6" s="927"/>
      <c r="RT6" s="927"/>
      <c r="RU6" s="927"/>
      <c r="RV6" s="927"/>
      <c r="RW6" s="927"/>
      <c r="RX6" s="927"/>
      <c r="RY6" s="927"/>
      <c r="RZ6" s="927"/>
      <c r="SA6" s="927"/>
      <c r="SB6" s="927"/>
      <c r="SC6" s="927"/>
      <c r="SD6" s="927"/>
      <c r="SE6" s="927"/>
      <c r="SF6" s="927"/>
      <c r="SG6" s="927"/>
      <c r="SH6" s="927"/>
      <c r="SI6" s="927"/>
      <c r="SJ6" s="927"/>
      <c r="SK6" s="927"/>
      <c r="SL6" s="927"/>
      <c r="SM6" s="927"/>
      <c r="SN6" s="927"/>
      <c r="SO6" s="927"/>
      <c r="SP6" s="927"/>
      <c r="SQ6" s="927"/>
      <c r="SR6" s="927"/>
      <c r="SS6" s="927"/>
      <c r="ST6" s="927"/>
      <c r="SU6" s="927"/>
      <c r="SV6" s="927"/>
      <c r="SW6" s="927"/>
      <c r="SX6" s="927"/>
      <c r="SY6" s="927"/>
      <c r="SZ6" s="927"/>
      <c r="TA6" s="927"/>
      <c r="TB6" s="927"/>
      <c r="TC6" s="927"/>
      <c r="TD6" s="927"/>
      <c r="TE6" s="927"/>
      <c r="TF6" s="927"/>
      <c r="TG6" s="927"/>
      <c r="TH6" s="927"/>
      <c r="TI6" s="927"/>
      <c r="TJ6" s="927"/>
      <c r="TK6" s="927"/>
      <c r="TL6" s="927"/>
      <c r="TM6" s="927"/>
      <c r="TN6" s="927"/>
      <c r="TO6" s="927"/>
      <c r="TP6" s="927"/>
      <c r="TQ6" s="927"/>
      <c r="TR6" s="927"/>
      <c r="TS6" s="927"/>
      <c r="TT6" s="927"/>
      <c r="TU6" s="927"/>
      <c r="TV6" s="927"/>
      <c r="TW6" s="927"/>
      <c r="TX6" s="927"/>
      <c r="TY6" s="927"/>
      <c r="TZ6" s="927"/>
      <c r="UA6" s="927"/>
      <c r="UB6" s="927"/>
      <c r="UC6" s="927"/>
      <c r="UD6" s="927"/>
      <c r="UE6" s="927"/>
      <c r="UF6" s="927"/>
      <c r="UG6" s="927"/>
      <c r="UH6" s="927"/>
      <c r="UI6" s="927"/>
      <c r="UJ6" s="927"/>
      <c r="UK6" s="927"/>
      <c r="UL6" s="927"/>
      <c r="UM6" s="927"/>
      <c r="UN6" s="927"/>
      <c r="UO6" s="927"/>
      <c r="UP6" s="927"/>
      <c r="UQ6" s="927"/>
      <c r="UR6" s="927"/>
      <c r="US6" s="927"/>
      <c r="UT6" s="927"/>
      <c r="UU6" s="927"/>
      <c r="UV6" s="927"/>
      <c r="UW6" s="927"/>
      <c r="UX6" s="927"/>
      <c r="UY6" s="927"/>
      <c r="UZ6" s="927"/>
      <c r="VA6" s="927"/>
      <c r="VB6" s="927"/>
      <c r="VC6" s="927"/>
      <c r="VD6" s="927"/>
      <c r="VE6" s="927"/>
      <c r="VF6" s="927"/>
      <c r="VG6" s="927"/>
      <c r="VH6" s="927"/>
      <c r="VI6" s="927"/>
      <c r="VJ6" s="927"/>
      <c r="VK6" s="927"/>
      <c r="VL6" s="927"/>
      <c r="VM6" s="927"/>
      <c r="VN6" s="927"/>
      <c r="VO6" s="927"/>
      <c r="VP6" s="927"/>
      <c r="VQ6" s="927"/>
      <c r="VR6" s="927"/>
      <c r="VS6" s="927"/>
      <c r="VT6" s="927"/>
      <c r="VU6" s="927"/>
      <c r="VV6" s="927"/>
      <c r="VW6" s="927"/>
      <c r="VX6" s="927"/>
      <c r="VY6" s="927"/>
      <c r="VZ6" s="927"/>
      <c r="WA6" s="927"/>
      <c r="WB6" s="927"/>
      <c r="WC6" s="927"/>
      <c r="WD6" s="927"/>
      <c r="WE6" s="927"/>
      <c r="WF6" s="927"/>
      <c r="WG6" s="927"/>
      <c r="WH6" s="927"/>
      <c r="WI6" s="927"/>
      <c r="WJ6" s="927"/>
      <c r="WK6" s="927"/>
      <c r="WL6" s="927"/>
      <c r="WM6" s="927"/>
      <c r="WN6" s="927"/>
      <c r="WO6" s="927"/>
      <c r="WP6" s="927"/>
      <c r="WQ6" s="927"/>
      <c r="WR6" s="927"/>
      <c r="WS6" s="927"/>
      <c r="WT6" s="927"/>
      <c r="WU6" s="927"/>
      <c r="WV6" s="927"/>
      <c r="WW6" s="927"/>
      <c r="WX6" s="927"/>
      <c r="WY6" s="927"/>
      <c r="WZ6" s="927"/>
      <c r="XA6" s="927"/>
      <c r="XB6" s="927"/>
      <c r="XC6" s="927"/>
      <c r="XD6" s="927"/>
      <c r="XE6" s="927"/>
      <c r="XF6" s="927"/>
      <c r="XG6" s="927"/>
      <c r="XH6" s="927"/>
      <c r="XI6" s="927"/>
      <c r="XJ6" s="927"/>
      <c r="XK6" s="927"/>
      <c r="XL6" s="927"/>
      <c r="XM6" s="927"/>
      <c r="XN6" s="927"/>
      <c r="XO6" s="927"/>
      <c r="XP6" s="927"/>
      <c r="XQ6" s="927"/>
      <c r="XR6" s="927"/>
      <c r="XS6" s="927"/>
      <c r="XT6" s="927"/>
      <c r="XU6" s="927"/>
      <c r="XV6" s="927"/>
      <c r="XW6" s="927"/>
      <c r="XX6" s="927"/>
      <c r="XY6" s="927"/>
      <c r="XZ6" s="927"/>
      <c r="YA6" s="927"/>
      <c r="YB6" s="927"/>
      <c r="YC6" s="927"/>
      <c r="YD6" s="927"/>
      <c r="YE6" s="927"/>
      <c r="YF6" s="927"/>
      <c r="YG6" s="927"/>
      <c r="YH6" s="927"/>
      <c r="YI6" s="927"/>
      <c r="YJ6" s="927"/>
      <c r="YK6" s="927"/>
      <c r="YL6" s="927"/>
      <c r="YM6" s="927"/>
      <c r="YN6" s="927"/>
      <c r="YO6" s="927"/>
      <c r="YP6" s="927"/>
      <c r="YQ6" s="927"/>
      <c r="YR6" s="927"/>
      <c r="YS6" s="927"/>
      <c r="YT6" s="927"/>
      <c r="YU6" s="927"/>
      <c r="YV6" s="927"/>
      <c r="YW6" s="927"/>
      <c r="YX6" s="927"/>
      <c r="YY6" s="927"/>
      <c r="YZ6" s="927"/>
      <c r="ZA6" s="927"/>
      <c r="ZB6" s="927"/>
      <c r="ZC6" s="927"/>
      <c r="ZD6" s="927"/>
      <c r="ZE6" s="927"/>
      <c r="ZF6" s="927"/>
      <c r="ZG6" s="927"/>
      <c r="ZH6" s="927"/>
      <c r="ZI6" s="927"/>
      <c r="ZJ6" s="927"/>
      <c r="ZK6" s="927"/>
      <c r="ZL6" s="927"/>
      <c r="ZM6" s="927"/>
      <c r="ZN6" s="927"/>
      <c r="ZO6" s="927"/>
      <c r="ZP6" s="927"/>
      <c r="ZQ6" s="927"/>
      <c r="ZR6" s="927"/>
      <c r="ZS6" s="927"/>
      <c r="ZT6" s="927"/>
      <c r="ZU6" s="927"/>
      <c r="ZV6" s="927"/>
      <c r="ZW6" s="927"/>
      <c r="ZX6" s="927"/>
      <c r="ZY6" s="927"/>
      <c r="ZZ6" s="927"/>
      <c r="AAA6" s="927"/>
      <c r="AAB6" s="927"/>
      <c r="AAC6" s="927"/>
      <c r="AAD6" s="927"/>
      <c r="AAE6" s="927"/>
      <c r="AAF6" s="927"/>
      <c r="AAG6" s="927"/>
      <c r="AAH6" s="927"/>
      <c r="AAI6" s="927"/>
      <c r="AAJ6" s="927"/>
      <c r="AAK6" s="927"/>
      <c r="AAL6" s="927"/>
      <c r="AAM6" s="927"/>
      <c r="AAN6" s="927"/>
      <c r="AAO6" s="927"/>
      <c r="AAP6" s="927"/>
      <c r="AAQ6" s="927"/>
      <c r="AAR6" s="927"/>
      <c r="AAS6" s="927"/>
      <c r="AAT6" s="927"/>
      <c r="AAU6" s="927"/>
      <c r="AAV6" s="927"/>
      <c r="AAW6" s="927"/>
      <c r="AAX6" s="927"/>
      <c r="AAY6" s="927"/>
      <c r="AAZ6" s="927"/>
      <c r="ABA6" s="927"/>
      <c r="ABB6" s="927"/>
      <c r="ABC6" s="927"/>
      <c r="ABD6" s="927"/>
      <c r="ABE6" s="927"/>
      <c r="ABF6" s="927"/>
      <c r="ABG6" s="927"/>
      <c r="ABH6" s="927"/>
      <c r="ABI6" s="927"/>
      <c r="ABJ6" s="927"/>
      <c r="ABK6" s="927"/>
      <c r="ABL6" s="927"/>
      <c r="ABM6" s="927"/>
      <c r="ABN6" s="927"/>
      <c r="ABO6" s="927"/>
      <c r="ABP6" s="927"/>
      <c r="ABQ6" s="927"/>
      <c r="ABR6" s="927"/>
      <c r="ABS6" s="927"/>
      <c r="ABT6" s="927"/>
      <c r="ABU6" s="927"/>
      <c r="ABV6" s="927"/>
      <c r="ABW6" s="927"/>
      <c r="ABX6" s="927"/>
      <c r="ABY6" s="927"/>
      <c r="ABZ6" s="927"/>
      <c r="ACA6" s="927"/>
      <c r="ACB6" s="927"/>
      <c r="ACC6" s="927"/>
      <c r="ACD6" s="927"/>
      <c r="ACE6" s="927"/>
      <c r="ACF6" s="927"/>
      <c r="ACG6" s="927"/>
      <c r="ACH6" s="927"/>
      <c r="ACI6" s="927"/>
      <c r="ACJ6" s="927"/>
      <c r="ACK6" s="927"/>
      <c r="ACL6" s="927"/>
      <c r="ACM6" s="927"/>
      <c r="ACN6" s="927"/>
      <c r="ACO6" s="927"/>
      <c r="ACP6" s="927"/>
      <c r="ACQ6" s="945"/>
    </row>
    <row r="7" spans="1:771" ht="48.75" customHeight="1" thickBot="1">
      <c r="A7" s="2831" t="s">
        <v>931</v>
      </c>
      <c r="B7" s="2831"/>
      <c r="C7" s="1170" t="s">
        <v>932</v>
      </c>
      <c r="D7" s="1169" t="s">
        <v>122</v>
      </c>
      <c r="E7" s="2837" t="s">
        <v>933</v>
      </c>
      <c r="F7" s="2837"/>
      <c r="G7" s="2837"/>
      <c r="H7" s="2837"/>
      <c r="I7" s="2837"/>
      <c r="J7" s="2837"/>
      <c r="K7" s="2837"/>
      <c r="L7" s="2837"/>
      <c r="M7" s="2837"/>
      <c r="N7" s="2837"/>
      <c r="O7" s="2837"/>
      <c r="P7" s="2837"/>
      <c r="Q7" s="2837"/>
      <c r="R7" s="2837"/>
      <c r="S7" s="2837"/>
      <c r="T7" s="2837"/>
      <c r="U7" s="2837"/>
      <c r="V7" s="2837"/>
      <c r="W7" s="2837"/>
      <c r="X7" s="2862" t="s">
        <v>934</v>
      </c>
      <c r="Y7" s="2862"/>
      <c r="Z7" s="2862"/>
      <c r="AA7" s="2862"/>
      <c r="AB7" s="1061"/>
      <c r="AC7" s="1061"/>
      <c r="AD7" s="1032"/>
      <c r="AE7" s="1061"/>
      <c r="AF7" s="1061"/>
      <c r="AG7" s="1061"/>
      <c r="AH7" s="1061"/>
      <c r="AI7" s="1061"/>
      <c r="AJ7" s="1061"/>
      <c r="AK7" s="1061"/>
      <c r="AL7" s="1061"/>
      <c r="AM7" s="1061"/>
      <c r="AN7" s="1061"/>
      <c r="AO7" s="1061"/>
      <c r="AP7" s="1061"/>
      <c r="AQ7" s="1061"/>
      <c r="AR7" s="1061"/>
      <c r="AS7" s="1061"/>
      <c r="AT7" s="1061"/>
      <c r="AU7" s="951">
        <v>1</v>
      </c>
      <c r="AV7" s="927"/>
      <c r="AW7" s="1167"/>
      <c r="AX7" s="1167"/>
      <c r="AY7" s="1167"/>
      <c r="AZ7" s="1167"/>
      <c r="BA7" s="1167"/>
      <c r="BB7" s="1167"/>
      <c r="BC7" s="1167"/>
      <c r="BD7" s="1167"/>
      <c r="BE7" s="1167"/>
      <c r="BF7" s="1167"/>
      <c r="BG7" s="1167"/>
      <c r="BH7" s="1167"/>
      <c r="BI7" s="1167"/>
      <c r="BJ7" s="1167"/>
      <c r="BK7" s="1168"/>
      <c r="BL7" s="1168"/>
      <c r="BM7" s="1168"/>
      <c r="BN7" s="1168"/>
      <c r="BO7" s="1168"/>
      <c r="BP7" s="1168"/>
      <c r="BQ7" s="1168"/>
      <c r="BR7" s="1168"/>
      <c r="BS7" s="1168"/>
      <c r="BT7" s="1168"/>
      <c r="BU7" s="1168"/>
      <c r="BV7" s="1168"/>
      <c r="BW7" s="1168"/>
      <c r="BX7" s="1168"/>
      <c r="BY7" s="1168"/>
      <c r="BZ7" s="1168"/>
      <c r="CA7" s="1168"/>
      <c r="CB7" s="1167"/>
      <c r="CC7" s="952">
        <v>1</v>
      </c>
      <c r="CD7" s="1167"/>
      <c r="CE7" s="968"/>
      <c r="CF7" s="927"/>
      <c r="CG7" s="968"/>
      <c r="CH7" s="927"/>
      <c r="CI7" s="968"/>
      <c r="CJ7" s="927"/>
      <c r="CK7" s="968"/>
      <c r="CL7" s="927"/>
      <c r="CM7" s="968"/>
      <c r="CN7" s="927"/>
      <c r="CO7" s="968"/>
      <c r="CP7" s="927"/>
      <c r="CQ7" s="968"/>
      <c r="CR7" s="927"/>
      <c r="CS7" s="968"/>
      <c r="CT7" s="927"/>
      <c r="CU7" s="1024"/>
      <c r="CV7" s="1024"/>
      <c r="CW7" s="1024"/>
      <c r="CX7" s="1024"/>
      <c r="CY7" s="1024"/>
      <c r="CZ7" s="1024"/>
      <c r="DA7" s="1024"/>
      <c r="DB7" s="1024"/>
      <c r="DC7" s="1024"/>
      <c r="DD7" s="1024"/>
      <c r="DE7" s="927"/>
      <c r="DF7" s="927"/>
      <c r="DG7" s="927"/>
      <c r="DH7" s="927"/>
      <c r="DI7" s="927"/>
      <c r="DJ7" s="927"/>
      <c r="DK7" s="927"/>
      <c r="DL7" s="927"/>
      <c r="DM7" s="927"/>
      <c r="DN7" s="927"/>
      <c r="DO7" s="927"/>
      <c r="DP7" s="927"/>
      <c r="DQ7" s="1024"/>
      <c r="DR7" s="1024"/>
      <c r="DS7" s="1024"/>
      <c r="DT7" s="1024"/>
      <c r="DU7" s="1024"/>
      <c r="DV7" s="927"/>
      <c r="DW7" s="927"/>
      <c r="DX7" s="927"/>
      <c r="DY7" s="927"/>
      <c r="DZ7" s="927"/>
      <c r="EA7" s="927"/>
      <c r="EB7" s="927"/>
      <c r="EC7" s="927"/>
      <c r="ED7" s="927"/>
      <c r="EE7" s="927"/>
      <c r="EF7" s="927"/>
      <c r="EG7" s="927"/>
      <c r="EH7" s="927"/>
      <c r="EI7" s="927"/>
      <c r="EJ7" s="927"/>
      <c r="EK7" s="927"/>
      <c r="EL7" s="927"/>
      <c r="EM7" s="927"/>
      <c r="EN7" s="927"/>
      <c r="EO7" s="927"/>
      <c r="EP7" s="927"/>
      <c r="EQ7" s="927"/>
      <c r="ER7" s="927"/>
      <c r="ES7" s="927"/>
      <c r="ET7" s="927"/>
      <c r="EU7" s="927"/>
      <c r="EV7" s="927"/>
      <c r="EW7" s="927"/>
      <c r="EX7" s="927"/>
      <c r="EY7" s="927"/>
      <c r="EZ7" s="927"/>
      <c r="FA7" s="927"/>
      <c r="FB7" s="927"/>
      <c r="FC7" s="927"/>
      <c r="FD7" s="927"/>
      <c r="FE7" s="927"/>
      <c r="FF7" s="927"/>
      <c r="FG7" s="927"/>
      <c r="FH7" s="927"/>
      <c r="FI7" s="927"/>
      <c r="FJ7" s="927"/>
      <c r="FK7" s="927"/>
      <c r="FL7" s="927"/>
      <c r="FM7" s="927"/>
      <c r="FN7" s="927"/>
      <c r="FO7" s="927"/>
      <c r="FP7" s="927"/>
      <c r="FQ7" s="927"/>
      <c r="FR7" s="927"/>
      <c r="FS7" s="927"/>
      <c r="FT7" s="927"/>
      <c r="FU7" s="927"/>
      <c r="FV7" s="927"/>
      <c r="FW7" s="927"/>
      <c r="FX7" s="927"/>
      <c r="FY7" s="927"/>
      <c r="FZ7" s="927"/>
      <c r="GA7" s="927"/>
      <c r="GB7" s="927"/>
      <c r="GC7" s="927"/>
      <c r="GD7" s="927"/>
      <c r="GE7" s="927"/>
      <c r="GF7" s="927"/>
      <c r="GG7" s="927"/>
      <c r="GH7" s="927"/>
      <c r="GI7" s="927"/>
      <c r="GJ7" s="927"/>
      <c r="GK7" s="927"/>
      <c r="GL7" s="927"/>
      <c r="GM7" s="927"/>
      <c r="GN7" s="927"/>
      <c r="GO7" s="927"/>
      <c r="GP7" s="927"/>
      <c r="GQ7" s="927"/>
      <c r="GR7" s="927"/>
      <c r="GS7" s="927"/>
      <c r="GT7" s="927"/>
      <c r="GU7" s="927"/>
      <c r="GV7" s="927"/>
      <c r="GW7" s="927"/>
      <c r="GX7" s="927"/>
      <c r="GY7" s="927"/>
      <c r="GZ7" s="927"/>
      <c r="HA7" s="927"/>
      <c r="HB7" s="927"/>
      <c r="HC7" s="927"/>
      <c r="HD7" s="927"/>
      <c r="HE7" s="927"/>
      <c r="HF7" s="927"/>
      <c r="HG7" s="927"/>
      <c r="HH7" s="927"/>
      <c r="HI7" s="927"/>
      <c r="HJ7" s="927"/>
      <c r="HK7" s="927"/>
      <c r="HL7" s="927"/>
      <c r="HM7" s="927"/>
      <c r="HN7" s="927"/>
      <c r="HO7" s="927"/>
      <c r="HP7" s="927"/>
      <c r="HQ7" s="927"/>
      <c r="HR7" s="927"/>
      <c r="HS7" s="927"/>
      <c r="HT7" s="927"/>
      <c r="HU7" s="927"/>
      <c r="HV7" s="927"/>
      <c r="HW7" s="927"/>
      <c r="HX7" s="927"/>
      <c r="HY7" s="927"/>
      <c r="HZ7" s="927"/>
      <c r="IA7" s="927"/>
      <c r="IB7" s="927"/>
      <c r="IC7" s="927"/>
      <c r="ID7" s="927"/>
      <c r="IE7" s="927"/>
      <c r="IF7" s="927"/>
      <c r="IG7" s="927"/>
      <c r="IH7" s="927"/>
      <c r="II7" s="927"/>
      <c r="IJ7" s="927"/>
      <c r="IK7" s="927"/>
      <c r="IL7" s="927"/>
      <c r="IM7" s="927"/>
      <c r="IN7" s="927"/>
      <c r="IO7" s="927"/>
      <c r="IP7" s="927"/>
      <c r="IQ7" s="927"/>
      <c r="IR7" s="927"/>
      <c r="IS7" s="927"/>
      <c r="IT7" s="927"/>
      <c r="IU7" s="927"/>
      <c r="IV7" s="927"/>
      <c r="IW7" s="927"/>
      <c r="IX7" s="927"/>
      <c r="IY7" s="927"/>
      <c r="IZ7" s="927"/>
      <c r="JA7" s="927"/>
      <c r="JB7" s="927"/>
      <c r="JC7" s="927"/>
      <c r="JD7" s="927"/>
      <c r="JE7" s="927"/>
      <c r="JF7" s="927"/>
      <c r="JG7" s="927"/>
      <c r="JH7" s="927"/>
      <c r="JI7" s="927"/>
      <c r="JJ7" s="927"/>
      <c r="JK7" s="927"/>
      <c r="JL7" s="927"/>
      <c r="JM7" s="927"/>
      <c r="JN7" s="927"/>
      <c r="JO7" s="927"/>
      <c r="JP7" s="927"/>
      <c r="JQ7" s="927"/>
      <c r="JR7" s="927"/>
      <c r="JS7" s="927"/>
      <c r="JT7" s="927"/>
      <c r="JU7" s="927"/>
      <c r="JV7" s="927"/>
      <c r="JW7" s="927"/>
      <c r="JX7" s="927"/>
      <c r="JY7" s="927"/>
      <c r="JZ7" s="927"/>
      <c r="KA7" s="927"/>
      <c r="KB7" s="927"/>
      <c r="KC7" s="927"/>
      <c r="KD7" s="927"/>
      <c r="KE7" s="927"/>
      <c r="KF7" s="927"/>
      <c r="KG7" s="927"/>
      <c r="KH7" s="927"/>
      <c r="KI7" s="927"/>
      <c r="KJ7" s="927"/>
      <c r="KK7" s="927"/>
      <c r="KL7" s="927"/>
      <c r="KM7" s="927"/>
      <c r="KN7" s="927"/>
      <c r="KO7" s="927"/>
      <c r="KP7" s="927"/>
      <c r="KQ7" s="927"/>
      <c r="KR7" s="927"/>
      <c r="KS7" s="927"/>
      <c r="KT7" s="927"/>
      <c r="KU7" s="927"/>
      <c r="KV7" s="927"/>
      <c r="KW7" s="927"/>
      <c r="KX7" s="927"/>
      <c r="KY7" s="927"/>
      <c r="KZ7" s="927"/>
      <c r="LA7" s="927"/>
      <c r="LB7" s="927"/>
      <c r="LC7" s="927"/>
      <c r="LD7" s="927"/>
      <c r="LE7" s="927"/>
      <c r="LF7" s="927"/>
      <c r="LG7" s="927"/>
      <c r="LH7" s="927"/>
      <c r="LI7" s="927"/>
      <c r="LJ7" s="927"/>
      <c r="LK7" s="927"/>
      <c r="LL7" s="927"/>
      <c r="LM7" s="927"/>
      <c r="LN7" s="927"/>
      <c r="LO7" s="927"/>
      <c r="LP7" s="927"/>
      <c r="LQ7" s="927"/>
      <c r="LR7" s="927"/>
      <c r="LS7" s="927"/>
      <c r="LT7" s="927"/>
      <c r="LU7" s="927"/>
      <c r="LV7" s="927"/>
      <c r="LW7" s="927"/>
      <c r="LX7" s="927"/>
      <c r="LY7" s="927"/>
      <c r="LZ7" s="927"/>
      <c r="MA7" s="927"/>
      <c r="MB7" s="927"/>
      <c r="MC7" s="927"/>
      <c r="MD7" s="927"/>
      <c r="ME7" s="927"/>
      <c r="MF7" s="927"/>
      <c r="MG7" s="927"/>
      <c r="MH7" s="927"/>
      <c r="MI7" s="927"/>
      <c r="MJ7" s="927"/>
      <c r="MK7" s="927"/>
      <c r="ML7" s="927"/>
      <c r="MM7" s="927"/>
      <c r="MN7" s="927"/>
      <c r="MO7" s="927"/>
      <c r="MP7" s="927"/>
      <c r="MQ7" s="927"/>
      <c r="MR7" s="927"/>
      <c r="MS7" s="927"/>
      <c r="MT7" s="927"/>
      <c r="MU7" s="927"/>
      <c r="MV7" s="927"/>
      <c r="MW7" s="927"/>
      <c r="MX7" s="927"/>
      <c r="MY7" s="927"/>
      <c r="MZ7" s="927"/>
      <c r="NA7" s="927"/>
      <c r="NB7" s="927"/>
      <c r="NC7" s="927"/>
      <c r="ND7" s="927"/>
      <c r="NE7" s="927"/>
      <c r="NF7" s="927"/>
      <c r="NG7" s="927"/>
      <c r="NH7" s="927"/>
      <c r="NI7" s="927"/>
      <c r="NJ7" s="927"/>
      <c r="NK7" s="927"/>
      <c r="NL7" s="927"/>
      <c r="NM7" s="927"/>
      <c r="NN7" s="927"/>
      <c r="NO7" s="927"/>
      <c r="NP7" s="927"/>
      <c r="NQ7" s="927"/>
      <c r="NR7" s="927"/>
      <c r="NS7" s="927"/>
      <c r="NT7" s="927"/>
      <c r="NU7" s="927"/>
      <c r="NV7" s="927"/>
      <c r="NW7" s="927"/>
      <c r="NX7" s="927"/>
      <c r="NY7" s="927"/>
      <c r="NZ7" s="927"/>
      <c r="OA7" s="927"/>
      <c r="OB7" s="927"/>
      <c r="OC7" s="927"/>
      <c r="OD7" s="927"/>
      <c r="OE7" s="927"/>
      <c r="OF7" s="927"/>
      <c r="OG7" s="927"/>
      <c r="OH7" s="927"/>
      <c r="OI7" s="927"/>
      <c r="OJ7" s="927"/>
      <c r="OK7" s="927"/>
      <c r="OL7" s="927"/>
      <c r="OM7" s="927"/>
      <c r="ON7" s="927"/>
      <c r="OO7" s="927"/>
      <c r="OP7" s="927"/>
      <c r="OQ7" s="927"/>
      <c r="OR7" s="927"/>
      <c r="OS7" s="927"/>
      <c r="OT7" s="927"/>
      <c r="OU7" s="927"/>
      <c r="OV7" s="927"/>
      <c r="OW7" s="927"/>
      <c r="OX7" s="927"/>
      <c r="OY7" s="927"/>
      <c r="OZ7" s="927"/>
      <c r="PA7" s="927"/>
      <c r="PB7" s="927"/>
      <c r="PC7" s="927"/>
      <c r="PD7" s="927"/>
      <c r="PE7" s="927"/>
      <c r="PF7" s="927"/>
      <c r="PG7" s="927"/>
      <c r="PH7" s="927"/>
      <c r="PI7" s="927"/>
      <c r="PJ7" s="927"/>
      <c r="PK7" s="927"/>
      <c r="PL7" s="927"/>
      <c r="PM7" s="927"/>
      <c r="PN7" s="927"/>
      <c r="PO7" s="927"/>
      <c r="PP7" s="927"/>
      <c r="PQ7" s="927"/>
      <c r="PR7" s="927"/>
      <c r="PS7" s="927"/>
      <c r="PT7" s="927"/>
      <c r="PU7" s="927"/>
      <c r="PV7" s="927"/>
      <c r="PW7" s="927"/>
      <c r="PX7" s="927"/>
      <c r="PY7" s="927"/>
      <c r="PZ7" s="927"/>
      <c r="QA7" s="927"/>
      <c r="QB7" s="927"/>
      <c r="QC7" s="927"/>
      <c r="QD7" s="927"/>
      <c r="QE7" s="927"/>
      <c r="QF7" s="927"/>
      <c r="QG7" s="927"/>
      <c r="QH7" s="927"/>
      <c r="QI7" s="927"/>
      <c r="QJ7" s="927"/>
      <c r="QK7" s="927"/>
      <c r="QL7" s="927"/>
      <c r="QM7" s="927"/>
      <c r="QN7" s="927"/>
      <c r="QO7" s="927"/>
      <c r="QP7" s="927"/>
      <c r="QQ7" s="927"/>
      <c r="QR7" s="927"/>
      <c r="QS7" s="927"/>
      <c r="QT7" s="927"/>
      <c r="QU7" s="927"/>
      <c r="QV7" s="927"/>
      <c r="QW7" s="927"/>
      <c r="QX7" s="927"/>
      <c r="QY7" s="927"/>
      <c r="QZ7" s="927"/>
      <c r="RA7" s="927"/>
      <c r="RB7" s="927"/>
      <c r="RC7" s="927"/>
      <c r="RD7" s="927"/>
      <c r="RE7" s="927"/>
      <c r="RF7" s="927"/>
      <c r="RG7" s="927"/>
      <c r="RH7" s="927"/>
      <c r="RI7" s="927"/>
      <c r="RJ7" s="927"/>
      <c r="RK7" s="927"/>
      <c r="RL7" s="927"/>
      <c r="RM7" s="927"/>
      <c r="RN7" s="927"/>
      <c r="RO7" s="927"/>
      <c r="RP7" s="927"/>
      <c r="RQ7" s="927"/>
      <c r="RR7" s="927"/>
      <c r="RS7" s="927"/>
      <c r="RT7" s="927"/>
      <c r="RU7" s="927"/>
      <c r="RV7" s="927"/>
      <c r="RW7" s="927"/>
      <c r="RX7" s="927"/>
      <c r="RY7" s="927"/>
      <c r="RZ7" s="927"/>
      <c r="SA7" s="927"/>
      <c r="SB7" s="927"/>
      <c r="SC7" s="927"/>
      <c r="SD7" s="927"/>
      <c r="SE7" s="927"/>
      <c r="SF7" s="927"/>
      <c r="SG7" s="927"/>
      <c r="SH7" s="927"/>
      <c r="SI7" s="927"/>
      <c r="SJ7" s="927"/>
      <c r="SK7" s="927"/>
      <c r="SL7" s="927"/>
      <c r="SM7" s="927"/>
      <c r="SN7" s="927"/>
      <c r="SO7" s="927"/>
      <c r="SP7" s="927"/>
      <c r="SQ7" s="927"/>
      <c r="SR7" s="927"/>
      <c r="SS7" s="927"/>
      <c r="ST7" s="927"/>
      <c r="SU7" s="927"/>
      <c r="SV7" s="927"/>
      <c r="SW7" s="927"/>
      <c r="SX7" s="927"/>
      <c r="SY7" s="927"/>
      <c r="SZ7" s="927"/>
      <c r="TA7" s="927"/>
      <c r="TB7" s="927"/>
      <c r="TC7" s="927"/>
      <c r="TD7" s="927"/>
      <c r="TE7" s="927"/>
      <c r="TF7" s="927"/>
      <c r="TG7" s="927"/>
      <c r="TH7" s="927"/>
      <c r="TI7" s="927"/>
      <c r="TJ7" s="927"/>
      <c r="TK7" s="927"/>
      <c r="TL7" s="927"/>
      <c r="TM7" s="927"/>
      <c r="TN7" s="927"/>
      <c r="TO7" s="927"/>
      <c r="TP7" s="927"/>
      <c r="TQ7" s="927"/>
      <c r="TR7" s="927"/>
      <c r="TS7" s="927"/>
      <c r="TT7" s="927"/>
      <c r="TU7" s="927"/>
      <c r="TV7" s="927"/>
      <c r="TW7" s="927"/>
      <c r="TX7" s="927"/>
      <c r="TY7" s="927"/>
      <c r="TZ7" s="927"/>
      <c r="UA7" s="927"/>
      <c r="UB7" s="927"/>
      <c r="UC7" s="927"/>
      <c r="UD7" s="927"/>
      <c r="UE7" s="927"/>
      <c r="UF7" s="927"/>
      <c r="UG7" s="927"/>
      <c r="UH7" s="927"/>
      <c r="UI7" s="927"/>
      <c r="UJ7" s="927"/>
      <c r="UK7" s="927"/>
      <c r="UL7" s="927"/>
      <c r="UM7" s="927"/>
      <c r="UN7" s="927"/>
      <c r="UO7" s="927"/>
      <c r="UP7" s="927"/>
      <c r="UQ7" s="927"/>
      <c r="UR7" s="927"/>
      <c r="US7" s="927"/>
      <c r="UT7" s="927"/>
      <c r="UU7" s="927"/>
      <c r="UV7" s="927"/>
      <c r="UW7" s="927"/>
      <c r="UX7" s="927"/>
      <c r="UY7" s="927"/>
      <c r="UZ7" s="927"/>
      <c r="VA7" s="927"/>
      <c r="VB7" s="927"/>
      <c r="VC7" s="927"/>
      <c r="VD7" s="927"/>
      <c r="VE7" s="927"/>
      <c r="VF7" s="927"/>
      <c r="VG7" s="927"/>
      <c r="VH7" s="927"/>
      <c r="VI7" s="927"/>
      <c r="VJ7" s="927"/>
      <c r="VK7" s="927"/>
      <c r="VL7" s="927"/>
      <c r="VM7" s="927"/>
      <c r="VN7" s="927"/>
      <c r="VO7" s="927"/>
      <c r="VP7" s="927"/>
      <c r="VQ7" s="927"/>
      <c r="VR7" s="927"/>
      <c r="VS7" s="927"/>
      <c r="VT7" s="927"/>
      <c r="VU7" s="927"/>
      <c r="VV7" s="927"/>
      <c r="VW7" s="927"/>
      <c r="VX7" s="927"/>
      <c r="VY7" s="927"/>
      <c r="VZ7" s="927"/>
      <c r="WA7" s="927"/>
      <c r="WB7" s="927"/>
      <c r="WC7" s="927"/>
      <c r="WD7" s="927"/>
      <c r="WE7" s="927"/>
      <c r="WF7" s="927"/>
      <c r="WG7" s="927"/>
      <c r="WH7" s="927"/>
      <c r="WI7" s="927"/>
      <c r="WJ7" s="927"/>
      <c r="WK7" s="927"/>
      <c r="WL7" s="927"/>
      <c r="WM7" s="927"/>
      <c r="WN7" s="927"/>
      <c r="WO7" s="927"/>
      <c r="WP7" s="927"/>
      <c r="WQ7" s="927"/>
      <c r="WR7" s="927"/>
      <c r="WS7" s="927"/>
      <c r="WT7" s="927"/>
      <c r="WU7" s="927"/>
      <c r="WV7" s="927"/>
      <c r="WW7" s="927"/>
      <c r="WX7" s="927"/>
      <c r="WY7" s="927"/>
      <c r="WZ7" s="927"/>
      <c r="XA7" s="927"/>
      <c r="XB7" s="927"/>
      <c r="XC7" s="927"/>
      <c r="XD7" s="927"/>
      <c r="XE7" s="927"/>
      <c r="XF7" s="927"/>
      <c r="XG7" s="927"/>
      <c r="XH7" s="927"/>
      <c r="XI7" s="927"/>
      <c r="XJ7" s="927"/>
      <c r="XK7" s="927"/>
      <c r="XL7" s="927"/>
      <c r="XM7" s="927"/>
      <c r="XN7" s="927"/>
      <c r="XO7" s="927"/>
      <c r="XP7" s="927"/>
      <c r="XQ7" s="927"/>
      <c r="XR7" s="927"/>
      <c r="XS7" s="927"/>
      <c r="XT7" s="927"/>
      <c r="XU7" s="927"/>
      <c r="XV7" s="927"/>
      <c r="XW7" s="927"/>
      <c r="XX7" s="927"/>
      <c r="XY7" s="927"/>
      <c r="XZ7" s="927"/>
      <c r="YA7" s="927"/>
      <c r="YB7" s="927"/>
      <c r="YC7" s="927"/>
      <c r="YD7" s="927"/>
      <c r="YE7" s="927"/>
      <c r="YF7" s="927"/>
      <c r="YG7" s="927"/>
      <c r="YH7" s="927"/>
      <c r="YI7" s="927"/>
      <c r="YJ7" s="927"/>
      <c r="YK7" s="927"/>
      <c r="YL7" s="927"/>
      <c r="YM7" s="927"/>
      <c r="YN7" s="927"/>
      <c r="YO7" s="927"/>
      <c r="YP7" s="927"/>
      <c r="YQ7" s="927"/>
      <c r="YR7" s="927"/>
      <c r="YS7" s="927"/>
      <c r="YT7" s="927"/>
      <c r="YU7" s="927"/>
      <c r="YV7" s="927"/>
      <c r="YW7" s="927"/>
      <c r="YX7" s="927"/>
      <c r="YY7" s="927"/>
      <c r="YZ7" s="927"/>
      <c r="ZA7" s="927"/>
      <c r="ZB7" s="927"/>
      <c r="ZC7" s="927"/>
      <c r="ZD7" s="927"/>
      <c r="ZE7" s="927"/>
      <c r="ZF7" s="927"/>
      <c r="ZG7" s="927"/>
      <c r="ZH7" s="927"/>
      <c r="ZI7" s="927"/>
      <c r="ZJ7" s="927"/>
      <c r="ZK7" s="927"/>
      <c r="ZL7" s="927"/>
      <c r="ZM7" s="927"/>
      <c r="ZN7" s="927"/>
      <c r="ZO7" s="927"/>
      <c r="ZP7" s="927"/>
      <c r="ZQ7" s="927"/>
      <c r="ZR7" s="927"/>
      <c r="ZS7" s="927"/>
      <c r="ZT7" s="927"/>
      <c r="ZU7" s="927"/>
      <c r="ZV7" s="927"/>
      <c r="ZW7" s="927"/>
      <c r="ZX7" s="927"/>
      <c r="ZY7" s="927"/>
      <c r="ZZ7" s="927"/>
      <c r="AAA7" s="927"/>
      <c r="AAB7" s="927"/>
      <c r="AAC7" s="927"/>
      <c r="AAD7" s="927"/>
      <c r="AAE7" s="927"/>
      <c r="AAF7" s="927"/>
      <c r="AAG7" s="927"/>
      <c r="AAH7" s="927"/>
      <c r="AAI7" s="927"/>
      <c r="AAJ7" s="927"/>
      <c r="AAK7" s="927"/>
      <c r="AAL7" s="927"/>
      <c r="AAM7" s="927"/>
      <c r="AAN7" s="927"/>
      <c r="AAO7" s="927"/>
      <c r="AAP7" s="927"/>
      <c r="AAQ7" s="927"/>
      <c r="AAR7" s="927"/>
      <c r="AAS7" s="927"/>
      <c r="AAT7" s="927"/>
      <c r="AAU7" s="927"/>
      <c r="AAV7" s="927"/>
      <c r="AAW7" s="927"/>
      <c r="AAX7" s="927"/>
      <c r="AAY7" s="927"/>
      <c r="AAZ7" s="927"/>
      <c r="ABA7" s="927"/>
      <c r="ABB7" s="927"/>
      <c r="ABC7" s="927"/>
      <c r="ABD7" s="927"/>
      <c r="ABE7" s="927"/>
      <c r="ABF7" s="927"/>
      <c r="ABG7" s="927"/>
      <c r="ABH7" s="927"/>
      <c r="ABI7" s="927"/>
      <c r="ABJ7" s="927"/>
      <c r="ABK7" s="927"/>
      <c r="ABL7" s="927"/>
      <c r="ABM7" s="927"/>
      <c r="ABN7" s="927"/>
      <c r="ABO7" s="927"/>
      <c r="ABP7" s="927"/>
      <c r="ABQ7" s="927"/>
      <c r="ABR7" s="927"/>
      <c r="ABS7" s="927"/>
      <c r="ABT7" s="927"/>
      <c r="ABU7" s="927"/>
      <c r="ABV7" s="927"/>
      <c r="ABW7" s="927"/>
      <c r="ABX7" s="927"/>
      <c r="ABY7" s="927"/>
      <c r="ABZ7" s="927"/>
      <c r="ACA7" s="927"/>
      <c r="ACB7" s="927"/>
      <c r="ACC7" s="927"/>
      <c r="ACD7" s="927"/>
      <c r="ACE7" s="927"/>
      <c r="ACF7" s="927"/>
      <c r="ACG7" s="927"/>
      <c r="ACH7" s="927"/>
      <c r="ACI7" s="927"/>
      <c r="ACJ7" s="927"/>
      <c r="ACK7" s="927"/>
      <c r="ACL7" s="927"/>
      <c r="ACM7" s="927"/>
      <c r="ACN7" s="927"/>
      <c r="ACO7" s="927"/>
      <c r="ACP7" s="927"/>
      <c r="ACQ7" s="945"/>
    </row>
    <row r="8" spans="1:771" ht="62.25" customHeight="1">
      <c r="A8" s="2835"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2652"/>
      <c r="C8" s="2652"/>
      <c r="D8" s="2652"/>
      <c r="E8" s="2652"/>
      <c r="F8" s="2652"/>
      <c r="G8" s="2652"/>
      <c r="H8" s="2652"/>
      <c r="I8" s="2652"/>
      <c r="J8" s="2652"/>
      <c r="K8" s="2652"/>
      <c r="L8" s="2652"/>
      <c r="M8" s="2652"/>
      <c r="N8" s="2652"/>
      <c r="O8" s="2652"/>
      <c r="P8" s="2652"/>
      <c r="Q8" s="2652"/>
      <c r="R8" s="2652"/>
      <c r="S8" s="2652"/>
      <c r="T8" s="2652"/>
      <c r="U8" s="2652"/>
      <c r="V8" s="2652"/>
      <c r="W8" s="2652"/>
      <c r="X8" s="2652"/>
      <c r="Y8" s="2652"/>
      <c r="Z8" s="2652"/>
      <c r="AA8" s="2652"/>
      <c r="AB8" s="927"/>
      <c r="AC8" s="927"/>
      <c r="AD8" s="927"/>
      <c r="AE8" s="927"/>
      <c r="AF8" s="927"/>
      <c r="AG8" s="927"/>
      <c r="AH8" s="927"/>
      <c r="AI8" s="927"/>
      <c r="AJ8" s="927"/>
      <c r="AK8" s="927"/>
      <c r="AL8" s="927"/>
      <c r="AM8" s="927"/>
      <c r="AN8" s="927"/>
      <c r="AO8" s="927"/>
      <c r="AP8" s="927"/>
      <c r="AQ8" s="927"/>
      <c r="AR8" s="927"/>
      <c r="AS8" s="927"/>
      <c r="AT8" s="927"/>
      <c r="AU8" s="951">
        <v>1</v>
      </c>
      <c r="AV8" s="968"/>
      <c r="AW8" s="968"/>
      <c r="AX8" s="968"/>
      <c r="AY8" s="968"/>
      <c r="AZ8" s="968"/>
      <c r="BA8" s="968"/>
      <c r="BB8" s="968"/>
      <c r="BC8" s="968"/>
      <c r="BD8" s="968"/>
      <c r="BE8" s="968"/>
      <c r="BF8" s="968"/>
      <c r="BG8" s="968"/>
      <c r="BH8" s="968"/>
      <c r="BI8" s="968"/>
      <c r="BJ8" s="968"/>
      <c r="BK8" s="992"/>
      <c r="BL8" s="992"/>
      <c r="BM8" s="992"/>
      <c r="BN8" s="992"/>
      <c r="BO8" s="992"/>
      <c r="BP8" s="992"/>
      <c r="BQ8" s="992"/>
      <c r="BR8" s="992"/>
      <c r="BS8" s="992"/>
      <c r="BT8" s="992"/>
      <c r="BU8" s="992"/>
      <c r="BV8" s="992"/>
      <c r="BW8" s="992"/>
      <c r="BX8" s="992"/>
      <c r="BY8" s="992"/>
      <c r="BZ8" s="992"/>
      <c r="CA8" s="992"/>
      <c r="CB8" s="968"/>
      <c r="CC8" s="952">
        <v>1</v>
      </c>
      <c r="CD8" s="937"/>
      <c r="CE8" s="927"/>
      <c r="CF8" s="927"/>
      <c r="CG8" s="927"/>
      <c r="CH8" s="927"/>
      <c r="CI8" s="927"/>
      <c r="CJ8" s="927"/>
      <c r="CK8" s="927"/>
      <c r="CL8" s="927"/>
      <c r="CM8" s="927"/>
      <c r="CN8" s="927"/>
      <c r="CO8" s="927"/>
      <c r="CP8" s="927"/>
      <c r="CQ8" s="927"/>
      <c r="CR8" s="927"/>
      <c r="CS8" s="927"/>
      <c r="CT8" s="927"/>
      <c r="CU8" s="927"/>
      <c r="CV8" s="927"/>
      <c r="CW8" s="927"/>
      <c r="CX8" s="927"/>
      <c r="CY8" s="927"/>
      <c r="CZ8" s="927"/>
      <c r="DA8" s="927"/>
      <c r="DB8" s="927"/>
      <c r="DC8" s="927"/>
      <c r="DD8" s="927"/>
      <c r="DE8" s="927"/>
      <c r="DF8" s="927"/>
      <c r="DG8" s="927"/>
      <c r="DH8" s="927"/>
      <c r="DI8" s="927"/>
      <c r="DJ8" s="927"/>
      <c r="DK8" s="927"/>
      <c r="DL8" s="927"/>
      <c r="DM8" s="927"/>
      <c r="DN8" s="927"/>
      <c r="DO8" s="927"/>
      <c r="DP8" s="927"/>
      <c r="DQ8" s="927"/>
      <c r="DR8" s="927"/>
      <c r="DS8" s="927"/>
      <c r="DT8" s="927"/>
      <c r="DU8" s="927"/>
      <c r="DV8" s="927"/>
      <c r="DW8" s="927"/>
      <c r="DX8" s="927"/>
      <c r="DY8" s="927"/>
      <c r="DZ8" s="927"/>
      <c r="EA8" s="927"/>
      <c r="EB8" s="927"/>
      <c r="EC8" s="927"/>
      <c r="ED8" s="927"/>
      <c r="EE8" s="927"/>
      <c r="EF8" s="927"/>
      <c r="EG8" s="927"/>
      <c r="EH8" s="927"/>
      <c r="EI8" s="927"/>
      <c r="EJ8" s="927"/>
      <c r="EK8" s="927"/>
      <c r="EL8" s="927"/>
      <c r="EM8" s="927"/>
      <c r="EN8" s="927"/>
      <c r="EO8" s="927"/>
      <c r="EP8" s="927"/>
      <c r="EQ8" s="927"/>
      <c r="ER8" s="927"/>
      <c r="ES8" s="927"/>
      <c r="ET8" s="927"/>
      <c r="EU8" s="927"/>
      <c r="EV8" s="927"/>
      <c r="EW8" s="927"/>
      <c r="EX8" s="927"/>
      <c r="EY8" s="927"/>
      <c r="EZ8" s="927"/>
      <c r="FA8" s="927"/>
      <c r="FB8" s="927"/>
      <c r="FC8" s="927"/>
      <c r="FD8" s="927"/>
      <c r="FE8" s="927"/>
      <c r="FF8" s="927"/>
      <c r="FG8" s="927"/>
      <c r="FH8" s="927"/>
      <c r="FI8" s="927"/>
      <c r="FJ8" s="927"/>
      <c r="FK8" s="927"/>
      <c r="FL8" s="927"/>
      <c r="FM8" s="927"/>
      <c r="FN8" s="927"/>
      <c r="FO8" s="927"/>
      <c r="FP8" s="927"/>
      <c r="FQ8" s="927"/>
      <c r="FR8" s="927"/>
      <c r="FS8" s="927"/>
      <c r="FT8" s="927"/>
      <c r="FU8" s="927"/>
      <c r="FV8" s="927"/>
      <c r="FW8" s="927"/>
      <c r="FX8" s="927"/>
      <c r="FY8" s="927"/>
      <c r="FZ8" s="927"/>
      <c r="GA8" s="927"/>
      <c r="GB8" s="927"/>
      <c r="GC8" s="927"/>
      <c r="GD8" s="927"/>
      <c r="GE8" s="927"/>
      <c r="GF8" s="927"/>
      <c r="GG8" s="927"/>
      <c r="GH8" s="927"/>
      <c r="GI8" s="927"/>
      <c r="GJ8" s="927"/>
      <c r="GK8" s="927"/>
      <c r="GL8" s="927"/>
      <c r="GM8" s="927"/>
      <c r="GN8" s="927"/>
      <c r="GO8" s="927"/>
      <c r="GP8" s="927"/>
      <c r="GQ8" s="927"/>
      <c r="GR8" s="927"/>
      <c r="GS8" s="927"/>
      <c r="GT8" s="927"/>
      <c r="GU8" s="927"/>
      <c r="GV8" s="927"/>
      <c r="GW8" s="927"/>
      <c r="GX8" s="927"/>
      <c r="GY8" s="927"/>
      <c r="GZ8" s="927"/>
      <c r="HA8" s="927"/>
      <c r="HB8" s="927"/>
      <c r="HC8" s="927"/>
      <c r="HD8" s="927"/>
      <c r="HE8" s="927"/>
      <c r="HF8" s="927"/>
      <c r="HG8" s="927"/>
      <c r="HH8" s="927"/>
      <c r="HI8" s="927"/>
      <c r="HJ8" s="927"/>
      <c r="HK8" s="927"/>
      <c r="HL8" s="927"/>
      <c r="HM8" s="927"/>
      <c r="HN8" s="927"/>
      <c r="HO8" s="927"/>
      <c r="HP8" s="927"/>
      <c r="HQ8" s="927"/>
      <c r="HR8" s="927"/>
      <c r="HS8" s="927"/>
      <c r="HT8" s="927"/>
      <c r="HU8" s="927"/>
      <c r="HV8" s="927"/>
      <c r="HW8" s="927"/>
      <c r="HX8" s="927"/>
      <c r="HY8" s="927"/>
      <c r="HZ8" s="927"/>
      <c r="IA8" s="927"/>
      <c r="IB8" s="927"/>
      <c r="IC8" s="927"/>
      <c r="ID8" s="927"/>
      <c r="IE8" s="927"/>
      <c r="IF8" s="927"/>
      <c r="IG8" s="927"/>
      <c r="IH8" s="927"/>
      <c r="II8" s="927"/>
      <c r="IJ8" s="927"/>
      <c r="IK8" s="927"/>
      <c r="IL8" s="927"/>
      <c r="IM8" s="927"/>
      <c r="IN8" s="927"/>
      <c r="IO8" s="927"/>
      <c r="IP8" s="927"/>
      <c r="IQ8" s="927"/>
      <c r="IR8" s="927"/>
      <c r="IS8" s="927"/>
      <c r="IT8" s="927"/>
      <c r="IU8" s="927"/>
      <c r="IV8" s="927"/>
      <c r="IW8" s="927"/>
      <c r="IX8" s="927"/>
      <c r="IY8" s="927"/>
      <c r="IZ8" s="927"/>
      <c r="JA8" s="927"/>
      <c r="JB8" s="927"/>
      <c r="JC8" s="927"/>
      <c r="JD8" s="927"/>
      <c r="JE8" s="927"/>
      <c r="JF8" s="927"/>
      <c r="JG8" s="927"/>
      <c r="JH8" s="927"/>
      <c r="JI8" s="927"/>
      <c r="JJ8" s="927"/>
      <c r="JK8" s="927"/>
      <c r="JL8" s="927"/>
      <c r="JM8" s="927"/>
      <c r="JN8" s="927"/>
      <c r="JO8" s="927"/>
      <c r="JP8" s="927"/>
      <c r="JQ8" s="927"/>
      <c r="JR8" s="927"/>
      <c r="JS8" s="927"/>
      <c r="JT8" s="927"/>
      <c r="JU8" s="927"/>
      <c r="JV8" s="927"/>
      <c r="JW8" s="927"/>
      <c r="JX8" s="927"/>
      <c r="JY8" s="927"/>
      <c r="JZ8" s="927"/>
      <c r="KA8" s="927"/>
      <c r="KB8" s="927"/>
      <c r="KC8" s="927"/>
      <c r="KD8" s="927"/>
      <c r="KE8" s="927"/>
      <c r="KF8" s="927"/>
      <c r="KG8" s="927"/>
      <c r="KH8" s="927"/>
      <c r="KI8" s="927"/>
      <c r="KJ8" s="927"/>
      <c r="KK8" s="927"/>
      <c r="KL8" s="927"/>
      <c r="KM8" s="927"/>
      <c r="KN8" s="927"/>
      <c r="KO8" s="927"/>
      <c r="KP8" s="927"/>
      <c r="KQ8" s="927"/>
      <c r="KR8" s="927"/>
      <c r="KS8" s="927"/>
      <c r="KT8" s="927"/>
      <c r="KU8" s="927"/>
      <c r="KV8" s="927"/>
      <c r="KW8" s="927"/>
      <c r="KX8" s="927"/>
      <c r="KY8" s="927"/>
      <c r="KZ8" s="927"/>
      <c r="LA8" s="927"/>
      <c r="LB8" s="927"/>
      <c r="LC8" s="927"/>
      <c r="LD8" s="927"/>
      <c r="LE8" s="927"/>
      <c r="LF8" s="927"/>
      <c r="LG8" s="927"/>
      <c r="LH8" s="927"/>
      <c r="LI8" s="927"/>
      <c r="LJ8" s="927"/>
      <c r="LK8" s="927"/>
      <c r="LL8" s="927"/>
      <c r="LM8" s="927"/>
      <c r="LN8" s="927"/>
      <c r="LO8" s="927"/>
      <c r="LP8" s="927"/>
      <c r="LQ8" s="927"/>
      <c r="LR8" s="927"/>
      <c r="LS8" s="927"/>
      <c r="LT8" s="927"/>
      <c r="LU8" s="927"/>
      <c r="LV8" s="927"/>
      <c r="LW8" s="927"/>
      <c r="LX8" s="927"/>
      <c r="LY8" s="927"/>
      <c r="LZ8" s="927"/>
      <c r="MA8" s="927"/>
      <c r="MB8" s="927"/>
      <c r="MC8" s="927"/>
      <c r="MD8" s="927"/>
      <c r="ME8" s="927"/>
      <c r="MF8" s="927"/>
      <c r="MG8" s="927"/>
      <c r="MH8" s="927"/>
      <c r="MI8" s="927"/>
      <c r="MJ8" s="927"/>
      <c r="MK8" s="927"/>
      <c r="ML8" s="927"/>
      <c r="MM8" s="927"/>
      <c r="MN8" s="927"/>
      <c r="MO8" s="927"/>
      <c r="MP8" s="927"/>
      <c r="MQ8" s="927"/>
      <c r="MR8" s="927"/>
      <c r="MS8" s="927"/>
      <c r="MT8" s="927"/>
      <c r="MU8" s="927"/>
      <c r="MV8" s="927"/>
      <c r="MW8" s="927"/>
      <c r="MX8" s="927"/>
      <c r="MY8" s="927"/>
      <c r="MZ8" s="927"/>
      <c r="NA8" s="927"/>
      <c r="NB8" s="927"/>
      <c r="NC8" s="927"/>
      <c r="ND8" s="927"/>
      <c r="NE8" s="927"/>
      <c r="NF8" s="927"/>
      <c r="NG8" s="927"/>
      <c r="NH8" s="927"/>
      <c r="NI8" s="927"/>
      <c r="NJ8" s="927"/>
      <c r="NK8" s="927"/>
      <c r="NL8" s="927"/>
      <c r="NM8" s="927"/>
      <c r="NN8" s="927"/>
      <c r="NO8" s="927"/>
      <c r="NP8" s="927"/>
      <c r="NQ8" s="927"/>
      <c r="NR8" s="927"/>
      <c r="NS8" s="927"/>
      <c r="NT8" s="927"/>
      <c r="NU8" s="927"/>
      <c r="NV8" s="927"/>
      <c r="NW8" s="927"/>
      <c r="NX8" s="927"/>
      <c r="NY8" s="927"/>
      <c r="NZ8" s="927"/>
      <c r="OA8" s="927"/>
      <c r="OB8" s="927"/>
      <c r="OC8" s="927"/>
      <c r="OD8" s="927"/>
      <c r="OE8" s="927"/>
      <c r="OF8" s="927"/>
      <c r="OG8" s="927"/>
      <c r="OH8" s="927"/>
      <c r="OI8" s="927"/>
      <c r="OJ8" s="927"/>
      <c r="OK8" s="927"/>
      <c r="OL8" s="927"/>
      <c r="OM8" s="927"/>
      <c r="ON8" s="927"/>
      <c r="OO8" s="927"/>
      <c r="OP8" s="927"/>
      <c r="OQ8" s="927"/>
      <c r="OR8" s="927"/>
      <c r="OS8" s="927"/>
      <c r="OT8" s="927"/>
      <c r="OU8" s="927"/>
      <c r="OV8" s="927"/>
      <c r="OW8" s="927"/>
      <c r="OX8" s="927"/>
      <c r="OY8" s="927"/>
      <c r="OZ8" s="927"/>
      <c r="PA8" s="927"/>
      <c r="PB8" s="927"/>
      <c r="PC8" s="927"/>
      <c r="PD8" s="927"/>
      <c r="PE8" s="927"/>
      <c r="PF8" s="927"/>
      <c r="PG8" s="927"/>
      <c r="PH8" s="927"/>
      <c r="PI8" s="927"/>
      <c r="PJ8" s="927"/>
      <c r="PK8" s="927"/>
      <c r="PL8" s="927"/>
      <c r="PM8" s="927"/>
      <c r="PN8" s="927"/>
      <c r="PO8" s="927"/>
      <c r="PP8" s="927"/>
      <c r="PQ8" s="927"/>
      <c r="PR8" s="927"/>
      <c r="PS8" s="927"/>
      <c r="PT8" s="927"/>
      <c r="PU8" s="927"/>
      <c r="PV8" s="927"/>
      <c r="PW8" s="927"/>
      <c r="PX8" s="927"/>
      <c r="PY8" s="927"/>
      <c r="PZ8" s="927"/>
      <c r="QA8" s="927"/>
      <c r="QB8" s="927"/>
      <c r="QC8" s="927"/>
      <c r="QD8" s="927"/>
      <c r="QE8" s="927"/>
      <c r="QF8" s="927"/>
      <c r="QG8" s="927"/>
      <c r="QH8" s="927"/>
      <c r="QI8" s="927"/>
      <c r="QJ8" s="927"/>
      <c r="QK8" s="927"/>
      <c r="QL8" s="927"/>
      <c r="QM8" s="927"/>
      <c r="QN8" s="927"/>
      <c r="QO8" s="927"/>
      <c r="QP8" s="927"/>
      <c r="QQ8" s="927"/>
      <c r="QR8" s="927"/>
      <c r="QS8" s="927"/>
      <c r="QT8" s="927"/>
      <c r="QU8" s="927"/>
      <c r="QV8" s="927"/>
      <c r="QW8" s="927"/>
      <c r="QX8" s="927"/>
      <c r="QY8" s="927"/>
      <c r="QZ8" s="927"/>
      <c r="RA8" s="927"/>
      <c r="RB8" s="927"/>
      <c r="RC8" s="927"/>
      <c r="RD8" s="927"/>
      <c r="RE8" s="927"/>
      <c r="RF8" s="927"/>
      <c r="RG8" s="927"/>
      <c r="RH8" s="927"/>
      <c r="RI8" s="927"/>
      <c r="RJ8" s="927"/>
      <c r="RK8" s="927"/>
      <c r="RL8" s="927"/>
      <c r="RM8" s="927"/>
      <c r="RN8" s="927"/>
      <c r="RO8" s="927"/>
      <c r="RP8" s="927"/>
      <c r="RQ8" s="927"/>
      <c r="RR8" s="927"/>
      <c r="RS8" s="927"/>
      <c r="RT8" s="927"/>
      <c r="RU8" s="927"/>
      <c r="RV8" s="927"/>
      <c r="RW8" s="927"/>
      <c r="RX8" s="927"/>
      <c r="RY8" s="927"/>
      <c r="RZ8" s="927"/>
      <c r="SA8" s="927"/>
      <c r="SB8" s="927"/>
      <c r="SC8" s="927"/>
      <c r="SD8" s="927"/>
      <c r="SE8" s="927"/>
      <c r="SF8" s="927"/>
      <c r="SG8" s="927"/>
      <c r="SH8" s="927"/>
      <c r="SI8" s="927"/>
      <c r="SJ8" s="927"/>
      <c r="SK8" s="927"/>
      <c r="SL8" s="927"/>
      <c r="SM8" s="927"/>
      <c r="SN8" s="927"/>
      <c r="SO8" s="927"/>
      <c r="SP8" s="927"/>
      <c r="SQ8" s="927"/>
      <c r="SR8" s="927"/>
      <c r="SS8" s="927"/>
      <c r="ST8" s="927"/>
      <c r="SU8" s="927"/>
      <c r="SV8" s="927"/>
      <c r="SW8" s="927"/>
      <c r="SX8" s="927"/>
      <c r="SY8" s="927"/>
      <c r="SZ8" s="927"/>
      <c r="TA8" s="927"/>
      <c r="TB8" s="927"/>
      <c r="TC8" s="927"/>
      <c r="TD8" s="927"/>
      <c r="TE8" s="927"/>
      <c r="TF8" s="927"/>
      <c r="TG8" s="927"/>
      <c r="TH8" s="927"/>
      <c r="TI8" s="927"/>
      <c r="TJ8" s="927"/>
      <c r="TK8" s="927"/>
      <c r="TL8" s="927"/>
      <c r="TM8" s="927"/>
      <c r="TN8" s="927"/>
      <c r="TO8" s="927"/>
      <c r="TP8" s="927"/>
      <c r="TQ8" s="927"/>
      <c r="TR8" s="927"/>
      <c r="TS8" s="927"/>
      <c r="TT8" s="927"/>
      <c r="TU8" s="927"/>
      <c r="TV8" s="927"/>
      <c r="TW8" s="927"/>
      <c r="TX8" s="927"/>
      <c r="TY8" s="927"/>
      <c r="TZ8" s="927"/>
      <c r="UA8" s="927"/>
      <c r="UB8" s="927"/>
      <c r="UC8" s="927"/>
      <c r="UD8" s="927"/>
      <c r="UE8" s="927"/>
      <c r="UF8" s="927"/>
      <c r="UG8" s="927"/>
      <c r="UH8" s="927"/>
      <c r="UI8" s="927"/>
      <c r="UJ8" s="927"/>
      <c r="UK8" s="927"/>
      <c r="UL8" s="927"/>
      <c r="UM8" s="927"/>
      <c r="UN8" s="927"/>
      <c r="UO8" s="927"/>
      <c r="UP8" s="927"/>
      <c r="UQ8" s="927"/>
      <c r="UR8" s="927"/>
      <c r="US8" s="927"/>
      <c r="UT8" s="927"/>
      <c r="UU8" s="927"/>
      <c r="UV8" s="927"/>
      <c r="UW8" s="927"/>
      <c r="UX8" s="927"/>
      <c r="UY8" s="927"/>
      <c r="UZ8" s="927"/>
      <c r="VA8" s="927"/>
      <c r="VB8" s="927"/>
      <c r="VC8" s="927"/>
      <c r="VD8" s="927"/>
      <c r="VE8" s="927"/>
      <c r="VF8" s="927"/>
      <c r="VG8" s="927"/>
      <c r="VH8" s="927"/>
      <c r="VI8" s="927"/>
      <c r="VJ8" s="927"/>
      <c r="VK8" s="927"/>
      <c r="VL8" s="927"/>
      <c r="VM8" s="927"/>
      <c r="VN8" s="927"/>
      <c r="VO8" s="927"/>
      <c r="VP8" s="927"/>
      <c r="VQ8" s="927"/>
      <c r="VR8" s="927"/>
      <c r="VS8" s="927"/>
      <c r="VT8" s="927"/>
      <c r="VU8" s="927"/>
      <c r="VV8" s="927"/>
      <c r="VW8" s="927"/>
      <c r="VX8" s="927"/>
      <c r="VY8" s="927"/>
      <c r="VZ8" s="927"/>
      <c r="WA8" s="927"/>
      <c r="WB8" s="927"/>
      <c r="WC8" s="927"/>
      <c r="WD8" s="927"/>
      <c r="WE8" s="927"/>
      <c r="WF8" s="927"/>
      <c r="WG8" s="927"/>
      <c r="WH8" s="927"/>
      <c r="WI8" s="927"/>
      <c r="WJ8" s="927"/>
      <c r="WK8" s="927"/>
      <c r="WL8" s="927"/>
      <c r="WM8" s="927"/>
      <c r="WN8" s="927"/>
      <c r="WO8" s="927"/>
      <c r="WP8" s="927"/>
      <c r="WQ8" s="927"/>
      <c r="WR8" s="927"/>
      <c r="WS8" s="927"/>
      <c r="WT8" s="927"/>
      <c r="WU8" s="927"/>
      <c r="WV8" s="927"/>
      <c r="WW8" s="927"/>
      <c r="WX8" s="927"/>
      <c r="WY8" s="927"/>
      <c r="WZ8" s="927"/>
      <c r="XA8" s="927"/>
      <c r="XB8" s="927"/>
      <c r="XC8" s="927"/>
      <c r="XD8" s="927"/>
      <c r="XE8" s="927"/>
      <c r="XF8" s="927"/>
      <c r="XG8" s="927"/>
      <c r="XH8" s="927"/>
      <c r="XI8" s="927"/>
      <c r="XJ8" s="927"/>
      <c r="XK8" s="927"/>
      <c r="XL8" s="927"/>
      <c r="XM8" s="927"/>
      <c r="XN8" s="927"/>
      <c r="XO8" s="927"/>
      <c r="XP8" s="927"/>
      <c r="XQ8" s="927"/>
      <c r="XR8" s="927"/>
      <c r="XS8" s="927"/>
      <c r="XT8" s="927"/>
      <c r="XU8" s="927"/>
      <c r="XV8" s="927"/>
      <c r="XW8" s="927"/>
      <c r="XX8" s="927"/>
      <c r="XY8" s="927"/>
      <c r="XZ8" s="927"/>
      <c r="YA8" s="927"/>
      <c r="YB8" s="927"/>
      <c r="YC8" s="927"/>
      <c r="YD8" s="927"/>
      <c r="YE8" s="927"/>
      <c r="YF8" s="927"/>
      <c r="YG8" s="927"/>
      <c r="YH8" s="927"/>
      <c r="YI8" s="927"/>
      <c r="YJ8" s="927"/>
      <c r="YK8" s="927"/>
      <c r="YL8" s="927"/>
      <c r="YM8" s="927"/>
      <c r="YN8" s="927"/>
      <c r="YO8" s="927"/>
      <c r="YP8" s="927"/>
      <c r="YQ8" s="927"/>
      <c r="YR8" s="927"/>
      <c r="YS8" s="927"/>
      <c r="YT8" s="927"/>
      <c r="YU8" s="927"/>
      <c r="YV8" s="927"/>
      <c r="YW8" s="927"/>
      <c r="YX8" s="927"/>
      <c r="YY8" s="927"/>
      <c r="YZ8" s="927"/>
      <c r="ZA8" s="927"/>
      <c r="ZB8" s="927"/>
      <c r="ZC8" s="927"/>
      <c r="ZD8" s="927"/>
      <c r="ZE8" s="927"/>
      <c r="ZF8" s="927"/>
      <c r="ZG8" s="927"/>
      <c r="ZH8" s="927"/>
      <c r="ZI8" s="927"/>
      <c r="ZJ8" s="927"/>
      <c r="ZK8" s="927"/>
      <c r="ZL8" s="927"/>
      <c r="ZM8" s="927"/>
      <c r="ZN8" s="927"/>
      <c r="ZO8" s="927"/>
      <c r="ZP8" s="927"/>
      <c r="ZQ8" s="927"/>
      <c r="ZR8" s="927"/>
      <c r="ZS8" s="927"/>
      <c r="ZT8" s="927"/>
      <c r="ZU8" s="927"/>
      <c r="ZV8" s="927"/>
      <c r="ZW8" s="927"/>
      <c r="ZX8" s="927"/>
      <c r="ZY8" s="927"/>
      <c r="ZZ8" s="927"/>
      <c r="AAA8" s="927"/>
      <c r="AAB8" s="927"/>
      <c r="AAC8" s="927"/>
      <c r="AAD8" s="927"/>
      <c r="AAE8" s="927"/>
      <c r="AAF8" s="927"/>
      <c r="AAG8" s="927"/>
      <c r="AAH8" s="927"/>
      <c r="AAI8" s="927"/>
      <c r="AAJ8" s="927"/>
      <c r="AAK8" s="927"/>
      <c r="AAL8" s="927"/>
      <c r="AAM8" s="927"/>
      <c r="AAN8" s="927"/>
      <c r="AAO8" s="927"/>
      <c r="AAP8" s="927"/>
      <c r="AAQ8" s="927"/>
      <c r="AAR8" s="927"/>
      <c r="AAS8" s="927"/>
      <c r="AAT8" s="927"/>
      <c r="AAU8" s="927"/>
      <c r="AAV8" s="927"/>
      <c r="AAW8" s="927"/>
      <c r="AAX8" s="927"/>
      <c r="AAY8" s="927"/>
      <c r="AAZ8" s="927"/>
      <c r="ABA8" s="927"/>
      <c r="ABB8" s="927"/>
      <c r="ABC8" s="927"/>
      <c r="ABD8" s="927"/>
      <c r="ABE8" s="927"/>
      <c r="ABF8" s="927"/>
      <c r="ABG8" s="927"/>
      <c r="ABH8" s="927"/>
      <c r="ABI8" s="927"/>
      <c r="ABJ8" s="927"/>
      <c r="ABK8" s="927"/>
      <c r="ABL8" s="927"/>
      <c r="ABM8" s="927"/>
      <c r="ABN8" s="927"/>
      <c r="ABO8" s="927"/>
      <c r="ABP8" s="927"/>
      <c r="ABQ8" s="927"/>
      <c r="ABR8" s="927"/>
      <c r="ABS8" s="927"/>
      <c r="ABT8" s="927"/>
      <c r="ABU8" s="927"/>
      <c r="ABV8" s="927"/>
      <c r="ABW8" s="927"/>
      <c r="ABX8" s="927"/>
      <c r="ABY8" s="927"/>
      <c r="ABZ8" s="927"/>
      <c r="ACA8" s="927"/>
      <c r="ACB8" s="927"/>
      <c r="ACC8" s="927"/>
      <c r="ACD8" s="927"/>
      <c r="ACE8" s="927"/>
      <c r="ACF8" s="927"/>
      <c r="ACG8" s="927"/>
      <c r="ACH8" s="927"/>
      <c r="ACI8" s="927"/>
      <c r="ACJ8" s="927"/>
      <c r="ACK8" s="927"/>
      <c r="ACL8" s="927"/>
      <c r="ACM8" s="927"/>
      <c r="ACN8" s="927"/>
      <c r="ACO8" s="927"/>
      <c r="ACP8" s="927"/>
      <c r="ACQ8" s="945"/>
    </row>
    <row r="9" spans="1:771" ht="6" customHeight="1">
      <c r="A9" s="1166"/>
      <c r="B9" s="1165"/>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927"/>
      <c r="AC9" s="927"/>
      <c r="AD9" s="927"/>
      <c r="AE9" s="927"/>
      <c r="AF9" s="927"/>
      <c r="AG9" s="927"/>
      <c r="AH9" s="927"/>
      <c r="AI9" s="927"/>
      <c r="AJ9" s="927"/>
      <c r="AK9" s="927"/>
      <c r="AL9" s="927"/>
      <c r="AM9" s="927"/>
      <c r="AN9" s="927"/>
      <c r="AO9" s="927"/>
      <c r="AP9" s="927"/>
      <c r="AQ9" s="927"/>
      <c r="AR9" s="927"/>
      <c r="AS9" s="927"/>
      <c r="AT9" s="927"/>
      <c r="AU9" s="951">
        <v>1</v>
      </c>
      <c r="AV9" s="968"/>
      <c r="AW9" s="968"/>
      <c r="AX9" s="968"/>
      <c r="AY9" s="968"/>
      <c r="AZ9" s="968"/>
      <c r="BA9" s="968"/>
      <c r="BB9" s="968"/>
      <c r="BC9" s="968"/>
      <c r="BD9" s="968"/>
      <c r="BE9" s="968"/>
      <c r="BF9" s="968"/>
      <c r="BG9" s="968"/>
      <c r="BH9" s="968"/>
      <c r="BI9" s="968"/>
      <c r="BJ9" s="968"/>
      <c r="BK9" s="992"/>
      <c r="BL9" s="992"/>
      <c r="BM9" s="992"/>
      <c r="BN9" s="992"/>
      <c r="BO9" s="992"/>
      <c r="BP9" s="992"/>
      <c r="BQ9" s="992"/>
      <c r="BR9" s="992"/>
      <c r="BS9" s="992"/>
      <c r="BT9" s="992"/>
      <c r="BU9" s="992"/>
      <c r="BV9" s="992"/>
      <c r="BW9" s="992"/>
      <c r="BX9" s="992"/>
      <c r="BY9" s="992"/>
      <c r="BZ9" s="992"/>
      <c r="CA9" s="992"/>
      <c r="CB9" s="968"/>
      <c r="CC9" s="952">
        <v>1</v>
      </c>
      <c r="CD9" s="937"/>
      <c r="CE9" s="927"/>
      <c r="CF9" s="927"/>
      <c r="CG9" s="927"/>
      <c r="CH9" s="927"/>
      <c r="CI9" s="927"/>
      <c r="CJ9" s="927"/>
      <c r="CK9" s="927"/>
      <c r="CL9" s="927"/>
      <c r="CM9" s="927"/>
      <c r="CN9" s="927"/>
      <c r="CO9" s="927"/>
      <c r="CP9" s="927"/>
      <c r="CQ9" s="927"/>
      <c r="CR9" s="927"/>
      <c r="CS9" s="927"/>
      <c r="CT9" s="927"/>
      <c r="CU9" s="927"/>
      <c r="CV9" s="927"/>
      <c r="CW9" s="927"/>
      <c r="CX9" s="927"/>
      <c r="CY9" s="927"/>
      <c r="CZ9" s="927"/>
      <c r="DA9" s="927"/>
      <c r="DB9" s="927"/>
      <c r="DC9" s="927"/>
      <c r="DD9" s="927"/>
      <c r="DE9" s="927"/>
      <c r="DF9" s="927"/>
      <c r="DG9" s="927"/>
      <c r="DH9" s="927"/>
      <c r="DI9" s="927"/>
      <c r="DJ9" s="927"/>
      <c r="DK9" s="927"/>
      <c r="DL9" s="927"/>
      <c r="DM9" s="927"/>
      <c r="DN9" s="927"/>
      <c r="DO9" s="927"/>
      <c r="DP9" s="927"/>
      <c r="DQ9" s="927"/>
      <c r="DR9" s="927"/>
      <c r="DS9" s="927"/>
      <c r="DT9" s="927"/>
      <c r="DU9" s="927"/>
      <c r="DV9" s="927"/>
      <c r="DW9" s="927"/>
      <c r="DX9" s="927"/>
      <c r="DY9" s="927"/>
      <c r="DZ9" s="927"/>
      <c r="EA9" s="927"/>
      <c r="EB9" s="927"/>
      <c r="EC9" s="927"/>
      <c r="ED9" s="927"/>
      <c r="EE9" s="927"/>
      <c r="EF9" s="927"/>
      <c r="EG9" s="927"/>
      <c r="EH9" s="927"/>
      <c r="EI9" s="927"/>
      <c r="EJ9" s="927"/>
      <c r="EK9" s="927"/>
      <c r="EL9" s="927"/>
      <c r="EM9" s="927"/>
      <c r="EN9" s="927"/>
      <c r="EO9" s="927"/>
      <c r="EP9" s="927"/>
      <c r="EQ9" s="927"/>
      <c r="ER9" s="927"/>
      <c r="ES9" s="927"/>
      <c r="ET9" s="927"/>
      <c r="EU9" s="927"/>
      <c r="EV9" s="927"/>
      <c r="EW9" s="927"/>
      <c r="EX9" s="927"/>
      <c r="EY9" s="927"/>
      <c r="EZ9" s="927"/>
      <c r="FA9" s="927"/>
      <c r="FB9" s="927"/>
      <c r="FC9" s="927"/>
      <c r="FD9" s="927"/>
      <c r="FE9" s="927"/>
      <c r="FF9" s="927"/>
      <c r="FG9" s="927"/>
      <c r="FH9" s="927"/>
      <c r="FI9" s="927"/>
      <c r="FJ9" s="927"/>
      <c r="FK9" s="927"/>
      <c r="FL9" s="927"/>
      <c r="FM9" s="927"/>
      <c r="FN9" s="927"/>
      <c r="FO9" s="927"/>
      <c r="FP9" s="927"/>
      <c r="FQ9" s="927"/>
      <c r="FR9" s="927"/>
      <c r="FS9" s="927"/>
      <c r="FT9" s="927"/>
      <c r="FU9" s="927"/>
      <c r="FV9" s="927"/>
      <c r="FW9" s="927"/>
      <c r="FX9" s="927"/>
      <c r="FY9" s="927"/>
      <c r="FZ9" s="927"/>
      <c r="GA9" s="927"/>
      <c r="GB9" s="927"/>
      <c r="GC9" s="927"/>
      <c r="GD9" s="927"/>
      <c r="GE9" s="927"/>
      <c r="GF9" s="927"/>
      <c r="GG9" s="927"/>
      <c r="GH9" s="927"/>
      <c r="GI9" s="927"/>
      <c r="GJ9" s="927"/>
      <c r="GK9" s="927"/>
      <c r="GL9" s="927"/>
      <c r="GM9" s="927"/>
      <c r="GN9" s="927"/>
      <c r="GO9" s="927"/>
      <c r="GP9" s="927"/>
      <c r="GQ9" s="927"/>
      <c r="GR9" s="927"/>
      <c r="GS9" s="927"/>
      <c r="GT9" s="927"/>
      <c r="GU9" s="927"/>
      <c r="GV9" s="927"/>
      <c r="GW9" s="927"/>
      <c r="GX9" s="927"/>
      <c r="GY9" s="927"/>
      <c r="GZ9" s="927"/>
      <c r="HA9" s="927"/>
      <c r="HB9" s="927"/>
      <c r="HC9" s="927"/>
      <c r="HD9" s="927"/>
      <c r="HE9" s="927"/>
      <c r="HF9" s="927"/>
      <c r="HG9" s="927"/>
      <c r="HH9" s="927"/>
      <c r="HI9" s="927"/>
      <c r="HJ9" s="927"/>
      <c r="HK9" s="927"/>
      <c r="HL9" s="927"/>
      <c r="HM9" s="927"/>
      <c r="HN9" s="927"/>
      <c r="HO9" s="927"/>
      <c r="HP9" s="927"/>
      <c r="HQ9" s="927"/>
      <c r="HR9" s="927"/>
      <c r="HS9" s="927"/>
      <c r="HT9" s="927"/>
      <c r="HU9" s="927"/>
      <c r="HV9" s="927"/>
      <c r="HW9" s="927"/>
      <c r="HX9" s="927"/>
      <c r="HY9" s="927"/>
      <c r="HZ9" s="927"/>
      <c r="IA9" s="927"/>
      <c r="IB9" s="927"/>
      <c r="IC9" s="927"/>
      <c r="ID9" s="927"/>
      <c r="IE9" s="927"/>
      <c r="IF9" s="927"/>
      <c r="IG9" s="927"/>
      <c r="IH9" s="927"/>
      <c r="II9" s="927"/>
      <c r="IJ9" s="927"/>
      <c r="IK9" s="927"/>
      <c r="IL9" s="927"/>
      <c r="IM9" s="927"/>
      <c r="IN9" s="927"/>
      <c r="IO9" s="927"/>
      <c r="IP9" s="927"/>
      <c r="IQ9" s="927"/>
      <c r="IR9" s="927"/>
      <c r="IS9" s="927"/>
      <c r="IT9" s="927"/>
      <c r="IU9" s="927"/>
      <c r="IV9" s="927"/>
      <c r="IW9" s="927"/>
      <c r="IX9" s="927"/>
      <c r="IY9" s="927"/>
      <c r="IZ9" s="927"/>
      <c r="JA9" s="927"/>
      <c r="JB9" s="927"/>
      <c r="JC9" s="927"/>
      <c r="JD9" s="927"/>
      <c r="JE9" s="927"/>
      <c r="JF9" s="927"/>
      <c r="JG9" s="927"/>
      <c r="JH9" s="927"/>
      <c r="JI9" s="927"/>
      <c r="JJ9" s="927"/>
      <c r="JK9" s="927"/>
      <c r="JL9" s="927"/>
      <c r="JM9" s="927"/>
      <c r="JN9" s="927"/>
      <c r="JO9" s="927"/>
      <c r="JP9" s="927"/>
      <c r="JQ9" s="927"/>
      <c r="JR9" s="927"/>
      <c r="JS9" s="927"/>
      <c r="JT9" s="927"/>
      <c r="JU9" s="927"/>
      <c r="JV9" s="927"/>
      <c r="JW9" s="927"/>
      <c r="JX9" s="927"/>
      <c r="JY9" s="927"/>
      <c r="JZ9" s="927"/>
      <c r="KA9" s="927"/>
      <c r="KB9" s="927"/>
      <c r="KC9" s="927"/>
      <c r="KD9" s="927"/>
      <c r="KE9" s="927"/>
      <c r="KF9" s="927"/>
      <c r="KG9" s="927"/>
      <c r="KH9" s="927"/>
      <c r="KI9" s="927"/>
      <c r="KJ9" s="927"/>
      <c r="KK9" s="927"/>
      <c r="KL9" s="927"/>
      <c r="KM9" s="927"/>
      <c r="KN9" s="927"/>
      <c r="KO9" s="927"/>
      <c r="KP9" s="927"/>
      <c r="KQ9" s="927"/>
      <c r="KR9" s="927"/>
      <c r="KS9" s="927"/>
      <c r="KT9" s="927"/>
      <c r="KU9" s="927"/>
      <c r="KV9" s="927"/>
      <c r="KW9" s="927"/>
      <c r="KX9" s="927"/>
      <c r="KY9" s="927"/>
      <c r="KZ9" s="927"/>
      <c r="LA9" s="927"/>
      <c r="LB9" s="927"/>
      <c r="LC9" s="927"/>
      <c r="LD9" s="927"/>
      <c r="LE9" s="927"/>
      <c r="LF9" s="927"/>
      <c r="LG9" s="927"/>
      <c r="LH9" s="927"/>
      <c r="LI9" s="927"/>
      <c r="LJ9" s="927"/>
      <c r="LK9" s="927"/>
      <c r="LL9" s="927"/>
      <c r="LM9" s="927"/>
      <c r="LN9" s="927"/>
      <c r="LO9" s="927"/>
      <c r="LP9" s="927"/>
      <c r="LQ9" s="927"/>
      <c r="LR9" s="927"/>
      <c r="LS9" s="927"/>
      <c r="LT9" s="927"/>
      <c r="LU9" s="927"/>
      <c r="LV9" s="927"/>
      <c r="LW9" s="927"/>
      <c r="LX9" s="927"/>
      <c r="LY9" s="927"/>
      <c r="LZ9" s="927"/>
      <c r="MA9" s="927"/>
      <c r="MB9" s="927"/>
      <c r="MC9" s="927"/>
      <c r="MD9" s="927"/>
      <c r="ME9" s="927"/>
      <c r="MF9" s="927"/>
      <c r="MG9" s="927"/>
      <c r="MH9" s="927"/>
      <c r="MI9" s="927"/>
      <c r="MJ9" s="927"/>
      <c r="MK9" s="927"/>
      <c r="ML9" s="927"/>
      <c r="MM9" s="927"/>
      <c r="MN9" s="927"/>
      <c r="MO9" s="927"/>
      <c r="MP9" s="927"/>
      <c r="MQ9" s="927"/>
      <c r="MR9" s="927"/>
      <c r="MS9" s="927"/>
      <c r="MT9" s="927"/>
      <c r="MU9" s="927"/>
      <c r="MV9" s="927"/>
      <c r="MW9" s="927"/>
      <c r="MX9" s="927"/>
      <c r="MY9" s="927"/>
      <c r="MZ9" s="927"/>
      <c r="NA9" s="927"/>
      <c r="NB9" s="927"/>
      <c r="NC9" s="927"/>
      <c r="ND9" s="927"/>
      <c r="NE9" s="927"/>
      <c r="NF9" s="927"/>
      <c r="NG9" s="927"/>
      <c r="NH9" s="927"/>
      <c r="NI9" s="927"/>
      <c r="NJ9" s="927"/>
      <c r="NK9" s="927"/>
      <c r="NL9" s="927"/>
      <c r="NM9" s="927"/>
      <c r="NN9" s="927"/>
      <c r="NO9" s="927"/>
      <c r="NP9" s="927"/>
      <c r="NQ9" s="927"/>
      <c r="NR9" s="927"/>
      <c r="NS9" s="927"/>
      <c r="NT9" s="927"/>
      <c r="NU9" s="927"/>
      <c r="NV9" s="927"/>
      <c r="NW9" s="927"/>
      <c r="NX9" s="927"/>
      <c r="NY9" s="927"/>
      <c r="NZ9" s="927"/>
      <c r="OA9" s="927"/>
      <c r="OB9" s="927"/>
      <c r="OC9" s="927"/>
      <c r="OD9" s="927"/>
      <c r="OE9" s="927"/>
      <c r="OF9" s="927"/>
      <c r="OG9" s="927"/>
      <c r="OH9" s="927"/>
      <c r="OI9" s="927"/>
      <c r="OJ9" s="927"/>
      <c r="OK9" s="927"/>
      <c r="OL9" s="927"/>
      <c r="OM9" s="927"/>
      <c r="ON9" s="927"/>
      <c r="OO9" s="927"/>
      <c r="OP9" s="927"/>
      <c r="OQ9" s="927"/>
      <c r="OR9" s="927"/>
      <c r="OS9" s="927"/>
      <c r="OT9" s="927"/>
      <c r="OU9" s="927"/>
      <c r="OV9" s="927"/>
      <c r="OW9" s="927"/>
      <c r="OX9" s="927"/>
      <c r="OY9" s="927"/>
      <c r="OZ9" s="927"/>
      <c r="PA9" s="927"/>
      <c r="PB9" s="927"/>
      <c r="PC9" s="927"/>
      <c r="PD9" s="927"/>
      <c r="PE9" s="927"/>
      <c r="PF9" s="927"/>
      <c r="PG9" s="927"/>
      <c r="PH9" s="927"/>
      <c r="PI9" s="927"/>
      <c r="PJ9" s="927"/>
      <c r="PK9" s="927"/>
      <c r="PL9" s="927"/>
      <c r="PM9" s="927"/>
      <c r="PN9" s="927"/>
      <c r="PO9" s="927"/>
      <c r="PP9" s="927"/>
      <c r="PQ9" s="927"/>
      <c r="PR9" s="927"/>
      <c r="PS9" s="927"/>
      <c r="PT9" s="927"/>
      <c r="PU9" s="927"/>
      <c r="PV9" s="927"/>
      <c r="PW9" s="927"/>
      <c r="PX9" s="927"/>
      <c r="PY9" s="927"/>
      <c r="PZ9" s="927"/>
      <c r="QA9" s="927"/>
      <c r="QB9" s="927"/>
      <c r="QC9" s="927"/>
      <c r="QD9" s="927"/>
      <c r="QE9" s="927"/>
      <c r="QF9" s="927"/>
      <c r="QG9" s="927"/>
      <c r="QH9" s="927"/>
      <c r="QI9" s="927"/>
      <c r="QJ9" s="927"/>
      <c r="QK9" s="927"/>
      <c r="QL9" s="927"/>
      <c r="QM9" s="927"/>
      <c r="QN9" s="927"/>
      <c r="QO9" s="927"/>
      <c r="QP9" s="927"/>
      <c r="QQ9" s="927"/>
      <c r="QR9" s="927"/>
      <c r="QS9" s="927"/>
      <c r="QT9" s="927"/>
      <c r="QU9" s="927"/>
      <c r="QV9" s="927"/>
      <c r="QW9" s="927"/>
      <c r="QX9" s="927"/>
      <c r="QY9" s="927"/>
      <c r="QZ9" s="927"/>
      <c r="RA9" s="927"/>
      <c r="RB9" s="927"/>
      <c r="RC9" s="927"/>
      <c r="RD9" s="927"/>
      <c r="RE9" s="927"/>
      <c r="RF9" s="927"/>
      <c r="RG9" s="927"/>
      <c r="RH9" s="927"/>
      <c r="RI9" s="927"/>
      <c r="RJ9" s="927"/>
      <c r="RK9" s="927"/>
      <c r="RL9" s="927"/>
      <c r="RM9" s="927"/>
      <c r="RN9" s="927"/>
      <c r="RO9" s="927"/>
      <c r="RP9" s="927"/>
      <c r="RQ9" s="927"/>
      <c r="RR9" s="927"/>
      <c r="RS9" s="927"/>
      <c r="RT9" s="927"/>
      <c r="RU9" s="927"/>
      <c r="RV9" s="927"/>
      <c r="RW9" s="927"/>
      <c r="RX9" s="927"/>
      <c r="RY9" s="927"/>
      <c r="RZ9" s="927"/>
      <c r="SA9" s="927"/>
      <c r="SB9" s="927"/>
      <c r="SC9" s="927"/>
      <c r="SD9" s="927"/>
      <c r="SE9" s="927"/>
      <c r="SF9" s="927"/>
      <c r="SG9" s="927"/>
      <c r="SH9" s="927"/>
      <c r="SI9" s="927"/>
      <c r="SJ9" s="927"/>
      <c r="SK9" s="927"/>
      <c r="SL9" s="927"/>
      <c r="SM9" s="927"/>
      <c r="SN9" s="927"/>
      <c r="SO9" s="927"/>
      <c r="SP9" s="927"/>
      <c r="SQ9" s="927"/>
      <c r="SR9" s="927"/>
      <c r="SS9" s="927"/>
      <c r="ST9" s="927"/>
      <c r="SU9" s="927"/>
      <c r="SV9" s="927"/>
      <c r="SW9" s="927"/>
      <c r="SX9" s="927"/>
      <c r="SY9" s="927"/>
      <c r="SZ9" s="927"/>
      <c r="TA9" s="927"/>
      <c r="TB9" s="927"/>
      <c r="TC9" s="927"/>
      <c r="TD9" s="927"/>
      <c r="TE9" s="927"/>
      <c r="TF9" s="927"/>
      <c r="TG9" s="927"/>
      <c r="TH9" s="927"/>
      <c r="TI9" s="927"/>
      <c r="TJ9" s="927"/>
      <c r="TK9" s="927"/>
      <c r="TL9" s="927"/>
      <c r="TM9" s="927"/>
      <c r="TN9" s="927"/>
      <c r="TO9" s="927"/>
      <c r="TP9" s="927"/>
      <c r="TQ9" s="927"/>
      <c r="TR9" s="927"/>
      <c r="TS9" s="927"/>
      <c r="TT9" s="927"/>
      <c r="TU9" s="927"/>
      <c r="TV9" s="927"/>
      <c r="TW9" s="927"/>
      <c r="TX9" s="927"/>
      <c r="TY9" s="927"/>
      <c r="TZ9" s="927"/>
      <c r="UA9" s="927"/>
      <c r="UB9" s="927"/>
      <c r="UC9" s="927"/>
      <c r="UD9" s="927"/>
      <c r="UE9" s="927"/>
      <c r="UF9" s="927"/>
      <c r="UG9" s="927"/>
      <c r="UH9" s="927"/>
      <c r="UI9" s="927"/>
      <c r="UJ9" s="927"/>
      <c r="UK9" s="927"/>
      <c r="UL9" s="927"/>
      <c r="UM9" s="927"/>
      <c r="UN9" s="927"/>
      <c r="UO9" s="927"/>
      <c r="UP9" s="927"/>
      <c r="UQ9" s="927"/>
      <c r="UR9" s="927"/>
      <c r="US9" s="927"/>
      <c r="UT9" s="927"/>
      <c r="UU9" s="927"/>
      <c r="UV9" s="927"/>
      <c r="UW9" s="927"/>
      <c r="UX9" s="927"/>
      <c r="UY9" s="927"/>
      <c r="UZ9" s="927"/>
      <c r="VA9" s="927"/>
      <c r="VB9" s="927"/>
      <c r="VC9" s="927"/>
      <c r="VD9" s="927"/>
      <c r="VE9" s="927"/>
      <c r="VF9" s="927"/>
      <c r="VG9" s="927"/>
      <c r="VH9" s="927"/>
      <c r="VI9" s="927"/>
      <c r="VJ9" s="927"/>
      <c r="VK9" s="927"/>
      <c r="VL9" s="927"/>
      <c r="VM9" s="927"/>
      <c r="VN9" s="927"/>
      <c r="VO9" s="927"/>
      <c r="VP9" s="927"/>
      <c r="VQ9" s="927"/>
      <c r="VR9" s="927"/>
      <c r="VS9" s="927"/>
      <c r="VT9" s="927"/>
      <c r="VU9" s="927"/>
      <c r="VV9" s="927"/>
      <c r="VW9" s="927"/>
      <c r="VX9" s="927"/>
      <c r="VY9" s="927"/>
      <c r="VZ9" s="927"/>
      <c r="WA9" s="927"/>
      <c r="WB9" s="927"/>
      <c r="WC9" s="927"/>
      <c r="WD9" s="927"/>
      <c r="WE9" s="927"/>
      <c r="WF9" s="927"/>
      <c r="WG9" s="927"/>
      <c r="WH9" s="927"/>
      <c r="WI9" s="927"/>
      <c r="WJ9" s="927"/>
      <c r="WK9" s="927"/>
      <c r="WL9" s="927"/>
      <c r="WM9" s="927"/>
      <c r="WN9" s="927"/>
      <c r="WO9" s="927"/>
      <c r="WP9" s="927"/>
      <c r="WQ9" s="927"/>
      <c r="WR9" s="927"/>
      <c r="WS9" s="927"/>
      <c r="WT9" s="927"/>
      <c r="WU9" s="927"/>
      <c r="WV9" s="927"/>
      <c r="WW9" s="927"/>
      <c r="WX9" s="927"/>
      <c r="WY9" s="927"/>
      <c r="WZ9" s="927"/>
      <c r="XA9" s="927"/>
      <c r="XB9" s="927"/>
      <c r="XC9" s="927"/>
      <c r="XD9" s="927"/>
      <c r="XE9" s="927"/>
      <c r="XF9" s="927"/>
      <c r="XG9" s="927"/>
      <c r="XH9" s="927"/>
      <c r="XI9" s="927"/>
      <c r="XJ9" s="927"/>
      <c r="XK9" s="927"/>
      <c r="XL9" s="927"/>
      <c r="XM9" s="927"/>
      <c r="XN9" s="927"/>
      <c r="XO9" s="927"/>
      <c r="XP9" s="927"/>
      <c r="XQ9" s="927"/>
      <c r="XR9" s="927"/>
      <c r="XS9" s="927"/>
      <c r="XT9" s="927"/>
      <c r="XU9" s="927"/>
      <c r="XV9" s="927"/>
      <c r="XW9" s="927"/>
      <c r="XX9" s="927"/>
      <c r="XY9" s="927"/>
      <c r="XZ9" s="927"/>
      <c r="YA9" s="927"/>
      <c r="YB9" s="927"/>
      <c r="YC9" s="927"/>
      <c r="YD9" s="927"/>
      <c r="YE9" s="927"/>
      <c r="YF9" s="927"/>
      <c r="YG9" s="927"/>
      <c r="YH9" s="927"/>
      <c r="YI9" s="927"/>
      <c r="YJ9" s="927"/>
      <c r="YK9" s="927"/>
      <c r="YL9" s="927"/>
      <c r="YM9" s="927"/>
      <c r="YN9" s="927"/>
      <c r="YO9" s="927"/>
      <c r="YP9" s="927"/>
      <c r="YQ9" s="927"/>
      <c r="YR9" s="927"/>
      <c r="YS9" s="927"/>
      <c r="YT9" s="927"/>
      <c r="YU9" s="927"/>
      <c r="YV9" s="927"/>
      <c r="YW9" s="927"/>
      <c r="YX9" s="927"/>
      <c r="YY9" s="927"/>
      <c r="YZ9" s="927"/>
      <c r="ZA9" s="927"/>
      <c r="ZB9" s="927"/>
      <c r="ZC9" s="927"/>
      <c r="ZD9" s="927"/>
      <c r="ZE9" s="927"/>
      <c r="ZF9" s="927"/>
      <c r="ZG9" s="927"/>
      <c r="ZH9" s="927"/>
      <c r="ZI9" s="927"/>
      <c r="ZJ9" s="927"/>
      <c r="ZK9" s="927"/>
      <c r="ZL9" s="927"/>
      <c r="ZM9" s="927"/>
      <c r="ZN9" s="927"/>
      <c r="ZO9" s="927"/>
      <c r="ZP9" s="927"/>
      <c r="ZQ9" s="927"/>
      <c r="ZR9" s="927"/>
      <c r="ZS9" s="927"/>
      <c r="ZT9" s="927"/>
      <c r="ZU9" s="927"/>
      <c r="ZV9" s="927"/>
      <c r="ZW9" s="927"/>
      <c r="ZX9" s="927"/>
      <c r="ZY9" s="927"/>
      <c r="ZZ9" s="927"/>
      <c r="AAA9" s="927"/>
      <c r="AAB9" s="927"/>
      <c r="AAC9" s="927"/>
      <c r="AAD9" s="927"/>
      <c r="AAE9" s="927"/>
      <c r="AAF9" s="927"/>
      <c r="AAG9" s="927"/>
      <c r="AAH9" s="927"/>
      <c r="AAI9" s="927"/>
      <c r="AAJ9" s="927"/>
      <c r="AAK9" s="927"/>
      <c r="AAL9" s="927"/>
      <c r="AAM9" s="927"/>
      <c r="AAN9" s="927"/>
      <c r="AAO9" s="927"/>
      <c r="AAP9" s="927"/>
      <c r="AAQ9" s="927"/>
      <c r="AAR9" s="927"/>
      <c r="AAS9" s="927"/>
      <c r="AAT9" s="927"/>
      <c r="AAU9" s="927"/>
      <c r="AAV9" s="927"/>
      <c r="AAW9" s="927"/>
      <c r="AAX9" s="927"/>
      <c r="AAY9" s="927"/>
      <c r="AAZ9" s="927"/>
      <c r="ABA9" s="927"/>
      <c r="ABB9" s="927"/>
      <c r="ABC9" s="927"/>
      <c r="ABD9" s="927"/>
      <c r="ABE9" s="927"/>
      <c r="ABF9" s="927"/>
      <c r="ABG9" s="927"/>
      <c r="ABH9" s="927"/>
      <c r="ABI9" s="927"/>
      <c r="ABJ9" s="927"/>
      <c r="ABK9" s="927"/>
      <c r="ABL9" s="927"/>
      <c r="ABM9" s="927"/>
      <c r="ABN9" s="927"/>
      <c r="ABO9" s="927"/>
      <c r="ABP9" s="927"/>
      <c r="ABQ9" s="927"/>
      <c r="ABR9" s="927"/>
      <c r="ABS9" s="927"/>
      <c r="ABT9" s="927"/>
      <c r="ABU9" s="927"/>
      <c r="ABV9" s="927"/>
      <c r="ABW9" s="927"/>
      <c r="ABX9" s="927"/>
      <c r="ABY9" s="927"/>
      <c r="ABZ9" s="927"/>
      <c r="ACA9" s="927"/>
      <c r="ACB9" s="927"/>
      <c r="ACC9" s="927"/>
      <c r="ACD9" s="927"/>
      <c r="ACE9" s="927"/>
      <c r="ACF9" s="927"/>
      <c r="ACG9" s="927"/>
      <c r="ACH9" s="927"/>
      <c r="ACI9" s="927"/>
      <c r="ACJ9" s="927"/>
      <c r="ACK9" s="927"/>
      <c r="ACL9" s="927"/>
      <c r="ACM9" s="927"/>
      <c r="ACN9" s="927"/>
      <c r="ACO9" s="927"/>
      <c r="ACP9" s="927"/>
      <c r="ACQ9" s="945"/>
    </row>
    <row r="10" spans="1:771" ht="30" customHeight="1">
      <c r="A10" s="2933" t="s">
        <v>302</v>
      </c>
      <c r="B10" s="2933"/>
      <c r="C10" s="2933"/>
      <c r="D10" s="2933"/>
      <c r="E10" s="2933"/>
      <c r="F10" s="2933"/>
      <c r="G10" s="2933"/>
      <c r="H10" s="2933"/>
      <c r="I10" s="2933"/>
      <c r="J10" s="2933"/>
      <c r="K10" s="2933"/>
      <c r="L10" s="2933"/>
      <c r="M10" s="2933"/>
      <c r="N10" s="2933"/>
      <c r="O10" s="2933"/>
      <c r="P10" s="2933"/>
      <c r="Q10" s="2933"/>
      <c r="R10" s="2933"/>
      <c r="S10" s="2933"/>
      <c r="T10" s="2933"/>
      <c r="U10" s="2933"/>
      <c r="V10" s="2933"/>
      <c r="W10" s="2933"/>
      <c r="X10" s="2933"/>
      <c r="Y10" s="2933"/>
      <c r="Z10" s="2933"/>
      <c r="AA10" s="2933"/>
      <c r="AB10" s="927"/>
      <c r="AC10" s="927"/>
      <c r="AD10" s="927"/>
      <c r="AE10" s="927"/>
      <c r="AF10" s="927"/>
      <c r="AG10" s="927"/>
      <c r="AH10" s="927"/>
      <c r="AI10" s="927"/>
      <c r="AJ10" s="927"/>
      <c r="AK10" s="927"/>
      <c r="AL10" s="927"/>
      <c r="AM10" s="927"/>
      <c r="AN10" s="927"/>
      <c r="AO10" s="927"/>
      <c r="AP10" s="927"/>
      <c r="AQ10" s="927"/>
      <c r="AR10" s="927"/>
      <c r="AS10" s="927"/>
      <c r="AT10" s="927"/>
      <c r="AU10" s="951">
        <v>1</v>
      </c>
      <c r="AV10" s="968"/>
      <c r="AW10" s="968"/>
      <c r="AX10" s="968"/>
      <c r="AY10" s="968"/>
      <c r="AZ10" s="968"/>
      <c r="BA10" s="968"/>
      <c r="BB10" s="968"/>
      <c r="BC10" s="968"/>
      <c r="BD10" s="968"/>
      <c r="BE10" s="968"/>
      <c r="BF10" s="968"/>
      <c r="BG10" s="968"/>
      <c r="BH10" s="968"/>
      <c r="BI10" s="968"/>
      <c r="BJ10" s="968"/>
      <c r="BK10" s="992"/>
      <c r="BL10" s="992"/>
      <c r="BM10" s="992"/>
      <c r="BN10" s="992"/>
      <c r="BO10" s="992"/>
      <c r="BP10" s="992"/>
      <c r="BQ10" s="992"/>
      <c r="BR10" s="992"/>
      <c r="BS10" s="992"/>
      <c r="BT10" s="992"/>
      <c r="BU10" s="992"/>
      <c r="BV10" s="992"/>
      <c r="BW10" s="992"/>
      <c r="BX10" s="992"/>
      <c r="BY10" s="992"/>
      <c r="BZ10" s="992"/>
      <c r="CA10" s="992"/>
      <c r="CB10" s="968"/>
      <c r="CC10" s="952">
        <v>1</v>
      </c>
      <c r="CD10" s="937"/>
      <c r="CE10" s="927"/>
      <c r="CF10" s="927"/>
      <c r="CG10" s="927"/>
      <c r="CH10" s="927"/>
      <c r="CI10" s="927"/>
      <c r="CJ10" s="927"/>
      <c r="CK10" s="927"/>
      <c r="CL10" s="927"/>
      <c r="CM10" s="927"/>
      <c r="CN10" s="927"/>
      <c r="CO10" s="927"/>
      <c r="CP10" s="927"/>
      <c r="CQ10" s="927"/>
      <c r="CR10" s="927"/>
      <c r="CS10" s="927"/>
      <c r="CT10" s="927"/>
      <c r="CU10" s="927"/>
      <c r="CV10" s="927"/>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927"/>
      <c r="DT10" s="927"/>
      <c r="DU10" s="927"/>
      <c r="DV10" s="927"/>
      <c r="DW10" s="927"/>
      <c r="DX10" s="927"/>
      <c r="DY10" s="927"/>
      <c r="DZ10" s="927"/>
      <c r="EA10" s="927"/>
      <c r="EB10" s="927"/>
      <c r="EC10" s="927"/>
      <c r="ED10" s="927"/>
      <c r="EE10" s="927"/>
      <c r="EF10" s="927"/>
      <c r="EG10" s="927"/>
      <c r="EH10" s="927"/>
      <c r="EI10" s="927"/>
      <c r="EJ10" s="927"/>
      <c r="EK10" s="927"/>
      <c r="EL10" s="927"/>
      <c r="EM10" s="927"/>
      <c r="EN10" s="927"/>
      <c r="EO10" s="927"/>
      <c r="EP10" s="927"/>
      <c r="EQ10" s="927"/>
      <c r="ER10" s="927"/>
      <c r="ES10" s="927"/>
      <c r="ET10" s="927"/>
      <c r="EU10" s="927"/>
      <c r="EV10" s="927"/>
      <c r="EW10" s="927"/>
      <c r="EX10" s="927"/>
      <c r="EY10" s="927"/>
      <c r="EZ10" s="927"/>
      <c r="FA10" s="927"/>
      <c r="FB10" s="927"/>
      <c r="FC10" s="927"/>
      <c r="FD10" s="927"/>
      <c r="FE10" s="927"/>
      <c r="FF10" s="927"/>
      <c r="FG10" s="927"/>
      <c r="FH10" s="927"/>
      <c r="FI10" s="927"/>
      <c r="FJ10" s="927"/>
      <c r="FK10" s="927"/>
      <c r="FL10" s="927"/>
      <c r="FM10" s="927"/>
      <c r="FN10" s="927"/>
      <c r="FO10" s="927"/>
      <c r="FP10" s="927"/>
      <c r="FQ10" s="927"/>
      <c r="FR10" s="927"/>
      <c r="FS10" s="927"/>
      <c r="FT10" s="927"/>
      <c r="FU10" s="927"/>
      <c r="FV10" s="927"/>
      <c r="FW10" s="927"/>
      <c r="FX10" s="927"/>
      <c r="FY10" s="927"/>
      <c r="FZ10" s="927"/>
      <c r="GA10" s="927"/>
      <c r="GB10" s="927"/>
      <c r="GC10" s="927"/>
      <c r="GD10" s="927"/>
      <c r="GE10" s="927"/>
      <c r="GF10" s="927"/>
      <c r="GG10" s="927"/>
      <c r="GH10" s="927"/>
      <c r="GI10" s="927"/>
      <c r="GJ10" s="927"/>
      <c r="GK10" s="927"/>
      <c r="GL10" s="927"/>
      <c r="GM10" s="927"/>
      <c r="GN10" s="927"/>
      <c r="GO10" s="927"/>
      <c r="GP10" s="927"/>
      <c r="GQ10" s="927"/>
      <c r="GR10" s="927"/>
      <c r="GS10" s="927"/>
      <c r="GT10" s="927"/>
      <c r="GU10" s="927"/>
      <c r="GV10" s="927"/>
      <c r="GW10" s="927"/>
      <c r="GX10" s="927"/>
      <c r="GY10" s="927"/>
      <c r="GZ10" s="927"/>
      <c r="HA10" s="927"/>
      <c r="HB10" s="927"/>
      <c r="HC10" s="927"/>
      <c r="HD10" s="927"/>
      <c r="HE10" s="927"/>
      <c r="HF10" s="927"/>
      <c r="HG10" s="927"/>
      <c r="HH10" s="927"/>
      <c r="HI10" s="927"/>
      <c r="HJ10" s="927"/>
      <c r="HK10" s="927"/>
      <c r="HL10" s="927"/>
      <c r="HM10" s="927"/>
      <c r="HN10" s="927"/>
      <c r="HO10" s="927"/>
      <c r="HP10" s="927"/>
      <c r="HQ10" s="927"/>
      <c r="HR10" s="927"/>
      <c r="HS10" s="927"/>
      <c r="HT10" s="927"/>
      <c r="HU10" s="927"/>
      <c r="HV10" s="927"/>
      <c r="HW10" s="927"/>
      <c r="HX10" s="927"/>
      <c r="HY10" s="927"/>
      <c r="HZ10" s="927"/>
      <c r="IA10" s="927"/>
      <c r="IB10" s="927"/>
      <c r="IC10" s="927"/>
      <c r="ID10" s="927"/>
      <c r="IE10" s="927"/>
      <c r="IF10" s="927"/>
      <c r="IG10" s="927"/>
      <c r="IH10" s="927"/>
      <c r="II10" s="927"/>
      <c r="IJ10" s="927"/>
      <c r="IK10" s="927"/>
      <c r="IL10" s="927"/>
      <c r="IM10" s="927"/>
      <c r="IN10" s="927"/>
      <c r="IO10" s="927"/>
      <c r="IP10" s="927"/>
      <c r="IQ10" s="927"/>
      <c r="IR10" s="927"/>
      <c r="IS10" s="927"/>
      <c r="IT10" s="927"/>
      <c r="IU10" s="927"/>
      <c r="IV10" s="927"/>
      <c r="IW10" s="927"/>
      <c r="IX10" s="927"/>
      <c r="IY10" s="927"/>
      <c r="IZ10" s="927"/>
      <c r="JA10" s="927"/>
      <c r="JB10" s="927"/>
      <c r="JC10" s="927"/>
      <c r="JD10" s="927"/>
      <c r="JE10" s="927"/>
      <c r="JF10" s="927"/>
      <c r="JG10" s="927"/>
      <c r="JH10" s="927"/>
      <c r="JI10" s="927"/>
      <c r="JJ10" s="927"/>
      <c r="JK10" s="927"/>
      <c r="JL10" s="927"/>
      <c r="JM10" s="927"/>
      <c r="JN10" s="927"/>
      <c r="JO10" s="927"/>
      <c r="JP10" s="927"/>
      <c r="JQ10" s="927"/>
      <c r="JR10" s="927"/>
      <c r="JS10" s="927"/>
      <c r="JT10" s="927"/>
      <c r="JU10" s="927"/>
      <c r="JV10" s="927"/>
      <c r="JW10" s="927"/>
      <c r="JX10" s="927"/>
      <c r="JY10" s="927"/>
      <c r="JZ10" s="927"/>
      <c r="KA10" s="927"/>
      <c r="KB10" s="927"/>
      <c r="KC10" s="927"/>
      <c r="KD10" s="927"/>
      <c r="KE10" s="927"/>
      <c r="KF10" s="927"/>
      <c r="KG10" s="927"/>
      <c r="KH10" s="927"/>
      <c r="KI10" s="927"/>
      <c r="KJ10" s="927"/>
      <c r="KK10" s="927"/>
      <c r="KL10" s="927"/>
      <c r="KM10" s="927"/>
      <c r="KN10" s="927"/>
      <c r="KO10" s="927"/>
      <c r="KP10" s="927"/>
      <c r="KQ10" s="927"/>
      <c r="KR10" s="927"/>
      <c r="KS10" s="927"/>
      <c r="KT10" s="927"/>
      <c r="KU10" s="927"/>
      <c r="KV10" s="927"/>
      <c r="KW10" s="927"/>
      <c r="KX10" s="927"/>
      <c r="KY10" s="927"/>
      <c r="KZ10" s="927"/>
      <c r="LA10" s="927"/>
      <c r="LB10" s="927"/>
      <c r="LC10" s="927"/>
      <c r="LD10" s="927"/>
      <c r="LE10" s="927"/>
      <c r="LF10" s="927"/>
      <c r="LG10" s="927"/>
      <c r="LH10" s="927"/>
      <c r="LI10" s="927"/>
      <c r="LJ10" s="927"/>
      <c r="LK10" s="927"/>
      <c r="LL10" s="927"/>
      <c r="LM10" s="927"/>
      <c r="LN10" s="927"/>
      <c r="LO10" s="927"/>
      <c r="LP10" s="927"/>
      <c r="LQ10" s="927"/>
      <c r="LR10" s="927"/>
      <c r="LS10" s="927"/>
      <c r="LT10" s="927"/>
      <c r="LU10" s="927"/>
      <c r="LV10" s="927"/>
      <c r="LW10" s="927"/>
      <c r="LX10" s="927"/>
      <c r="LY10" s="927"/>
      <c r="LZ10" s="927"/>
      <c r="MA10" s="927"/>
      <c r="MB10" s="927"/>
      <c r="MC10" s="927"/>
      <c r="MD10" s="927"/>
      <c r="ME10" s="927"/>
      <c r="MF10" s="927"/>
      <c r="MG10" s="927"/>
      <c r="MH10" s="927"/>
      <c r="MI10" s="927"/>
      <c r="MJ10" s="927"/>
      <c r="MK10" s="927"/>
      <c r="ML10" s="927"/>
      <c r="MM10" s="927"/>
      <c r="MN10" s="927"/>
      <c r="MO10" s="927"/>
      <c r="MP10" s="927"/>
      <c r="MQ10" s="927"/>
      <c r="MR10" s="927"/>
      <c r="MS10" s="927"/>
      <c r="MT10" s="927"/>
      <c r="MU10" s="927"/>
      <c r="MV10" s="927"/>
      <c r="MW10" s="927"/>
      <c r="MX10" s="927"/>
      <c r="MY10" s="927"/>
      <c r="MZ10" s="927"/>
      <c r="NA10" s="927"/>
      <c r="NB10" s="927"/>
      <c r="NC10" s="927"/>
      <c r="ND10" s="927"/>
      <c r="NE10" s="927"/>
      <c r="NF10" s="927"/>
      <c r="NG10" s="927"/>
      <c r="NH10" s="927"/>
      <c r="NI10" s="927"/>
      <c r="NJ10" s="927"/>
      <c r="NK10" s="927"/>
      <c r="NL10" s="927"/>
      <c r="NM10" s="927"/>
      <c r="NN10" s="927"/>
      <c r="NO10" s="927"/>
      <c r="NP10" s="927"/>
      <c r="NQ10" s="927"/>
      <c r="NR10" s="927"/>
      <c r="NS10" s="927"/>
      <c r="NT10" s="927"/>
      <c r="NU10" s="927"/>
      <c r="NV10" s="927"/>
      <c r="NW10" s="927"/>
      <c r="NX10" s="927"/>
      <c r="NY10" s="927"/>
      <c r="NZ10" s="927"/>
      <c r="OA10" s="927"/>
      <c r="OB10" s="927"/>
      <c r="OC10" s="927"/>
      <c r="OD10" s="927"/>
      <c r="OE10" s="927"/>
      <c r="OF10" s="927"/>
      <c r="OG10" s="927"/>
      <c r="OH10" s="927"/>
      <c r="OI10" s="927"/>
      <c r="OJ10" s="927"/>
      <c r="OK10" s="927"/>
      <c r="OL10" s="927"/>
      <c r="OM10" s="927"/>
      <c r="ON10" s="927"/>
      <c r="OO10" s="927"/>
      <c r="OP10" s="927"/>
      <c r="OQ10" s="927"/>
      <c r="OR10" s="927"/>
      <c r="OS10" s="927"/>
      <c r="OT10" s="927"/>
      <c r="OU10" s="927"/>
      <c r="OV10" s="927"/>
      <c r="OW10" s="927"/>
      <c r="OX10" s="927"/>
      <c r="OY10" s="927"/>
      <c r="OZ10" s="927"/>
      <c r="PA10" s="927"/>
      <c r="PB10" s="927"/>
      <c r="PC10" s="927"/>
      <c r="PD10" s="927"/>
      <c r="PE10" s="927"/>
      <c r="PF10" s="927"/>
      <c r="PG10" s="927"/>
      <c r="PH10" s="927"/>
      <c r="PI10" s="927"/>
      <c r="PJ10" s="927"/>
      <c r="PK10" s="927"/>
      <c r="PL10" s="927"/>
      <c r="PM10" s="927"/>
      <c r="PN10" s="927"/>
      <c r="PO10" s="927"/>
      <c r="PP10" s="927"/>
      <c r="PQ10" s="927"/>
      <c r="PR10" s="927"/>
      <c r="PS10" s="927"/>
      <c r="PT10" s="927"/>
      <c r="PU10" s="927"/>
      <c r="PV10" s="927"/>
      <c r="PW10" s="927"/>
      <c r="PX10" s="927"/>
      <c r="PY10" s="927"/>
      <c r="PZ10" s="927"/>
      <c r="QA10" s="927"/>
      <c r="QB10" s="927"/>
      <c r="QC10" s="927"/>
      <c r="QD10" s="927"/>
      <c r="QE10" s="927"/>
      <c r="QF10" s="927"/>
      <c r="QG10" s="927"/>
      <c r="QH10" s="927"/>
      <c r="QI10" s="927"/>
      <c r="QJ10" s="927"/>
      <c r="QK10" s="927"/>
      <c r="QL10" s="927"/>
      <c r="QM10" s="927"/>
      <c r="QN10" s="927"/>
      <c r="QO10" s="927"/>
      <c r="QP10" s="927"/>
      <c r="QQ10" s="927"/>
      <c r="QR10" s="927"/>
      <c r="QS10" s="927"/>
      <c r="QT10" s="927"/>
      <c r="QU10" s="927"/>
      <c r="QV10" s="927"/>
      <c r="QW10" s="927"/>
      <c r="QX10" s="927"/>
      <c r="QY10" s="927"/>
      <c r="QZ10" s="927"/>
      <c r="RA10" s="927"/>
      <c r="RB10" s="927"/>
      <c r="RC10" s="927"/>
      <c r="RD10" s="927"/>
      <c r="RE10" s="927"/>
      <c r="RF10" s="927"/>
      <c r="RG10" s="927"/>
      <c r="RH10" s="927"/>
      <c r="RI10" s="927"/>
      <c r="RJ10" s="927"/>
      <c r="RK10" s="927"/>
      <c r="RL10" s="927"/>
      <c r="RM10" s="927"/>
      <c r="RN10" s="927"/>
      <c r="RO10" s="927"/>
      <c r="RP10" s="927"/>
      <c r="RQ10" s="927"/>
      <c r="RR10" s="927"/>
      <c r="RS10" s="927"/>
      <c r="RT10" s="927"/>
      <c r="RU10" s="927"/>
      <c r="RV10" s="927"/>
      <c r="RW10" s="927"/>
      <c r="RX10" s="927"/>
      <c r="RY10" s="927"/>
      <c r="RZ10" s="927"/>
      <c r="SA10" s="927"/>
      <c r="SB10" s="927"/>
      <c r="SC10" s="927"/>
      <c r="SD10" s="927"/>
      <c r="SE10" s="927"/>
      <c r="SF10" s="927"/>
      <c r="SG10" s="927"/>
      <c r="SH10" s="927"/>
      <c r="SI10" s="927"/>
      <c r="SJ10" s="927"/>
      <c r="SK10" s="927"/>
      <c r="SL10" s="927"/>
      <c r="SM10" s="927"/>
      <c r="SN10" s="927"/>
      <c r="SO10" s="927"/>
      <c r="SP10" s="927"/>
      <c r="SQ10" s="927"/>
      <c r="SR10" s="927"/>
      <c r="SS10" s="927"/>
      <c r="ST10" s="927"/>
      <c r="SU10" s="927"/>
      <c r="SV10" s="927"/>
      <c r="SW10" s="927"/>
      <c r="SX10" s="927"/>
      <c r="SY10" s="927"/>
      <c r="SZ10" s="927"/>
      <c r="TA10" s="927"/>
      <c r="TB10" s="927"/>
      <c r="TC10" s="927"/>
      <c r="TD10" s="927"/>
      <c r="TE10" s="927"/>
      <c r="TF10" s="927"/>
      <c r="TG10" s="927"/>
      <c r="TH10" s="927"/>
      <c r="TI10" s="927"/>
      <c r="TJ10" s="927"/>
      <c r="TK10" s="927"/>
      <c r="TL10" s="927"/>
      <c r="TM10" s="927"/>
      <c r="TN10" s="927"/>
      <c r="TO10" s="927"/>
      <c r="TP10" s="927"/>
      <c r="TQ10" s="927"/>
      <c r="TR10" s="927"/>
      <c r="TS10" s="927"/>
      <c r="TT10" s="927"/>
      <c r="TU10" s="927"/>
      <c r="TV10" s="927"/>
      <c r="TW10" s="927"/>
      <c r="TX10" s="927"/>
      <c r="TY10" s="927"/>
      <c r="TZ10" s="927"/>
      <c r="UA10" s="927"/>
      <c r="UB10" s="927"/>
      <c r="UC10" s="927"/>
      <c r="UD10" s="927"/>
      <c r="UE10" s="927"/>
      <c r="UF10" s="927"/>
      <c r="UG10" s="927"/>
      <c r="UH10" s="927"/>
      <c r="UI10" s="927"/>
      <c r="UJ10" s="927"/>
      <c r="UK10" s="927"/>
      <c r="UL10" s="927"/>
      <c r="UM10" s="927"/>
      <c r="UN10" s="927"/>
      <c r="UO10" s="927"/>
      <c r="UP10" s="927"/>
      <c r="UQ10" s="927"/>
      <c r="UR10" s="927"/>
      <c r="US10" s="927"/>
      <c r="UT10" s="927"/>
      <c r="UU10" s="927"/>
      <c r="UV10" s="927"/>
      <c r="UW10" s="927"/>
      <c r="UX10" s="927"/>
      <c r="UY10" s="927"/>
      <c r="UZ10" s="927"/>
      <c r="VA10" s="927"/>
      <c r="VB10" s="927"/>
      <c r="VC10" s="927"/>
      <c r="VD10" s="927"/>
      <c r="VE10" s="927"/>
      <c r="VF10" s="927"/>
      <c r="VG10" s="927"/>
      <c r="VH10" s="927"/>
      <c r="VI10" s="927"/>
      <c r="VJ10" s="927"/>
      <c r="VK10" s="927"/>
      <c r="VL10" s="927"/>
      <c r="VM10" s="927"/>
      <c r="VN10" s="927"/>
      <c r="VO10" s="927"/>
      <c r="VP10" s="927"/>
      <c r="VQ10" s="927"/>
      <c r="VR10" s="927"/>
      <c r="VS10" s="927"/>
      <c r="VT10" s="927"/>
      <c r="VU10" s="927"/>
      <c r="VV10" s="927"/>
      <c r="VW10" s="927"/>
      <c r="VX10" s="927"/>
      <c r="VY10" s="927"/>
      <c r="VZ10" s="927"/>
      <c r="WA10" s="927"/>
      <c r="WB10" s="927"/>
      <c r="WC10" s="927"/>
      <c r="WD10" s="927"/>
      <c r="WE10" s="927"/>
      <c r="WF10" s="927"/>
      <c r="WG10" s="927"/>
      <c r="WH10" s="927"/>
      <c r="WI10" s="927"/>
      <c r="WJ10" s="927"/>
      <c r="WK10" s="927"/>
      <c r="WL10" s="927"/>
      <c r="WM10" s="927"/>
      <c r="WN10" s="927"/>
      <c r="WO10" s="927"/>
      <c r="WP10" s="927"/>
      <c r="WQ10" s="927"/>
      <c r="WR10" s="927"/>
      <c r="WS10" s="927"/>
      <c r="WT10" s="927"/>
      <c r="WU10" s="927"/>
      <c r="WV10" s="927"/>
      <c r="WW10" s="927"/>
      <c r="WX10" s="927"/>
      <c r="WY10" s="927"/>
      <c r="WZ10" s="927"/>
      <c r="XA10" s="927"/>
      <c r="XB10" s="927"/>
      <c r="XC10" s="927"/>
      <c r="XD10" s="927"/>
      <c r="XE10" s="927"/>
      <c r="XF10" s="927"/>
      <c r="XG10" s="927"/>
      <c r="XH10" s="927"/>
      <c r="XI10" s="927"/>
      <c r="XJ10" s="927"/>
      <c r="XK10" s="927"/>
      <c r="XL10" s="927"/>
      <c r="XM10" s="927"/>
      <c r="XN10" s="927"/>
      <c r="XO10" s="927"/>
      <c r="XP10" s="927"/>
      <c r="XQ10" s="927"/>
      <c r="XR10" s="927"/>
      <c r="XS10" s="927"/>
      <c r="XT10" s="927"/>
      <c r="XU10" s="927"/>
      <c r="XV10" s="927"/>
      <c r="XW10" s="927"/>
      <c r="XX10" s="927"/>
      <c r="XY10" s="927"/>
      <c r="XZ10" s="927"/>
      <c r="YA10" s="927"/>
      <c r="YB10" s="927"/>
      <c r="YC10" s="927"/>
      <c r="YD10" s="927"/>
      <c r="YE10" s="927"/>
      <c r="YF10" s="927"/>
      <c r="YG10" s="927"/>
      <c r="YH10" s="927"/>
      <c r="YI10" s="927"/>
      <c r="YJ10" s="927"/>
      <c r="YK10" s="927"/>
      <c r="YL10" s="927"/>
      <c r="YM10" s="927"/>
      <c r="YN10" s="927"/>
      <c r="YO10" s="927"/>
      <c r="YP10" s="927"/>
      <c r="YQ10" s="927"/>
      <c r="YR10" s="927"/>
      <c r="YS10" s="927"/>
      <c r="YT10" s="927"/>
      <c r="YU10" s="927"/>
      <c r="YV10" s="927"/>
      <c r="YW10" s="927"/>
      <c r="YX10" s="927"/>
      <c r="YY10" s="927"/>
      <c r="YZ10" s="927"/>
      <c r="ZA10" s="927"/>
      <c r="ZB10" s="927"/>
      <c r="ZC10" s="927"/>
      <c r="ZD10" s="927"/>
      <c r="ZE10" s="927"/>
      <c r="ZF10" s="927"/>
      <c r="ZG10" s="927"/>
      <c r="ZH10" s="927"/>
      <c r="ZI10" s="927"/>
      <c r="ZJ10" s="927"/>
      <c r="ZK10" s="927"/>
      <c r="ZL10" s="927"/>
      <c r="ZM10" s="927"/>
      <c r="ZN10" s="927"/>
      <c r="ZO10" s="927"/>
      <c r="ZP10" s="927"/>
      <c r="ZQ10" s="927"/>
      <c r="ZR10" s="927"/>
      <c r="ZS10" s="927"/>
      <c r="ZT10" s="927"/>
      <c r="ZU10" s="927"/>
      <c r="ZV10" s="927"/>
      <c r="ZW10" s="927"/>
      <c r="ZX10" s="927"/>
      <c r="ZY10" s="927"/>
      <c r="ZZ10" s="927"/>
      <c r="AAA10" s="927"/>
      <c r="AAB10" s="927"/>
      <c r="AAC10" s="927"/>
      <c r="AAD10" s="927"/>
      <c r="AAE10" s="927"/>
      <c r="AAF10" s="927"/>
      <c r="AAG10" s="927"/>
      <c r="AAH10" s="927"/>
      <c r="AAI10" s="927"/>
      <c r="AAJ10" s="927"/>
      <c r="AAK10" s="927"/>
      <c r="AAL10" s="927"/>
      <c r="AAM10" s="927"/>
      <c r="AAN10" s="927"/>
      <c r="AAO10" s="927"/>
      <c r="AAP10" s="927"/>
      <c r="AAQ10" s="927"/>
      <c r="AAR10" s="927"/>
      <c r="AAS10" s="927"/>
      <c r="AAT10" s="927"/>
      <c r="AAU10" s="927"/>
      <c r="AAV10" s="927"/>
      <c r="AAW10" s="927"/>
      <c r="AAX10" s="927"/>
      <c r="AAY10" s="927"/>
      <c r="AAZ10" s="927"/>
      <c r="ABA10" s="927"/>
      <c r="ABB10" s="927"/>
      <c r="ABC10" s="927"/>
      <c r="ABD10" s="927"/>
      <c r="ABE10" s="927"/>
      <c r="ABF10" s="927"/>
      <c r="ABG10" s="927"/>
      <c r="ABH10" s="927"/>
      <c r="ABI10" s="927"/>
      <c r="ABJ10" s="927"/>
      <c r="ABK10" s="927"/>
      <c r="ABL10" s="927"/>
      <c r="ABM10" s="927"/>
      <c r="ABN10" s="927"/>
      <c r="ABO10" s="927"/>
      <c r="ABP10" s="927"/>
      <c r="ABQ10" s="927"/>
      <c r="ABR10" s="927"/>
      <c r="ABS10" s="927"/>
      <c r="ABT10" s="927"/>
      <c r="ABU10" s="927"/>
      <c r="ABV10" s="927"/>
      <c r="ABW10" s="927"/>
      <c r="ABX10" s="927"/>
      <c r="ABY10" s="927"/>
      <c r="ABZ10" s="927"/>
      <c r="ACA10" s="927"/>
      <c r="ACB10" s="927"/>
      <c r="ACC10" s="927"/>
      <c r="ACD10" s="927"/>
      <c r="ACE10" s="927"/>
      <c r="ACF10" s="927"/>
      <c r="ACG10" s="927"/>
      <c r="ACH10" s="927"/>
      <c r="ACI10" s="927"/>
      <c r="ACJ10" s="927"/>
      <c r="ACK10" s="927"/>
      <c r="ACL10" s="927"/>
      <c r="ACM10" s="927"/>
      <c r="ACN10" s="927"/>
      <c r="ACO10" s="927"/>
      <c r="ACP10" s="927"/>
      <c r="ACQ10" s="945"/>
    </row>
    <row r="11" spans="1:771" ht="27.75" customHeight="1">
      <c r="A11" s="1164" t="s">
        <v>123</v>
      </c>
      <c r="B11" s="1163" t="s">
        <v>17</v>
      </c>
      <c r="C11" s="2832" t="s">
        <v>510</v>
      </c>
      <c r="D11" s="2833"/>
      <c r="E11" s="2833"/>
      <c r="F11" s="2833"/>
      <c r="G11" s="2833"/>
      <c r="H11" s="2834"/>
      <c r="I11" s="2836" t="s">
        <v>19</v>
      </c>
      <c r="J11" s="2629"/>
      <c r="K11" s="2629"/>
      <c r="L11" s="2629"/>
      <c r="M11" s="2629"/>
      <c r="N11" s="2629"/>
      <c r="O11" s="2629"/>
      <c r="P11" s="2629"/>
      <c r="Q11" s="2629"/>
      <c r="R11" s="2629"/>
      <c r="S11" s="2629"/>
      <c r="T11" s="2629"/>
      <c r="U11" s="2629"/>
      <c r="V11" s="2629"/>
      <c r="W11" s="2635"/>
      <c r="X11" s="2836" t="s">
        <v>124</v>
      </c>
      <c r="Y11" s="2629"/>
      <c r="Z11" s="2629"/>
      <c r="AA11" s="2635"/>
      <c r="AB11" s="2956" t="s">
        <v>126</v>
      </c>
      <c r="AC11" s="2957"/>
      <c r="AD11" s="2957"/>
      <c r="AE11" s="1116"/>
      <c r="AF11" s="1116"/>
      <c r="AG11" s="1116"/>
      <c r="AH11" s="1116"/>
      <c r="AI11" s="1116"/>
      <c r="AJ11" s="1116"/>
      <c r="AK11" s="1116"/>
      <c r="AL11" s="1116"/>
      <c r="AM11" s="1116"/>
      <c r="AN11" s="1116"/>
      <c r="AO11" s="1116"/>
      <c r="AP11" s="1116"/>
      <c r="AQ11" s="1116"/>
      <c r="AR11" s="1116"/>
      <c r="AS11" s="1116"/>
      <c r="AT11" s="1116"/>
      <c r="AU11" s="951">
        <v>1</v>
      </c>
      <c r="AV11" s="1031" t="s">
        <v>125</v>
      </c>
      <c r="AW11" s="1031"/>
      <c r="AX11" s="968"/>
      <c r="AY11" s="968"/>
      <c r="AZ11" s="968"/>
      <c r="BA11" s="968"/>
      <c r="BB11" s="968"/>
      <c r="BC11" s="968"/>
      <c r="BD11" s="968"/>
      <c r="BE11" s="968"/>
      <c r="BF11" s="968"/>
      <c r="BG11" s="968"/>
      <c r="BH11" s="968"/>
      <c r="BI11" s="968"/>
      <c r="BJ11" s="968"/>
      <c r="BK11" s="992"/>
      <c r="BL11" s="992"/>
      <c r="BM11" s="992"/>
      <c r="BN11" s="992"/>
      <c r="BO11" s="992"/>
      <c r="BP11" s="992"/>
      <c r="BQ11" s="992"/>
      <c r="BR11" s="992"/>
      <c r="BS11" s="992"/>
      <c r="BT11" s="992"/>
      <c r="BU11" s="992"/>
      <c r="BV11" s="992"/>
      <c r="BW11" s="992"/>
      <c r="BX11" s="992"/>
      <c r="BY11" s="992"/>
      <c r="BZ11" s="992"/>
      <c r="CA11" s="992"/>
      <c r="CB11" s="968"/>
      <c r="CC11" s="952">
        <v>1</v>
      </c>
      <c r="CF11" s="927"/>
      <c r="CG11" s="927"/>
      <c r="CH11" s="927"/>
      <c r="CI11" s="927"/>
      <c r="CJ11" s="927"/>
      <c r="CK11" s="927"/>
      <c r="CL11" s="927"/>
      <c r="CM11" s="927"/>
      <c r="CN11" s="927"/>
      <c r="CO11" s="927"/>
      <c r="CP11" s="927"/>
      <c r="CQ11" s="927"/>
      <c r="CR11" s="927"/>
      <c r="CS11" s="927"/>
      <c r="CT11" s="927"/>
      <c r="CU11" s="927"/>
      <c r="CV11" s="927"/>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27"/>
      <c r="EB11" s="927"/>
      <c r="EC11" s="927"/>
      <c r="ED11" s="927"/>
      <c r="EE11" s="927"/>
      <c r="EF11" s="927"/>
      <c r="EG11" s="927"/>
      <c r="EH11" s="927"/>
      <c r="EI11" s="927"/>
      <c r="EJ11" s="927"/>
      <c r="EK11" s="927"/>
      <c r="EL11" s="927"/>
      <c r="EM11" s="927"/>
      <c r="EN11" s="927"/>
      <c r="EO11" s="927"/>
      <c r="EP11" s="927"/>
      <c r="EQ11" s="927"/>
      <c r="ER11" s="927"/>
      <c r="ES11" s="927"/>
      <c r="ET11" s="927"/>
      <c r="EU11" s="927"/>
      <c r="EV11" s="927"/>
      <c r="EW11" s="927"/>
      <c r="EX11" s="927"/>
      <c r="EY11" s="927"/>
      <c r="EZ11" s="927"/>
      <c r="FA11" s="927"/>
      <c r="FB11" s="927"/>
      <c r="FC11" s="927"/>
      <c r="FD11" s="927"/>
      <c r="FE11" s="927"/>
      <c r="FF11" s="927"/>
      <c r="FG11" s="927"/>
      <c r="FH11" s="927"/>
      <c r="FI11" s="927"/>
      <c r="FJ11" s="927"/>
      <c r="FK11" s="927"/>
      <c r="FL11" s="927"/>
      <c r="FM11" s="927"/>
      <c r="FN11" s="927"/>
      <c r="FO11" s="927"/>
      <c r="FP11" s="927"/>
      <c r="FQ11" s="927"/>
      <c r="FR11" s="927"/>
      <c r="FS11" s="927"/>
      <c r="FT11" s="927"/>
      <c r="FU11" s="927"/>
      <c r="FV11" s="927"/>
      <c r="FW11" s="927"/>
      <c r="FX11" s="927"/>
      <c r="FY11" s="927"/>
      <c r="FZ11" s="927"/>
      <c r="GA11" s="927"/>
      <c r="GB11" s="927"/>
      <c r="GC11" s="927"/>
      <c r="GD11" s="927"/>
      <c r="GE11" s="927"/>
      <c r="GF11" s="927"/>
      <c r="GG11" s="927"/>
      <c r="GH11" s="927"/>
      <c r="GI11" s="927"/>
      <c r="GJ11" s="927"/>
      <c r="GK11" s="927"/>
      <c r="GL11" s="927"/>
      <c r="GM11" s="927"/>
      <c r="GN11" s="927"/>
      <c r="GO11" s="927"/>
      <c r="GP11" s="927"/>
      <c r="GQ11" s="927"/>
      <c r="GR11" s="927"/>
      <c r="GS11" s="927"/>
      <c r="GT11" s="927"/>
      <c r="GU11" s="927"/>
      <c r="GV11" s="927"/>
      <c r="GW11" s="927"/>
      <c r="GX11" s="927"/>
      <c r="GY11" s="927"/>
      <c r="GZ11" s="927"/>
      <c r="HA11" s="927"/>
      <c r="HB11" s="927"/>
      <c r="HC11" s="927"/>
      <c r="HD11" s="927"/>
      <c r="HE11" s="927"/>
      <c r="HF11" s="927"/>
      <c r="HG11" s="927"/>
      <c r="HH11" s="927"/>
      <c r="HI11" s="927"/>
      <c r="HJ11" s="927"/>
      <c r="HK11" s="927"/>
      <c r="HL11" s="927"/>
      <c r="HM11" s="927"/>
      <c r="HN11" s="927"/>
      <c r="HO11" s="927"/>
      <c r="HP11" s="927"/>
      <c r="HQ11" s="927"/>
      <c r="HR11" s="927"/>
      <c r="HS11" s="927"/>
      <c r="HT11" s="927"/>
      <c r="HU11" s="927"/>
      <c r="HV11" s="927"/>
      <c r="HW11" s="927"/>
      <c r="HX11" s="927"/>
      <c r="HY11" s="927"/>
      <c r="HZ11" s="927"/>
      <c r="IA11" s="927"/>
      <c r="IB11" s="927"/>
      <c r="IC11" s="927"/>
      <c r="ID11" s="927"/>
      <c r="IE11" s="927"/>
      <c r="IF11" s="927"/>
      <c r="IG11" s="927"/>
      <c r="IH11" s="927"/>
      <c r="II11" s="927"/>
      <c r="IJ11" s="927"/>
      <c r="IK11" s="927"/>
      <c r="IL11" s="927"/>
      <c r="IM11" s="927"/>
      <c r="IN11" s="927"/>
      <c r="IO11" s="927"/>
      <c r="IP11" s="927"/>
      <c r="IQ11" s="927"/>
      <c r="IR11" s="927"/>
      <c r="IS11" s="927"/>
      <c r="IT11" s="927"/>
      <c r="IU11" s="927"/>
      <c r="IV11" s="927"/>
      <c r="IW11" s="927"/>
      <c r="IX11" s="927"/>
      <c r="IY11" s="927"/>
      <c r="IZ11" s="927"/>
      <c r="JA11" s="927"/>
      <c r="JB11" s="927"/>
      <c r="JC11" s="927"/>
      <c r="JD11" s="927"/>
      <c r="JE11" s="927"/>
      <c r="JF11" s="927"/>
      <c r="JG11" s="927"/>
      <c r="JH11" s="927"/>
      <c r="JI11" s="927"/>
      <c r="JJ11" s="927"/>
      <c r="JK11" s="927"/>
      <c r="JL11" s="927"/>
      <c r="JM11" s="927"/>
      <c r="JN11" s="927"/>
      <c r="JO11" s="927"/>
      <c r="JP11" s="927"/>
      <c r="JQ11" s="927"/>
      <c r="JR11" s="927"/>
      <c r="JS11" s="927"/>
      <c r="JT11" s="927"/>
      <c r="JU11" s="927"/>
      <c r="JV11" s="927"/>
      <c r="JW11" s="927"/>
      <c r="JX11" s="927"/>
      <c r="JY11" s="927"/>
      <c r="JZ11" s="927"/>
      <c r="KA11" s="927"/>
      <c r="KB11" s="927"/>
      <c r="KC11" s="927"/>
      <c r="KD11" s="927"/>
      <c r="KE11" s="927"/>
      <c r="KF11" s="927"/>
      <c r="KG11" s="927"/>
      <c r="KH11" s="927"/>
      <c r="KI11" s="927"/>
      <c r="KJ11" s="927"/>
      <c r="KK11" s="927"/>
      <c r="KL11" s="927"/>
      <c r="KM11" s="927"/>
      <c r="KN11" s="927"/>
      <c r="KO11" s="927"/>
      <c r="KP11" s="927"/>
      <c r="KQ11" s="927"/>
      <c r="KR11" s="927"/>
      <c r="KS11" s="927"/>
      <c r="KT11" s="927"/>
      <c r="KU11" s="927"/>
      <c r="KV11" s="927"/>
      <c r="KW11" s="927"/>
      <c r="KX11" s="927"/>
      <c r="KY11" s="927"/>
      <c r="KZ11" s="927"/>
      <c r="LA11" s="927"/>
      <c r="LB11" s="927"/>
      <c r="LC11" s="927"/>
      <c r="LD11" s="927"/>
      <c r="LE11" s="927"/>
      <c r="LF11" s="927"/>
      <c r="LG11" s="927"/>
      <c r="LH11" s="927"/>
      <c r="LI11" s="927"/>
      <c r="LJ11" s="927"/>
      <c r="LK11" s="927"/>
      <c r="LL11" s="927"/>
      <c r="LM11" s="927"/>
      <c r="LN11" s="927"/>
      <c r="LO11" s="927"/>
      <c r="LP11" s="927"/>
      <c r="LQ11" s="927"/>
      <c r="LR11" s="927"/>
      <c r="LS11" s="927"/>
      <c r="LT11" s="927"/>
      <c r="LU11" s="927"/>
      <c r="LV11" s="927"/>
      <c r="LW11" s="927"/>
      <c r="LX11" s="927"/>
      <c r="LY11" s="927"/>
      <c r="LZ11" s="927"/>
      <c r="MA11" s="927"/>
      <c r="MB11" s="927"/>
      <c r="MC11" s="927"/>
      <c r="MD11" s="927"/>
      <c r="ME11" s="927"/>
      <c r="MF11" s="927"/>
      <c r="MG11" s="927"/>
      <c r="MH11" s="927"/>
      <c r="MI11" s="927"/>
      <c r="MJ11" s="927"/>
      <c r="MK11" s="927"/>
      <c r="ML11" s="927"/>
      <c r="MM11" s="927"/>
      <c r="MN11" s="927"/>
      <c r="MO11" s="927"/>
      <c r="MP11" s="927"/>
      <c r="MQ11" s="927"/>
      <c r="MR11" s="927"/>
      <c r="MS11" s="927"/>
      <c r="MT11" s="927"/>
      <c r="MU11" s="927"/>
      <c r="MV11" s="927"/>
      <c r="MW11" s="927"/>
      <c r="MX11" s="927"/>
      <c r="MY11" s="927"/>
      <c r="MZ11" s="927"/>
      <c r="NA11" s="927"/>
      <c r="NB11" s="927"/>
      <c r="NC11" s="927"/>
      <c r="ND11" s="927"/>
      <c r="NE11" s="927"/>
      <c r="NF11" s="927"/>
      <c r="NG11" s="927"/>
      <c r="NH11" s="927"/>
      <c r="NI11" s="927"/>
      <c r="NJ11" s="927"/>
      <c r="NK11" s="927"/>
      <c r="NL11" s="927"/>
      <c r="NM11" s="927"/>
      <c r="NN11" s="927"/>
      <c r="NO11" s="927"/>
      <c r="NP11" s="927"/>
      <c r="NQ11" s="927"/>
      <c r="NR11" s="927"/>
      <c r="NS11" s="927"/>
      <c r="NT11" s="927"/>
      <c r="NU11" s="927"/>
      <c r="NV11" s="927"/>
      <c r="NW11" s="927"/>
      <c r="NX11" s="927"/>
      <c r="NY11" s="927"/>
      <c r="NZ11" s="927"/>
      <c r="OA11" s="927"/>
      <c r="OB11" s="927"/>
      <c r="OC11" s="927"/>
      <c r="OD11" s="927"/>
      <c r="OE11" s="927"/>
      <c r="OF11" s="927"/>
      <c r="OG11" s="927"/>
      <c r="OH11" s="927"/>
      <c r="OI11" s="927"/>
      <c r="OJ11" s="927"/>
      <c r="OK11" s="927"/>
      <c r="OL11" s="927"/>
      <c r="OM11" s="927"/>
      <c r="ON11" s="927"/>
      <c r="OO11" s="927"/>
      <c r="OP11" s="927"/>
      <c r="OQ11" s="927"/>
      <c r="OR11" s="927"/>
      <c r="OS11" s="927"/>
      <c r="OT11" s="927"/>
      <c r="OU11" s="927"/>
      <c r="OV11" s="927"/>
      <c r="OW11" s="927"/>
      <c r="OX11" s="927"/>
      <c r="OY11" s="927"/>
      <c r="OZ11" s="927"/>
      <c r="PA11" s="927"/>
      <c r="PB11" s="927"/>
      <c r="PC11" s="927"/>
      <c r="PD11" s="927"/>
      <c r="PE11" s="927"/>
      <c r="PF11" s="927"/>
      <c r="PG11" s="927"/>
      <c r="PH11" s="927"/>
      <c r="PI11" s="927"/>
      <c r="PJ11" s="927"/>
      <c r="PK11" s="927"/>
      <c r="PL11" s="927"/>
      <c r="PM11" s="927"/>
      <c r="PN11" s="927"/>
      <c r="PO11" s="927"/>
      <c r="PP11" s="927"/>
      <c r="PQ11" s="927"/>
      <c r="PR11" s="927"/>
      <c r="PS11" s="927"/>
      <c r="PT11" s="927"/>
      <c r="PU11" s="927"/>
      <c r="PV11" s="927"/>
      <c r="PW11" s="927"/>
      <c r="PX11" s="927"/>
      <c r="PY11" s="927"/>
      <c r="PZ11" s="927"/>
      <c r="QA11" s="927"/>
      <c r="QB11" s="927"/>
      <c r="QC11" s="927"/>
      <c r="QD11" s="927"/>
      <c r="QE11" s="927"/>
      <c r="QF11" s="927"/>
      <c r="QG11" s="927"/>
      <c r="QH11" s="927"/>
      <c r="QI11" s="927"/>
      <c r="QJ11" s="927"/>
      <c r="QK11" s="927"/>
      <c r="QL11" s="927"/>
      <c r="QM11" s="927"/>
      <c r="QN11" s="927"/>
      <c r="QO11" s="927"/>
      <c r="QP11" s="927"/>
      <c r="QQ11" s="927"/>
      <c r="QR11" s="927"/>
      <c r="QS11" s="927"/>
      <c r="QT11" s="927"/>
      <c r="QU11" s="927"/>
      <c r="QV11" s="927"/>
      <c r="QW11" s="927"/>
      <c r="QX11" s="927"/>
      <c r="QY11" s="927"/>
      <c r="QZ11" s="927"/>
      <c r="RA11" s="927"/>
      <c r="RB11" s="927"/>
      <c r="RC11" s="927"/>
      <c r="RD11" s="927"/>
      <c r="RE11" s="927"/>
      <c r="RF11" s="927"/>
      <c r="RG11" s="927"/>
      <c r="RH11" s="927"/>
      <c r="RI11" s="927"/>
      <c r="RJ11" s="927"/>
      <c r="RK11" s="927"/>
      <c r="RL11" s="927"/>
      <c r="RM11" s="927"/>
      <c r="RN11" s="927"/>
      <c r="RO11" s="927"/>
      <c r="RP11" s="927"/>
      <c r="RQ11" s="927"/>
      <c r="RR11" s="927"/>
      <c r="RS11" s="927"/>
      <c r="RT11" s="927"/>
      <c r="RU11" s="927"/>
      <c r="RV11" s="927"/>
      <c r="RW11" s="927"/>
      <c r="RX11" s="927"/>
      <c r="RY11" s="927"/>
      <c r="RZ11" s="927"/>
      <c r="SA11" s="927"/>
      <c r="SB11" s="927"/>
      <c r="SC11" s="927"/>
      <c r="SD11" s="927"/>
      <c r="SE11" s="927"/>
      <c r="SF11" s="927"/>
      <c r="SG11" s="927"/>
      <c r="SH11" s="927"/>
      <c r="SI11" s="927"/>
      <c r="SJ11" s="927"/>
      <c r="SK11" s="927"/>
      <c r="SL11" s="927"/>
      <c r="SM11" s="927"/>
      <c r="SN11" s="927"/>
      <c r="SO11" s="927"/>
      <c r="SP11" s="927"/>
      <c r="SQ11" s="927"/>
      <c r="SR11" s="927"/>
      <c r="SS11" s="927"/>
      <c r="ST11" s="927"/>
      <c r="SU11" s="927"/>
      <c r="SV11" s="927"/>
      <c r="SW11" s="927"/>
      <c r="SX11" s="927"/>
      <c r="SY11" s="927"/>
      <c r="SZ11" s="927"/>
      <c r="TA11" s="927"/>
      <c r="TB11" s="927"/>
      <c r="TC11" s="927"/>
      <c r="TD11" s="927"/>
      <c r="TE11" s="927"/>
      <c r="TF11" s="927"/>
      <c r="TG11" s="927"/>
      <c r="TH11" s="927"/>
      <c r="TI11" s="927"/>
      <c r="TJ11" s="927"/>
      <c r="TK11" s="927"/>
      <c r="TL11" s="927"/>
      <c r="TM11" s="927"/>
      <c r="TN11" s="927"/>
      <c r="TO11" s="927"/>
      <c r="TP11" s="927"/>
      <c r="TQ11" s="927"/>
      <c r="TR11" s="927"/>
      <c r="TS11" s="927"/>
      <c r="TT11" s="927"/>
      <c r="TU11" s="927"/>
      <c r="TV11" s="927"/>
      <c r="TW11" s="927"/>
      <c r="TX11" s="927"/>
      <c r="TY11" s="927"/>
      <c r="TZ11" s="927"/>
      <c r="UA11" s="927"/>
      <c r="UB11" s="927"/>
      <c r="UC11" s="927"/>
      <c r="UD11" s="927"/>
      <c r="UE11" s="927"/>
      <c r="UF11" s="927"/>
      <c r="UG11" s="927"/>
      <c r="UH11" s="927"/>
      <c r="UI11" s="927"/>
      <c r="UJ11" s="927"/>
      <c r="UK11" s="927"/>
      <c r="UL11" s="927"/>
      <c r="UM11" s="927"/>
      <c r="UN11" s="927"/>
      <c r="UO11" s="927"/>
      <c r="UP11" s="927"/>
      <c r="UQ11" s="927"/>
      <c r="UR11" s="927"/>
      <c r="US11" s="927"/>
      <c r="UT11" s="927"/>
      <c r="UU11" s="927"/>
      <c r="UV11" s="927"/>
      <c r="UW11" s="927"/>
      <c r="UX11" s="927"/>
      <c r="UY11" s="927"/>
      <c r="UZ11" s="927"/>
      <c r="VA11" s="927"/>
      <c r="VB11" s="927"/>
      <c r="VC11" s="927"/>
      <c r="VD11" s="927"/>
      <c r="VE11" s="927"/>
      <c r="VF11" s="927"/>
      <c r="VG11" s="927"/>
      <c r="VH11" s="927"/>
      <c r="VI11" s="927"/>
      <c r="VJ11" s="927"/>
      <c r="VK11" s="927"/>
      <c r="VL11" s="927"/>
      <c r="VM11" s="927"/>
      <c r="VN11" s="927"/>
      <c r="VO11" s="927"/>
      <c r="VP11" s="927"/>
      <c r="VQ11" s="927"/>
      <c r="VR11" s="927"/>
      <c r="VS11" s="927"/>
      <c r="VT11" s="927"/>
      <c r="VU11" s="927"/>
      <c r="VV11" s="927"/>
      <c r="VW11" s="927"/>
      <c r="VX11" s="927"/>
      <c r="VY11" s="927"/>
      <c r="VZ11" s="927"/>
      <c r="WA11" s="927"/>
      <c r="WB11" s="927"/>
      <c r="WC11" s="927"/>
      <c r="WD11" s="927"/>
      <c r="WE11" s="927"/>
      <c r="WF11" s="927"/>
      <c r="WG11" s="927"/>
      <c r="WH11" s="927"/>
      <c r="WI11" s="927"/>
      <c r="WJ11" s="927"/>
      <c r="WK11" s="927"/>
      <c r="WL11" s="927"/>
      <c r="WM11" s="927"/>
      <c r="WN11" s="927"/>
      <c r="WO11" s="927"/>
      <c r="WP11" s="927"/>
      <c r="WQ11" s="927"/>
      <c r="WR11" s="927"/>
      <c r="WS11" s="927"/>
      <c r="WT11" s="927"/>
      <c r="WU11" s="927"/>
      <c r="WV11" s="927"/>
      <c r="WW11" s="927"/>
      <c r="WX11" s="927"/>
      <c r="WY11" s="927"/>
      <c r="WZ11" s="927"/>
      <c r="XA11" s="927"/>
      <c r="XB11" s="927"/>
      <c r="XC11" s="927"/>
      <c r="XD11" s="927"/>
      <c r="XE11" s="927"/>
      <c r="XF11" s="927"/>
      <c r="XG11" s="927"/>
      <c r="XH11" s="927"/>
      <c r="XI11" s="927"/>
      <c r="XJ11" s="927"/>
      <c r="XK11" s="927"/>
      <c r="XL11" s="927"/>
      <c r="XM11" s="927"/>
      <c r="XN11" s="927"/>
      <c r="XO11" s="927"/>
      <c r="XP11" s="927"/>
      <c r="XQ11" s="927"/>
      <c r="XR11" s="927"/>
      <c r="XS11" s="927"/>
      <c r="XT11" s="927"/>
      <c r="XU11" s="927"/>
      <c r="XV11" s="927"/>
      <c r="XW11" s="927"/>
      <c r="XX11" s="927"/>
      <c r="XY11" s="927"/>
      <c r="XZ11" s="927"/>
      <c r="YA11" s="927"/>
      <c r="YB11" s="927"/>
      <c r="YC11" s="927"/>
      <c r="YD11" s="927"/>
      <c r="YE11" s="927"/>
      <c r="YF11" s="927"/>
      <c r="YG11" s="927"/>
      <c r="YH11" s="927"/>
      <c r="YI11" s="927"/>
      <c r="YJ11" s="927"/>
      <c r="YK11" s="927"/>
      <c r="YL11" s="927"/>
      <c r="YM11" s="927"/>
      <c r="YN11" s="927"/>
      <c r="YO11" s="927"/>
      <c r="YP11" s="927"/>
      <c r="YQ11" s="927"/>
      <c r="YR11" s="927"/>
      <c r="YS11" s="927"/>
      <c r="YT11" s="927"/>
      <c r="YU11" s="927"/>
      <c r="YV11" s="927"/>
      <c r="YW11" s="927"/>
      <c r="YX11" s="927"/>
      <c r="YY11" s="927"/>
      <c r="YZ11" s="927"/>
      <c r="ZA11" s="927"/>
      <c r="ZB11" s="927"/>
      <c r="ZC11" s="927"/>
      <c r="ZD11" s="927"/>
      <c r="ZE11" s="927"/>
      <c r="ZF11" s="927"/>
      <c r="ZG11" s="927"/>
      <c r="ZH11" s="927"/>
      <c r="ZI11" s="927"/>
      <c r="ZJ11" s="927"/>
      <c r="ZK11" s="927"/>
      <c r="ZL11" s="927"/>
      <c r="ZM11" s="927"/>
      <c r="ZN11" s="927"/>
      <c r="ZO11" s="927"/>
      <c r="ZP11" s="927"/>
      <c r="ZQ11" s="927"/>
      <c r="ZR11" s="927"/>
      <c r="ZS11" s="927"/>
      <c r="ZT11" s="927"/>
      <c r="ZU11" s="927"/>
      <c r="ZV11" s="927"/>
      <c r="ZW11" s="927"/>
      <c r="ZX11" s="927"/>
      <c r="ZY11" s="927"/>
      <c r="ZZ11" s="927"/>
      <c r="AAA11" s="927"/>
      <c r="AAB11" s="927"/>
      <c r="AAC11" s="927"/>
      <c r="AAD11" s="927"/>
      <c r="AAE11" s="927"/>
      <c r="AAF11" s="927"/>
      <c r="AAG11" s="927"/>
      <c r="AAH11" s="927"/>
      <c r="AAI11" s="927"/>
      <c r="AAJ11" s="927"/>
      <c r="AAK11" s="927"/>
      <c r="AAL11" s="927"/>
      <c r="AAM11" s="927"/>
      <c r="AAN11" s="927"/>
      <c r="AAO11" s="927"/>
      <c r="AAP11" s="927"/>
      <c r="AAQ11" s="927"/>
      <c r="AAR11" s="927"/>
      <c r="AAS11" s="927"/>
      <c r="AAT11" s="927"/>
      <c r="AAU11" s="927"/>
      <c r="AAV11" s="927"/>
      <c r="AAW11" s="927"/>
      <c r="AAX11" s="927"/>
      <c r="AAY11" s="927"/>
      <c r="AAZ11" s="927"/>
      <c r="ABA11" s="927"/>
      <c r="ABB11" s="927"/>
      <c r="ABC11" s="927"/>
      <c r="ABD11" s="927"/>
      <c r="ABE11" s="927"/>
      <c r="ABF11" s="927"/>
      <c r="ABG11" s="927"/>
      <c r="ABH11" s="927"/>
      <c r="ABI11" s="927"/>
      <c r="ABJ11" s="927"/>
      <c r="ABK11" s="927"/>
      <c r="ABL11" s="927"/>
      <c r="ABM11" s="927"/>
      <c r="ABN11" s="927"/>
      <c r="ABO11" s="927"/>
      <c r="ABP11" s="927"/>
      <c r="ABQ11" s="927"/>
      <c r="ABR11" s="927"/>
      <c r="ABS11" s="927"/>
      <c r="ABT11" s="927"/>
      <c r="ABU11" s="927"/>
      <c r="ABV11" s="927"/>
      <c r="ABW11" s="927"/>
      <c r="ABX11" s="927"/>
      <c r="ABY11" s="927"/>
      <c r="ABZ11" s="927"/>
      <c r="ACA11" s="927"/>
      <c r="ACB11" s="927"/>
      <c r="ACC11" s="927"/>
      <c r="ACD11" s="927"/>
      <c r="ACE11" s="927"/>
      <c r="ACF11" s="927"/>
      <c r="ACG11" s="927"/>
      <c r="ACH11" s="927"/>
      <c r="ACI11" s="927"/>
      <c r="ACJ11" s="927"/>
      <c r="ACK11" s="927"/>
      <c r="ACL11" s="927"/>
      <c r="ACM11" s="927"/>
      <c r="ACN11" s="927"/>
      <c r="ACO11" s="927"/>
      <c r="ACP11" s="927"/>
      <c r="ACQ11" s="945"/>
    </row>
    <row r="12" spans="1:771" ht="31.5" customHeight="1">
      <c r="A12" s="1158" t="s">
        <v>590</v>
      </c>
      <c r="B12" s="1162" t="s">
        <v>476</v>
      </c>
      <c r="C12" s="2822" t="s">
        <v>1067</v>
      </c>
      <c r="D12" s="2822"/>
      <c r="E12" s="2822"/>
      <c r="F12" s="2822"/>
      <c r="G12" s="2822"/>
      <c r="H12" s="2822"/>
      <c r="I12" s="2822" t="s">
        <v>1059</v>
      </c>
      <c r="J12" s="2822"/>
      <c r="K12" s="2822"/>
      <c r="L12" s="2822"/>
      <c r="M12" s="2822"/>
      <c r="N12" s="2822"/>
      <c r="O12" s="2822"/>
      <c r="P12" s="2822"/>
      <c r="Q12" s="2822"/>
      <c r="R12" s="2822"/>
      <c r="S12" s="2822"/>
      <c r="T12" s="2822"/>
      <c r="U12" s="2822"/>
      <c r="V12" s="2822"/>
      <c r="W12" s="2822"/>
      <c r="X12" s="2828"/>
      <c r="Y12" s="2828"/>
      <c r="Z12" s="2828"/>
      <c r="AA12" s="2828"/>
      <c r="AB12" s="2943" t="str">
        <f t="shared" ref="AB12:AB31" si="0">A133</f>
        <v>Control 1</v>
      </c>
      <c r="AC12" s="2944"/>
      <c r="AD12" s="2958" t="str">
        <f t="shared" ref="AD12:AD31" si="1">IF(B133="","",B133)</f>
        <v>Realizar monitoreo continuo de señales de alerta en la gestión predial. 
En caso de encontrar una coincidencia con la señal de alerta se envía reporte interno de inusualidad al equipo operativo SARLAFT para realizar debida diligencia intensificada.</v>
      </c>
      <c r="AE12" s="2958"/>
      <c r="AF12" s="2958"/>
      <c r="AG12" s="2958"/>
      <c r="AH12" s="2958"/>
      <c r="AI12" s="2958"/>
      <c r="AJ12" s="2958"/>
      <c r="AK12" s="2958"/>
      <c r="AL12" s="2958"/>
      <c r="AM12" s="2958"/>
      <c r="AN12" s="2958"/>
      <c r="AO12" s="2958"/>
      <c r="AP12" s="2958"/>
      <c r="AQ12" s="2958"/>
      <c r="AR12" s="2958"/>
      <c r="AS12" s="2958"/>
      <c r="AT12" s="2958"/>
      <c r="AU12" s="951">
        <v>1</v>
      </c>
      <c r="AV12" s="1002" t="str">
        <f>CONCATENATE(A12,". ",C12," 
",A13,". ",C13," 
",A14,". ",C14," 
",A15,". ",C15," 
",A16,". ",C16," 
",A17,". ",C17," 
",A18,". ",C18," 
",A19,". ",C19," 
",A20,". ",C20," 
",A21,". ",C21," 
",A22,". ",C22," 
",A23,". ",C23," 
",A24,". ",C24," 
",A25,". ",C25," 
",A26,". ",C26," 
",A27,". ",C27," 
",A28,". ",C28," 
",A29,". ",C29," 
",A30,". ",C30," 
",A31,". ",C31,)</f>
        <v xml:space="preserve">Causa 1. Concentración de muchos bienes en un mismo propietario o en el beneficiario de los pagos (Adquisición Predial) 
Causa 2. Cambios de última hora intempestivos,  en el diseño del proyecto que afecten la compra de predios, sin que medie una justificación técnica para este fin (Adquisición Predial) 
Causa 3. Concentración de propietarios y beneficiarios de manera recurrente en diferentes proyectos de adquisición de predios (Adquisición Predial) 
Causa 4. Concentración de los mismos compradores en las diferentes subastas que realice el IDU en las ventas de remanentes. (Administración y venta de predios) 
Causa 5. Bienes similares en el mismo proyecto en los cuales alguno tiene un valor de avalúo muy alto frente a los otros similares (Adquisición Predial) 
Causa 6. Concentración de un mismo tramitador, contador o perito contador (tercero) en los predios donde se tase dineros. (Adquisición Predial) 
Causa 7. Noticias de prensa que relacionen actos de corrupción al interior de los socios de negocio en el proceso de Gestión predial (parte relacionada: por ejemplo IGAC, lonja de propiedad raíz, catastro)  (Adquisición Predial) 
.  
.  
.  
.  
.  
.  
.  
.  
.  
.  
.  
.  
. </v>
      </c>
      <c r="AW12" s="1002" t="str">
        <f>CONCATENATE(A12,". ",I12," 
",A13,". ",I13," 
",A14,". ",I14," 
",A15,". ",I15," 
",A16,". ",I16," 
",A17,". ",I17," 
",A18,". ",I18," 
",A19,". ",I19," 
",A20,". ",I20," 
",A21,". ",I21," 
",A22,". ",I22," 
",A23,". ",I23," 
",A24,". ",I24," 
",A25,". ",I25," 
",A26,". ",I26," 
",A27,". ",I27," 
",A28,". ",I28," 
",A29,". ",I29," 
",A30,". ",I30," 
",A31,". ",I31,)</f>
        <v xml:space="preserve">Causa 1. No hacer análisis estratégicos para identificación de estas inusualidades y señales de alerta, a partir de las bases de datos internas del IDU, por ejemplo, mediante el uso de modelos de analítica de datos. 
Causa 2. No revisar que haya sustentación técnica para los rediseños de trazado del proyecto 
Causa 3. No hacer análisis estratégicos para identificación de estas inusualidades y señales de alerta, a partir de las bases de datos internas del IDU, por ejemplo, mediante el uso de modelos de anlítica de datos. 
Causa 4. No hacer análisis estratégicos para identificación de estas inusualidades y señales de alerta, a partir de las bases de datos internas del IDU, por ejemplo, mediante el uso de modelos de analítica de datos. 
Causa 5. No hacer análisis estratégicos para identificación de estas inusualidades y señales de alerta, a partir de las bases de datos internas del IDU, por ejemplo, mediante el uso de modelos de analítica de datos. 
Causa 6. No hacer análisis estratégicos para identificación de estas inusualidades y señales de alerta, a partir de las bases de datos internas del IDU, por ejemplo, mediante el uso de modelos de analítica de datos. 
Causa 7. No hacer monitoreo sobre los socios de negocio en el proceso de Gestión predial  para identificación de estas inusualidades y señales de alerta. 
.  
.  
.  
.  
.  
.  
.  
.  
.  
.  
.  
.  
. </v>
      </c>
      <c r="AX12" s="1002" t="str">
        <f>CONCATENATE(A12,". ",B12," 
",A13,". ",B13," 
",A14,". ",B14," 
",A15,". ",B15," 
",A16,". ",B16," 
",A17,". ",B17," 
",A18,". ",B18," 
",A19,". ",B19," 
",A20,". ",B20," 
",A21,". ",B21," 
",A22,". ",B22," 
",A23,". ",B23," 
",A24,". ",B24," 
",A25,". ",B25," 
",A26,". ",B26," 
",A27,". ",B27," 
",A28,". ",B28," 
",A29,". ",B29," 
",A30,". ",B30," 
",A31,". ",B31,)</f>
        <v xml:space="preserve">Causa 1. Parte Relacionada 
Causa 2. Productos y/o servicios 
Causa 3. Parte Relacionada 
Causa 4. Parte Relacionada 
Causa 5. Productos y/o servicios 
Causa 6. Parte Relacionada 
Causa 7. Parte Relacionada 
.  
.  
.  
.  
.  
.  
.  
.  
.  
.  
.  
.  
. </v>
      </c>
      <c r="AY12" s="968"/>
      <c r="AZ12" s="968"/>
      <c r="BA12" s="968"/>
      <c r="BB12" s="968"/>
      <c r="BC12" s="968"/>
      <c r="BD12" s="968"/>
      <c r="BE12" s="968"/>
      <c r="BF12" s="968"/>
      <c r="BG12" s="968"/>
      <c r="BH12" s="968"/>
      <c r="BI12" s="968"/>
      <c r="BJ12" s="968"/>
      <c r="BK12" s="992"/>
      <c r="BL12" s="992"/>
      <c r="BM12" s="992"/>
      <c r="BN12" s="992"/>
      <c r="BO12" s="992"/>
      <c r="BP12" s="992"/>
      <c r="BQ12" s="992"/>
      <c r="BR12" s="992"/>
      <c r="BS12" s="992"/>
      <c r="BT12" s="992"/>
      <c r="BU12" s="992"/>
      <c r="BV12" s="992"/>
      <c r="BW12" s="992"/>
      <c r="BX12" s="992"/>
      <c r="BY12" s="992"/>
      <c r="BZ12" s="992"/>
      <c r="CA12" s="992"/>
      <c r="CB12" s="968"/>
      <c r="CC12" s="952">
        <v>1</v>
      </c>
      <c r="CF12" s="927"/>
      <c r="CG12" s="927"/>
      <c r="CH12" s="927"/>
      <c r="CI12" s="927"/>
      <c r="CJ12" s="927"/>
      <c r="CK12" s="927"/>
      <c r="CL12" s="927"/>
      <c r="CM12" s="927"/>
      <c r="CN12" s="927"/>
      <c r="CO12" s="927"/>
      <c r="CP12" s="927"/>
      <c r="CQ12" s="927"/>
      <c r="CR12" s="927"/>
      <c r="CS12" s="927"/>
      <c r="CT12" s="927"/>
      <c r="CU12" s="927"/>
      <c r="CV12" s="927"/>
      <c r="CW12" s="927"/>
      <c r="CX12" s="927"/>
      <c r="CY12" s="927"/>
      <c r="CZ12" s="927"/>
      <c r="DA12" s="927"/>
      <c r="DB12" s="927"/>
      <c r="DC12" s="927"/>
      <c r="DD12" s="927"/>
      <c r="DE12" s="927"/>
      <c r="DF12" s="927"/>
      <c r="DG12" s="927"/>
      <c r="DH12" s="927"/>
      <c r="DI12" s="927"/>
      <c r="DJ12" s="927"/>
      <c r="DK12" s="927"/>
      <c r="DL12" s="927"/>
      <c r="DM12" s="927"/>
      <c r="DN12" s="927"/>
      <c r="DO12" s="927"/>
      <c r="DP12" s="927"/>
      <c r="DQ12" s="927"/>
      <c r="DR12" s="927"/>
      <c r="DS12" s="927"/>
      <c r="DT12" s="927"/>
      <c r="DU12" s="927"/>
      <c r="DV12" s="927"/>
      <c r="DW12" s="927"/>
      <c r="DX12" s="927"/>
      <c r="DY12" s="927"/>
      <c r="DZ12" s="927"/>
      <c r="EA12" s="927"/>
      <c r="EB12" s="927"/>
      <c r="EC12" s="927"/>
      <c r="ED12" s="927"/>
      <c r="EE12" s="927"/>
      <c r="EF12" s="927"/>
      <c r="EG12" s="927"/>
      <c r="EH12" s="927"/>
      <c r="EI12" s="927"/>
      <c r="EJ12" s="927"/>
      <c r="EK12" s="927"/>
      <c r="EL12" s="927"/>
      <c r="EM12" s="927"/>
      <c r="EN12" s="927"/>
      <c r="EO12" s="927"/>
      <c r="EP12" s="927"/>
      <c r="EQ12" s="927"/>
      <c r="ER12" s="927"/>
      <c r="ES12" s="927"/>
      <c r="ET12" s="927"/>
      <c r="EU12" s="927"/>
      <c r="EV12" s="927"/>
      <c r="EW12" s="927"/>
      <c r="EX12" s="927"/>
      <c r="EY12" s="927"/>
      <c r="EZ12" s="927"/>
      <c r="FA12" s="927"/>
      <c r="FB12" s="927"/>
      <c r="FC12" s="927"/>
      <c r="FD12" s="927"/>
      <c r="FE12" s="927"/>
      <c r="FF12" s="927"/>
      <c r="FG12" s="927"/>
      <c r="FH12" s="927"/>
      <c r="FI12" s="927"/>
      <c r="FJ12" s="927"/>
      <c r="FK12" s="927"/>
      <c r="FL12" s="927"/>
      <c r="FM12" s="927"/>
      <c r="FN12" s="927"/>
      <c r="FO12" s="927"/>
      <c r="FP12" s="927"/>
      <c r="FQ12" s="927"/>
      <c r="FR12" s="927"/>
      <c r="FS12" s="927"/>
      <c r="FT12" s="927"/>
      <c r="FU12" s="927"/>
      <c r="FV12" s="927"/>
      <c r="FW12" s="927"/>
      <c r="FX12" s="927"/>
      <c r="FY12" s="927"/>
      <c r="FZ12" s="927"/>
      <c r="GA12" s="927"/>
      <c r="GB12" s="927"/>
      <c r="GC12" s="927"/>
      <c r="GD12" s="927"/>
      <c r="GE12" s="927"/>
      <c r="GF12" s="927"/>
      <c r="GG12" s="927"/>
      <c r="GH12" s="927"/>
      <c r="GI12" s="927"/>
      <c r="GJ12" s="927"/>
      <c r="GK12" s="927"/>
      <c r="GL12" s="927"/>
      <c r="GM12" s="927"/>
      <c r="GN12" s="927"/>
      <c r="GO12" s="927"/>
      <c r="GP12" s="927"/>
      <c r="GQ12" s="927"/>
      <c r="GR12" s="927"/>
      <c r="GS12" s="927"/>
      <c r="GT12" s="927"/>
      <c r="GU12" s="927"/>
      <c r="GV12" s="927"/>
      <c r="GW12" s="927"/>
      <c r="GX12" s="927"/>
      <c r="GY12" s="927"/>
      <c r="GZ12" s="927"/>
      <c r="HA12" s="927"/>
      <c r="HB12" s="927"/>
      <c r="HC12" s="927"/>
      <c r="HD12" s="927"/>
      <c r="HE12" s="927"/>
      <c r="HF12" s="927"/>
      <c r="HG12" s="927"/>
      <c r="HH12" s="927"/>
      <c r="HI12" s="927"/>
      <c r="HJ12" s="927"/>
      <c r="HK12" s="927"/>
      <c r="HL12" s="927"/>
      <c r="HM12" s="927"/>
      <c r="HN12" s="927"/>
      <c r="HO12" s="927"/>
      <c r="HP12" s="927"/>
      <c r="HQ12" s="927"/>
      <c r="HR12" s="927"/>
      <c r="HS12" s="927"/>
      <c r="HT12" s="927"/>
      <c r="HU12" s="927"/>
      <c r="HV12" s="927"/>
      <c r="HW12" s="927"/>
      <c r="HX12" s="927"/>
      <c r="HY12" s="927"/>
      <c r="HZ12" s="927"/>
      <c r="IA12" s="927"/>
      <c r="IB12" s="927"/>
      <c r="IC12" s="927"/>
      <c r="ID12" s="927"/>
      <c r="IE12" s="927"/>
      <c r="IF12" s="927"/>
      <c r="IG12" s="927"/>
      <c r="IH12" s="927"/>
      <c r="II12" s="927"/>
      <c r="IJ12" s="927"/>
      <c r="IK12" s="927"/>
      <c r="IL12" s="927"/>
      <c r="IM12" s="927"/>
      <c r="IN12" s="927"/>
      <c r="IO12" s="927"/>
      <c r="IP12" s="927"/>
      <c r="IQ12" s="927"/>
      <c r="IR12" s="927"/>
      <c r="IS12" s="927"/>
      <c r="IT12" s="927"/>
      <c r="IU12" s="927"/>
      <c r="IV12" s="927"/>
      <c r="IW12" s="927"/>
      <c r="IX12" s="927"/>
      <c r="IY12" s="927"/>
      <c r="IZ12" s="927"/>
      <c r="JA12" s="927"/>
      <c r="JB12" s="927"/>
      <c r="JC12" s="927"/>
      <c r="JD12" s="927"/>
      <c r="JE12" s="927"/>
      <c r="JF12" s="927"/>
      <c r="JG12" s="927"/>
      <c r="JH12" s="927"/>
      <c r="JI12" s="927"/>
      <c r="JJ12" s="927"/>
      <c r="JK12" s="927"/>
      <c r="JL12" s="927"/>
      <c r="JM12" s="927"/>
      <c r="JN12" s="927"/>
      <c r="JO12" s="927"/>
      <c r="JP12" s="927"/>
      <c r="JQ12" s="927"/>
      <c r="JR12" s="927"/>
      <c r="JS12" s="927"/>
      <c r="JT12" s="927"/>
      <c r="JU12" s="927"/>
      <c r="JV12" s="927"/>
      <c r="JW12" s="927"/>
      <c r="JX12" s="927"/>
      <c r="JY12" s="927"/>
      <c r="JZ12" s="927"/>
      <c r="KA12" s="927"/>
      <c r="KB12" s="927"/>
      <c r="KC12" s="927"/>
      <c r="KD12" s="927"/>
      <c r="KE12" s="927"/>
      <c r="KF12" s="927"/>
      <c r="KG12" s="927"/>
      <c r="KH12" s="927"/>
      <c r="KI12" s="927"/>
      <c r="KJ12" s="927"/>
      <c r="KK12" s="927"/>
      <c r="KL12" s="927"/>
      <c r="KM12" s="927"/>
      <c r="KN12" s="927"/>
      <c r="KO12" s="927"/>
      <c r="KP12" s="927"/>
      <c r="KQ12" s="927"/>
      <c r="KR12" s="927"/>
      <c r="KS12" s="927"/>
      <c r="KT12" s="927"/>
      <c r="KU12" s="927"/>
      <c r="KV12" s="927"/>
      <c r="KW12" s="927"/>
      <c r="KX12" s="927"/>
      <c r="KY12" s="927"/>
      <c r="KZ12" s="927"/>
      <c r="LA12" s="927"/>
      <c r="LB12" s="927"/>
      <c r="LC12" s="927"/>
      <c r="LD12" s="927"/>
      <c r="LE12" s="927"/>
      <c r="LF12" s="927"/>
      <c r="LG12" s="927"/>
      <c r="LH12" s="927"/>
      <c r="LI12" s="927"/>
      <c r="LJ12" s="927"/>
      <c r="LK12" s="927"/>
      <c r="LL12" s="927"/>
      <c r="LM12" s="927"/>
      <c r="LN12" s="927"/>
      <c r="LO12" s="927"/>
      <c r="LP12" s="927"/>
      <c r="LQ12" s="927"/>
      <c r="LR12" s="927"/>
      <c r="LS12" s="927"/>
      <c r="LT12" s="927"/>
      <c r="LU12" s="927"/>
      <c r="LV12" s="927"/>
      <c r="LW12" s="927"/>
      <c r="LX12" s="927"/>
      <c r="LY12" s="927"/>
      <c r="LZ12" s="927"/>
      <c r="MA12" s="927"/>
      <c r="MB12" s="927"/>
      <c r="MC12" s="927"/>
      <c r="MD12" s="927"/>
      <c r="ME12" s="927"/>
      <c r="MF12" s="927"/>
      <c r="MG12" s="927"/>
      <c r="MH12" s="927"/>
      <c r="MI12" s="927"/>
      <c r="MJ12" s="927"/>
      <c r="MK12" s="927"/>
      <c r="ML12" s="927"/>
      <c r="MM12" s="927"/>
      <c r="MN12" s="927"/>
      <c r="MO12" s="927"/>
      <c r="MP12" s="927"/>
      <c r="MQ12" s="927"/>
      <c r="MR12" s="927"/>
      <c r="MS12" s="927"/>
      <c r="MT12" s="927"/>
      <c r="MU12" s="927"/>
      <c r="MV12" s="927"/>
      <c r="MW12" s="927"/>
      <c r="MX12" s="927"/>
      <c r="MY12" s="927"/>
      <c r="MZ12" s="927"/>
      <c r="NA12" s="927"/>
      <c r="NB12" s="927"/>
      <c r="NC12" s="927"/>
      <c r="ND12" s="927"/>
      <c r="NE12" s="927"/>
      <c r="NF12" s="927"/>
      <c r="NG12" s="927"/>
      <c r="NH12" s="927"/>
      <c r="NI12" s="927"/>
      <c r="NJ12" s="927"/>
      <c r="NK12" s="927"/>
      <c r="NL12" s="927"/>
      <c r="NM12" s="927"/>
      <c r="NN12" s="927"/>
      <c r="NO12" s="927"/>
      <c r="NP12" s="927"/>
      <c r="NQ12" s="927"/>
      <c r="NR12" s="927"/>
      <c r="NS12" s="927"/>
      <c r="NT12" s="927"/>
      <c r="NU12" s="927"/>
      <c r="NV12" s="927"/>
      <c r="NW12" s="927"/>
      <c r="NX12" s="927"/>
      <c r="NY12" s="927"/>
      <c r="NZ12" s="927"/>
      <c r="OA12" s="927"/>
      <c r="OB12" s="927"/>
      <c r="OC12" s="927"/>
      <c r="OD12" s="927"/>
      <c r="OE12" s="927"/>
      <c r="OF12" s="927"/>
      <c r="OG12" s="927"/>
      <c r="OH12" s="927"/>
      <c r="OI12" s="927"/>
      <c r="OJ12" s="927"/>
      <c r="OK12" s="927"/>
      <c r="OL12" s="927"/>
      <c r="OM12" s="927"/>
      <c r="ON12" s="927"/>
      <c r="OO12" s="927"/>
      <c r="OP12" s="927"/>
      <c r="OQ12" s="927"/>
      <c r="OR12" s="927"/>
      <c r="OS12" s="927"/>
      <c r="OT12" s="927"/>
      <c r="OU12" s="927"/>
      <c r="OV12" s="927"/>
      <c r="OW12" s="927"/>
      <c r="OX12" s="927"/>
      <c r="OY12" s="927"/>
      <c r="OZ12" s="927"/>
      <c r="PA12" s="927"/>
      <c r="PB12" s="927"/>
      <c r="PC12" s="927"/>
      <c r="PD12" s="927"/>
      <c r="PE12" s="927"/>
      <c r="PF12" s="927"/>
      <c r="PG12" s="927"/>
      <c r="PH12" s="927"/>
      <c r="PI12" s="927"/>
      <c r="PJ12" s="927"/>
      <c r="PK12" s="927"/>
      <c r="PL12" s="927"/>
      <c r="PM12" s="927"/>
      <c r="PN12" s="927"/>
      <c r="PO12" s="927"/>
      <c r="PP12" s="927"/>
      <c r="PQ12" s="927"/>
      <c r="PR12" s="927"/>
      <c r="PS12" s="927"/>
      <c r="PT12" s="927"/>
      <c r="PU12" s="927"/>
      <c r="PV12" s="927"/>
      <c r="PW12" s="927"/>
      <c r="PX12" s="927"/>
      <c r="PY12" s="927"/>
      <c r="PZ12" s="927"/>
      <c r="QA12" s="927"/>
      <c r="QB12" s="927"/>
      <c r="QC12" s="927"/>
      <c r="QD12" s="927"/>
      <c r="QE12" s="927"/>
      <c r="QF12" s="927"/>
      <c r="QG12" s="927"/>
      <c r="QH12" s="927"/>
      <c r="QI12" s="927"/>
      <c r="QJ12" s="927"/>
      <c r="QK12" s="927"/>
      <c r="QL12" s="927"/>
      <c r="QM12" s="927"/>
      <c r="QN12" s="927"/>
      <c r="QO12" s="927"/>
      <c r="QP12" s="927"/>
      <c r="QQ12" s="927"/>
      <c r="QR12" s="927"/>
      <c r="QS12" s="927"/>
      <c r="QT12" s="927"/>
      <c r="QU12" s="927"/>
      <c r="QV12" s="927"/>
      <c r="QW12" s="927"/>
      <c r="QX12" s="927"/>
      <c r="QY12" s="927"/>
      <c r="QZ12" s="927"/>
      <c r="RA12" s="927"/>
      <c r="RB12" s="927"/>
      <c r="RC12" s="927"/>
      <c r="RD12" s="927"/>
      <c r="RE12" s="927"/>
      <c r="RF12" s="927"/>
      <c r="RG12" s="927"/>
      <c r="RH12" s="927"/>
      <c r="RI12" s="927"/>
      <c r="RJ12" s="927"/>
      <c r="RK12" s="927"/>
      <c r="RL12" s="927"/>
      <c r="RM12" s="927"/>
      <c r="RN12" s="927"/>
      <c r="RO12" s="927"/>
      <c r="RP12" s="927"/>
      <c r="RQ12" s="927"/>
      <c r="RR12" s="927"/>
      <c r="RS12" s="927"/>
      <c r="RT12" s="927"/>
      <c r="RU12" s="927"/>
      <c r="RV12" s="927"/>
      <c r="RW12" s="927"/>
      <c r="RX12" s="927"/>
      <c r="RY12" s="927"/>
      <c r="RZ12" s="927"/>
      <c r="SA12" s="927"/>
      <c r="SB12" s="927"/>
      <c r="SC12" s="927"/>
      <c r="SD12" s="927"/>
      <c r="SE12" s="927"/>
      <c r="SF12" s="927"/>
      <c r="SG12" s="927"/>
      <c r="SH12" s="927"/>
      <c r="SI12" s="927"/>
      <c r="SJ12" s="927"/>
      <c r="SK12" s="927"/>
      <c r="SL12" s="927"/>
      <c r="SM12" s="927"/>
      <c r="SN12" s="927"/>
      <c r="SO12" s="927"/>
      <c r="SP12" s="927"/>
      <c r="SQ12" s="927"/>
      <c r="SR12" s="927"/>
      <c r="SS12" s="927"/>
      <c r="ST12" s="927"/>
      <c r="SU12" s="927"/>
      <c r="SV12" s="927"/>
      <c r="SW12" s="927"/>
      <c r="SX12" s="927"/>
      <c r="SY12" s="927"/>
      <c r="SZ12" s="927"/>
      <c r="TA12" s="927"/>
      <c r="TB12" s="927"/>
      <c r="TC12" s="927"/>
      <c r="TD12" s="927"/>
      <c r="TE12" s="927"/>
      <c r="TF12" s="927"/>
      <c r="TG12" s="927"/>
      <c r="TH12" s="927"/>
      <c r="TI12" s="927"/>
      <c r="TJ12" s="927"/>
      <c r="TK12" s="927"/>
      <c r="TL12" s="927"/>
      <c r="TM12" s="927"/>
      <c r="TN12" s="927"/>
      <c r="TO12" s="927"/>
      <c r="TP12" s="927"/>
      <c r="TQ12" s="927"/>
      <c r="TR12" s="927"/>
      <c r="TS12" s="927"/>
      <c r="TT12" s="927"/>
      <c r="TU12" s="927"/>
      <c r="TV12" s="927"/>
      <c r="TW12" s="927"/>
      <c r="TX12" s="927"/>
      <c r="TY12" s="927"/>
      <c r="TZ12" s="927"/>
      <c r="UA12" s="927"/>
      <c r="UB12" s="927"/>
      <c r="UC12" s="927"/>
      <c r="UD12" s="927"/>
      <c r="UE12" s="927"/>
      <c r="UF12" s="927"/>
      <c r="UG12" s="927"/>
      <c r="UH12" s="927"/>
      <c r="UI12" s="927"/>
      <c r="UJ12" s="927"/>
      <c r="UK12" s="927"/>
      <c r="UL12" s="927"/>
      <c r="UM12" s="927"/>
      <c r="UN12" s="927"/>
      <c r="UO12" s="927"/>
      <c r="UP12" s="927"/>
      <c r="UQ12" s="927"/>
      <c r="UR12" s="927"/>
      <c r="US12" s="927"/>
      <c r="UT12" s="927"/>
      <c r="UU12" s="927"/>
      <c r="UV12" s="927"/>
      <c r="UW12" s="927"/>
      <c r="UX12" s="927"/>
      <c r="UY12" s="927"/>
      <c r="UZ12" s="927"/>
      <c r="VA12" s="927"/>
      <c r="VB12" s="927"/>
      <c r="VC12" s="927"/>
      <c r="VD12" s="927"/>
      <c r="VE12" s="927"/>
      <c r="VF12" s="927"/>
      <c r="VG12" s="927"/>
      <c r="VH12" s="927"/>
      <c r="VI12" s="927"/>
      <c r="VJ12" s="927"/>
      <c r="VK12" s="927"/>
      <c r="VL12" s="927"/>
      <c r="VM12" s="927"/>
      <c r="VN12" s="927"/>
      <c r="VO12" s="927"/>
      <c r="VP12" s="927"/>
      <c r="VQ12" s="927"/>
      <c r="VR12" s="927"/>
      <c r="VS12" s="927"/>
      <c r="VT12" s="927"/>
      <c r="VU12" s="927"/>
      <c r="VV12" s="927"/>
      <c r="VW12" s="927"/>
      <c r="VX12" s="927"/>
      <c r="VY12" s="927"/>
      <c r="VZ12" s="927"/>
      <c r="WA12" s="927"/>
      <c r="WB12" s="927"/>
      <c r="WC12" s="927"/>
      <c r="WD12" s="927"/>
      <c r="WE12" s="927"/>
      <c r="WF12" s="927"/>
      <c r="WG12" s="927"/>
      <c r="WH12" s="927"/>
      <c r="WI12" s="927"/>
      <c r="WJ12" s="927"/>
      <c r="WK12" s="927"/>
      <c r="WL12" s="927"/>
      <c r="WM12" s="927"/>
      <c r="WN12" s="927"/>
      <c r="WO12" s="927"/>
      <c r="WP12" s="927"/>
      <c r="WQ12" s="927"/>
      <c r="WR12" s="927"/>
      <c r="WS12" s="927"/>
      <c r="WT12" s="927"/>
      <c r="WU12" s="927"/>
      <c r="WV12" s="927"/>
      <c r="WW12" s="927"/>
      <c r="WX12" s="927"/>
      <c r="WY12" s="927"/>
      <c r="WZ12" s="927"/>
      <c r="XA12" s="927"/>
      <c r="XB12" s="927"/>
      <c r="XC12" s="927"/>
      <c r="XD12" s="927"/>
      <c r="XE12" s="927"/>
      <c r="XF12" s="927"/>
      <c r="XG12" s="927"/>
      <c r="XH12" s="927"/>
      <c r="XI12" s="927"/>
      <c r="XJ12" s="927"/>
      <c r="XK12" s="927"/>
      <c r="XL12" s="927"/>
      <c r="XM12" s="927"/>
      <c r="XN12" s="927"/>
      <c r="XO12" s="927"/>
      <c r="XP12" s="927"/>
      <c r="XQ12" s="927"/>
      <c r="XR12" s="927"/>
      <c r="XS12" s="927"/>
      <c r="XT12" s="927"/>
      <c r="XU12" s="927"/>
      <c r="XV12" s="927"/>
      <c r="XW12" s="927"/>
      <c r="XX12" s="927"/>
      <c r="XY12" s="927"/>
      <c r="XZ12" s="927"/>
      <c r="YA12" s="927"/>
      <c r="YB12" s="927"/>
      <c r="YC12" s="927"/>
      <c r="YD12" s="927"/>
      <c r="YE12" s="927"/>
      <c r="YF12" s="927"/>
      <c r="YG12" s="927"/>
      <c r="YH12" s="927"/>
      <c r="YI12" s="927"/>
      <c r="YJ12" s="927"/>
      <c r="YK12" s="927"/>
      <c r="YL12" s="927"/>
      <c r="YM12" s="927"/>
      <c r="YN12" s="927"/>
      <c r="YO12" s="927"/>
      <c r="YP12" s="927"/>
      <c r="YQ12" s="927"/>
      <c r="YR12" s="927"/>
      <c r="YS12" s="927"/>
      <c r="YT12" s="927"/>
      <c r="YU12" s="927"/>
      <c r="YV12" s="927"/>
      <c r="YW12" s="927"/>
      <c r="YX12" s="927"/>
      <c r="YY12" s="927"/>
      <c r="YZ12" s="927"/>
      <c r="ZA12" s="927"/>
      <c r="ZB12" s="927"/>
      <c r="ZC12" s="927"/>
      <c r="ZD12" s="927"/>
      <c r="ZE12" s="927"/>
      <c r="ZF12" s="927"/>
      <c r="ZG12" s="927"/>
      <c r="ZH12" s="927"/>
      <c r="ZI12" s="927"/>
      <c r="ZJ12" s="927"/>
      <c r="ZK12" s="927"/>
      <c r="ZL12" s="927"/>
      <c r="ZM12" s="927"/>
      <c r="ZN12" s="927"/>
      <c r="ZO12" s="927"/>
      <c r="ZP12" s="927"/>
      <c r="ZQ12" s="927"/>
      <c r="ZR12" s="927"/>
      <c r="ZS12" s="927"/>
      <c r="ZT12" s="927"/>
      <c r="ZU12" s="927"/>
      <c r="ZV12" s="927"/>
      <c r="ZW12" s="927"/>
      <c r="ZX12" s="927"/>
      <c r="ZY12" s="927"/>
      <c r="ZZ12" s="927"/>
      <c r="AAA12" s="927"/>
      <c r="AAB12" s="927"/>
      <c r="AAC12" s="927"/>
      <c r="AAD12" s="927"/>
      <c r="AAE12" s="927"/>
      <c r="AAF12" s="927"/>
      <c r="AAG12" s="927"/>
      <c r="AAH12" s="927"/>
      <c r="AAI12" s="927"/>
      <c r="AAJ12" s="927"/>
      <c r="AAK12" s="927"/>
      <c r="AAL12" s="927"/>
      <c r="AAM12" s="927"/>
      <c r="AAN12" s="927"/>
      <c r="AAO12" s="927"/>
      <c r="AAP12" s="927"/>
      <c r="AAQ12" s="927"/>
      <c r="AAR12" s="927"/>
      <c r="AAS12" s="927"/>
      <c r="AAT12" s="927"/>
      <c r="AAU12" s="927"/>
      <c r="AAV12" s="927"/>
      <c r="AAW12" s="927"/>
      <c r="AAX12" s="927"/>
      <c r="AAY12" s="927"/>
      <c r="AAZ12" s="927"/>
      <c r="ABA12" s="927"/>
      <c r="ABB12" s="927"/>
      <c r="ABC12" s="927"/>
      <c r="ABD12" s="927"/>
      <c r="ABE12" s="927"/>
      <c r="ABF12" s="927"/>
      <c r="ABG12" s="927"/>
      <c r="ABH12" s="927"/>
      <c r="ABI12" s="927"/>
      <c r="ABJ12" s="927"/>
      <c r="ABK12" s="927"/>
      <c r="ABL12" s="927"/>
      <c r="ABM12" s="927"/>
      <c r="ABN12" s="927"/>
      <c r="ABO12" s="927"/>
      <c r="ABP12" s="927"/>
      <c r="ABQ12" s="927"/>
      <c r="ABR12" s="927"/>
      <c r="ABS12" s="927"/>
      <c r="ABT12" s="927"/>
      <c r="ABU12" s="927"/>
      <c r="ABV12" s="927"/>
      <c r="ABW12" s="927"/>
      <c r="ABX12" s="927"/>
      <c r="ABY12" s="927"/>
      <c r="ABZ12" s="927"/>
      <c r="ACA12" s="927"/>
      <c r="ACB12" s="927"/>
      <c r="ACC12" s="927"/>
      <c r="ACD12" s="927"/>
      <c r="ACE12" s="927"/>
      <c r="ACF12" s="927"/>
      <c r="ACG12" s="927"/>
      <c r="ACH12" s="927"/>
      <c r="ACI12" s="927"/>
      <c r="ACJ12" s="927"/>
      <c r="ACK12" s="927"/>
      <c r="ACL12" s="927"/>
      <c r="ACM12" s="927"/>
      <c r="ACN12" s="927"/>
      <c r="ACO12" s="927"/>
      <c r="ACP12" s="927"/>
      <c r="ACQ12" s="945"/>
    </row>
    <row r="13" spans="1:771" ht="31.5" customHeight="1">
      <c r="A13" s="1158" t="str">
        <f>IF(C13="","","Causa 2")</f>
        <v>Causa 2</v>
      </c>
      <c r="B13" s="1162" t="s">
        <v>321</v>
      </c>
      <c r="C13" s="2822" t="s">
        <v>1066</v>
      </c>
      <c r="D13" s="2822"/>
      <c r="E13" s="2822"/>
      <c r="F13" s="2822"/>
      <c r="G13" s="2822"/>
      <c r="H13" s="2822"/>
      <c r="I13" s="2822" t="s">
        <v>1065</v>
      </c>
      <c r="J13" s="2822"/>
      <c r="K13" s="2822"/>
      <c r="L13" s="2822"/>
      <c r="M13" s="2822"/>
      <c r="N13" s="2822"/>
      <c r="O13" s="2822"/>
      <c r="P13" s="2822"/>
      <c r="Q13" s="2822"/>
      <c r="R13" s="2822"/>
      <c r="S13" s="2822"/>
      <c r="T13" s="2822"/>
      <c r="U13" s="2822"/>
      <c r="V13" s="2822"/>
      <c r="W13" s="2822"/>
      <c r="X13" s="2828"/>
      <c r="Y13" s="2828"/>
      <c r="Z13" s="2828"/>
      <c r="AA13" s="2828"/>
      <c r="AB13" s="2943" t="str">
        <f t="shared" si="0"/>
        <v>Control 2</v>
      </c>
      <c r="AC13" s="2944"/>
      <c r="AD13" s="2958" t="str">
        <f t="shared" si="1"/>
        <v>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v>
      </c>
      <c r="AE13" s="2958"/>
      <c r="AF13" s="2958"/>
      <c r="AG13" s="2958"/>
      <c r="AH13" s="2958"/>
      <c r="AI13" s="2958"/>
      <c r="AJ13" s="2958"/>
      <c r="AK13" s="2958"/>
      <c r="AL13" s="2958"/>
      <c r="AM13" s="2958"/>
      <c r="AN13" s="2958"/>
      <c r="AO13" s="2958"/>
      <c r="AP13" s="2958"/>
      <c r="AQ13" s="2958"/>
      <c r="AR13" s="2958"/>
      <c r="AS13" s="2958"/>
      <c r="AT13" s="2958"/>
      <c r="AU13" s="951">
        <v>1</v>
      </c>
      <c r="AV13" s="970"/>
      <c r="AW13" s="970"/>
      <c r="AX13" s="968"/>
      <c r="AY13" s="968"/>
      <c r="AZ13" s="968"/>
      <c r="BA13" s="968"/>
      <c r="BB13" s="968"/>
      <c r="BC13" s="968"/>
      <c r="BD13" s="968"/>
      <c r="BE13" s="968"/>
      <c r="BF13" s="968"/>
      <c r="BG13" s="968"/>
      <c r="BH13" s="968"/>
      <c r="BI13" s="968"/>
      <c r="BJ13" s="968"/>
      <c r="BK13" s="992"/>
      <c r="BL13" s="992"/>
      <c r="BM13" s="992"/>
      <c r="BN13" s="992"/>
      <c r="BO13" s="992"/>
      <c r="BP13" s="992"/>
      <c r="BQ13" s="992"/>
      <c r="BR13" s="992"/>
      <c r="BS13" s="992"/>
      <c r="BT13" s="992"/>
      <c r="BU13" s="992"/>
      <c r="BV13" s="992"/>
      <c r="BW13" s="992"/>
      <c r="BX13" s="992"/>
      <c r="BY13" s="992"/>
      <c r="BZ13" s="992"/>
      <c r="CA13" s="992"/>
      <c r="CB13" s="968"/>
      <c r="CC13" s="952">
        <v>1</v>
      </c>
      <c r="CF13" s="927"/>
      <c r="CG13" s="927"/>
      <c r="CH13" s="927"/>
      <c r="CI13" s="927"/>
      <c r="CJ13" s="927"/>
      <c r="CK13" s="927"/>
      <c r="CL13" s="927"/>
      <c r="CM13" s="927"/>
      <c r="CN13" s="927"/>
      <c r="CO13" s="927"/>
      <c r="CP13" s="927"/>
      <c r="CQ13" s="927"/>
      <c r="CR13" s="927"/>
      <c r="CS13" s="927"/>
      <c r="CT13" s="927"/>
      <c r="CU13" s="927"/>
      <c r="CV13" s="927"/>
      <c r="CW13" s="927"/>
      <c r="CX13" s="927"/>
      <c r="CY13" s="927"/>
      <c r="CZ13" s="927"/>
      <c r="DA13" s="927"/>
      <c r="DB13" s="927"/>
      <c r="DC13" s="927"/>
      <c r="DD13" s="927"/>
      <c r="DE13" s="927"/>
      <c r="DF13" s="927"/>
      <c r="DG13" s="927"/>
      <c r="DH13" s="927"/>
      <c r="DI13" s="927"/>
      <c r="DJ13" s="927"/>
      <c r="DK13" s="927"/>
      <c r="DL13" s="927"/>
      <c r="DM13" s="927"/>
      <c r="DN13" s="927"/>
      <c r="DO13" s="927"/>
      <c r="DP13" s="927"/>
      <c r="DQ13" s="927"/>
      <c r="DR13" s="927"/>
      <c r="DS13" s="927"/>
      <c r="DT13" s="927"/>
      <c r="DU13" s="927"/>
      <c r="DV13" s="927"/>
      <c r="DW13" s="927"/>
      <c r="DX13" s="927"/>
      <c r="DY13" s="927"/>
      <c r="DZ13" s="927"/>
      <c r="EA13" s="927"/>
      <c r="EB13" s="927"/>
      <c r="EC13" s="927"/>
      <c r="ED13" s="927"/>
      <c r="EE13" s="927"/>
      <c r="EF13" s="927"/>
      <c r="EG13" s="927"/>
      <c r="EH13" s="927"/>
      <c r="EI13" s="927"/>
      <c r="EJ13" s="927"/>
      <c r="EK13" s="927"/>
      <c r="EL13" s="927"/>
      <c r="EM13" s="927"/>
      <c r="EN13" s="927"/>
      <c r="EO13" s="927"/>
      <c r="EP13" s="927"/>
      <c r="EQ13" s="927"/>
      <c r="ER13" s="927"/>
      <c r="ES13" s="927"/>
      <c r="ET13" s="927"/>
      <c r="EU13" s="927"/>
      <c r="EV13" s="927"/>
      <c r="EW13" s="927"/>
      <c r="EX13" s="927"/>
      <c r="EY13" s="927"/>
      <c r="EZ13" s="927"/>
      <c r="FA13" s="927"/>
      <c r="FB13" s="927"/>
      <c r="FC13" s="927"/>
      <c r="FD13" s="927"/>
      <c r="FE13" s="927"/>
      <c r="FF13" s="927"/>
      <c r="FG13" s="927"/>
      <c r="FH13" s="927"/>
      <c r="FI13" s="927"/>
      <c r="FJ13" s="927"/>
      <c r="FK13" s="927"/>
      <c r="FL13" s="927"/>
      <c r="FM13" s="927"/>
      <c r="FN13" s="927"/>
      <c r="FO13" s="927"/>
      <c r="FP13" s="927"/>
      <c r="FQ13" s="927"/>
      <c r="FR13" s="927"/>
      <c r="FS13" s="927"/>
      <c r="FT13" s="927"/>
      <c r="FU13" s="927"/>
      <c r="FV13" s="927"/>
      <c r="FW13" s="927"/>
      <c r="FX13" s="927"/>
      <c r="FY13" s="927"/>
      <c r="FZ13" s="927"/>
      <c r="GA13" s="927"/>
      <c r="GB13" s="927"/>
      <c r="GC13" s="927"/>
      <c r="GD13" s="927"/>
      <c r="GE13" s="927"/>
      <c r="GF13" s="927"/>
      <c r="GG13" s="927"/>
      <c r="GH13" s="927"/>
      <c r="GI13" s="927"/>
      <c r="GJ13" s="927"/>
      <c r="GK13" s="927"/>
      <c r="GL13" s="927"/>
      <c r="GM13" s="927"/>
      <c r="GN13" s="927"/>
      <c r="GO13" s="927"/>
      <c r="GP13" s="927"/>
      <c r="GQ13" s="927"/>
      <c r="GR13" s="927"/>
      <c r="GS13" s="927"/>
      <c r="GT13" s="927"/>
      <c r="GU13" s="927"/>
      <c r="GV13" s="927"/>
      <c r="GW13" s="927"/>
      <c r="GX13" s="927"/>
      <c r="GY13" s="927"/>
      <c r="GZ13" s="927"/>
      <c r="HA13" s="927"/>
      <c r="HB13" s="927"/>
      <c r="HC13" s="927"/>
      <c r="HD13" s="927"/>
      <c r="HE13" s="927"/>
      <c r="HF13" s="927"/>
      <c r="HG13" s="927"/>
      <c r="HH13" s="927"/>
      <c r="HI13" s="927"/>
      <c r="HJ13" s="927"/>
      <c r="HK13" s="927"/>
      <c r="HL13" s="927"/>
      <c r="HM13" s="927"/>
      <c r="HN13" s="927"/>
      <c r="HO13" s="927"/>
      <c r="HP13" s="927"/>
      <c r="HQ13" s="927"/>
      <c r="HR13" s="927"/>
      <c r="HS13" s="927"/>
      <c r="HT13" s="927"/>
      <c r="HU13" s="927"/>
      <c r="HV13" s="927"/>
      <c r="HW13" s="927"/>
      <c r="HX13" s="927"/>
      <c r="HY13" s="927"/>
      <c r="HZ13" s="927"/>
      <c r="IA13" s="927"/>
      <c r="IB13" s="927"/>
      <c r="IC13" s="927"/>
      <c r="ID13" s="927"/>
      <c r="IE13" s="927"/>
      <c r="IF13" s="927"/>
      <c r="IG13" s="927"/>
      <c r="IH13" s="927"/>
      <c r="II13" s="927"/>
      <c r="IJ13" s="927"/>
      <c r="IK13" s="927"/>
      <c r="IL13" s="927"/>
      <c r="IM13" s="927"/>
      <c r="IN13" s="927"/>
      <c r="IO13" s="927"/>
      <c r="IP13" s="927"/>
      <c r="IQ13" s="927"/>
      <c r="IR13" s="927"/>
      <c r="IS13" s="927"/>
      <c r="IT13" s="927"/>
      <c r="IU13" s="927"/>
      <c r="IV13" s="927"/>
      <c r="IW13" s="927"/>
      <c r="IX13" s="927"/>
      <c r="IY13" s="927"/>
      <c r="IZ13" s="927"/>
      <c r="JA13" s="927"/>
      <c r="JB13" s="927"/>
      <c r="JC13" s="927"/>
      <c r="JD13" s="927"/>
      <c r="JE13" s="927"/>
      <c r="JF13" s="927"/>
      <c r="JG13" s="927"/>
      <c r="JH13" s="927"/>
      <c r="JI13" s="927"/>
      <c r="JJ13" s="927"/>
      <c r="JK13" s="927"/>
      <c r="JL13" s="927"/>
      <c r="JM13" s="927"/>
      <c r="JN13" s="927"/>
      <c r="JO13" s="927"/>
      <c r="JP13" s="927"/>
      <c r="JQ13" s="927"/>
      <c r="JR13" s="927"/>
      <c r="JS13" s="927"/>
      <c r="JT13" s="927"/>
      <c r="JU13" s="927"/>
      <c r="JV13" s="927"/>
      <c r="JW13" s="927"/>
      <c r="JX13" s="927"/>
      <c r="JY13" s="927"/>
      <c r="JZ13" s="927"/>
      <c r="KA13" s="927"/>
      <c r="KB13" s="927"/>
      <c r="KC13" s="927"/>
      <c r="KD13" s="927"/>
      <c r="KE13" s="927"/>
      <c r="KF13" s="927"/>
      <c r="KG13" s="927"/>
      <c r="KH13" s="927"/>
      <c r="KI13" s="927"/>
      <c r="KJ13" s="927"/>
      <c r="KK13" s="927"/>
      <c r="KL13" s="927"/>
      <c r="KM13" s="927"/>
      <c r="KN13" s="927"/>
      <c r="KO13" s="927"/>
      <c r="KP13" s="927"/>
      <c r="KQ13" s="927"/>
      <c r="KR13" s="927"/>
      <c r="KS13" s="927"/>
      <c r="KT13" s="927"/>
      <c r="KU13" s="927"/>
      <c r="KV13" s="927"/>
      <c r="KW13" s="927"/>
      <c r="KX13" s="927"/>
      <c r="KY13" s="927"/>
      <c r="KZ13" s="927"/>
      <c r="LA13" s="927"/>
      <c r="LB13" s="927"/>
      <c r="LC13" s="927"/>
      <c r="LD13" s="927"/>
      <c r="LE13" s="927"/>
      <c r="LF13" s="927"/>
      <c r="LG13" s="927"/>
      <c r="LH13" s="927"/>
      <c r="LI13" s="927"/>
      <c r="LJ13" s="927"/>
      <c r="LK13" s="927"/>
      <c r="LL13" s="927"/>
      <c r="LM13" s="927"/>
      <c r="LN13" s="927"/>
      <c r="LO13" s="927"/>
      <c r="LP13" s="927"/>
      <c r="LQ13" s="927"/>
      <c r="LR13" s="927"/>
      <c r="LS13" s="927"/>
      <c r="LT13" s="927"/>
      <c r="LU13" s="927"/>
      <c r="LV13" s="927"/>
      <c r="LW13" s="927"/>
      <c r="LX13" s="927"/>
      <c r="LY13" s="927"/>
      <c r="LZ13" s="927"/>
      <c r="MA13" s="927"/>
      <c r="MB13" s="927"/>
      <c r="MC13" s="927"/>
      <c r="MD13" s="927"/>
      <c r="ME13" s="927"/>
      <c r="MF13" s="927"/>
      <c r="MG13" s="927"/>
      <c r="MH13" s="927"/>
      <c r="MI13" s="927"/>
      <c r="MJ13" s="927"/>
      <c r="MK13" s="927"/>
      <c r="ML13" s="927"/>
      <c r="MM13" s="927"/>
      <c r="MN13" s="927"/>
      <c r="MO13" s="927"/>
      <c r="MP13" s="927"/>
      <c r="MQ13" s="927"/>
      <c r="MR13" s="927"/>
      <c r="MS13" s="927"/>
      <c r="MT13" s="927"/>
      <c r="MU13" s="927"/>
      <c r="MV13" s="927"/>
      <c r="MW13" s="927"/>
      <c r="MX13" s="927"/>
      <c r="MY13" s="927"/>
      <c r="MZ13" s="927"/>
      <c r="NA13" s="927"/>
      <c r="NB13" s="927"/>
      <c r="NC13" s="927"/>
      <c r="ND13" s="927"/>
      <c r="NE13" s="927"/>
      <c r="NF13" s="927"/>
      <c r="NG13" s="927"/>
      <c r="NH13" s="927"/>
      <c r="NI13" s="927"/>
      <c r="NJ13" s="927"/>
      <c r="NK13" s="927"/>
      <c r="NL13" s="927"/>
      <c r="NM13" s="927"/>
      <c r="NN13" s="927"/>
      <c r="NO13" s="927"/>
      <c r="NP13" s="927"/>
      <c r="NQ13" s="927"/>
      <c r="NR13" s="927"/>
      <c r="NS13" s="927"/>
      <c r="NT13" s="927"/>
      <c r="NU13" s="927"/>
      <c r="NV13" s="927"/>
      <c r="NW13" s="927"/>
      <c r="NX13" s="927"/>
      <c r="NY13" s="927"/>
      <c r="NZ13" s="927"/>
      <c r="OA13" s="927"/>
      <c r="OB13" s="927"/>
      <c r="OC13" s="927"/>
      <c r="OD13" s="927"/>
      <c r="OE13" s="927"/>
      <c r="OF13" s="927"/>
      <c r="OG13" s="927"/>
      <c r="OH13" s="927"/>
      <c r="OI13" s="927"/>
      <c r="OJ13" s="927"/>
      <c r="OK13" s="927"/>
      <c r="OL13" s="927"/>
      <c r="OM13" s="927"/>
      <c r="ON13" s="927"/>
      <c r="OO13" s="927"/>
      <c r="OP13" s="927"/>
      <c r="OQ13" s="927"/>
      <c r="OR13" s="927"/>
      <c r="OS13" s="927"/>
      <c r="OT13" s="927"/>
      <c r="OU13" s="927"/>
      <c r="OV13" s="927"/>
      <c r="OW13" s="927"/>
      <c r="OX13" s="927"/>
      <c r="OY13" s="927"/>
      <c r="OZ13" s="927"/>
      <c r="PA13" s="927"/>
      <c r="PB13" s="927"/>
      <c r="PC13" s="927"/>
      <c r="PD13" s="927"/>
      <c r="PE13" s="927"/>
      <c r="PF13" s="927"/>
      <c r="PG13" s="927"/>
      <c r="PH13" s="927"/>
      <c r="PI13" s="927"/>
      <c r="PJ13" s="927"/>
      <c r="PK13" s="927"/>
      <c r="PL13" s="927"/>
      <c r="PM13" s="927"/>
      <c r="PN13" s="927"/>
      <c r="PO13" s="927"/>
      <c r="PP13" s="927"/>
      <c r="PQ13" s="927"/>
      <c r="PR13" s="927"/>
      <c r="PS13" s="927"/>
      <c r="PT13" s="927"/>
      <c r="PU13" s="927"/>
      <c r="PV13" s="927"/>
      <c r="PW13" s="927"/>
      <c r="PX13" s="927"/>
      <c r="PY13" s="927"/>
      <c r="PZ13" s="927"/>
      <c r="QA13" s="927"/>
      <c r="QB13" s="927"/>
      <c r="QC13" s="927"/>
      <c r="QD13" s="927"/>
      <c r="QE13" s="927"/>
      <c r="QF13" s="927"/>
      <c r="QG13" s="927"/>
      <c r="QH13" s="927"/>
      <c r="QI13" s="927"/>
      <c r="QJ13" s="927"/>
      <c r="QK13" s="927"/>
      <c r="QL13" s="927"/>
      <c r="QM13" s="927"/>
      <c r="QN13" s="927"/>
      <c r="QO13" s="927"/>
      <c r="QP13" s="927"/>
      <c r="QQ13" s="927"/>
      <c r="QR13" s="927"/>
      <c r="QS13" s="927"/>
      <c r="QT13" s="927"/>
      <c r="QU13" s="927"/>
      <c r="QV13" s="927"/>
      <c r="QW13" s="927"/>
      <c r="QX13" s="927"/>
      <c r="QY13" s="927"/>
      <c r="QZ13" s="927"/>
      <c r="RA13" s="927"/>
      <c r="RB13" s="927"/>
      <c r="RC13" s="927"/>
      <c r="RD13" s="927"/>
      <c r="RE13" s="927"/>
      <c r="RF13" s="927"/>
      <c r="RG13" s="927"/>
      <c r="RH13" s="927"/>
      <c r="RI13" s="927"/>
      <c r="RJ13" s="927"/>
      <c r="RK13" s="927"/>
      <c r="RL13" s="927"/>
      <c r="RM13" s="927"/>
      <c r="RN13" s="927"/>
      <c r="RO13" s="927"/>
      <c r="RP13" s="927"/>
      <c r="RQ13" s="927"/>
      <c r="RR13" s="927"/>
      <c r="RS13" s="927"/>
      <c r="RT13" s="927"/>
      <c r="RU13" s="927"/>
      <c r="RV13" s="927"/>
      <c r="RW13" s="927"/>
      <c r="RX13" s="927"/>
      <c r="RY13" s="927"/>
      <c r="RZ13" s="927"/>
      <c r="SA13" s="927"/>
      <c r="SB13" s="927"/>
      <c r="SC13" s="927"/>
      <c r="SD13" s="927"/>
      <c r="SE13" s="927"/>
      <c r="SF13" s="927"/>
      <c r="SG13" s="927"/>
      <c r="SH13" s="927"/>
      <c r="SI13" s="927"/>
      <c r="SJ13" s="927"/>
      <c r="SK13" s="927"/>
      <c r="SL13" s="927"/>
      <c r="SM13" s="927"/>
      <c r="SN13" s="927"/>
      <c r="SO13" s="927"/>
      <c r="SP13" s="927"/>
      <c r="SQ13" s="927"/>
      <c r="SR13" s="927"/>
      <c r="SS13" s="927"/>
      <c r="ST13" s="927"/>
      <c r="SU13" s="927"/>
      <c r="SV13" s="927"/>
      <c r="SW13" s="927"/>
      <c r="SX13" s="927"/>
      <c r="SY13" s="927"/>
      <c r="SZ13" s="927"/>
      <c r="TA13" s="927"/>
      <c r="TB13" s="927"/>
      <c r="TC13" s="927"/>
      <c r="TD13" s="927"/>
      <c r="TE13" s="927"/>
      <c r="TF13" s="927"/>
      <c r="TG13" s="927"/>
      <c r="TH13" s="927"/>
      <c r="TI13" s="927"/>
      <c r="TJ13" s="927"/>
      <c r="TK13" s="927"/>
      <c r="TL13" s="927"/>
      <c r="TM13" s="927"/>
      <c r="TN13" s="927"/>
      <c r="TO13" s="927"/>
      <c r="TP13" s="927"/>
      <c r="TQ13" s="927"/>
      <c r="TR13" s="927"/>
      <c r="TS13" s="927"/>
      <c r="TT13" s="927"/>
      <c r="TU13" s="927"/>
      <c r="TV13" s="927"/>
      <c r="TW13" s="927"/>
      <c r="TX13" s="927"/>
      <c r="TY13" s="927"/>
      <c r="TZ13" s="927"/>
      <c r="UA13" s="927"/>
      <c r="UB13" s="927"/>
      <c r="UC13" s="927"/>
      <c r="UD13" s="927"/>
      <c r="UE13" s="927"/>
      <c r="UF13" s="927"/>
      <c r="UG13" s="927"/>
      <c r="UH13" s="927"/>
      <c r="UI13" s="927"/>
      <c r="UJ13" s="927"/>
      <c r="UK13" s="927"/>
      <c r="UL13" s="927"/>
      <c r="UM13" s="927"/>
      <c r="UN13" s="927"/>
      <c r="UO13" s="927"/>
      <c r="UP13" s="927"/>
      <c r="UQ13" s="927"/>
      <c r="UR13" s="927"/>
      <c r="US13" s="927"/>
      <c r="UT13" s="927"/>
      <c r="UU13" s="927"/>
      <c r="UV13" s="927"/>
      <c r="UW13" s="927"/>
      <c r="UX13" s="927"/>
      <c r="UY13" s="927"/>
      <c r="UZ13" s="927"/>
      <c r="VA13" s="927"/>
      <c r="VB13" s="927"/>
      <c r="VC13" s="927"/>
      <c r="VD13" s="927"/>
      <c r="VE13" s="927"/>
      <c r="VF13" s="927"/>
      <c r="VG13" s="927"/>
      <c r="VH13" s="927"/>
      <c r="VI13" s="927"/>
      <c r="VJ13" s="927"/>
      <c r="VK13" s="927"/>
      <c r="VL13" s="927"/>
      <c r="VM13" s="927"/>
      <c r="VN13" s="927"/>
      <c r="VO13" s="927"/>
      <c r="VP13" s="927"/>
      <c r="VQ13" s="927"/>
      <c r="VR13" s="927"/>
      <c r="VS13" s="927"/>
      <c r="VT13" s="927"/>
      <c r="VU13" s="927"/>
      <c r="VV13" s="927"/>
      <c r="VW13" s="927"/>
      <c r="VX13" s="927"/>
      <c r="VY13" s="927"/>
      <c r="VZ13" s="927"/>
      <c r="WA13" s="927"/>
      <c r="WB13" s="927"/>
      <c r="WC13" s="927"/>
      <c r="WD13" s="927"/>
      <c r="WE13" s="927"/>
      <c r="WF13" s="927"/>
      <c r="WG13" s="927"/>
      <c r="WH13" s="927"/>
      <c r="WI13" s="927"/>
      <c r="WJ13" s="927"/>
      <c r="WK13" s="927"/>
      <c r="WL13" s="927"/>
      <c r="WM13" s="927"/>
      <c r="WN13" s="927"/>
      <c r="WO13" s="927"/>
      <c r="WP13" s="927"/>
      <c r="WQ13" s="927"/>
      <c r="WR13" s="927"/>
      <c r="WS13" s="927"/>
      <c r="WT13" s="927"/>
      <c r="WU13" s="927"/>
      <c r="WV13" s="927"/>
      <c r="WW13" s="927"/>
      <c r="WX13" s="927"/>
      <c r="WY13" s="927"/>
      <c r="WZ13" s="927"/>
      <c r="XA13" s="927"/>
      <c r="XB13" s="927"/>
      <c r="XC13" s="927"/>
      <c r="XD13" s="927"/>
      <c r="XE13" s="927"/>
      <c r="XF13" s="927"/>
      <c r="XG13" s="927"/>
      <c r="XH13" s="927"/>
      <c r="XI13" s="927"/>
      <c r="XJ13" s="927"/>
      <c r="XK13" s="927"/>
      <c r="XL13" s="927"/>
      <c r="XM13" s="927"/>
      <c r="XN13" s="927"/>
      <c r="XO13" s="927"/>
      <c r="XP13" s="927"/>
      <c r="XQ13" s="927"/>
      <c r="XR13" s="927"/>
      <c r="XS13" s="927"/>
      <c r="XT13" s="927"/>
      <c r="XU13" s="927"/>
      <c r="XV13" s="927"/>
      <c r="XW13" s="927"/>
      <c r="XX13" s="927"/>
      <c r="XY13" s="927"/>
      <c r="XZ13" s="927"/>
      <c r="YA13" s="927"/>
      <c r="YB13" s="927"/>
      <c r="YC13" s="927"/>
      <c r="YD13" s="927"/>
      <c r="YE13" s="927"/>
      <c r="YF13" s="927"/>
      <c r="YG13" s="927"/>
      <c r="YH13" s="927"/>
      <c r="YI13" s="927"/>
      <c r="YJ13" s="927"/>
      <c r="YK13" s="927"/>
      <c r="YL13" s="927"/>
      <c r="YM13" s="927"/>
      <c r="YN13" s="927"/>
      <c r="YO13" s="927"/>
      <c r="YP13" s="927"/>
      <c r="YQ13" s="927"/>
      <c r="YR13" s="927"/>
      <c r="YS13" s="927"/>
      <c r="YT13" s="927"/>
      <c r="YU13" s="927"/>
      <c r="YV13" s="927"/>
      <c r="YW13" s="927"/>
      <c r="YX13" s="927"/>
      <c r="YY13" s="927"/>
      <c r="YZ13" s="927"/>
      <c r="ZA13" s="927"/>
      <c r="ZB13" s="927"/>
      <c r="ZC13" s="927"/>
      <c r="ZD13" s="927"/>
      <c r="ZE13" s="927"/>
      <c r="ZF13" s="927"/>
      <c r="ZG13" s="927"/>
      <c r="ZH13" s="927"/>
      <c r="ZI13" s="927"/>
      <c r="ZJ13" s="927"/>
      <c r="ZK13" s="927"/>
      <c r="ZL13" s="927"/>
      <c r="ZM13" s="927"/>
      <c r="ZN13" s="927"/>
      <c r="ZO13" s="927"/>
      <c r="ZP13" s="927"/>
      <c r="ZQ13" s="927"/>
      <c r="ZR13" s="927"/>
      <c r="ZS13" s="927"/>
      <c r="ZT13" s="927"/>
      <c r="ZU13" s="927"/>
      <c r="ZV13" s="927"/>
      <c r="ZW13" s="927"/>
      <c r="ZX13" s="927"/>
      <c r="ZY13" s="927"/>
      <c r="ZZ13" s="927"/>
      <c r="AAA13" s="927"/>
      <c r="AAB13" s="927"/>
      <c r="AAC13" s="927"/>
      <c r="AAD13" s="927"/>
      <c r="AAE13" s="927"/>
      <c r="AAF13" s="927"/>
      <c r="AAG13" s="927"/>
      <c r="AAH13" s="927"/>
      <c r="AAI13" s="927"/>
      <c r="AAJ13" s="927"/>
      <c r="AAK13" s="927"/>
      <c r="AAL13" s="927"/>
      <c r="AAM13" s="927"/>
      <c r="AAN13" s="927"/>
      <c r="AAO13" s="927"/>
      <c r="AAP13" s="927"/>
      <c r="AAQ13" s="927"/>
      <c r="AAR13" s="927"/>
      <c r="AAS13" s="927"/>
      <c r="AAT13" s="927"/>
      <c r="AAU13" s="927"/>
      <c r="AAV13" s="927"/>
      <c r="AAW13" s="927"/>
      <c r="AAX13" s="927"/>
      <c r="AAY13" s="927"/>
      <c r="AAZ13" s="927"/>
      <c r="ABA13" s="927"/>
      <c r="ABB13" s="927"/>
      <c r="ABC13" s="927"/>
      <c r="ABD13" s="927"/>
      <c r="ABE13" s="927"/>
      <c r="ABF13" s="927"/>
      <c r="ABG13" s="927"/>
      <c r="ABH13" s="927"/>
      <c r="ABI13" s="927"/>
      <c r="ABJ13" s="927"/>
      <c r="ABK13" s="927"/>
      <c r="ABL13" s="927"/>
      <c r="ABM13" s="927"/>
      <c r="ABN13" s="927"/>
      <c r="ABO13" s="927"/>
      <c r="ABP13" s="927"/>
      <c r="ABQ13" s="927"/>
      <c r="ABR13" s="927"/>
      <c r="ABS13" s="927"/>
      <c r="ABT13" s="927"/>
      <c r="ABU13" s="927"/>
      <c r="ABV13" s="927"/>
      <c r="ABW13" s="927"/>
      <c r="ABX13" s="927"/>
      <c r="ABY13" s="927"/>
      <c r="ABZ13" s="927"/>
      <c r="ACA13" s="927"/>
      <c r="ACB13" s="927"/>
      <c r="ACC13" s="927"/>
      <c r="ACD13" s="927"/>
      <c r="ACE13" s="927"/>
      <c r="ACF13" s="927"/>
      <c r="ACG13" s="927"/>
      <c r="ACH13" s="927"/>
      <c r="ACI13" s="927"/>
      <c r="ACJ13" s="927"/>
      <c r="ACK13" s="927"/>
      <c r="ACL13" s="927"/>
      <c r="ACM13" s="927"/>
      <c r="ACN13" s="927"/>
      <c r="ACO13" s="927"/>
      <c r="ACP13" s="927"/>
      <c r="ACQ13" s="945"/>
    </row>
    <row r="14" spans="1:771" ht="31.5" customHeight="1">
      <c r="A14" s="1158" t="str">
        <f>IF(C14="","","Causa 3")</f>
        <v>Causa 3</v>
      </c>
      <c r="B14" s="1162" t="s">
        <v>476</v>
      </c>
      <c r="C14" s="2822" t="s">
        <v>1064</v>
      </c>
      <c r="D14" s="2822"/>
      <c r="E14" s="2822"/>
      <c r="F14" s="2822"/>
      <c r="G14" s="2822"/>
      <c r="H14" s="2822"/>
      <c r="I14" s="2822" t="s">
        <v>1063</v>
      </c>
      <c r="J14" s="2822"/>
      <c r="K14" s="2822"/>
      <c r="L14" s="2822"/>
      <c r="M14" s="2822"/>
      <c r="N14" s="2822"/>
      <c r="O14" s="2822"/>
      <c r="P14" s="2822"/>
      <c r="Q14" s="2822"/>
      <c r="R14" s="2822"/>
      <c r="S14" s="2822"/>
      <c r="T14" s="2822"/>
      <c r="U14" s="2822"/>
      <c r="V14" s="2822"/>
      <c r="W14" s="2822"/>
      <c r="X14" s="2828"/>
      <c r="Y14" s="2828"/>
      <c r="Z14" s="2828"/>
      <c r="AA14" s="2828"/>
      <c r="AB14" s="2943" t="str">
        <f t="shared" si="0"/>
        <v/>
      </c>
      <c r="AC14" s="2944"/>
      <c r="AD14" s="2958" t="str">
        <f t="shared" si="1"/>
        <v/>
      </c>
      <c r="AE14" s="2958"/>
      <c r="AF14" s="2958"/>
      <c r="AG14" s="2958"/>
      <c r="AH14" s="2958"/>
      <c r="AI14" s="2958"/>
      <c r="AJ14" s="2958"/>
      <c r="AK14" s="2958"/>
      <c r="AL14" s="2958"/>
      <c r="AM14" s="2958"/>
      <c r="AN14" s="2958"/>
      <c r="AO14" s="2958"/>
      <c r="AP14" s="2958"/>
      <c r="AQ14" s="2958"/>
      <c r="AR14" s="2958"/>
      <c r="AS14" s="2958"/>
      <c r="AT14" s="2958"/>
      <c r="AU14" s="951">
        <v>1</v>
      </c>
      <c r="AV14" s="970"/>
      <c r="AW14" s="970"/>
      <c r="AX14" s="968"/>
      <c r="AY14" s="968"/>
      <c r="AZ14" s="968"/>
      <c r="BA14" s="968"/>
      <c r="BB14" s="968"/>
      <c r="BC14" s="968"/>
      <c r="BD14" s="968"/>
      <c r="BE14" s="968"/>
      <c r="BF14" s="968"/>
      <c r="BG14" s="968"/>
      <c r="BH14" s="968"/>
      <c r="BI14" s="968"/>
      <c r="BJ14" s="968"/>
      <c r="BK14" s="992"/>
      <c r="BL14" s="992"/>
      <c r="BM14" s="992"/>
      <c r="BN14" s="992"/>
      <c r="BO14" s="992"/>
      <c r="BP14" s="992"/>
      <c r="BQ14" s="992"/>
      <c r="BR14" s="992"/>
      <c r="BS14" s="992"/>
      <c r="BT14" s="992"/>
      <c r="BU14" s="992"/>
      <c r="BV14" s="992"/>
      <c r="BW14" s="992"/>
      <c r="BX14" s="992"/>
      <c r="BY14" s="992"/>
      <c r="BZ14" s="992"/>
      <c r="CA14" s="992"/>
      <c r="CB14" s="968"/>
      <c r="CC14" s="952">
        <v>1</v>
      </c>
      <c r="CF14" s="927"/>
      <c r="CG14" s="927"/>
      <c r="CH14" s="927"/>
      <c r="CI14" s="927"/>
      <c r="CJ14" s="927"/>
      <c r="CK14" s="927"/>
      <c r="CL14" s="927"/>
      <c r="CM14" s="927"/>
      <c r="CN14" s="927"/>
      <c r="CO14" s="927"/>
      <c r="CP14" s="927"/>
      <c r="CQ14" s="927"/>
      <c r="CR14" s="927"/>
      <c r="CS14" s="927"/>
      <c r="CT14" s="927"/>
      <c r="CU14" s="927"/>
      <c r="CV14" s="927"/>
      <c r="CW14" s="927"/>
      <c r="CX14" s="927"/>
      <c r="CY14" s="927"/>
      <c r="CZ14" s="927"/>
      <c r="DA14" s="927"/>
      <c r="DB14" s="927"/>
      <c r="DC14" s="927"/>
      <c r="DD14" s="927"/>
      <c r="DE14" s="927"/>
      <c r="DF14" s="927"/>
      <c r="DG14" s="927"/>
      <c r="DH14" s="927"/>
      <c r="DI14" s="927"/>
      <c r="DJ14" s="927"/>
      <c r="DK14" s="927"/>
      <c r="DL14" s="927"/>
      <c r="DM14" s="927"/>
      <c r="DN14" s="927"/>
      <c r="DO14" s="927"/>
      <c r="DP14" s="927"/>
      <c r="DQ14" s="927"/>
      <c r="DR14" s="927"/>
      <c r="DS14" s="927"/>
      <c r="DT14" s="927"/>
      <c r="DU14" s="927"/>
      <c r="DV14" s="927"/>
      <c r="DW14" s="927"/>
      <c r="DX14" s="927"/>
      <c r="DY14" s="927"/>
      <c r="DZ14" s="927"/>
      <c r="EA14" s="927"/>
      <c r="EB14" s="927"/>
      <c r="EC14" s="927"/>
      <c r="ED14" s="927"/>
      <c r="EE14" s="927"/>
      <c r="EF14" s="927"/>
      <c r="EG14" s="927"/>
      <c r="EH14" s="927"/>
      <c r="EI14" s="927"/>
      <c r="EJ14" s="927"/>
      <c r="EK14" s="927"/>
      <c r="EL14" s="927"/>
      <c r="EM14" s="927"/>
      <c r="EN14" s="927"/>
      <c r="EO14" s="927"/>
      <c r="EP14" s="927"/>
      <c r="EQ14" s="927"/>
      <c r="ER14" s="927"/>
      <c r="ES14" s="927"/>
      <c r="ET14" s="927"/>
      <c r="EU14" s="927"/>
      <c r="EV14" s="927"/>
      <c r="EW14" s="927"/>
      <c r="EX14" s="927"/>
      <c r="EY14" s="927"/>
      <c r="EZ14" s="927"/>
      <c r="FA14" s="927"/>
      <c r="FB14" s="927"/>
      <c r="FC14" s="927"/>
      <c r="FD14" s="927"/>
      <c r="FE14" s="927"/>
      <c r="FF14" s="927"/>
      <c r="FG14" s="927"/>
      <c r="FH14" s="927"/>
      <c r="FI14" s="927"/>
      <c r="FJ14" s="927"/>
      <c r="FK14" s="927"/>
      <c r="FL14" s="927"/>
      <c r="FM14" s="927"/>
      <c r="FN14" s="927"/>
      <c r="FO14" s="927"/>
      <c r="FP14" s="927"/>
      <c r="FQ14" s="927"/>
      <c r="FR14" s="927"/>
      <c r="FS14" s="927"/>
      <c r="FT14" s="927"/>
      <c r="FU14" s="927"/>
      <c r="FV14" s="927"/>
      <c r="FW14" s="927"/>
      <c r="FX14" s="927"/>
      <c r="FY14" s="927"/>
      <c r="FZ14" s="927"/>
      <c r="GA14" s="927"/>
      <c r="GB14" s="927"/>
      <c r="GC14" s="927"/>
      <c r="GD14" s="927"/>
      <c r="GE14" s="927"/>
      <c r="GF14" s="927"/>
      <c r="GG14" s="927"/>
      <c r="GH14" s="927"/>
      <c r="GI14" s="927"/>
      <c r="GJ14" s="927"/>
      <c r="GK14" s="927"/>
      <c r="GL14" s="927"/>
      <c r="GM14" s="927"/>
      <c r="GN14" s="927"/>
      <c r="GO14" s="927"/>
      <c r="GP14" s="927"/>
      <c r="GQ14" s="927"/>
      <c r="GR14" s="927"/>
      <c r="GS14" s="927"/>
      <c r="GT14" s="927"/>
      <c r="GU14" s="927"/>
      <c r="GV14" s="927"/>
      <c r="GW14" s="927"/>
      <c r="GX14" s="927"/>
      <c r="GY14" s="927"/>
      <c r="GZ14" s="927"/>
      <c r="HA14" s="927"/>
      <c r="HB14" s="927"/>
      <c r="HC14" s="927"/>
      <c r="HD14" s="927"/>
      <c r="HE14" s="927"/>
      <c r="HF14" s="927"/>
      <c r="HG14" s="927"/>
      <c r="HH14" s="927"/>
      <c r="HI14" s="927"/>
      <c r="HJ14" s="927"/>
      <c r="HK14" s="927"/>
      <c r="HL14" s="927"/>
      <c r="HM14" s="927"/>
      <c r="HN14" s="927"/>
      <c r="HO14" s="927"/>
      <c r="HP14" s="927"/>
      <c r="HQ14" s="927"/>
      <c r="HR14" s="927"/>
      <c r="HS14" s="927"/>
      <c r="HT14" s="927"/>
      <c r="HU14" s="927"/>
      <c r="HV14" s="927"/>
      <c r="HW14" s="927"/>
      <c r="HX14" s="927"/>
      <c r="HY14" s="927"/>
      <c r="HZ14" s="927"/>
      <c r="IA14" s="927"/>
      <c r="IB14" s="927"/>
      <c r="IC14" s="927"/>
      <c r="ID14" s="927"/>
      <c r="IE14" s="927"/>
      <c r="IF14" s="927"/>
      <c r="IG14" s="927"/>
      <c r="IH14" s="927"/>
      <c r="II14" s="927"/>
      <c r="IJ14" s="927"/>
      <c r="IK14" s="927"/>
      <c r="IL14" s="927"/>
      <c r="IM14" s="927"/>
      <c r="IN14" s="927"/>
      <c r="IO14" s="927"/>
      <c r="IP14" s="927"/>
      <c r="IQ14" s="927"/>
      <c r="IR14" s="927"/>
      <c r="IS14" s="927"/>
      <c r="IT14" s="927"/>
      <c r="IU14" s="927"/>
      <c r="IV14" s="927"/>
      <c r="IW14" s="927"/>
      <c r="IX14" s="927"/>
      <c r="IY14" s="927"/>
      <c r="IZ14" s="927"/>
      <c r="JA14" s="927"/>
      <c r="JB14" s="927"/>
      <c r="JC14" s="927"/>
      <c r="JD14" s="927"/>
      <c r="JE14" s="927"/>
      <c r="JF14" s="927"/>
      <c r="JG14" s="927"/>
      <c r="JH14" s="927"/>
      <c r="JI14" s="927"/>
      <c r="JJ14" s="927"/>
      <c r="JK14" s="927"/>
      <c r="JL14" s="927"/>
      <c r="JM14" s="927"/>
      <c r="JN14" s="927"/>
      <c r="JO14" s="927"/>
      <c r="JP14" s="927"/>
      <c r="JQ14" s="927"/>
      <c r="JR14" s="927"/>
      <c r="JS14" s="927"/>
      <c r="JT14" s="927"/>
      <c r="JU14" s="927"/>
      <c r="JV14" s="927"/>
      <c r="JW14" s="927"/>
      <c r="JX14" s="927"/>
      <c r="JY14" s="927"/>
      <c r="JZ14" s="927"/>
      <c r="KA14" s="927"/>
      <c r="KB14" s="927"/>
      <c r="KC14" s="927"/>
      <c r="KD14" s="927"/>
      <c r="KE14" s="927"/>
      <c r="KF14" s="927"/>
      <c r="KG14" s="927"/>
      <c r="KH14" s="927"/>
      <c r="KI14" s="927"/>
      <c r="KJ14" s="927"/>
      <c r="KK14" s="927"/>
      <c r="KL14" s="927"/>
      <c r="KM14" s="927"/>
      <c r="KN14" s="927"/>
      <c r="KO14" s="927"/>
      <c r="KP14" s="927"/>
      <c r="KQ14" s="927"/>
      <c r="KR14" s="927"/>
      <c r="KS14" s="927"/>
      <c r="KT14" s="927"/>
      <c r="KU14" s="927"/>
      <c r="KV14" s="927"/>
      <c r="KW14" s="927"/>
      <c r="KX14" s="927"/>
      <c r="KY14" s="927"/>
      <c r="KZ14" s="927"/>
      <c r="LA14" s="927"/>
      <c r="LB14" s="927"/>
      <c r="LC14" s="927"/>
      <c r="LD14" s="927"/>
      <c r="LE14" s="927"/>
      <c r="LF14" s="927"/>
      <c r="LG14" s="927"/>
      <c r="LH14" s="927"/>
      <c r="LI14" s="927"/>
      <c r="LJ14" s="927"/>
      <c r="LK14" s="927"/>
      <c r="LL14" s="927"/>
      <c r="LM14" s="927"/>
      <c r="LN14" s="927"/>
      <c r="LO14" s="927"/>
      <c r="LP14" s="927"/>
      <c r="LQ14" s="927"/>
      <c r="LR14" s="927"/>
      <c r="LS14" s="927"/>
      <c r="LT14" s="927"/>
      <c r="LU14" s="927"/>
      <c r="LV14" s="927"/>
      <c r="LW14" s="927"/>
      <c r="LX14" s="927"/>
      <c r="LY14" s="927"/>
      <c r="LZ14" s="927"/>
      <c r="MA14" s="927"/>
      <c r="MB14" s="927"/>
      <c r="MC14" s="927"/>
      <c r="MD14" s="927"/>
      <c r="ME14" s="927"/>
      <c r="MF14" s="927"/>
      <c r="MG14" s="927"/>
      <c r="MH14" s="927"/>
      <c r="MI14" s="927"/>
      <c r="MJ14" s="927"/>
      <c r="MK14" s="927"/>
      <c r="ML14" s="927"/>
      <c r="MM14" s="927"/>
      <c r="MN14" s="927"/>
      <c r="MO14" s="927"/>
      <c r="MP14" s="927"/>
      <c r="MQ14" s="927"/>
      <c r="MR14" s="927"/>
      <c r="MS14" s="927"/>
      <c r="MT14" s="927"/>
      <c r="MU14" s="927"/>
      <c r="MV14" s="927"/>
      <c r="MW14" s="927"/>
      <c r="MX14" s="927"/>
      <c r="MY14" s="927"/>
      <c r="MZ14" s="927"/>
      <c r="NA14" s="927"/>
      <c r="NB14" s="927"/>
      <c r="NC14" s="927"/>
      <c r="ND14" s="927"/>
      <c r="NE14" s="927"/>
      <c r="NF14" s="927"/>
      <c r="NG14" s="927"/>
      <c r="NH14" s="927"/>
      <c r="NI14" s="927"/>
      <c r="NJ14" s="927"/>
      <c r="NK14" s="927"/>
      <c r="NL14" s="927"/>
      <c r="NM14" s="927"/>
      <c r="NN14" s="927"/>
      <c r="NO14" s="927"/>
      <c r="NP14" s="927"/>
      <c r="NQ14" s="927"/>
      <c r="NR14" s="927"/>
      <c r="NS14" s="927"/>
      <c r="NT14" s="927"/>
      <c r="NU14" s="927"/>
      <c r="NV14" s="927"/>
      <c r="NW14" s="927"/>
      <c r="NX14" s="927"/>
      <c r="NY14" s="927"/>
      <c r="NZ14" s="927"/>
      <c r="OA14" s="927"/>
      <c r="OB14" s="927"/>
      <c r="OC14" s="927"/>
      <c r="OD14" s="927"/>
      <c r="OE14" s="927"/>
      <c r="OF14" s="927"/>
      <c r="OG14" s="927"/>
      <c r="OH14" s="927"/>
      <c r="OI14" s="927"/>
      <c r="OJ14" s="927"/>
      <c r="OK14" s="927"/>
      <c r="OL14" s="927"/>
      <c r="OM14" s="927"/>
      <c r="ON14" s="927"/>
      <c r="OO14" s="927"/>
      <c r="OP14" s="927"/>
      <c r="OQ14" s="927"/>
      <c r="OR14" s="927"/>
      <c r="OS14" s="927"/>
      <c r="OT14" s="927"/>
      <c r="OU14" s="927"/>
      <c r="OV14" s="927"/>
      <c r="OW14" s="927"/>
      <c r="OX14" s="927"/>
      <c r="OY14" s="927"/>
      <c r="OZ14" s="927"/>
      <c r="PA14" s="927"/>
      <c r="PB14" s="927"/>
      <c r="PC14" s="927"/>
      <c r="PD14" s="927"/>
      <c r="PE14" s="927"/>
      <c r="PF14" s="927"/>
      <c r="PG14" s="927"/>
      <c r="PH14" s="927"/>
      <c r="PI14" s="927"/>
      <c r="PJ14" s="927"/>
      <c r="PK14" s="927"/>
      <c r="PL14" s="927"/>
      <c r="PM14" s="927"/>
      <c r="PN14" s="927"/>
      <c r="PO14" s="927"/>
      <c r="PP14" s="927"/>
      <c r="PQ14" s="927"/>
      <c r="PR14" s="927"/>
      <c r="PS14" s="927"/>
      <c r="PT14" s="927"/>
      <c r="PU14" s="927"/>
      <c r="PV14" s="927"/>
      <c r="PW14" s="927"/>
      <c r="PX14" s="927"/>
      <c r="PY14" s="927"/>
      <c r="PZ14" s="927"/>
      <c r="QA14" s="927"/>
      <c r="QB14" s="927"/>
      <c r="QC14" s="927"/>
      <c r="QD14" s="927"/>
      <c r="QE14" s="927"/>
      <c r="QF14" s="927"/>
      <c r="QG14" s="927"/>
      <c r="QH14" s="927"/>
      <c r="QI14" s="927"/>
      <c r="QJ14" s="927"/>
      <c r="QK14" s="927"/>
      <c r="QL14" s="927"/>
      <c r="QM14" s="927"/>
      <c r="QN14" s="927"/>
      <c r="QO14" s="927"/>
      <c r="QP14" s="927"/>
      <c r="QQ14" s="927"/>
      <c r="QR14" s="927"/>
      <c r="QS14" s="927"/>
      <c r="QT14" s="927"/>
      <c r="QU14" s="927"/>
      <c r="QV14" s="927"/>
      <c r="QW14" s="927"/>
      <c r="QX14" s="927"/>
      <c r="QY14" s="927"/>
      <c r="QZ14" s="927"/>
      <c r="RA14" s="927"/>
      <c r="RB14" s="927"/>
      <c r="RC14" s="927"/>
      <c r="RD14" s="927"/>
      <c r="RE14" s="927"/>
      <c r="RF14" s="927"/>
      <c r="RG14" s="927"/>
      <c r="RH14" s="927"/>
      <c r="RI14" s="927"/>
      <c r="RJ14" s="927"/>
      <c r="RK14" s="927"/>
      <c r="RL14" s="927"/>
      <c r="RM14" s="927"/>
      <c r="RN14" s="927"/>
      <c r="RO14" s="927"/>
      <c r="RP14" s="927"/>
      <c r="RQ14" s="927"/>
      <c r="RR14" s="927"/>
      <c r="RS14" s="927"/>
      <c r="RT14" s="927"/>
      <c r="RU14" s="927"/>
      <c r="RV14" s="927"/>
      <c r="RW14" s="927"/>
      <c r="RX14" s="927"/>
      <c r="RY14" s="927"/>
      <c r="RZ14" s="927"/>
      <c r="SA14" s="927"/>
      <c r="SB14" s="927"/>
      <c r="SC14" s="927"/>
      <c r="SD14" s="927"/>
      <c r="SE14" s="927"/>
      <c r="SF14" s="927"/>
      <c r="SG14" s="927"/>
      <c r="SH14" s="927"/>
      <c r="SI14" s="927"/>
      <c r="SJ14" s="927"/>
      <c r="SK14" s="927"/>
      <c r="SL14" s="927"/>
      <c r="SM14" s="927"/>
      <c r="SN14" s="927"/>
      <c r="SO14" s="927"/>
      <c r="SP14" s="927"/>
      <c r="SQ14" s="927"/>
      <c r="SR14" s="927"/>
      <c r="SS14" s="927"/>
      <c r="ST14" s="927"/>
      <c r="SU14" s="927"/>
      <c r="SV14" s="927"/>
      <c r="SW14" s="927"/>
      <c r="SX14" s="927"/>
      <c r="SY14" s="927"/>
      <c r="SZ14" s="927"/>
      <c r="TA14" s="927"/>
      <c r="TB14" s="927"/>
      <c r="TC14" s="927"/>
      <c r="TD14" s="927"/>
      <c r="TE14" s="927"/>
      <c r="TF14" s="927"/>
      <c r="TG14" s="927"/>
      <c r="TH14" s="927"/>
      <c r="TI14" s="927"/>
      <c r="TJ14" s="927"/>
      <c r="TK14" s="927"/>
      <c r="TL14" s="927"/>
      <c r="TM14" s="927"/>
      <c r="TN14" s="927"/>
      <c r="TO14" s="927"/>
      <c r="TP14" s="927"/>
      <c r="TQ14" s="927"/>
      <c r="TR14" s="927"/>
      <c r="TS14" s="927"/>
      <c r="TT14" s="927"/>
      <c r="TU14" s="927"/>
      <c r="TV14" s="927"/>
      <c r="TW14" s="927"/>
      <c r="TX14" s="927"/>
      <c r="TY14" s="927"/>
      <c r="TZ14" s="927"/>
      <c r="UA14" s="927"/>
      <c r="UB14" s="927"/>
      <c r="UC14" s="927"/>
      <c r="UD14" s="927"/>
      <c r="UE14" s="927"/>
      <c r="UF14" s="927"/>
      <c r="UG14" s="927"/>
      <c r="UH14" s="927"/>
      <c r="UI14" s="927"/>
      <c r="UJ14" s="927"/>
      <c r="UK14" s="927"/>
      <c r="UL14" s="927"/>
      <c r="UM14" s="927"/>
      <c r="UN14" s="927"/>
      <c r="UO14" s="927"/>
      <c r="UP14" s="927"/>
      <c r="UQ14" s="927"/>
      <c r="UR14" s="927"/>
      <c r="US14" s="927"/>
      <c r="UT14" s="927"/>
      <c r="UU14" s="927"/>
      <c r="UV14" s="927"/>
      <c r="UW14" s="927"/>
      <c r="UX14" s="927"/>
      <c r="UY14" s="927"/>
      <c r="UZ14" s="927"/>
      <c r="VA14" s="927"/>
      <c r="VB14" s="927"/>
      <c r="VC14" s="927"/>
      <c r="VD14" s="927"/>
      <c r="VE14" s="927"/>
      <c r="VF14" s="927"/>
      <c r="VG14" s="927"/>
      <c r="VH14" s="927"/>
      <c r="VI14" s="927"/>
      <c r="VJ14" s="927"/>
      <c r="VK14" s="927"/>
      <c r="VL14" s="927"/>
      <c r="VM14" s="927"/>
      <c r="VN14" s="927"/>
      <c r="VO14" s="927"/>
      <c r="VP14" s="927"/>
      <c r="VQ14" s="927"/>
      <c r="VR14" s="927"/>
      <c r="VS14" s="927"/>
      <c r="VT14" s="927"/>
      <c r="VU14" s="927"/>
      <c r="VV14" s="927"/>
      <c r="VW14" s="927"/>
      <c r="VX14" s="927"/>
      <c r="VY14" s="927"/>
      <c r="VZ14" s="927"/>
      <c r="WA14" s="927"/>
      <c r="WB14" s="927"/>
      <c r="WC14" s="927"/>
      <c r="WD14" s="927"/>
      <c r="WE14" s="927"/>
      <c r="WF14" s="927"/>
      <c r="WG14" s="927"/>
      <c r="WH14" s="927"/>
      <c r="WI14" s="927"/>
      <c r="WJ14" s="927"/>
      <c r="WK14" s="927"/>
      <c r="WL14" s="927"/>
      <c r="WM14" s="927"/>
      <c r="WN14" s="927"/>
      <c r="WO14" s="927"/>
      <c r="WP14" s="927"/>
      <c r="WQ14" s="927"/>
      <c r="WR14" s="927"/>
      <c r="WS14" s="927"/>
      <c r="WT14" s="927"/>
      <c r="WU14" s="927"/>
      <c r="WV14" s="927"/>
      <c r="WW14" s="927"/>
      <c r="WX14" s="927"/>
      <c r="WY14" s="927"/>
      <c r="WZ14" s="927"/>
      <c r="XA14" s="927"/>
      <c r="XB14" s="927"/>
      <c r="XC14" s="927"/>
      <c r="XD14" s="927"/>
      <c r="XE14" s="927"/>
      <c r="XF14" s="927"/>
      <c r="XG14" s="927"/>
      <c r="XH14" s="927"/>
      <c r="XI14" s="927"/>
      <c r="XJ14" s="927"/>
      <c r="XK14" s="927"/>
      <c r="XL14" s="927"/>
      <c r="XM14" s="927"/>
      <c r="XN14" s="927"/>
      <c r="XO14" s="927"/>
      <c r="XP14" s="927"/>
      <c r="XQ14" s="927"/>
      <c r="XR14" s="927"/>
      <c r="XS14" s="927"/>
      <c r="XT14" s="927"/>
      <c r="XU14" s="927"/>
      <c r="XV14" s="927"/>
      <c r="XW14" s="927"/>
      <c r="XX14" s="927"/>
      <c r="XY14" s="927"/>
      <c r="XZ14" s="927"/>
      <c r="YA14" s="927"/>
      <c r="YB14" s="927"/>
      <c r="YC14" s="927"/>
      <c r="YD14" s="927"/>
      <c r="YE14" s="927"/>
      <c r="YF14" s="927"/>
      <c r="YG14" s="927"/>
      <c r="YH14" s="927"/>
      <c r="YI14" s="927"/>
      <c r="YJ14" s="927"/>
      <c r="YK14" s="927"/>
      <c r="YL14" s="927"/>
      <c r="YM14" s="927"/>
      <c r="YN14" s="927"/>
      <c r="YO14" s="927"/>
      <c r="YP14" s="927"/>
      <c r="YQ14" s="927"/>
      <c r="YR14" s="927"/>
      <c r="YS14" s="927"/>
      <c r="YT14" s="927"/>
      <c r="YU14" s="927"/>
      <c r="YV14" s="927"/>
      <c r="YW14" s="927"/>
      <c r="YX14" s="927"/>
      <c r="YY14" s="927"/>
      <c r="YZ14" s="927"/>
      <c r="ZA14" s="927"/>
      <c r="ZB14" s="927"/>
      <c r="ZC14" s="927"/>
      <c r="ZD14" s="927"/>
      <c r="ZE14" s="927"/>
      <c r="ZF14" s="927"/>
      <c r="ZG14" s="927"/>
      <c r="ZH14" s="927"/>
      <c r="ZI14" s="927"/>
      <c r="ZJ14" s="927"/>
      <c r="ZK14" s="927"/>
      <c r="ZL14" s="927"/>
      <c r="ZM14" s="927"/>
      <c r="ZN14" s="927"/>
      <c r="ZO14" s="927"/>
      <c r="ZP14" s="927"/>
      <c r="ZQ14" s="927"/>
      <c r="ZR14" s="927"/>
      <c r="ZS14" s="927"/>
      <c r="ZT14" s="927"/>
      <c r="ZU14" s="927"/>
      <c r="ZV14" s="927"/>
      <c r="ZW14" s="927"/>
      <c r="ZX14" s="927"/>
      <c r="ZY14" s="927"/>
      <c r="ZZ14" s="927"/>
      <c r="AAA14" s="927"/>
      <c r="AAB14" s="927"/>
      <c r="AAC14" s="927"/>
      <c r="AAD14" s="927"/>
      <c r="AAE14" s="927"/>
      <c r="AAF14" s="927"/>
      <c r="AAG14" s="927"/>
      <c r="AAH14" s="927"/>
      <c r="AAI14" s="927"/>
      <c r="AAJ14" s="927"/>
      <c r="AAK14" s="927"/>
      <c r="AAL14" s="927"/>
      <c r="AAM14" s="927"/>
      <c r="AAN14" s="927"/>
      <c r="AAO14" s="927"/>
      <c r="AAP14" s="927"/>
      <c r="AAQ14" s="927"/>
      <c r="AAR14" s="927"/>
      <c r="AAS14" s="927"/>
      <c r="AAT14" s="927"/>
      <c r="AAU14" s="927"/>
      <c r="AAV14" s="927"/>
      <c r="AAW14" s="927"/>
      <c r="AAX14" s="927"/>
      <c r="AAY14" s="927"/>
      <c r="AAZ14" s="927"/>
      <c r="ABA14" s="927"/>
      <c r="ABB14" s="927"/>
      <c r="ABC14" s="927"/>
      <c r="ABD14" s="927"/>
      <c r="ABE14" s="927"/>
      <c r="ABF14" s="927"/>
      <c r="ABG14" s="927"/>
      <c r="ABH14" s="927"/>
      <c r="ABI14" s="927"/>
      <c r="ABJ14" s="927"/>
      <c r="ABK14" s="927"/>
      <c r="ABL14" s="927"/>
      <c r="ABM14" s="927"/>
      <c r="ABN14" s="927"/>
      <c r="ABO14" s="927"/>
      <c r="ABP14" s="927"/>
      <c r="ABQ14" s="927"/>
      <c r="ABR14" s="927"/>
      <c r="ABS14" s="927"/>
      <c r="ABT14" s="927"/>
      <c r="ABU14" s="927"/>
      <c r="ABV14" s="927"/>
      <c r="ABW14" s="927"/>
      <c r="ABX14" s="927"/>
      <c r="ABY14" s="927"/>
      <c r="ABZ14" s="927"/>
      <c r="ACA14" s="927"/>
      <c r="ACB14" s="927"/>
      <c r="ACC14" s="927"/>
      <c r="ACD14" s="927"/>
      <c r="ACE14" s="927"/>
      <c r="ACF14" s="927"/>
      <c r="ACG14" s="927"/>
      <c r="ACH14" s="927"/>
      <c r="ACI14" s="927"/>
      <c r="ACJ14" s="927"/>
      <c r="ACK14" s="927"/>
      <c r="ACL14" s="927"/>
      <c r="ACM14" s="927"/>
      <c r="ACN14" s="927"/>
      <c r="ACO14" s="927"/>
      <c r="ACP14" s="927"/>
      <c r="ACQ14" s="945"/>
    </row>
    <row r="15" spans="1:771" ht="11.25" customHeight="1">
      <c r="A15" s="1158" t="str">
        <f>IF(C15="","","Causa 4")</f>
        <v>Causa 4</v>
      </c>
      <c r="B15" s="1162" t="s">
        <v>476</v>
      </c>
      <c r="C15" s="2822" t="s">
        <v>1062</v>
      </c>
      <c r="D15" s="2822"/>
      <c r="E15" s="2822"/>
      <c r="F15" s="2822"/>
      <c r="G15" s="2822"/>
      <c r="H15" s="2822"/>
      <c r="I15" s="2822" t="s">
        <v>1059</v>
      </c>
      <c r="J15" s="2822"/>
      <c r="K15" s="2822"/>
      <c r="L15" s="2822"/>
      <c r="M15" s="2822"/>
      <c r="N15" s="2822"/>
      <c r="O15" s="2822"/>
      <c r="P15" s="2822"/>
      <c r="Q15" s="2822"/>
      <c r="R15" s="2822"/>
      <c r="S15" s="2822"/>
      <c r="T15" s="2822"/>
      <c r="U15" s="2822"/>
      <c r="V15" s="2822"/>
      <c r="W15" s="2822"/>
      <c r="X15" s="2828"/>
      <c r="Y15" s="2828"/>
      <c r="Z15" s="2828"/>
      <c r="AA15" s="2828"/>
      <c r="AB15" s="2943" t="str">
        <f t="shared" si="0"/>
        <v/>
      </c>
      <c r="AC15" s="2944"/>
      <c r="AD15" s="2958" t="str">
        <f t="shared" si="1"/>
        <v/>
      </c>
      <c r="AE15" s="2958"/>
      <c r="AF15" s="2958"/>
      <c r="AG15" s="2958"/>
      <c r="AH15" s="2958"/>
      <c r="AI15" s="2958"/>
      <c r="AJ15" s="2958"/>
      <c r="AK15" s="2958"/>
      <c r="AL15" s="2958"/>
      <c r="AM15" s="2958"/>
      <c r="AN15" s="2958"/>
      <c r="AO15" s="2958"/>
      <c r="AP15" s="2958"/>
      <c r="AQ15" s="2958"/>
      <c r="AR15" s="2958"/>
      <c r="AS15" s="2958"/>
      <c r="AT15" s="2958"/>
      <c r="AU15" s="951">
        <v>1</v>
      </c>
      <c r="AV15" s="970"/>
      <c r="AW15" s="970"/>
      <c r="AX15" s="968"/>
      <c r="AY15" s="968"/>
      <c r="AZ15" s="968"/>
      <c r="BA15" s="968"/>
      <c r="BB15" s="968"/>
      <c r="BC15" s="968"/>
      <c r="BD15" s="968"/>
      <c r="BE15" s="968"/>
      <c r="BF15" s="968"/>
      <c r="BG15" s="968"/>
      <c r="BH15" s="968"/>
      <c r="BI15" s="968"/>
      <c r="BJ15" s="968"/>
      <c r="BK15" s="992"/>
      <c r="BL15" s="992"/>
      <c r="BM15" s="992"/>
      <c r="BN15" s="992"/>
      <c r="BO15" s="992"/>
      <c r="BP15" s="992"/>
      <c r="BQ15" s="992"/>
      <c r="BR15" s="992"/>
      <c r="BS15" s="992"/>
      <c r="BT15" s="992"/>
      <c r="BU15" s="992"/>
      <c r="BV15" s="992"/>
      <c r="BW15" s="992"/>
      <c r="BX15" s="992"/>
      <c r="BY15" s="992"/>
      <c r="BZ15" s="992"/>
      <c r="CA15" s="992"/>
      <c r="CB15" s="968"/>
      <c r="CC15" s="952">
        <v>1</v>
      </c>
      <c r="CF15" s="927"/>
      <c r="CG15" s="927"/>
      <c r="CH15" s="927"/>
      <c r="CI15" s="927"/>
      <c r="CJ15" s="927"/>
      <c r="CK15" s="927"/>
      <c r="CL15" s="927"/>
      <c r="CM15" s="927"/>
      <c r="CN15" s="927"/>
      <c r="CO15" s="927"/>
      <c r="CP15" s="927"/>
      <c r="CQ15" s="927"/>
      <c r="CR15" s="927"/>
      <c r="CS15" s="927"/>
      <c r="CT15" s="927"/>
      <c r="CU15" s="927"/>
      <c r="CV15" s="927"/>
      <c r="CW15" s="927"/>
      <c r="CX15" s="927"/>
      <c r="CY15" s="927"/>
      <c r="CZ15" s="927"/>
      <c r="DA15" s="927"/>
      <c r="DB15" s="927"/>
      <c r="DC15" s="927"/>
      <c r="DD15" s="927"/>
      <c r="DE15" s="927"/>
      <c r="DF15" s="927"/>
      <c r="DG15" s="927"/>
      <c r="DH15" s="927"/>
      <c r="DI15" s="927"/>
      <c r="DJ15" s="927"/>
      <c r="DK15" s="927"/>
      <c r="DL15" s="927"/>
      <c r="DM15" s="927"/>
      <c r="DN15" s="927"/>
      <c r="DO15" s="927"/>
      <c r="DP15" s="927"/>
      <c r="DQ15" s="927"/>
      <c r="DR15" s="927"/>
      <c r="DS15" s="927"/>
      <c r="DT15" s="927"/>
      <c r="DU15" s="927"/>
      <c r="DV15" s="927"/>
      <c r="DW15" s="927"/>
      <c r="DX15" s="927"/>
      <c r="DY15" s="927"/>
      <c r="DZ15" s="927"/>
      <c r="EA15" s="927"/>
      <c r="EB15" s="927"/>
      <c r="EC15" s="927"/>
      <c r="ED15" s="927"/>
      <c r="EE15" s="927"/>
      <c r="EF15" s="927"/>
      <c r="EG15" s="927"/>
      <c r="EH15" s="927"/>
      <c r="EI15" s="927"/>
      <c r="EJ15" s="927"/>
      <c r="EK15" s="927"/>
      <c r="EL15" s="927"/>
      <c r="EM15" s="927"/>
      <c r="EN15" s="927"/>
      <c r="EO15" s="927"/>
      <c r="EP15" s="927"/>
      <c r="EQ15" s="927"/>
      <c r="ER15" s="927"/>
      <c r="ES15" s="927"/>
      <c r="ET15" s="927"/>
      <c r="EU15" s="927"/>
      <c r="EV15" s="927"/>
      <c r="EW15" s="927"/>
      <c r="EX15" s="927"/>
      <c r="EY15" s="927"/>
      <c r="EZ15" s="927"/>
      <c r="FA15" s="927"/>
      <c r="FB15" s="927"/>
      <c r="FC15" s="927"/>
      <c r="FD15" s="927"/>
      <c r="FE15" s="927"/>
      <c r="FF15" s="927"/>
      <c r="FG15" s="927"/>
      <c r="FH15" s="927"/>
      <c r="FI15" s="927"/>
      <c r="FJ15" s="927"/>
      <c r="FK15" s="927"/>
      <c r="FL15" s="927"/>
      <c r="FM15" s="927"/>
      <c r="FN15" s="927"/>
      <c r="FO15" s="927"/>
      <c r="FP15" s="927"/>
      <c r="FQ15" s="927"/>
      <c r="FR15" s="927"/>
      <c r="FS15" s="927"/>
      <c r="FT15" s="927"/>
      <c r="FU15" s="927"/>
      <c r="FV15" s="927"/>
      <c r="FW15" s="927"/>
      <c r="FX15" s="927"/>
      <c r="FY15" s="927"/>
      <c r="FZ15" s="927"/>
      <c r="GA15" s="927"/>
      <c r="GB15" s="927"/>
      <c r="GC15" s="927"/>
      <c r="GD15" s="927"/>
      <c r="GE15" s="927"/>
      <c r="GF15" s="927"/>
      <c r="GG15" s="927"/>
      <c r="GH15" s="927"/>
      <c r="GI15" s="927"/>
      <c r="GJ15" s="927"/>
      <c r="GK15" s="927"/>
      <c r="GL15" s="927"/>
      <c r="GM15" s="927"/>
      <c r="GN15" s="927"/>
      <c r="GO15" s="927"/>
      <c r="GP15" s="927"/>
      <c r="GQ15" s="927"/>
      <c r="GR15" s="927"/>
      <c r="GS15" s="927"/>
      <c r="GT15" s="927"/>
      <c r="GU15" s="927"/>
      <c r="GV15" s="927"/>
      <c r="GW15" s="927"/>
      <c r="GX15" s="927"/>
      <c r="GY15" s="927"/>
      <c r="GZ15" s="927"/>
      <c r="HA15" s="927"/>
      <c r="HB15" s="927"/>
      <c r="HC15" s="927"/>
      <c r="HD15" s="927"/>
      <c r="HE15" s="927"/>
      <c r="HF15" s="927"/>
      <c r="HG15" s="927"/>
      <c r="HH15" s="927"/>
      <c r="HI15" s="927"/>
      <c r="HJ15" s="927"/>
      <c r="HK15" s="927"/>
      <c r="HL15" s="927"/>
      <c r="HM15" s="927"/>
      <c r="HN15" s="927"/>
      <c r="HO15" s="927"/>
      <c r="HP15" s="927"/>
      <c r="HQ15" s="927"/>
      <c r="HR15" s="927"/>
      <c r="HS15" s="927"/>
      <c r="HT15" s="927"/>
      <c r="HU15" s="927"/>
      <c r="HV15" s="927"/>
      <c r="HW15" s="927"/>
      <c r="HX15" s="927"/>
      <c r="HY15" s="927"/>
      <c r="HZ15" s="927"/>
      <c r="IA15" s="927"/>
      <c r="IB15" s="927"/>
      <c r="IC15" s="927"/>
      <c r="ID15" s="927"/>
      <c r="IE15" s="927"/>
      <c r="IF15" s="927"/>
      <c r="IG15" s="927"/>
      <c r="IH15" s="927"/>
      <c r="II15" s="927"/>
      <c r="IJ15" s="927"/>
      <c r="IK15" s="927"/>
      <c r="IL15" s="927"/>
      <c r="IM15" s="927"/>
      <c r="IN15" s="927"/>
      <c r="IO15" s="927"/>
      <c r="IP15" s="927"/>
      <c r="IQ15" s="927"/>
      <c r="IR15" s="927"/>
      <c r="IS15" s="927"/>
      <c r="IT15" s="927"/>
      <c r="IU15" s="927"/>
      <c r="IV15" s="927"/>
      <c r="IW15" s="927"/>
      <c r="IX15" s="927"/>
      <c r="IY15" s="927"/>
      <c r="IZ15" s="927"/>
      <c r="JA15" s="927"/>
      <c r="JB15" s="927"/>
      <c r="JC15" s="927"/>
      <c r="JD15" s="927"/>
      <c r="JE15" s="927"/>
      <c r="JF15" s="927"/>
      <c r="JG15" s="927"/>
      <c r="JH15" s="927"/>
      <c r="JI15" s="927"/>
      <c r="JJ15" s="927"/>
      <c r="JK15" s="927"/>
      <c r="JL15" s="927"/>
      <c r="JM15" s="927"/>
      <c r="JN15" s="927"/>
      <c r="JO15" s="927"/>
      <c r="JP15" s="927"/>
      <c r="JQ15" s="927"/>
      <c r="JR15" s="927"/>
      <c r="JS15" s="927"/>
      <c r="JT15" s="927"/>
      <c r="JU15" s="927"/>
      <c r="JV15" s="927"/>
      <c r="JW15" s="927"/>
      <c r="JX15" s="927"/>
      <c r="JY15" s="927"/>
      <c r="JZ15" s="927"/>
      <c r="KA15" s="927"/>
      <c r="KB15" s="927"/>
      <c r="KC15" s="927"/>
      <c r="KD15" s="927"/>
      <c r="KE15" s="927"/>
      <c r="KF15" s="927"/>
      <c r="KG15" s="927"/>
      <c r="KH15" s="927"/>
      <c r="KI15" s="927"/>
      <c r="KJ15" s="927"/>
      <c r="KK15" s="927"/>
      <c r="KL15" s="927"/>
      <c r="KM15" s="927"/>
      <c r="KN15" s="927"/>
      <c r="KO15" s="927"/>
      <c r="KP15" s="927"/>
      <c r="KQ15" s="927"/>
      <c r="KR15" s="927"/>
      <c r="KS15" s="927"/>
      <c r="KT15" s="927"/>
      <c r="KU15" s="927"/>
      <c r="KV15" s="927"/>
      <c r="KW15" s="927"/>
      <c r="KX15" s="927"/>
      <c r="KY15" s="927"/>
      <c r="KZ15" s="927"/>
      <c r="LA15" s="927"/>
      <c r="LB15" s="927"/>
      <c r="LC15" s="927"/>
      <c r="LD15" s="927"/>
      <c r="LE15" s="927"/>
      <c r="LF15" s="927"/>
      <c r="LG15" s="927"/>
      <c r="LH15" s="927"/>
      <c r="LI15" s="927"/>
      <c r="LJ15" s="927"/>
      <c r="LK15" s="927"/>
      <c r="LL15" s="927"/>
      <c r="LM15" s="927"/>
      <c r="LN15" s="927"/>
      <c r="LO15" s="927"/>
      <c r="LP15" s="927"/>
      <c r="LQ15" s="927"/>
      <c r="LR15" s="927"/>
      <c r="LS15" s="927"/>
      <c r="LT15" s="927"/>
      <c r="LU15" s="927"/>
      <c r="LV15" s="927"/>
      <c r="LW15" s="927"/>
      <c r="LX15" s="927"/>
      <c r="LY15" s="927"/>
      <c r="LZ15" s="927"/>
      <c r="MA15" s="927"/>
      <c r="MB15" s="927"/>
      <c r="MC15" s="927"/>
      <c r="MD15" s="927"/>
      <c r="ME15" s="927"/>
      <c r="MF15" s="927"/>
      <c r="MG15" s="927"/>
      <c r="MH15" s="927"/>
      <c r="MI15" s="927"/>
      <c r="MJ15" s="927"/>
      <c r="MK15" s="927"/>
      <c r="ML15" s="927"/>
      <c r="MM15" s="927"/>
      <c r="MN15" s="927"/>
      <c r="MO15" s="927"/>
      <c r="MP15" s="927"/>
      <c r="MQ15" s="927"/>
      <c r="MR15" s="927"/>
      <c r="MS15" s="927"/>
      <c r="MT15" s="927"/>
      <c r="MU15" s="927"/>
      <c r="MV15" s="927"/>
      <c r="MW15" s="927"/>
      <c r="MX15" s="927"/>
      <c r="MY15" s="927"/>
      <c r="MZ15" s="927"/>
      <c r="NA15" s="927"/>
      <c r="NB15" s="927"/>
      <c r="NC15" s="927"/>
      <c r="ND15" s="927"/>
      <c r="NE15" s="927"/>
      <c r="NF15" s="927"/>
      <c r="NG15" s="927"/>
      <c r="NH15" s="927"/>
      <c r="NI15" s="927"/>
      <c r="NJ15" s="927"/>
      <c r="NK15" s="927"/>
      <c r="NL15" s="927"/>
      <c r="NM15" s="927"/>
      <c r="NN15" s="927"/>
      <c r="NO15" s="927"/>
      <c r="NP15" s="927"/>
      <c r="NQ15" s="927"/>
      <c r="NR15" s="927"/>
      <c r="NS15" s="927"/>
      <c r="NT15" s="927"/>
      <c r="NU15" s="927"/>
      <c r="NV15" s="927"/>
      <c r="NW15" s="927"/>
      <c r="NX15" s="927"/>
      <c r="NY15" s="927"/>
      <c r="NZ15" s="927"/>
      <c r="OA15" s="927"/>
      <c r="OB15" s="927"/>
      <c r="OC15" s="927"/>
      <c r="OD15" s="927"/>
      <c r="OE15" s="927"/>
      <c r="OF15" s="927"/>
      <c r="OG15" s="927"/>
      <c r="OH15" s="927"/>
      <c r="OI15" s="927"/>
      <c r="OJ15" s="927"/>
      <c r="OK15" s="927"/>
      <c r="OL15" s="927"/>
      <c r="OM15" s="927"/>
      <c r="ON15" s="927"/>
      <c r="OO15" s="927"/>
      <c r="OP15" s="927"/>
      <c r="OQ15" s="927"/>
      <c r="OR15" s="927"/>
      <c r="OS15" s="927"/>
      <c r="OT15" s="927"/>
      <c r="OU15" s="927"/>
      <c r="OV15" s="927"/>
      <c r="OW15" s="927"/>
      <c r="OX15" s="927"/>
      <c r="OY15" s="927"/>
      <c r="OZ15" s="927"/>
      <c r="PA15" s="927"/>
      <c r="PB15" s="927"/>
      <c r="PC15" s="927"/>
      <c r="PD15" s="927"/>
      <c r="PE15" s="927"/>
      <c r="PF15" s="927"/>
      <c r="PG15" s="927"/>
      <c r="PH15" s="927"/>
      <c r="PI15" s="927"/>
      <c r="PJ15" s="927"/>
      <c r="PK15" s="927"/>
      <c r="PL15" s="927"/>
      <c r="PM15" s="927"/>
      <c r="PN15" s="927"/>
      <c r="PO15" s="927"/>
      <c r="PP15" s="927"/>
      <c r="PQ15" s="927"/>
      <c r="PR15" s="927"/>
      <c r="PS15" s="927"/>
      <c r="PT15" s="927"/>
      <c r="PU15" s="927"/>
      <c r="PV15" s="927"/>
      <c r="PW15" s="927"/>
      <c r="PX15" s="927"/>
      <c r="PY15" s="927"/>
      <c r="PZ15" s="927"/>
      <c r="QA15" s="927"/>
      <c r="QB15" s="927"/>
      <c r="QC15" s="927"/>
      <c r="QD15" s="927"/>
      <c r="QE15" s="927"/>
      <c r="QF15" s="927"/>
      <c r="QG15" s="927"/>
      <c r="QH15" s="927"/>
      <c r="QI15" s="927"/>
      <c r="QJ15" s="927"/>
      <c r="QK15" s="927"/>
      <c r="QL15" s="927"/>
      <c r="QM15" s="927"/>
      <c r="QN15" s="927"/>
      <c r="QO15" s="927"/>
      <c r="QP15" s="927"/>
      <c r="QQ15" s="927"/>
      <c r="QR15" s="927"/>
      <c r="QS15" s="927"/>
      <c r="QT15" s="927"/>
      <c r="QU15" s="927"/>
      <c r="QV15" s="927"/>
      <c r="QW15" s="927"/>
      <c r="QX15" s="927"/>
      <c r="QY15" s="927"/>
      <c r="QZ15" s="927"/>
      <c r="RA15" s="927"/>
      <c r="RB15" s="927"/>
      <c r="RC15" s="927"/>
      <c r="RD15" s="927"/>
      <c r="RE15" s="927"/>
      <c r="RF15" s="927"/>
      <c r="RG15" s="927"/>
      <c r="RH15" s="927"/>
      <c r="RI15" s="927"/>
      <c r="RJ15" s="927"/>
      <c r="RK15" s="927"/>
      <c r="RL15" s="927"/>
      <c r="RM15" s="927"/>
      <c r="RN15" s="927"/>
      <c r="RO15" s="927"/>
      <c r="RP15" s="927"/>
      <c r="RQ15" s="927"/>
      <c r="RR15" s="927"/>
      <c r="RS15" s="927"/>
      <c r="RT15" s="927"/>
      <c r="RU15" s="927"/>
      <c r="RV15" s="927"/>
      <c r="RW15" s="927"/>
      <c r="RX15" s="927"/>
      <c r="RY15" s="927"/>
      <c r="RZ15" s="927"/>
      <c r="SA15" s="927"/>
      <c r="SB15" s="927"/>
      <c r="SC15" s="927"/>
      <c r="SD15" s="927"/>
      <c r="SE15" s="927"/>
      <c r="SF15" s="927"/>
      <c r="SG15" s="927"/>
      <c r="SH15" s="927"/>
      <c r="SI15" s="927"/>
      <c r="SJ15" s="927"/>
      <c r="SK15" s="927"/>
      <c r="SL15" s="927"/>
      <c r="SM15" s="927"/>
      <c r="SN15" s="927"/>
      <c r="SO15" s="927"/>
      <c r="SP15" s="927"/>
      <c r="SQ15" s="927"/>
      <c r="SR15" s="927"/>
      <c r="SS15" s="927"/>
      <c r="ST15" s="927"/>
      <c r="SU15" s="927"/>
      <c r="SV15" s="927"/>
      <c r="SW15" s="927"/>
      <c r="SX15" s="927"/>
      <c r="SY15" s="927"/>
      <c r="SZ15" s="927"/>
      <c r="TA15" s="927"/>
      <c r="TB15" s="927"/>
      <c r="TC15" s="927"/>
      <c r="TD15" s="927"/>
      <c r="TE15" s="927"/>
      <c r="TF15" s="927"/>
      <c r="TG15" s="927"/>
      <c r="TH15" s="927"/>
      <c r="TI15" s="927"/>
      <c r="TJ15" s="927"/>
      <c r="TK15" s="927"/>
      <c r="TL15" s="927"/>
      <c r="TM15" s="927"/>
      <c r="TN15" s="927"/>
      <c r="TO15" s="927"/>
      <c r="TP15" s="927"/>
      <c r="TQ15" s="927"/>
      <c r="TR15" s="927"/>
      <c r="TS15" s="927"/>
      <c r="TT15" s="927"/>
      <c r="TU15" s="927"/>
      <c r="TV15" s="927"/>
      <c r="TW15" s="927"/>
      <c r="TX15" s="927"/>
      <c r="TY15" s="927"/>
      <c r="TZ15" s="927"/>
      <c r="UA15" s="927"/>
      <c r="UB15" s="927"/>
      <c r="UC15" s="927"/>
      <c r="UD15" s="927"/>
      <c r="UE15" s="927"/>
      <c r="UF15" s="927"/>
      <c r="UG15" s="927"/>
      <c r="UH15" s="927"/>
      <c r="UI15" s="927"/>
      <c r="UJ15" s="927"/>
      <c r="UK15" s="927"/>
      <c r="UL15" s="927"/>
      <c r="UM15" s="927"/>
      <c r="UN15" s="927"/>
      <c r="UO15" s="927"/>
      <c r="UP15" s="927"/>
      <c r="UQ15" s="927"/>
      <c r="UR15" s="927"/>
      <c r="US15" s="927"/>
      <c r="UT15" s="927"/>
      <c r="UU15" s="927"/>
      <c r="UV15" s="927"/>
      <c r="UW15" s="927"/>
      <c r="UX15" s="927"/>
      <c r="UY15" s="927"/>
      <c r="UZ15" s="927"/>
      <c r="VA15" s="927"/>
      <c r="VB15" s="927"/>
      <c r="VC15" s="927"/>
      <c r="VD15" s="927"/>
      <c r="VE15" s="927"/>
      <c r="VF15" s="927"/>
      <c r="VG15" s="927"/>
      <c r="VH15" s="927"/>
      <c r="VI15" s="927"/>
      <c r="VJ15" s="927"/>
      <c r="VK15" s="927"/>
      <c r="VL15" s="927"/>
      <c r="VM15" s="927"/>
      <c r="VN15" s="927"/>
      <c r="VO15" s="927"/>
      <c r="VP15" s="927"/>
      <c r="VQ15" s="927"/>
      <c r="VR15" s="927"/>
      <c r="VS15" s="927"/>
      <c r="VT15" s="927"/>
      <c r="VU15" s="927"/>
      <c r="VV15" s="927"/>
      <c r="VW15" s="927"/>
      <c r="VX15" s="927"/>
      <c r="VY15" s="927"/>
      <c r="VZ15" s="927"/>
      <c r="WA15" s="927"/>
      <c r="WB15" s="927"/>
      <c r="WC15" s="927"/>
      <c r="WD15" s="927"/>
      <c r="WE15" s="927"/>
      <c r="WF15" s="927"/>
      <c r="WG15" s="927"/>
      <c r="WH15" s="927"/>
      <c r="WI15" s="927"/>
      <c r="WJ15" s="927"/>
      <c r="WK15" s="927"/>
      <c r="WL15" s="927"/>
      <c r="WM15" s="927"/>
      <c r="WN15" s="927"/>
      <c r="WO15" s="927"/>
      <c r="WP15" s="927"/>
      <c r="WQ15" s="927"/>
      <c r="WR15" s="927"/>
      <c r="WS15" s="927"/>
      <c r="WT15" s="927"/>
      <c r="WU15" s="927"/>
      <c r="WV15" s="927"/>
      <c r="WW15" s="927"/>
      <c r="WX15" s="927"/>
      <c r="WY15" s="927"/>
      <c r="WZ15" s="927"/>
      <c r="XA15" s="927"/>
      <c r="XB15" s="927"/>
      <c r="XC15" s="927"/>
      <c r="XD15" s="927"/>
      <c r="XE15" s="927"/>
      <c r="XF15" s="927"/>
      <c r="XG15" s="927"/>
      <c r="XH15" s="927"/>
      <c r="XI15" s="927"/>
      <c r="XJ15" s="927"/>
      <c r="XK15" s="927"/>
      <c r="XL15" s="927"/>
      <c r="XM15" s="927"/>
      <c r="XN15" s="927"/>
      <c r="XO15" s="927"/>
      <c r="XP15" s="927"/>
      <c r="XQ15" s="927"/>
      <c r="XR15" s="927"/>
      <c r="XS15" s="927"/>
      <c r="XT15" s="927"/>
      <c r="XU15" s="927"/>
      <c r="XV15" s="927"/>
      <c r="XW15" s="927"/>
      <c r="XX15" s="927"/>
      <c r="XY15" s="927"/>
      <c r="XZ15" s="927"/>
      <c r="YA15" s="927"/>
      <c r="YB15" s="927"/>
      <c r="YC15" s="927"/>
      <c r="YD15" s="927"/>
      <c r="YE15" s="927"/>
      <c r="YF15" s="927"/>
      <c r="YG15" s="927"/>
      <c r="YH15" s="927"/>
      <c r="YI15" s="927"/>
      <c r="YJ15" s="927"/>
      <c r="YK15" s="927"/>
      <c r="YL15" s="927"/>
      <c r="YM15" s="927"/>
      <c r="YN15" s="927"/>
      <c r="YO15" s="927"/>
      <c r="YP15" s="927"/>
      <c r="YQ15" s="927"/>
      <c r="YR15" s="927"/>
      <c r="YS15" s="927"/>
      <c r="YT15" s="927"/>
      <c r="YU15" s="927"/>
      <c r="YV15" s="927"/>
      <c r="YW15" s="927"/>
      <c r="YX15" s="927"/>
      <c r="YY15" s="927"/>
      <c r="YZ15" s="927"/>
      <c r="ZA15" s="927"/>
      <c r="ZB15" s="927"/>
      <c r="ZC15" s="927"/>
      <c r="ZD15" s="927"/>
      <c r="ZE15" s="927"/>
      <c r="ZF15" s="927"/>
      <c r="ZG15" s="927"/>
      <c r="ZH15" s="927"/>
      <c r="ZI15" s="927"/>
      <c r="ZJ15" s="927"/>
      <c r="ZK15" s="927"/>
      <c r="ZL15" s="927"/>
      <c r="ZM15" s="927"/>
      <c r="ZN15" s="927"/>
      <c r="ZO15" s="927"/>
      <c r="ZP15" s="927"/>
      <c r="ZQ15" s="927"/>
      <c r="ZR15" s="927"/>
      <c r="ZS15" s="927"/>
      <c r="ZT15" s="927"/>
      <c r="ZU15" s="927"/>
      <c r="ZV15" s="927"/>
      <c r="ZW15" s="927"/>
      <c r="ZX15" s="927"/>
      <c r="ZY15" s="927"/>
      <c r="ZZ15" s="927"/>
      <c r="AAA15" s="927"/>
      <c r="AAB15" s="927"/>
      <c r="AAC15" s="927"/>
      <c r="AAD15" s="927"/>
      <c r="AAE15" s="927"/>
      <c r="AAF15" s="927"/>
      <c r="AAG15" s="927"/>
      <c r="AAH15" s="927"/>
      <c r="AAI15" s="927"/>
      <c r="AAJ15" s="927"/>
      <c r="AAK15" s="927"/>
      <c r="AAL15" s="927"/>
      <c r="AAM15" s="927"/>
      <c r="AAN15" s="927"/>
      <c r="AAO15" s="927"/>
      <c r="AAP15" s="927"/>
      <c r="AAQ15" s="927"/>
      <c r="AAR15" s="927"/>
      <c r="AAS15" s="927"/>
      <c r="AAT15" s="927"/>
      <c r="AAU15" s="927"/>
      <c r="AAV15" s="927"/>
      <c r="AAW15" s="927"/>
      <c r="AAX15" s="927"/>
      <c r="AAY15" s="927"/>
      <c r="AAZ15" s="927"/>
      <c r="ABA15" s="927"/>
      <c r="ABB15" s="927"/>
      <c r="ABC15" s="927"/>
      <c r="ABD15" s="927"/>
      <c r="ABE15" s="927"/>
      <c r="ABF15" s="927"/>
      <c r="ABG15" s="927"/>
      <c r="ABH15" s="927"/>
      <c r="ABI15" s="927"/>
      <c r="ABJ15" s="927"/>
      <c r="ABK15" s="927"/>
      <c r="ABL15" s="927"/>
      <c r="ABM15" s="927"/>
      <c r="ABN15" s="927"/>
      <c r="ABO15" s="927"/>
      <c r="ABP15" s="927"/>
      <c r="ABQ15" s="927"/>
      <c r="ABR15" s="927"/>
      <c r="ABS15" s="927"/>
      <c r="ABT15" s="927"/>
      <c r="ABU15" s="927"/>
      <c r="ABV15" s="927"/>
      <c r="ABW15" s="927"/>
      <c r="ABX15" s="927"/>
      <c r="ABY15" s="927"/>
      <c r="ABZ15" s="927"/>
      <c r="ACA15" s="927"/>
      <c r="ACB15" s="927"/>
      <c r="ACC15" s="927"/>
      <c r="ACD15" s="927"/>
      <c r="ACE15" s="927"/>
      <c r="ACF15" s="927"/>
      <c r="ACG15" s="927"/>
      <c r="ACH15" s="927"/>
      <c r="ACI15" s="927"/>
      <c r="ACJ15" s="927"/>
      <c r="ACK15" s="927"/>
      <c r="ACL15" s="927"/>
      <c r="ACM15" s="927"/>
      <c r="ACN15" s="927"/>
      <c r="ACO15" s="927"/>
      <c r="ACP15" s="927"/>
      <c r="ACQ15" s="945"/>
    </row>
    <row r="16" spans="1:771" ht="11.25" customHeight="1">
      <c r="A16" s="1158" t="str">
        <f>IF(C16="","","Causa 5")</f>
        <v>Causa 5</v>
      </c>
      <c r="B16" s="1162" t="s">
        <v>321</v>
      </c>
      <c r="C16" s="2822" t="s">
        <v>1061</v>
      </c>
      <c r="D16" s="2822"/>
      <c r="E16" s="2822"/>
      <c r="F16" s="2822"/>
      <c r="G16" s="2822"/>
      <c r="H16" s="2822"/>
      <c r="I16" s="2822" t="s">
        <v>1059</v>
      </c>
      <c r="J16" s="2822"/>
      <c r="K16" s="2822"/>
      <c r="L16" s="2822"/>
      <c r="M16" s="2822"/>
      <c r="N16" s="2822"/>
      <c r="O16" s="2822"/>
      <c r="P16" s="2822"/>
      <c r="Q16" s="2822"/>
      <c r="R16" s="2822"/>
      <c r="S16" s="2822"/>
      <c r="T16" s="2822"/>
      <c r="U16" s="2822"/>
      <c r="V16" s="2822"/>
      <c r="W16" s="2822"/>
      <c r="X16" s="2828"/>
      <c r="Y16" s="2828"/>
      <c r="Z16" s="2828"/>
      <c r="AA16" s="2828"/>
      <c r="AB16" s="2943" t="str">
        <f t="shared" si="0"/>
        <v/>
      </c>
      <c r="AC16" s="2944"/>
      <c r="AD16" s="2958" t="str">
        <f t="shared" si="1"/>
        <v/>
      </c>
      <c r="AE16" s="2958"/>
      <c r="AF16" s="2958"/>
      <c r="AG16" s="2958"/>
      <c r="AH16" s="2958"/>
      <c r="AI16" s="2958"/>
      <c r="AJ16" s="2958"/>
      <c r="AK16" s="2958"/>
      <c r="AL16" s="2958"/>
      <c r="AM16" s="2958"/>
      <c r="AN16" s="2958"/>
      <c r="AO16" s="2958"/>
      <c r="AP16" s="2958"/>
      <c r="AQ16" s="2958"/>
      <c r="AR16" s="2958"/>
      <c r="AS16" s="2958"/>
      <c r="AT16" s="2958"/>
      <c r="AU16" s="951">
        <v>1</v>
      </c>
      <c r="AV16" s="970"/>
      <c r="AW16" s="970"/>
      <c r="AX16" s="968"/>
      <c r="AY16" s="968"/>
      <c r="AZ16" s="968"/>
      <c r="BA16" s="968"/>
      <c r="BB16" s="968"/>
      <c r="BC16" s="968"/>
      <c r="BD16" s="968"/>
      <c r="BE16" s="968"/>
      <c r="BF16" s="968"/>
      <c r="BG16" s="968"/>
      <c r="BH16" s="968"/>
      <c r="BI16" s="968"/>
      <c r="BJ16" s="968"/>
      <c r="BK16" s="992"/>
      <c r="BL16" s="992"/>
      <c r="BM16" s="992"/>
      <c r="BN16" s="992"/>
      <c r="BO16" s="992"/>
      <c r="BP16" s="992"/>
      <c r="BQ16" s="992"/>
      <c r="BR16" s="992"/>
      <c r="BS16" s="992"/>
      <c r="BT16" s="992"/>
      <c r="BU16" s="992"/>
      <c r="BV16" s="992"/>
      <c r="BW16" s="992"/>
      <c r="BX16" s="992"/>
      <c r="BY16" s="992"/>
      <c r="BZ16" s="992"/>
      <c r="CA16" s="992"/>
      <c r="CB16" s="968"/>
      <c r="CC16" s="952">
        <v>1</v>
      </c>
      <c r="CF16" s="927"/>
      <c r="CG16" s="927"/>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27"/>
      <c r="DI16" s="927"/>
      <c r="DJ16" s="927"/>
      <c r="DK16" s="927"/>
      <c r="DL16" s="927"/>
      <c r="DM16" s="927"/>
      <c r="DN16" s="927"/>
      <c r="DO16" s="927"/>
      <c r="DP16" s="927"/>
      <c r="DQ16" s="927"/>
      <c r="DR16" s="927"/>
      <c r="DS16" s="927"/>
      <c r="DT16" s="927"/>
      <c r="DU16" s="927"/>
      <c r="DV16" s="927"/>
      <c r="DW16" s="927"/>
      <c r="DX16" s="927"/>
      <c r="DY16" s="927"/>
      <c r="DZ16" s="927"/>
      <c r="EA16" s="927"/>
      <c r="EB16" s="927"/>
      <c r="EC16" s="927"/>
      <c r="ED16" s="927"/>
      <c r="EE16" s="927"/>
      <c r="EF16" s="927"/>
      <c r="EG16" s="927"/>
      <c r="EH16" s="927"/>
      <c r="EI16" s="927"/>
      <c r="EJ16" s="927"/>
      <c r="EK16" s="927"/>
      <c r="EL16" s="927"/>
      <c r="EM16" s="927"/>
      <c r="EN16" s="927"/>
      <c r="EO16" s="927"/>
      <c r="EP16" s="927"/>
      <c r="EQ16" s="927"/>
      <c r="ER16" s="927"/>
      <c r="ES16" s="927"/>
      <c r="ET16" s="927"/>
      <c r="EU16" s="927"/>
      <c r="EV16" s="927"/>
      <c r="EW16" s="927"/>
      <c r="EX16" s="927"/>
      <c r="EY16" s="927"/>
      <c r="EZ16" s="927"/>
      <c r="FA16" s="927"/>
      <c r="FB16" s="927"/>
      <c r="FC16" s="927"/>
      <c r="FD16" s="927"/>
      <c r="FE16" s="927"/>
      <c r="FF16" s="927"/>
      <c r="FG16" s="927"/>
      <c r="FH16" s="927"/>
      <c r="FI16" s="927"/>
      <c r="FJ16" s="927"/>
      <c r="FK16" s="927"/>
      <c r="FL16" s="927"/>
      <c r="FM16" s="927"/>
      <c r="FN16" s="927"/>
      <c r="FO16" s="927"/>
      <c r="FP16" s="927"/>
      <c r="FQ16" s="927"/>
      <c r="FR16" s="927"/>
      <c r="FS16" s="927"/>
      <c r="FT16" s="927"/>
      <c r="FU16" s="927"/>
      <c r="FV16" s="927"/>
      <c r="FW16" s="927"/>
      <c r="FX16" s="927"/>
      <c r="FY16" s="927"/>
      <c r="FZ16" s="927"/>
      <c r="GA16" s="927"/>
      <c r="GB16" s="927"/>
      <c r="GC16" s="927"/>
      <c r="GD16" s="927"/>
      <c r="GE16" s="927"/>
      <c r="GF16" s="927"/>
      <c r="GG16" s="927"/>
      <c r="GH16" s="927"/>
      <c r="GI16" s="927"/>
      <c r="GJ16" s="927"/>
      <c r="GK16" s="927"/>
      <c r="GL16" s="927"/>
      <c r="GM16" s="927"/>
      <c r="GN16" s="927"/>
      <c r="GO16" s="927"/>
      <c r="GP16" s="927"/>
      <c r="GQ16" s="927"/>
      <c r="GR16" s="927"/>
      <c r="GS16" s="927"/>
      <c r="GT16" s="927"/>
      <c r="GU16" s="927"/>
      <c r="GV16" s="927"/>
      <c r="GW16" s="927"/>
      <c r="GX16" s="927"/>
      <c r="GY16" s="927"/>
      <c r="GZ16" s="927"/>
      <c r="HA16" s="927"/>
      <c r="HB16" s="927"/>
      <c r="HC16" s="927"/>
      <c r="HD16" s="927"/>
      <c r="HE16" s="927"/>
      <c r="HF16" s="927"/>
      <c r="HG16" s="927"/>
      <c r="HH16" s="927"/>
      <c r="HI16" s="927"/>
      <c r="HJ16" s="927"/>
      <c r="HK16" s="927"/>
      <c r="HL16" s="927"/>
      <c r="HM16" s="927"/>
      <c r="HN16" s="927"/>
      <c r="HO16" s="927"/>
      <c r="HP16" s="927"/>
      <c r="HQ16" s="927"/>
      <c r="HR16" s="927"/>
      <c r="HS16" s="927"/>
      <c r="HT16" s="927"/>
      <c r="HU16" s="927"/>
      <c r="HV16" s="927"/>
      <c r="HW16" s="927"/>
      <c r="HX16" s="927"/>
      <c r="HY16" s="927"/>
      <c r="HZ16" s="927"/>
      <c r="IA16" s="927"/>
      <c r="IB16" s="927"/>
      <c r="IC16" s="927"/>
      <c r="ID16" s="927"/>
      <c r="IE16" s="927"/>
      <c r="IF16" s="927"/>
      <c r="IG16" s="927"/>
      <c r="IH16" s="927"/>
      <c r="II16" s="927"/>
      <c r="IJ16" s="927"/>
      <c r="IK16" s="927"/>
      <c r="IL16" s="927"/>
      <c r="IM16" s="927"/>
      <c r="IN16" s="927"/>
      <c r="IO16" s="927"/>
      <c r="IP16" s="927"/>
      <c r="IQ16" s="927"/>
      <c r="IR16" s="927"/>
      <c r="IS16" s="927"/>
      <c r="IT16" s="927"/>
      <c r="IU16" s="927"/>
      <c r="IV16" s="927"/>
      <c r="IW16" s="927"/>
      <c r="IX16" s="927"/>
      <c r="IY16" s="927"/>
      <c r="IZ16" s="927"/>
      <c r="JA16" s="927"/>
      <c r="JB16" s="927"/>
      <c r="JC16" s="927"/>
      <c r="JD16" s="927"/>
      <c r="JE16" s="927"/>
      <c r="JF16" s="927"/>
      <c r="JG16" s="927"/>
      <c r="JH16" s="927"/>
      <c r="JI16" s="927"/>
      <c r="JJ16" s="927"/>
      <c r="JK16" s="927"/>
      <c r="JL16" s="927"/>
      <c r="JM16" s="927"/>
      <c r="JN16" s="927"/>
      <c r="JO16" s="927"/>
      <c r="JP16" s="927"/>
      <c r="JQ16" s="927"/>
      <c r="JR16" s="927"/>
      <c r="JS16" s="927"/>
      <c r="JT16" s="927"/>
      <c r="JU16" s="927"/>
      <c r="JV16" s="927"/>
      <c r="JW16" s="927"/>
      <c r="JX16" s="927"/>
      <c r="JY16" s="927"/>
      <c r="JZ16" s="927"/>
      <c r="KA16" s="927"/>
      <c r="KB16" s="927"/>
      <c r="KC16" s="927"/>
      <c r="KD16" s="927"/>
      <c r="KE16" s="927"/>
      <c r="KF16" s="927"/>
      <c r="KG16" s="927"/>
      <c r="KH16" s="927"/>
      <c r="KI16" s="927"/>
      <c r="KJ16" s="927"/>
      <c r="KK16" s="927"/>
      <c r="KL16" s="927"/>
      <c r="KM16" s="927"/>
      <c r="KN16" s="927"/>
      <c r="KO16" s="927"/>
      <c r="KP16" s="927"/>
      <c r="KQ16" s="927"/>
      <c r="KR16" s="927"/>
      <c r="KS16" s="927"/>
      <c r="KT16" s="927"/>
      <c r="KU16" s="927"/>
      <c r="KV16" s="927"/>
      <c r="KW16" s="927"/>
      <c r="KX16" s="927"/>
      <c r="KY16" s="927"/>
      <c r="KZ16" s="927"/>
      <c r="LA16" s="927"/>
      <c r="LB16" s="927"/>
      <c r="LC16" s="927"/>
      <c r="LD16" s="927"/>
      <c r="LE16" s="927"/>
      <c r="LF16" s="927"/>
      <c r="LG16" s="927"/>
      <c r="LH16" s="927"/>
      <c r="LI16" s="927"/>
      <c r="LJ16" s="927"/>
      <c r="LK16" s="927"/>
      <c r="LL16" s="927"/>
      <c r="LM16" s="927"/>
      <c r="LN16" s="927"/>
      <c r="LO16" s="927"/>
      <c r="LP16" s="927"/>
      <c r="LQ16" s="927"/>
      <c r="LR16" s="927"/>
      <c r="LS16" s="927"/>
      <c r="LT16" s="927"/>
      <c r="LU16" s="927"/>
      <c r="LV16" s="927"/>
      <c r="LW16" s="927"/>
      <c r="LX16" s="927"/>
      <c r="LY16" s="927"/>
      <c r="LZ16" s="927"/>
      <c r="MA16" s="927"/>
      <c r="MB16" s="927"/>
      <c r="MC16" s="927"/>
      <c r="MD16" s="927"/>
      <c r="ME16" s="927"/>
      <c r="MF16" s="927"/>
      <c r="MG16" s="927"/>
      <c r="MH16" s="927"/>
      <c r="MI16" s="927"/>
      <c r="MJ16" s="927"/>
      <c r="MK16" s="927"/>
      <c r="ML16" s="927"/>
      <c r="MM16" s="927"/>
      <c r="MN16" s="927"/>
      <c r="MO16" s="927"/>
      <c r="MP16" s="927"/>
      <c r="MQ16" s="927"/>
      <c r="MR16" s="927"/>
      <c r="MS16" s="927"/>
      <c r="MT16" s="927"/>
      <c r="MU16" s="927"/>
      <c r="MV16" s="927"/>
      <c r="MW16" s="927"/>
      <c r="MX16" s="927"/>
      <c r="MY16" s="927"/>
      <c r="MZ16" s="927"/>
      <c r="NA16" s="927"/>
      <c r="NB16" s="927"/>
      <c r="NC16" s="927"/>
      <c r="ND16" s="927"/>
      <c r="NE16" s="927"/>
      <c r="NF16" s="927"/>
      <c r="NG16" s="927"/>
      <c r="NH16" s="927"/>
      <c r="NI16" s="927"/>
      <c r="NJ16" s="927"/>
      <c r="NK16" s="927"/>
      <c r="NL16" s="927"/>
      <c r="NM16" s="927"/>
      <c r="NN16" s="927"/>
      <c r="NO16" s="927"/>
      <c r="NP16" s="927"/>
      <c r="NQ16" s="927"/>
      <c r="NR16" s="927"/>
      <c r="NS16" s="927"/>
      <c r="NT16" s="927"/>
      <c r="NU16" s="927"/>
      <c r="NV16" s="927"/>
      <c r="NW16" s="927"/>
      <c r="NX16" s="927"/>
      <c r="NY16" s="927"/>
      <c r="NZ16" s="927"/>
      <c r="OA16" s="927"/>
      <c r="OB16" s="927"/>
      <c r="OC16" s="927"/>
      <c r="OD16" s="927"/>
      <c r="OE16" s="927"/>
      <c r="OF16" s="927"/>
      <c r="OG16" s="927"/>
      <c r="OH16" s="927"/>
      <c r="OI16" s="927"/>
      <c r="OJ16" s="927"/>
      <c r="OK16" s="927"/>
      <c r="OL16" s="927"/>
      <c r="OM16" s="927"/>
      <c r="ON16" s="927"/>
      <c r="OO16" s="927"/>
      <c r="OP16" s="927"/>
      <c r="OQ16" s="927"/>
      <c r="OR16" s="927"/>
      <c r="OS16" s="927"/>
      <c r="OT16" s="927"/>
      <c r="OU16" s="927"/>
      <c r="OV16" s="927"/>
      <c r="OW16" s="927"/>
      <c r="OX16" s="927"/>
      <c r="OY16" s="927"/>
      <c r="OZ16" s="927"/>
      <c r="PA16" s="927"/>
      <c r="PB16" s="927"/>
      <c r="PC16" s="927"/>
      <c r="PD16" s="927"/>
      <c r="PE16" s="927"/>
      <c r="PF16" s="927"/>
      <c r="PG16" s="927"/>
      <c r="PH16" s="927"/>
      <c r="PI16" s="927"/>
      <c r="PJ16" s="927"/>
      <c r="PK16" s="927"/>
      <c r="PL16" s="927"/>
      <c r="PM16" s="927"/>
      <c r="PN16" s="927"/>
      <c r="PO16" s="927"/>
      <c r="PP16" s="927"/>
      <c r="PQ16" s="927"/>
      <c r="PR16" s="927"/>
      <c r="PS16" s="927"/>
      <c r="PT16" s="927"/>
      <c r="PU16" s="927"/>
      <c r="PV16" s="927"/>
      <c r="PW16" s="927"/>
      <c r="PX16" s="927"/>
      <c r="PY16" s="927"/>
      <c r="PZ16" s="927"/>
      <c r="QA16" s="927"/>
      <c r="QB16" s="927"/>
      <c r="QC16" s="927"/>
      <c r="QD16" s="927"/>
      <c r="QE16" s="927"/>
      <c r="QF16" s="927"/>
      <c r="QG16" s="927"/>
      <c r="QH16" s="927"/>
      <c r="QI16" s="927"/>
      <c r="QJ16" s="927"/>
      <c r="QK16" s="927"/>
      <c r="QL16" s="927"/>
      <c r="QM16" s="927"/>
      <c r="QN16" s="927"/>
      <c r="QO16" s="927"/>
      <c r="QP16" s="927"/>
      <c r="QQ16" s="927"/>
      <c r="QR16" s="927"/>
      <c r="QS16" s="927"/>
      <c r="QT16" s="927"/>
      <c r="QU16" s="927"/>
      <c r="QV16" s="927"/>
      <c r="QW16" s="927"/>
      <c r="QX16" s="927"/>
      <c r="QY16" s="927"/>
      <c r="QZ16" s="927"/>
      <c r="RA16" s="927"/>
      <c r="RB16" s="927"/>
      <c r="RC16" s="927"/>
      <c r="RD16" s="927"/>
      <c r="RE16" s="927"/>
      <c r="RF16" s="927"/>
      <c r="RG16" s="927"/>
      <c r="RH16" s="927"/>
      <c r="RI16" s="927"/>
      <c r="RJ16" s="927"/>
      <c r="RK16" s="927"/>
      <c r="RL16" s="927"/>
      <c r="RM16" s="927"/>
      <c r="RN16" s="927"/>
      <c r="RO16" s="927"/>
      <c r="RP16" s="927"/>
      <c r="RQ16" s="927"/>
      <c r="RR16" s="927"/>
      <c r="RS16" s="927"/>
      <c r="RT16" s="927"/>
      <c r="RU16" s="927"/>
      <c r="RV16" s="927"/>
      <c r="RW16" s="927"/>
      <c r="RX16" s="927"/>
      <c r="RY16" s="927"/>
      <c r="RZ16" s="927"/>
      <c r="SA16" s="927"/>
      <c r="SB16" s="927"/>
      <c r="SC16" s="927"/>
      <c r="SD16" s="927"/>
      <c r="SE16" s="927"/>
      <c r="SF16" s="927"/>
      <c r="SG16" s="927"/>
      <c r="SH16" s="927"/>
      <c r="SI16" s="927"/>
      <c r="SJ16" s="927"/>
      <c r="SK16" s="927"/>
      <c r="SL16" s="927"/>
      <c r="SM16" s="927"/>
      <c r="SN16" s="927"/>
      <c r="SO16" s="927"/>
      <c r="SP16" s="927"/>
      <c r="SQ16" s="927"/>
      <c r="SR16" s="927"/>
      <c r="SS16" s="927"/>
      <c r="ST16" s="927"/>
      <c r="SU16" s="927"/>
      <c r="SV16" s="927"/>
      <c r="SW16" s="927"/>
      <c r="SX16" s="927"/>
      <c r="SY16" s="927"/>
      <c r="SZ16" s="927"/>
      <c r="TA16" s="927"/>
      <c r="TB16" s="927"/>
      <c r="TC16" s="927"/>
      <c r="TD16" s="927"/>
      <c r="TE16" s="927"/>
      <c r="TF16" s="927"/>
      <c r="TG16" s="927"/>
      <c r="TH16" s="927"/>
      <c r="TI16" s="927"/>
      <c r="TJ16" s="927"/>
      <c r="TK16" s="927"/>
      <c r="TL16" s="927"/>
      <c r="TM16" s="927"/>
      <c r="TN16" s="927"/>
      <c r="TO16" s="927"/>
      <c r="TP16" s="927"/>
      <c r="TQ16" s="927"/>
      <c r="TR16" s="927"/>
      <c r="TS16" s="927"/>
      <c r="TT16" s="927"/>
      <c r="TU16" s="927"/>
      <c r="TV16" s="927"/>
      <c r="TW16" s="927"/>
      <c r="TX16" s="927"/>
      <c r="TY16" s="927"/>
      <c r="TZ16" s="927"/>
      <c r="UA16" s="927"/>
      <c r="UB16" s="927"/>
      <c r="UC16" s="927"/>
      <c r="UD16" s="927"/>
      <c r="UE16" s="927"/>
      <c r="UF16" s="927"/>
      <c r="UG16" s="927"/>
      <c r="UH16" s="927"/>
      <c r="UI16" s="927"/>
      <c r="UJ16" s="927"/>
      <c r="UK16" s="927"/>
      <c r="UL16" s="927"/>
      <c r="UM16" s="927"/>
      <c r="UN16" s="927"/>
      <c r="UO16" s="927"/>
      <c r="UP16" s="927"/>
      <c r="UQ16" s="927"/>
      <c r="UR16" s="927"/>
      <c r="US16" s="927"/>
      <c r="UT16" s="927"/>
      <c r="UU16" s="927"/>
      <c r="UV16" s="927"/>
      <c r="UW16" s="927"/>
      <c r="UX16" s="927"/>
      <c r="UY16" s="927"/>
      <c r="UZ16" s="927"/>
      <c r="VA16" s="927"/>
      <c r="VB16" s="927"/>
      <c r="VC16" s="927"/>
      <c r="VD16" s="927"/>
      <c r="VE16" s="927"/>
      <c r="VF16" s="927"/>
      <c r="VG16" s="927"/>
      <c r="VH16" s="927"/>
      <c r="VI16" s="927"/>
      <c r="VJ16" s="927"/>
      <c r="VK16" s="927"/>
      <c r="VL16" s="927"/>
      <c r="VM16" s="927"/>
      <c r="VN16" s="927"/>
      <c r="VO16" s="927"/>
      <c r="VP16" s="927"/>
      <c r="VQ16" s="927"/>
      <c r="VR16" s="927"/>
      <c r="VS16" s="927"/>
      <c r="VT16" s="927"/>
      <c r="VU16" s="927"/>
      <c r="VV16" s="927"/>
      <c r="VW16" s="927"/>
      <c r="VX16" s="927"/>
      <c r="VY16" s="927"/>
      <c r="VZ16" s="927"/>
      <c r="WA16" s="927"/>
      <c r="WB16" s="927"/>
      <c r="WC16" s="927"/>
      <c r="WD16" s="927"/>
      <c r="WE16" s="927"/>
      <c r="WF16" s="927"/>
      <c r="WG16" s="927"/>
      <c r="WH16" s="927"/>
      <c r="WI16" s="927"/>
      <c r="WJ16" s="927"/>
      <c r="WK16" s="927"/>
      <c r="WL16" s="927"/>
      <c r="WM16" s="927"/>
      <c r="WN16" s="927"/>
      <c r="WO16" s="927"/>
      <c r="WP16" s="927"/>
      <c r="WQ16" s="927"/>
      <c r="WR16" s="927"/>
      <c r="WS16" s="927"/>
      <c r="WT16" s="927"/>
      <c r="WU16" s="927"/>
      <c r="WV16" s="927"/>
      <c r="WW16" s="927"/>
      <c r="WX16" s="927"/>
      <c r="WY16" s="927"/>
      <c r="WZ16" s="927"/>
      <c r="XA16" s="927"/>
      <c r="XB16" s="927"/>
      <c r="XC16" s="927"/>
      <c r="XD16" s="927"/>
      <c r="XE16" s="927"/>
      <c r="XF16" s="927"/>
      <c r="XG16" s="927"/>
      <c r="XH16" s="927"/>
      <c r="XI16" s="927"/>
      <c r="XJ16" s="927"/>
      <c r="XK16" s="927"/>
      <c r="XL16" s="927"/>
      <c r="XM16" s="927"/>
      <c r="XN16" s="927"/>
      <c r="XO16" s="927"/>
      <c r="XP16" s="927"/>
      <c r="XQ16" s="927"/>
      <c r="XR16" s="927"/>
      <c r="XS16" s="927"/>
      <c r="XT16" s="927"/>
      <c r="XU16" s="927"/>
      <c r="XV16" s="927"/>
      <c r="XW16" s="927"/>
      <c r="XX16" s="927"/>
      <c r="XY16" s="927"/>
      <c r="XZ16" s="927"/>
      <c r="YA16" s="927"/>
      <c r="YB16" s="927"/>
      <c r="YC16" s="927"/>
      <c r="YD16" s="927"/>
      <c r="YE16" s="927"/>
      <c r="YF16" s="927"/>
      <c r="YG16" s="927"/>
      <c r="YH16" s="927"/>
      <c r="YI16" s="927"/>
      <c r="YJ16" s="927"/>
      <c r="YK16" s="927"/>
      <c r="YL16" s="927"/>
      <c r="YM16" s="927"/>
      <c r="YN16" s="927"/>
      <c r="YO16" s="927"/>
      <c r="YP16" s="927"/>
      <c r="YQ16" s="927"/>
      <c r="YR16" s="927"/>
      <c r="YS16" s="927"/>
      <c r="YT16" s="927"/>
      <c r="YU16" s="927"/>
      <c r="YV16" s="927"/>
      <c r="YW16" s="927"/>
      <c r="YX16" s="927"/>
      <c r="YY16" s="927"/>
      <c r="YZ16" s="927"/>
      <c r="ZA16" s="927"/>
      <c r="ZB16" s="927"/>
      <c r="ZC16" s="927"/>
      <c r="ZD16" s="927"/>
      <c r="ZE16" s="927"/>
      <c r="ZF16" s="927"/>
      <c r="ZG16" s="927"/>
      <c r="ZH16" s="927"/>
      <c r="ZI16" s="927"/>
      <c r="ZJ16" s="927"/>
      <c r="ZK16" s="927"/>
      <c r="ZL16" s="927"/>
      <c r="ZM16" s="927"/>
      <c r="ZN16" s="927"/>
      <c r="ZO16" s="927"/>
      <c r="ZP16" s="927"/>
      <c r="ZQ16" s="927"/>
      <c r="ZR16" s="927"/>
      <c r="ZS16" s="927"/>
      <c r="ZT16" s="927"/>
      <c r="ZU16" s="927"/>
      <c r="ZV16" s="927"/>
      <c r="ZW16" s="927"/>
      <c r="ZX16" s="927"/>
      <c r="ZY16" s="927"/>
      <c r="ZZ16" s="927"/>
      <c r="AAA16" s="927"/>
      <c r="AAB16" s="927"/>
      <c r="AAC16" s="927"/>
      <c r="AAD16" s="927"/>
      <c r="AAE16" s="927"/>
      <c r="AAF16" s="927"/>
      <c r="AAG16" s="927"/>
      <c r="AAH16" s="927"/>
      <c r="AAI16" s="927"/>
      <c r="AAJ16" s="927"/>
      <c r="AAK16" s="927"/>
      <c r="AAL16" s="927"/>
      <c r="AAM16" s="927"/>
      <c r="AAN16" s="927"/>
      <c r="AAO16" s="927"/>
      <c r="AAP16" s="927"/>
      <c r="AAQ16" s="927"/>
      <c r="AAR16" s="927"/>
      <c r="AAS16" s="927"/>
      <c r="AAT16" s="927"/>
      <c r="AAU16" s="927"/>
      <c r="AAV16" s="927"/>
      <c r="AAW16" s="927"/>
      <c r="AAX16" s="927"/>
      <c r="AAY16" s="927"/>
      <c r="AAZ16" s="927"/>
      <c r="ABA16" s="927"/>
      <c r="ABB16" s="927"/>
      <c r="ABC16" s="927"/>
      <c r="ABD16" s="927"/>
      <c r="ABE16" s="927"/>
      <c r="ABF16" s="927"/>
      <c r="ABG16" s="927"/>
      <c r="ABH16" s="927"/>
      <c r="ABI16" s="927"/>
      <c r="ABJ16" s="927"/>
      <c r="ABK16" s="927"/>
      <c r="ABL16" s="927"/>
      <c r="ABM16" s="927"/>
      <c r="ABN16" s="927"/>
      <c r="ABO16" s="927"/>
      <c r="ABP16" s="927"/>
      <c r="ABQ16" s="927"/>
      <c r="ABR16" s="927"/>
      <c r="ABS16" s="927"/>
      <c r="ABT16" s="927"/>
      <c r="ABU16" s="927"/>
      <c r="ABV16" s="927"/>
      <c r="ABW16" s="927"/>
      <c r="ABX16" s="927"/>
      <c r="ABY16" s="927"/>
      <c r="ABZ16" s="927"/>
      <c r="ACA16" s="927"/>
      <c r="ACB16" s="927"/>
      <c r="ACC16" s="927"/>
      <c r="ACD16" s="927"/>
      <c r="ACE16" s="927"/>
      <c r="ACF16" s="927"/>
      <c r="ACG16" s="927"/>
      <c r="ACH16" s="927"/>
      <c r="ACI16" s="927"/>
      <c r="ACJ16" s="927"/>
      <c r="ACK16" s="927"/>
      <c r="ACL16" s="927"/>
      <c r="ACM16" s="927"/>
      <c r="ACN16" s="927"/>
      <c r="ACO16" s="927"/>
      <c r="ACP16" s="927"/>
      <c r="ACQ16" s="945"/>
    </row>
    <row r="17" spans="1:81" ht="11.25" customHeight="1">
      <c r="A17" s="1158" t="str">
        <f>IF(C17="","","Causa 6")</f>
        <v>Causa 6</v>
      </c>
      <c r="B17" s="1162" t="s">
        <v>476</v>
      </c>
      <c r="C17" s="2822" t="s">
        <v>1060</v>
      </c>
      <c r="D17" s="2822"/>
      <c r="E17" s="2822"/>
      <c r="F17" s="2822"/>
      <c r="G17" s="2822"/>
      <c r="H17" s="2822"/>
      <c r="I17" s="2822" t="s">
        <v>1059</v>
      </c>
      <c r="J17" s="2822"/>
      <c r="K17" s="2822"/>
      <c r="L17" s="2822"/>
      <c r="M17" s="2822"/>
      <c r="N17" s="2822"/>
      <c r="O17" s="2822"/>
      <c r="P17" s="2822"/>
      <c r="Q17" s="2822"/>
      <c r="R17" s="2822"/>
      <c r="S17" s="2822"/>
      <c r="T17" s="2822"/>
      <c r="U17" s="2822"/>
      <c r="V17" s="2822"/>
      <c r="W17" s="2822"/>
      <c r="X17" s="2828"/>
      <c r="Y17" s="2828"/>
      <c r="Z17" s="2828"/>
      <c r="AA17" s="2828"/>
      <c r="AB17" s="2943" t="str">
        <f t="shared" si="0"/>
        <v/>
      </c>
      <c r="AC17" s="2944"/>
      <c r="AD17" s="2958" t="str">
        <f t="shared" si="1"/>
        <v/>
      </c>
      <c r="AE17" s="2958"/>
      <c r="AF17" s="2958"/>
      <c r="AG17" s="2958"/>
      <c r="AH17" s="2958"/>
      <c r="AI17" s="2958"/>
      <c r="AJ17" s="2958"/>
      <c r="AK17" s="2958"/>
      <c r="AL17" s="2958"/>
      <c r="AM17" s="2958"/>
      <c r="AN17" s="2958"/>
      <c r="AO17" s="2958"/>
      <c r="AP17" s="2958"/>
      <c r="AQ17" s="2958"/>
      <c r="AR17" s="2958"/>
      <c r="AS17" s="2958"/>
      <c r="AT17" s="2958"/>
      <c r="AU17" s="951">
        <v>1</v>
      </c>
      <c r="AV17" s="970"/>
      <c r="AW17" s="970"/>
      <c r="AX17" s="968"/>
      <c r="AY17" s="968"/>
      <c r="AZ17" s="968"/>
      <c r="BA17" s="968"/>
      <c r="BB17" s="968"/>
      <c r="BC17" s="968"/>
      <c r="BD17" s="968"/>
      <c r="BE17" s="968"/>
      <c r="BF17" s="968"/>
      <c r="BG17" s="968"/>
      <c r="BH17" s="968"/>
      <c r="BI17" s="968"/>
      <c r="BJ17" s="968"/>
      <c r="BK17" s="992"/>
      <c r="BL17" s="992"/>
      <c r="BM17" s="992"/>
      <c r="BN17" s="992"/>
      <c r="BO17" s="992"/>
      <c r="BP17" s="992"/>
      <c r="BQ17" s="992"/>
      <c r="BR17" s="992"/>
      <c r="BS17" s="992"/>
      <c r="BT17" s="992"/>
      <c r="BU17" s="992"/>
      <c r="BV17" s="992"/>
      <c r="BW17" s="992"/>
      <c r="BX17" s="992"/>
      <c r="BY17" s="992"/>
      <c r="BZ17" s="992"/>
      <c r="CA17" s="992"/>
      <c r="CB17" s="968"/>
      <c r="CC17" s="952">
        <v>1</v>
      </c>
    </row>
    <row r="18" spans="1:81" ht="11.25" customHeight="1">
      <c r="A18" s="1158" t="str">
        <f>IF(C18="","","Causa 7")</f>
        <v>Causa 7</v>
      </c>
      <c r="B18" s="1162" t="s">
        <v>476</v>
      </c>
      <c r="C18" s="2822" t="s">
        <v>1058</v>
      </c>
      <c r="D18" s="2822"/>
      <c r="E18" s="2822"/>
      <c r="F18" s="2822"/>
      <c r="G18" s="2822"/>
      <c r="H18" s="2822"/>
      <c r="I18" s="2822" t="s">
        <v>1057</v>
      </c>
      <c r="J18" s="2822"/>
      <c r="K18" s="2822"/>
      <c r="L18" s="2822"/>
      <c r="M18" s="2822"/>
      <c r="N18" s="2822"/>
      <c r="O18" s="2822"/>
      <c r="P18" s="2822"/>
      <c r="Q18" s="2822"/>
      <c r="R18" s="2822"/>
      <c r="S18" s="2822"/>
      <c r="T18" s="2822"/>
      <c r="U18" s="2822"/>
      <c r="V18" s="2822"/>
      <c r="W18" s="2822"/>
      <c r="X18" s="2828"/>
      <c r="Y18" s="2828"/>
      <c r="Z18" s="2828"/>
      <c r="AA18" s="2828"/>
      <c r="AB18" s="2943" t="str">
        <f t="shared" si="0"/>
        <v/>
      </c>
      <c r="AC18" s="2944"/>
      <c r="AD18" s="2958" t="str">
        <f t="shared" si="1"/>
        <v/>
      </c>
      <c r="AE18" s="2958"/>
      <c r="AF18" s="2958"/>
      <c r="AG18" s="2958"/>
      <c r="AH18" s="2958"/>
      <c r="AI18" s="2958"/>
      <c r="AJ18" s="2958"/>
      <c r="AK18" s="2958"/>
      <c r="AL18" s="2958"/>
      <c r="AM18" s="2958"/>
      <c r="AN18" s="2958"/>
      <c r="AO18" s="2958"/>
      <c r="AP18" s="2958"/>
      <c r="AQ18" s="2958"/>
      <c r="AR18" s="2958"/>
      <c r="AS18" s="2958"/>
      <c r="AT18" s="2958"/>
      <c r="AU18" s="951">
        <v>1</v>
      </c>
      <c r="AV18" s="970"/>
      <c r="AW18" s="970"/>
      <c r="AX18" s="968"/>
      <c r="AY18" s="968"/>
      <c r="AZ18" s="968"/>
      <c r="BA18" s="968"/>
      <c r="BB18" s="968"/>
      <c r="BC18" s="968"/>
      <c r="BD18" s="968"/>
      <c r="BE18" s="968"/>
      <c r="BF18" s="968"/>
      <c r="BG18" s="968"/>
      <c r="BH18" s="968"/>
      <c r="BI18" s="968"/>
      <c r="BJ18" s="968"/>
      <c r="BK18" s="992"/>
      <c r="BL18" s="992"/>
      <c r="BM18" s="992"/>
      <c r="BN18" s="992"/>
      <c r="BO18" s="992"/>
      <c r="BP18" s="992"/>
      <c r="BQ18" s="992"/>
      <c r="BR18" s="992"/>
      <c r="BS18" s="992"/>
      <c r="BT18" s="992"/>
      <c r="BU18" s="992"/>
      <c r="BV18" s="992"/>
      <c r="BW18" s="992"/>
      <c r="BX18" s="992"/>
      <c r="BY18" s="992"/>
      <c r="BZ18" s="992"/>
      <c r="CA18" s="992"/>
      <c r="CB18" s="968"/>
      <c r="CC18" s="952">
        <v>1</v>
      </c>
    </row>
    <row r="19" spans="1:81" ht="11.25" customHeight="1">
      <c r="A19" s="1158" t="str">
        <f>IF(C19="","","Causa 8")</f>
        <v/>
      </c>
      <c r="B19" s="1162"/>
      <c r="C19" s="2806"/>
      <c r="D19" s="2807"/>
      <c r="E19" s="2807"/>
      <c r="F19" s="2807"/>
      <c r="G19" s="2807"/>
      <c r="H19" s="2808"/>
      <c r="I19" s="2806"/>
      <c r="J19" s="2807"/>
      <c r="K19" s="2807"/>
      <c r="L19" s="2807"/>
      <c r="M19" s="2807"/>
      <c r="N19" s="2807"/>
      <c r="O19" s="2807"/>
      <c r="P19" s="2807"/>
      <c r="Q19" s="2807"/>
      <c r="R19" s="2807"/>
      <c r="S19" s="2807"/>
      <c r="T19" s="2807"/>
      <c r="U19" s="2807"/>
      <c r="V19" s="2807"/>
      <c r="W19" s="2808"/>
      <c r="X19" s="2806"/>
      <c r="Y19" s="2807"/>
      <c r="Z19" s="2807"/>
      <c r="AA19" s="2808"/>
      <c r="AB19" s="2943" t="str">
        <f t="shared" si="0"/>
        <v/>
      </c>
      <c r="AC19" s="2944"/>
      <c r="AD19" s="2958" t="str">
        <f t="shared" si="1"/>
        <v/>
      </c>
      <c r="AE19" s="2958"/>
      <c r="AF19" s="2958"/>
      <c r="AG19" s="2958"/>
      <c r="AH19" s="2958"/>
      <c r="AI19" s="2958"/>
      <c r="AJ19" s="2958"/>
      <c r="AK19" s="2958"/>
      <c r="AL19" s="2958"/>
      <c r="AM19" s="2958"/>
      <c r="AN19" s="2958"/>
      <c r="AO19" s="2958"/>
      <c r="AP19" s="2958"/>
      <c r="AQ19" s="2958"/>
      <c r="AR19" s="2958"/>
      <c r="AS19" s="2958"/>
      <c r="AT19" s="2958"/>
      <c r="AU19" s="951">
        <v>1</v>
      </c>
      <c r="AV19" s="970"/>
      <c r="AW19" s="970"/>
      <c r="AX19" s="968"/>
      <c r="AY19" s="968"/>
      <c r="AZ19" s="968"/>
      <c r="BA19" s="968"/>
      <c r="BB19" s="968"/>
      <c r="BC19" s="968"/>
      <c r="BD19" s="968"/>
      <c r="BE19" s="968"/>
      <c r="BF19" s="968"/>
      <c r="BG19" s="968"/>
      <c r="BH19" s="968"/>
      <c r="BI19" s="968"/>
      <c r="BJ19" s="968"/>
      <c r="BK19" s="992"/>
      <c r="BL19" s="992"/>
      <c r="BM19" s="992"/>
      <c r="BN19" s="992"/>
      <c r="BO19" s="992"/>
      <c r="BP19" s="992"/>
      <c r="BQ19" s="992"/>
      <c r="BR19" s="992"/>
      <c r="BS19" s="992"/>
      <c r="BT19" s="992"/>
      <c r="BU19" s="992"/>
      <c r="BV19" s="992"/>
      <c r="BW19" s="992"/>
      <c r="BX19" s="992"/>
      <c r="BY19" s="992"/>
      <c r="BZ19" s="992"/>
      <c r="CA19" s="992"/>
      <c r="CB19" s="968"/>
      <c r="CC19" s="952">
        <v>1</v>
      </c>
    </row>
    <row r="20" spans="1:81" ht="11.25" customHeight="1">
      <c r="A20" s="1158" t="str">
        <f>IF(C20="","","Causa 9")</f>
        <v/>
      </c>
      <c r="B20" s="1162"/>
      <c r="C20" s="2806"/>
      <c r="D20" s="2807"/>
      <c r="E20" s="2807"/>
      <c r="F20" s="2807"/>
      <c r="G20" s="2807"/>
      <c r="H20" s="2808"/>
      <c r="I20" s="2806"/>
      <c r="J20" s="2807"/>
      <c r="K20" s="2807"/>
      <c r="L20" s="2807"/>
      <c r="M20" s="2807"/>
      <c r="N20" s="2807"/>
      <c r="O20" s="2807"/>
      <c r="P20" s="2807"/>
      <c r="Q20" s="2807"/>
      <c r="R20" s="2807"/>
      <c r="S20" s="2807"/>
      <c r="T20" s="2807"/>
      <c r="U20" s="2807"/>
      <c r="V20" s="2807"/>
      <c r="W20" s="2808"/>
      <c r="X20" s="2806"/>
      <c r="Y20" s="2807"/>
      <c r="Z20" s="2807"/>
      <c r="AA20" s="2808"/>
      <c r="AB20" s="2943" t="str">
        <f t="shared" si="0"/>
        <v/>
      </c>
      <c r="AC20" s="2944"/>
      <c r="AD20" s="2958" t="str">
        <f t="shared" si="1"/>
        <v/>
      </c>
      <c r="AE20" s="2958"/>
      <c r="AF20" s="2958"/>
      <c r="AG20" s="2958"/>
      <c r="AH20" s="2958"/>
      <c r="AI20" s="2958"/>
      <c r="AJ20" s="2958"/>
      <c r="AK20" s="2958"/>
      <c r="AL20" s="2958"/>
      <c r="AM20" s="2958"/>
      <c r="AN20" s="2958"/>
      <c r="AO20" s="2958"/>
      <c r="AP20" s="2958"/>
      <c r="AQ20" s="2958"/>
      <c r="AR20" s="2958"/>
      <c r="AS20" s="2958"/>
      <c r="AT20" s="2958"/>
      <c r="AU20" s="951">
        <v>1</v>
      </c>
      <c r="AV20" s="970"/>
      <c r="AW20" s="970"/>
      <c r="AX20" s="968"/>
      <c r="AY20" s="968"/>
      <c r="AZ20" s="968"/>
      <c r="BA20" s="968"/>
      <c r="BB20" s="968"/>
      <c r="BC20" s="968"/>
      <c r="BD20" s="968"/>
      <c r="BE20" s="968"/>
      <c r="BF20" s="968"/>
      <c r="BG20" s="968"/>
      <c r="BH20" s="968"/>
      <c r="BI20" s="968"/>
      <c r="BJ20" s="968"/>
      <c r="BK20" s="992"/>
      <c r="BL20" s="992"/>
      <c r="BM20" s="992"/>
      <c r="BN20" s="992"/>
      <c r="BO20" s="992"/>
      <c r="BP20" s="992"/>
      <c r="BQ20" s="992"/>
      <c r="BR20" s="992"/>
      <c r="BS20" s="992"/>
      <c r="BT20" s="992"/>
      <c r="BU20" s="992"/>
      <c r="BV20" s="992"/>
      <c r="BW20" s="992"/>
      <c r="BX20" s="992"/>
      <c r="BY20" s="992"/>
      <c r="BZ20" s="992"/>
      <c r="CA20" s="992"/>
      <c r="CB20" s="968"/>
      <c r="CC20" s="952">
        <v>1</v>
      </c>
    </row>
    <row r="21" spans="1:81" ht="11.25" customHeight="1">
      <c r="A21" s="1158" t="str">
        <f>IF(C21="","","Causa 10")</f>
        <v/>
      </c>
      <c r="B21" s="1162"/>
      <c r="C21" s="2806"/>
      <c r="D21" s="2807"/>
      <c r="E21" s="2807"/>
      <c r="F21" s="2807"/>
      <c r="G21" s="2807"/>
      <c r="H21" s="2808"/>
      <c r="I21" s="2806"/>
      <c r="J21" s="2807"/>
      <c r="K21" s="2807"/>
      <c r="L21" s="2807"/>
      <c r="M21" s="2807"/>
      <c r="N21" s="2807"/>
      <c r="O21" s="2807"/>
      <c r="P21" s="2807"/>
      <c r="Q21" s="2807"/>
      <c r="R21" s="2807"/>
      <c r="S21" s="2807"/>
      <c r="T21" s="2807"/>
      <c r="U21" s="2807"/>
      <c r="V21" s="2807"/>
      <c r="W21" s="2808"/>
      <c r="X21" s="2806"/>
      <c r="Y21" s="2807"/>
      <c r="Z21" s="2807"/>
      <c r="AA21" s="2808"/>
      <c r="AB21" s="2943" t="str">
        <f t="shared" si="0"/>
        <v/>
      </c>
      <c r="AC21" s="2944"/>
      <c r="AD21" s="2958" t="str">
        <f t="shared" si="1"/>
        <v/>
      </c>
      <c r="AE21" s="2958"/>
      <c r="AF21" s="2958"/>
      <c r="AG21" s="2958"/>
      <c r="AH21" s="2958"/>
      <c r="AI21" s="2958"/>
      <c r="AJ21" s="2958"/>
      <c r="AK21" s="2958"/>
      <c r="AL21" s="2958"/>
      <c r="AM21" s="2958"/>
      <c r="AN21" s="2958"/>
      <c r="AO21" s="2958"/>
      <c r="AP21" s="2958"/>
      <c r="AQ21" s="2958"/>
      <c r="AR21" s="2958"/>
      <c r="AS21" s="2958"/>
      <c r="AT21" s="2958"/>
      <c r="AU21" s="951">
        <v>1</v>
      </c>
      <c r="AV21" s="970"/>
      <c r="AW21" s="970"/>
      <c r="AX21" s="968"/>
      <c r="AY21" s="968"/>
      <c r="AZ21" s="968"/>
      <c r="BA21" s="968"/>
      <c r="BB21" s="968"/>
      <c r="BC21" s="968"/>
      <c r="BD21" s="968"/>
      <c r="BE21" s="968"/>
      <c r="BF21" s="968"/>
      <c r="BG21" s="968"/>
      <c r="BH21" s="968"/>
      <c r="BI21" s="968"/>
      <c r="BJ21" s="968"/>
      <c r="BK21" s="992"/>
      <c r="BL21" s="992"/>
      <c r="BM21" s="992"/>
      <c r="BN21" s="992"/>
      <c r="BO21" s="992"/>
      <c r="BP21" s="992"/>
      <c r="BQ21" s="992"/>
      <c r="BR21" s="992"/>
      <c r="BS21" s="992"/>
      <c r="BT21" s="992"/>
      <c r="BU21" s="992"/>
      <c r="BV21" s="992"/>
      <c r="BW21" s="992"/>
      <c r="BX21" s="992"/>
      <c r="BY21" s="992"/>
      <c r="BZ21" s="992"/>
      <c r="CA21" s="992"/>
      <c r="CB21" s="968"/>
      <c r="CC21" s="952">
        <v>1</v>
      </c>
    </row>
    <row r="22" spans="1:81" ht="11.25" customHeight="1">
      <c r="A22" s="1158" t="str">
        <f>IF(C22="","","Causa 11")</f>
        <v/>
      </c>
      <c r="B22" s="1162"/>
      <c r="C22" s="2806"/>
      <c r="D22" s="2807"/>
      <c r="E22" s="2807"/>
      <c r="F22" s="2807"/>
      <c r="G22" s="2807"/>
      <c r="H22" s="2808"/>
      <c r="I22" s="2806"/>
      <c r="J22" s="2807"/>
      <c r="K22" s="2807"/>
      <c r="L22" s="2807"/>
      <c r="M22" s="2807"/>
      <c r="N22" s="2807"/>
      <c r="O22" s="2807"/>
      <c r="P22" s="2807"/>
      <c r="Q22" s="2807"/>
      <c r="R22" s="2807"/>
      <c r="S22" s="2807"/>
      <c r="T22" s="2807"/>
      <c r="U22" s="2807"/>
      <c r="V22" s="2807"/>
      <c r="W22" s="2808"/>
      <c r="X22" s="2806"/>
      <c r="Y22" s="2807"/>
      <c r="Z22" s="2807"/>
      <c r="AA22" s="2808"/>
      <c r="AB22" s="2943" t="str">
        <f t="shared" si="0"/>
        <v/>
      </c>
      <c r="AC22" s="2944"/>
      <c r="AD22" s="2958" t="str">
        <f t="shared" si="1"/>
        <v/>
      </c>
      <c r="AE22" s="2958"/>
      <c r="AF22" s="2958"/>
      <c r="AG22" s="2958"/>
      <c r="AH22" s="2958"/>
      <c r="AI22" s="2958"/>
      <c r="AJ22" s="2958"/>
      <c r="AK22" s="2958"/>
      <c r="AL22" s="2958"/>
      <c r="AM22" s="2958"/>
      <c r="AN22" s="2958"/>
      <c r="AO22" s="2958"/>
      <c r="AP22" s="2958"/>
      <c r="AQ22" s="2958"/>
      <c r="AR22" s="2958"/>
      <c r="AS22" s="2958"/>
      <c r="AT22" s="2958"/>
      <c r="AU22" s="951">
        <v>1</v>
      </c>
      <c r="AV22" s="970"/>
      <c r="AW22" s="970"/>
      <c r="AX22" s="968"/>
      <c r="AY22" s="968"/>
      <c r="AZ22" s="968"/>
      <c r="BA22" s="968"/>
      <c r="BB22" s="968"/>
      <c r="BC22" s="968"/>
      <c r="BD22" s="968"/>
      <c r="BE22" s="968"/>
      <c r="BF22" s="968"/>
      <c r="BG22" s="968"/>
      <c r="BH22" s="968"/>
      <c r="BI22" s="968"/>
      <c r="BJ22" s="968"/>
      <c r="BK22" s="992"/>
      <c r="BL22" s="992"/>
      <c r="BM22" s="992"/>
      <c r="BN22" s="992"/>
      <c r="BO22" s="992"/>
      <c r="BP22" s="992"/>
      <c r="BQ22" s="992"/>
      <c r="BR22" s="992"/>
      <c r="BS22" s="992"/>
      <c r="BT22" s="992"/>
      <c r="BU22" s="992"/>
      <c r="BV22" s="992"/>
      <c r="BW22" s="992"/>
      <c r="BX22" s="992"/>
      <c r="BY22" s="992"/>
      <c r="BZ22" s="992"/>
      <c r="CA22" s="992"/>
      <c r="CB22" s="968"/>
      <c r="CC22" s="952">
        <v>1</v>
      </c>
    </row>
    <row r="23" spans="1:81" ht="11.25" customHeight="1">
      <c r="A23" s="1158" t="str">
        <f>IF(C23="","","Causa 12")</f>
        <v/>
      </c>
      <c r="B23" s="1162"/>
      <c r="C23" s="2806"/>
      <c r="D23" s="2807"/>
      <c r="E23" s="2807"/>
      <c r="F23" s="2807"/>
      <c r="G23" s="2807"/>
      <c r="H23" s="2808"/>
      <c r="I23" s="2806"/>
      <c r="J23" s="2807"/>
      <c r="K23" s="2807"/>
      <c r="L23" s="2807"/>
      <c r="M23" s="2807"/>
      <c r="N23" s="2807"/>
      <c r="O23" s="2807"/>
      <c r="P23" s="2807"/>
      <c r="Q23" s="2807"/>
      <c r="R23" s="2807"/>
      <c r="S23" s="2807"/>
      <c r="T23" s="2807"/>
      <c r="U23" s="2807"/>
      <c r="V23" s="2807"/>
      <c r="W23" s="2808"/>
      <c r="X23" s="2806"/>
      <c r="Y23" s="2807"/>
      <c r="Z23" s="2807"/>
      <c r="AA23" s="2808"/>
      <c r="AB23" s="2943" t="str">
        <f t="shared" si="0"/>
        <v/>
      </c>
      <c r="AC23" s="2944"/>
      <c r="AD23" s="2958" t="str">
        <f t="shared" si="1"/>
        <v/>
      </c>
      <c r="AE23" s="2958"/>
      <c r="AF23" s="2958"/>
      <c r="AG23" s="2958"/>
      <c r="AH23" s="2958"/>
      <c r="AI23" s="2958"/>
      <c r="AJ23" s="2958"/>
      <c r="AK23" s="2958"/>
      <c r="AL23" s="2958"/>
      <c r="AM23" s="2958"/>
      <c r="AN23" s="2958"/>
      <c r="AO23" s="2958"/>
      <c r="AP23" s="2958"/>
      <c r="AQ23" s="2958"/>
      <c r="AR23" s="2958"/>
      <c r="AS23" s="2958"/>
      <c r="AT23" s="2958"/>
      <c r="AU23" s="951">
        <v>1</v>
      </c>
      <c r="AV23" s="970"/>
      <c r="AW23" s="970"/>
      <c r="AX23" s="968"/>
      <c r="AY23" s="968"/>
      <c r="AZ23" s="968"/>
      <c r="BA23" s="968"/>
      <c r="BB23" s="968"/>
      <c r="BC23" s="968"/>
      <c r="BD23" s="968"/>
      <c r="BE23" s="968"/>
      <c r="BF23" s="968"/>
      <c r="BG23" s="968"/>
      <c r="BH23" s="968"/>
      <c r="BI23" s="968"/>
      <c r="BJ23" s="968"/>
      <c r="BK23" s="992"/>
      <c r="BL23" s="992"/>
      <c r="BM23" s="992"/>
      <c r="BN23" s="992"/>
      <c r="BO23" s="992"/>
      <c r="BP23" s="992"/>
      <c r="BQ23" s="992"/>
      <c r="BR23" s="992"/>
      <c r="BS23" s="992"/>
      <c r="BT23" s="992"/>
      <c r="BU23" s="992"/>
      <c r="BV23" s="992"/>
      <c r="BW23" s="992"/>
      <c r="BX23" s="992"/>
      <c r="BY23" s="992"/>
      <c r="BZ23" s="992"/>
      <c r="CA23" s="992"/>
      <c r="CB23" s="968"/>
      <c r="CC23" s="952">
        <v>1</v>
      </c>
    </row>
    <row r="24" spans="1:81" ht="11.25" customHeight="1">
      <c r="A24" s="1158" t="str">
        <f>IF(C24="","","Causa 13")</f>
        <v/>
      </c>
      <c r="B24" s="1162"/>
      <c r="C24" s="2806"/>
      <c r="D24" s="2807"/>
      <c r="E24" s="2807"/>
      <c r="F24" s="2807"/>
      <c r="G24" s="2807"/>
      <c r="H24" s="2808"/>
      <c r="I24" s="2806"/>
      <c r="J24" s="2807"/>
      <c r="K24" s="2807"/>
      <c r="L24" s="2807"/>
      <c r="M24" s="2807"/>
      <c r="N24" s="2807"/>
      <c r="O24" s="2807"/>
      <c r="P24" s="2807"/>
      <c r="Q24" s="2807"/>
      <c r="R24" s="2807"/>
      <c r="S24" s="2807"/>
      <c r="T24" s="2807"/>
      <c r="U24" s="2807"/>
      <c r="V24" s="2807"/>
      <c r="W24" s="2808"/>
      <c r="X24" s="2806"/>
      <c r="Y24" s="2807"/>
      <c r="Z24" s="2807"/>
      <c r="AA24" s="2808"/>
      <c r="AB24" s="2943" t="str">
        <f t="shared" si="0"/>
        <v/>
      </c>
      <c r="AC24" s="2944"/>
      <c r="AD24" s="2958" t="str">
        <f t="shared" si="1"/>
        <v/>
      </c>
      <c r="AE24" s="2958"/>
      <c r="AF24" s="2958"/>
      <c r="AG24" s="2958"/>
      <c r="AH24" s="2958"/>
      <c r="AI24" s="2958"/>
      <c r="AJ24" s="2958"/>
      <c r="AK24" s="2958"/>
      <c r="AL24" s="2958"/>
      <c r="AM24" s="2958"/>
      <c r="AN24" s="2958"/>
      <c r="AO24" s="2958"/>
      <c r="AP24" s="2958"/>
      <c r="AQ24" s="2958"/>
      <c r="AR24" s="2958"/>
      <c r="AS24" s="2958"/>
      <c r="AT24" s="2958"/>
      <c r="AU24" s="951">
        <v>1</v>
      </c>
      <c r="AV24" s="970"/>
      <c r="AW24" s="970"/>
      <c r="AX24" s="968"/>
      <c r="AY24" s="968"/>
      <c r="AZ24" s="968"/>
      <c r="BA24" s="968"/>
      <c r="BB24" s="968"/>
      <c r="BC24" s="968"/>
      <c r="BD24" s="968"/>
      <c r="BE24" s="968"/>
      <c r="BF24" s="968"/>
      <c r="BG24" s="968"/>
      <c r="BH24" s="968"/>
      <c r="BI24" s="968"/>
      <c r="BJ24" s="968"/>
      <c r="BK24" s="992"/>
      <c r="BL24" s="992"/>
      <c r="BM24" s="992"/>
      <c r="BN24" s="992"/>
      <c r="BO24" s="992"/>
      <c r="BP24" s="992"/>
      <c r="BQ24" s="992"/>
      <c r="BR24" s="992"/>
      <c r="BS24" s="992"/>
      <c r="BT24" s="992"/>
      <c r="BU24" s="992"/>
      <c r="BV24" s="992"/>
      <c r="BW24" s="992"/>
      <c r="BX24" s="992"/>
      <c r="BY24" s="992"/>
      <c r="BZ24" s="992"/>
      <c r="CA24" s="992"/>
      <c r="CB24" s="968"/>
      <c r="CC24" s="952">
        <v>1</v>
      </c>
    </row>
    <row r="25" spans="1:81" ht="11.25" customHeight="1">
      <c r="A25" s="1158" t="str">
        <f>IF(C25="","","Causa 14")</f>
        <v/>
      </c>
      <c r="B25" s="1162"/>
      <c r="C25" s="2806"/>
      <c r="D25" s="2807"/>
      <c r="E25" s="2807"/>
      <c r="F25" s="2807"/>
      <c r="G25" s="2807"/>
      <c r="H25" s="2808"/>
      <c r="I25" s="2806"/>
      <c r="J25" s="2807"/>
      <c r="K25" s="2807"/>
      <c r="L25" s="2807"/>
      <c r="M25" s="2807"/>
      <c r="N25" s="2807"/>
      <c r="O25" s="2807"/>
      <c r="P25" s="2807"/>
      <c r="Q25" s="2807"/>
      <c r="R25" s="2807"/>
      <c r="S25" s="2807"/>
      <c r="T25" s="2807"/>
      <c r="U25" s="2807"/>
      <c r="V25" s="2807"/>
      <c r="W25" s="2808"/>
      <c r="X25" s="2806"/>
      <c r="Y25" s="2807"/>
      <c r="Z25" s="2807"/>
      <c r="AA25" s="2808"/>
      <c r="AB25" s="2943" t="str">
        <f t="shared" si="0"/>
        <v/>
      </c>
      <c r="AC25" s="2944"/>
      <c r="AD25" s="2958" t="str">
        <f t="shared" si="1"/>
        <v/>
      </c>
      <c r="AE25" s="2958"/>
      <c r="AF25" s="2958"/>
      <c r="AG25" s="2958"/>
      <c r="AH25" s="2958"/>
      <c r="AI25" s="2958"/>
      <c r="AJ25" s="2958"/>
      <c r="AK25" s="2958"/>
      <c r="AL25" s="2958"/>
      <c r="AM25" s="2958"/>
      <c r="AN25" s="2958"/>
      <c r="AO25" s="2958"/>
      <c r="AP25" s="2958"/>
      <c r="AQ25" s="2958"/>
      <c r="AR25" s="2958"/>
      <c r="AS25" s="2958"/>
      <c r="AT25" s="2958"/>
      <c r="AU25" s="951">
        <v>1</v>
      </c>
      <c r="AV25" s="970"/>
      <c r="AW25" s="970"/>
      <c r="AX25" s="968"/>
      <c r="AY25" s="968"/>
      <c r="AZ25" s="968"/>
      <c r="BA25" s="968"/>
      <c r="BB25" s="968"/>
      <c r="BC25" s="968"/>
      <c r="BD25" s="968"/>
      <c r="BE25" s="968"/>
      <c r="BF25" s="968"/>
      <c r="BG25" s="968"/>
      <c r="BH25" s="968"/>
      <c r="BI25" s="968"/>
      <c r="BJ25" s="968"/>
      <c r="BK25" s="992"/>
      <c r="BL25" s="992"/>
      <c r="BM25" s="992"/>
      <c r="BN25" s="992"/>
      <c r="BO25" s="992"/>
      <c r="BP25" s="992"/>
      <c r="BQ25" s="992"/>
      <c r="BR25" s="992"/>
      <c r="BS25" s="992"/>
      <c r="BT25" s="992"/>
      <c r="BU25" s="992"/>
      <c r="BV25" s="992"/>
      <c r="BW25" s="992"/>
      <c r="BX25" s="992"/>
      <c r="BY25" s="992"/>
      <c r="BZ25" s="992"/>
      <c r="CA25" s="992"/>
      <c r="CB25" s="968"/>
      <c r="CC25" s="952">
        <v>1</v>
      </c>
    </row>
    <row r="26" spans="1:81" ht="11.25" customHeight="1">
      <c r="A26" s="1158" t="str">
        <f>IF(C26="","","Causa 15")</f>
        <v/>
      </c>
      <c r="B26" s="1162"/>
      <c r="C26" s="2806"/>
      <c r="D26" s="2807"/>
      <c r="E26" s="2807"/>
      <c r="F26" s="2807"/>
      <c r="G26" s="2807"/>
      <c r="H26" s="2808"/>
      <c r="I26" s="2806"/>
      <c r="J26" s="2807"/>
      <c r="K26" s="2807"/>
      <c r="L26" s="2807"/>
      <c r="M26" s="2807"/>
      <c r="N26" s="2807"/>
      <c r="O26" s="2807"/>
      <c r="P26" s="2807"/>
      <c r="Q26" s="2807"/>
      <c r="R26" s="2807"/>
      <c r="S26" s="2807"/>
      <c r="T26" s="2807"/>
      <c r="U26" s="2807"/>
      <c r="V26" s="2807"/>
      <c r="W26" s="2808"/>
      <c r="X26" s="2806"/>
      <c r="Y26" s="2807"/>
      <c r="Z26" s="2807"/>
      <c r="AA26" s="2808"/>
      <c r="AB26" s="2943" t="str">
        <f t="shared" si="0"/>
        <v/>
      </c>
      <c r="AC26" s="2944"/>
      <c r="AD26" s="2958" t="str">
        <f t="shared" si="1"/>
        <v/>
      </c>
      <c r="AE26" s="2958"/>
      <c r="AF26" s="2958"/>
      <c r="AG26" s="2958"/>
      <c r="AH26" s="2958"/>
      <c r="AI26" s="2958"/>
      <c r="AJ26" s="2958"/>
      <c r="AK26" s="2958"/>
      <c r="AL26" s="2958"/>
      <c r="AM26" s="2958"/>
      <c r="AN26" s="2958"/>
      <c r="AO26" s="2958"/>
      <c r="AP26" s="2958"/>
      <c r="AQ26" s="2958"/>
      <c r="AR26" s="2958"/>
      <c r="AS26" s="2958"/>
      <c r="AT26" s="2958"/>
      <c r="AU26" s="951">
        <v>1</v>
      </c>
      <c r="AV26" s="970"/>
      <c r="AW26" s="970"/>
      <c r="AX26" s="968"/>
      <c r="AY26" s="968"/>
      <c r="AZ26" s="968"/>
      <c r="BA26" s="968"/>
      <c r="BB26" s="968"/>
      <c r="BC26" s="968"/>
      <c r="BD26" s="968"/>
      <c r="BE26" s="968"/>
      <c r="BF26" s="968"/>
      <c r="BG26" s="968"/>
      <c r="BH26" s="968"/>
      <c r="BI26" s="968"/>
      <c r="BJ26" s="968"/>
      <c r="BK26" s="992"/>
      <c r="BL26" s="992"/>
      <c r="BM26" s="992"/>
      <c r="BN26" s="992"/>
      <c r="BO26" s="992"/>
      <c r="BP26" s="992"/>
      <c r="BQ26" s="992"/>
      <c r="BR26" s="992"/>
      <c r="BS26" s="992"/>
      <c r="BT26" s="992"/>
      <c r="BU26" s="992"/>
      <c r="BV26" s="992"/>
      <c r="BW26" s="992"/>
      <c r="BX26" s="992"/>
      <c r="BY26" s="992"/>
      <c r="BZ26" s="992"/>
      <c r="CA26" s="992"/>
      <c r="CB26" s="968"/>
      <c r="CC26" s="952">
        <v>1</v>
      </c>
    </row>
    <row r="27" spans="1:81" ht="11.25" customHeight="1">
      <c r="A27" s="1158" t="str">
        <f>IF(C27="","","Causa 16")</f>
        <v/>
      </c>
      <c r="B27" s="1162"/>
      <c r="C27" s="2806"/>
      <c r="D27" s="2807"/>
      <c r="E27" s="2807"/>
      <c r="F27" s="2807"/>
      <c r="G27" s="2807"/>
      <c r="H27" s="2808"/>
      <c r="I27" s="2806"/>
      <c r="J27" s="2807"/>
      <c r="K27" s="2807"/>
      <c r="L27" s="2807"/>
      <c r="M27" s="2807"/>
      <c r="N27" s="2807"/>
      <c r="O27" s="2807"/>
      <c r="P27" s="2807"/>
      <c r="Q27" s="2807"/>
      <c r="R27" s="2807"/>
      <c r="S27" s="2807"/>
      <c r="T27" s="2807"/>
      <c r="U27" s="2807"/>
      <c r="V27" s="2807"/>
      <c r="W27" s="2808"/>
      <c r="X27" s="2806"/>
      <c r="Y27" s="2807"/>
      <c r="Z27" s="2807"/>
      <c r="AA27" s="2808"/>
      <c r="AB27" s="2943" t="str">
        <f t="shared" si="0"/>
        <v/>
      </c>
      <c r="AC27" s="2944"/>
      <c r="AD27" s="2958" t="str">
        <f t="shared" si="1"/>
        <v/>
      </c>
      <c r="AE27" s="2958"/>
      <c r="AF27" s="2958"/>
      <c r="AG27" s="2958"/>
      <c r="AH27" s="2958"/>
      <c r="AI27" s="2958"/>
      <c r="AJ27" s="2958"/>
      <c r="AK27" s="2958"/>
      <c r="AL27" s="2958"/>
      <c r="AM27" s="2958"/>
      <c r="AN27" s="2958"/>
      <c r="AO27" s="2958"/>
      <c r="AP27" s="2958"/>
      <c r="AQ27" s="2958"/>
      <c r="AR27" s="2958"/>
      <c r="AS27" s="2958"/>
      <c r="AT27" s="2958"/>
      <c r="AU27" s="951">
        <v>1</v>
      </c>
      <c r="AV27" s="970"/>
      <c r="AW27" s="970"/>
      <c r="AX27" s="968"/>
      <c r="AY27" s="968"/>
      <c r="AZ27" s="968"/>
      <c r="BA27" s="968"/>
      <c r="BB27" s="968"/>
      <c r="BC27" s="968"/>
      <c r="BD27" s="968"/>
      <c r="BE27" s="968"/>
      <c r="BF27" s="968"/>
      <c r="BG27" s="968"/>
      <c r="BH27" s="968"/>
      <c r="BI27" s="968"/>
      <c r="BJ27" s="968"/>
      <c r="BK27" s="992"/>
      <c r="BL27" s="992"/>
      <c r="BM27" s="992"/>
      <c r="BN27" s="992"/>
      <c r="BO27" s="992"/>
      <c r="BP27" s="992"/>
      <c r="BQ27" s="992"/>
      <c r="BR27" s="992"/>
      <c r="BS27" s="992"/>
      <c r="BT27" s="992"/>
      <c r="BU27" s="992"/>
      <c r="BV27" s="992"/>
      <c r="BW27" s="992"/>
      <c r="BX27" s="992"/>
      <c r="BY27" s="992"/>
      <c r="BZ27" s="992"/>
      <c r="CA27" s="992"/>
      <c r="CB27" s="968"/>
      <c r="CC27" s="952">
        <v>1</v>
      </c>
    </row>
    <row r="28" spans="1:81" ht="11.25" customHeight="1">
      <c r="A28" s="1158" t="str">
        <f>IF(C28="","","Causa 17")</f>
        <v/>
      </c>
      <c r="B28" s="1162"/>
      <c r="C28" s="2806"/>
      <c r="D28" s="2807"/>
      <c r="E28" s="2807"/>
      <c r="F28" s="2807"/>
      <c r="G28" s="2807"/>
      <c r="H28" s="2808"/>
      <c r="I28" s="2806"/>
      <c r="J28" s="2807"/>
      <c r="K28" s="2807"/>
      <c r="L28" s="2807"/>
      <c r="M28" s="2807"/>
      <c r="N28" s="2807"/>
      <c r="O28" s="2807"/>
      <c r="P28" s="2807"/>
      <c r="Q28" s="2807"/>
      <c r="R28" s="2807"/>
      <c r="S28" s="2807"/>
      <c r="T28" s="2807"/>
      <c r="U28" s="2807"/>
      <c r="V28" s="2807"/>
      <c r="W28" s="2808"/>
      <c r="X28" s="2806"/>
      <c r="Y28" s="2807"/>
      <c r="Z28" s="2807"/>
      <c r="AA28" s="2808"/>
      <c r="AB28" s="2943" t="str">
        <f t="shared" si="0"/>
        <v/>
      </c>
      <c r="AC28" s="2944"/>
      <c r="AD28" s="2958" t="str">
        <f t="shared" si="1"/>
        <v/>
      </c>
      <c r="AE28" s="2958"/>
      <c r="AF28" s="2958"/>
      <c r="AG28" s="2958"/>
      <c r="AH28" s="2958"/>
      <c r="AI28" s="2958"/>
      <c r="AJ28" s="2958"/>
      <c r="AK28" s="2958"/>
      <c r="AL28" s="2958"/>
      <c r="AM28" s="2958"/>
      <c r="AN28" s="2958"/>
      <c r="AO28" s="2958"/>
      <c r="AP28" s="2958"/>
      <c r="AQ28" s="2958"/>
      <c r="AR28" s="2958"/>
      <c r="AS28" s="2958"/>
      <c r="AT28" s="2958"/>
      <c r="AU28" s="951">
        <v>1</v>
      </c>
      <c r="AV28" s="970"/>
      <c r="AW28" s="970"/>
      <c r="AX28" s="968"/>
      <c r="AY28" s="968"/>
      <c r="AZ28" s="968"/>
      <c r="BA28" s="968"/>
      <c r="BB28" s="968"/>
      <c r="BC28" s="968"/>
      <c r="BD28" s="968"/>
      <c r="BE28" s="968"/>
      <c r="BF28" s="968"/>
      <c r="BG28" s="968"/>
      <c r="BH28" s="968"/>
      <c r="BI28" s="968"/>
      <c r="BJ28" s="968"/>
      <c r="BK28" s="992"/>
      <c r="BL28" s="992"/>
      <c r="BM28" s="992"/>
      <c r="BN28" s="992"/>
      <c r="BO28" s="992"/>
      <c r="BP28" s="992"/>
      <c r="BQ28" s="992"/>
      <c r="BR28" s="992"/>
      <c r="BS28" s="992"/>
      <c r="BT28" s="992"/>
      <c r="BU28" s="992"/>
      <c r="BV28" s="992"/>
      <c r="BW28" s="992"/>
      <c r="BX28" s="992"/>
      <c r="BY28" s="992"/>
      <c r="BZ28" s="992"/>
      <c r="CA28" s="992"/>
      <c r="CB28" s="968"/>
      <c r="CC28" s="952">
        <v>1</v>
      </c>
    </row>
    <row r="29" spans="1:81" ht="11.25" customHeight="1">
      <c r="A29" s="1158" t="str">
        <f>IF(C29="","","Causa 18")</f>
        <v/>
      </c>
      <c r="B29" s="1162"/>
      <c r="C29" s="2806"/>
      <c r="D29" s="2807"/>
      <c r="E29" s="2807"/>
      <c r="F29" s="2807"/>
      <c r="G29" s="2807"/>
      <c r="H29" s="2808"/>
      <c r="I29" s="2806"/>
      <c r="J29" s="2807"/>
      <c r="K29" s="2807"/>
      <c r="L29" s="2807"/>
      <c r="M29" s="2807"/>
      <c r="N29" s="2807"/>
      <c r="O29" s="2807"/>
      <c r="P29" s="2807"/>
      <c r="Q29" s="2807"/>
      <c r="R29" s="2807"/>
      <c r="S29" s="2807"/>
      <c r="T29" s="2807"/>
      <c r="U29" s="2807"/>
      <c r="V29" s="2807"/>
      <c r="W29" s="2808"/>
      <c r="X29" s="2806"/>
      <c r="Y29" s="2807"/>
      <c r="Z29" s="2807"/>
      <c r="AA29" s="2808"/>
      <c r="AB29" s="2943" t="str">
        <f t="shared" si="0"/>
        <v/>
      </c>
      <c r="AC29" s="2944"/>
      <c r="AD29" s="2958" t="str">
        <f t="shared" si="1"/>
        <v/>
      </c>
      <c r="AE29" s="2958"/>
      <c r="AF29" s="2958"/>
      <c r="AG29" s="2958"/>
      <c r="AH29" s="2958"/>
      <c r="AI29" s="2958"/>
      <c r="AJ29" s="2958"/>
      <c r="AK29" s="2958"/>
      <c r="AL29" s="2958"/>
      <c r="AM29" s="2958"/>
      <c r="AN29" s="2958"/>
      <c r="AO29" s="2958"/>
      <c r="AP29" s="2958"/>
      <c r="AQ29" s="2958"/>
      <c r="AR29" s="2958"/>
      <c r="AS29" s="2958"/>
      <c r="AT29" s="2958"/>
      <c r="AU29" s="951">
        <v>1</v>
      </c>
      <c r="AV29" s="970"/>
      <c r="AW29" s="970"/>
      <c r="AX29" s="968"/>
      <c r="AY29" s="968"/>
      <c r="AZ29" s="968"/>
      <c r="BA29" s="968"/>
      <c r="BB29" s="968"/>
      <c r="BC29" s="968"/>
      <c r="BD29" s="968"/>
      <c r="BE29" s="968"/>
      <c r="BF29" s="968"/>
      <c r="BG29" s="968"/>
      <c r="BH29" s="968"/>
      <c r="BI29" s="968"/>
      <c r="BJ29" s="968"/>
      <c r="BK29" s="992"/>
      <c r="BL29" s="992"/>
      <c r="BM29" s="992"/>
      <c r="BN29" s="992"/>
      <c r="BO29" s="992"/>
      <c r="BP29" s="992"/>
      <c r="BQ29" s="992"/>
      <c r="BR29" s="992"/>
      <c r="BS29" s="992"/>
      <c r="BT29" s="992"/>
      <c r="BU29" s="992"/>
      <c r="BV29" s="992"/>
      <c r="BW29" s="992"/>
      <c r="BX29" s="992"/>
      <c r="BY29" s="992"/>
      <c r="BZ29" s="992"/>
      <c r="CA29" s="992"/>
      <c r="CB29" s="968"/>
      <c r="CC29" s="952">
        <v>1</v>
      </c>
    </row>
    <row r="30" spans="1:81" ht="11.25" customHeight="1">
      <c r="A30" s="1158" t="str">
        <f>IF(C30="","","Causa 19")</f>
        <v/>
      </c>
      <c r="B30" s="1162"/>
      <c r="C30" s="2806"/>
      <c r="D30" s="2807"/>
      <c r="E30" s="2807"/>
      <c r="F30" s="2807"/>
      <c r="G30" s="2807"/>
      <c r="H30" s="2808"/>
      <c r="I30" s="2806"/>
      <c r="J30" s="2807"/>
      <c r="K30" s="2807"/>
      <c r="L30" s="2807"/>
      <c r="M30" s="2807"/>
      <c r="N30" s="2807"/>
      <c r="O30" s="2807"/>
      <c r="P30" s="2807"/>
      <c r="Q30" s="2807"/>
      <c r="R30" s="2807"/>
      <c r="S30" s="2807"/>
      <c r="T30" s="2807"/>
      <c r="U30" s="2807"/>
      <c r="V30" s="2807"/>
      <c r="W30" s="2808"/>
      <c r="X30" s="2806"/>
      <c r="Y30" s="2807"/>
      <c r="Z30" s="2807"/>
      <c r="AA30" s="2808"/>
      <c r="AB30" s="2943" t="str">
        <f t="shared" si="0"/>
        <v/>
      </c>
      <c r="AC30" s="2944"/>
      <c r="AD30" s="2958" t="str">
        <f t="shared" si="1"/>
        <v/>
      </c>
      <c r="AE30" s="2958"/>
      <c r="AF30" s="2958"/>
      <c r="AG30" s="2958"/>
      <c r="AH30" s="2958"/>
      <c r="AI30" s="2958"/>
      <c r="AJ30" s="2958"/>
      <c r="AK30" s="2958"/>
      <c r="AL30" s="2958"/>
      <c r="AM30" s="2958"/>
      <c r="AN30" s="2958"/>
      <c r="AO30" s="2958"/>
      <c r="AP30" s="2958"/>
      <c r="AQ30" s="2958"/>
      <c r="AR30" s="2958"/>
      <c r="AS30" s="2958"/>
      <c r="AT30" s="2958"/>
      <c r="AU30" s="951">
        <v>1</v>
      </c>
      <c r="AV30" s="970"/>
      <c r="AW30" s="970"/>
      <c r="AX30" s="968"/>
      <c r="AY30" s="968"/>
      <c r="AZ30" s="968"/>
      <c r="BA30" s="968"/>
      <c r="BB30" s="968"/>
      <c r="BC30" s="968"/>
      <c r="BD30" s="968"/>
      <c r="BE30" s="968"/>
      <c r="BF30" s="968"/>
      <c r="BG30" s="968"/>
      <c r="BH30" s="968"/>
      <c r="BI30" s="968"/>
      <c r="BJ30" s="968"/>
      <c r="BK30" s="992"/>
      <c r="BL30" s="992"/>
      <c r="BM30" s="992"/>
      <c r="BN30" s="992"/>
      <c r="BO30" s="992"/>
      <c r="BP30" s="992"/>
      <c r="BQ30" s="992"/>
      <c r="BR30" s="992"/>
      <c r="BS30" s="992"/>
      <c r="BT30" s="992"/>
      <c r="BU30" s="992"/>
      <c r="BV30" s="992"/>
      <c r="BW30" s="992"/>
      <c r="BX30" s="992"/>
      <c r="BY30" s="992"/>
      <c r="BZ30" s="992"/>
      <c r="CA30" s="992"/>
      <c r="CB30" s="968"/>
      <c r="CC30" s="952">
        <v>1</v>
      </c>
    </row>
    <row r="31" spans="1:81" ht="11.25" customHeight="1">
      <c r="A31" s="1158" t="str">
        <f>IF(C31="","","Causa 20")</f>
        <v/>
      </c>
      <c r="B31" s="1162"/>
      <c r="C31" s="2806"/>
      <c r="D31" s="2807"/>
      <c r="E31" s="2807"/>
      <c r="F31" s="2807"/>
      <c r="G31" s="2807"/>
      <c r="H31" s="2808"/>
      <c r="I31" s="2806"/>
      <c r="J31" s="2807"/>
      <c r="K31" s="2807"/>
      <c r="L31" s="2807"/>
      <c r="M31" s="2807"/>
      <c r="N31" s="2807"/>
      <c r="O31" s="2807"/>
      <c r="P31" s="2807"/>
      <c r="Q31" s="2807"/>
      <c r="R31" s="2807"/>
      <c r="S31" s="2807"/>
      <c r="T31" s="2807"/>
      <c r="U31" s="2807"/>
      <c r="V31" s="2807"/>
      <c r="W31" s="2808"/>
      <c r="X31" s="2806"/>
      <c r="Y31" s="2807"/>
      <c r="Z31" s="2807"/>
      <c r="AA31" s="2808"/>
      <c r="AB31" s="2943" t="str">
        <f t="shared" si="0"/>
        <v/>
      </c>
      <c r="AC31" s="2944"/>
      <c r="AD31" s="2958" t="str">
        <f t="shared" si="1"/>
        <v/>
      </c>
      <c r="AE31" s="2958"/>
      <c r="AF31" s="2958"/>
      <c r="AG31" s="2958"/>
      <c r="AH31" s="2958"/>
      <c r="AI31" s="2958"/>
      <c r="AJ31" s="2958"/>
      <c r="AK31" s="2958"/>
      <c r="AL31" s="2958"/>
      <c r="AM31" s="2958"/>
      <c r="AN31" s="2958"/>
      <c r="AO31" s="2958"/>
      <c r="AP31" s="2958"/>
      <c r="AQ31" s="2958"/>
      <c r="AR31" s="2958"/>
      <c r="AS31" s="2958"/>
      <c r="AT31" s="2958"/>
      <c r="AU31" s="951">
        <v>1</v>
      </c>
      <c r="AV31" s="970"/>
      <c r="AW31" s="970"/>
      <c r="AX31" s="968"/>
      <c r="AY31" s="968"/>
      <c r="AZ31" s="968"/>
      <c r="BA31" s="968"/>
      <c r="BB31" s="968"/>
      <c r="BC31" s="968"/>
      <c r="BD31" s="968"/>
      <c r="BE31" s="968"/>
      <c r="BF31" s="968"/>
      <c r="BG31" s="968"/>
      <c r="BH31" s="968"/>
      <c r="BI31" s="968"/>
      <c r="BJ31" s="968"/>
      <c r="BK31" s="992"/>
      <c r="BL31" s="992"/>
      <c r="BM31" s="992"/>
      <c r="BN31" s="992"/>
      <c r="BO31" s="992"/>
      <c r="BP31" s="992"/>
      <c r="BQ31" s="992"/>
      <c r="BR31" s="992"/>
      <c r="BS31" s="992"/>
      <c r="BT31" s="992"/>
      <c r="BU31" s="992"/>
      <c r="BV31" s="992"/>
      <c r="BW31" s="992"/>
      <c r="BX31" s="992"/>
      <c r="BY31" s="992"/>
      <c r="BZ31" s="992"/>
      <c r="CA31" s="992"/>
      <c r="CB31" s="968"/>
      <c r="CC31" s="952">
        <v>1</v>
      </c>
    </row>
    <row r="32" spans="1:81" ht="15" customHeight="1">
      <c r="AU32" s="951">
        <v>1</v>
      </c>
      <c r="CC32" s="952">
        <v>1</v>
      </c>
    </row>
    <row r="33" spans="1:81" ht="30" customHeight="1">
      <c r="A33" s="1061"/>
      <c r="B33" s="2823" t="s">
        <v>23</v>
      </c>
      <c r="C33" s="2824"/>
      <c r="D33" s="2824"/>
      <c r="E33" s="2824"/>
      <c r="F33" s="2824"/>
      <c r="G33" s="2824"/>
      <c r="H33" s="2824"/>
      <c r="I33" s="2824"/>
      <c r="J33" s="2824"/>
      <c r="K33" s="2824"/>
      <c r="L33" s="2824"/>
      <c r="M33" s="2824"/>
      <c r="N33" s="2824"/>
      <c r="O33" s="2824"/>
      <c r="P33" s="2824"/>
      <c r="Q33" s="2824"/>
      <c r="R33" s="2824"/>
      <c r="S33" s="2824"/>
      <c r="T33" s="2824"/>
      <c r="U33" s="2824"/>
      <c r="V33" s="2824"/>
      <c r="W33" s="2824"/>
      <c r="X33" s="2824"/>
      <c r="Y33" s="2824"/>
      <c r="Z33" s="2824"/>
      <c r="AA33" s="2825"/>
      <c r="AB33" s="1116"/>
      <c r="AC33" s="1116"/>
      <c r="AD33" s="1116"/>
      <c r="AE33" s="1116"/>
      <c r="AF33" s="1116"/>
      <c r="AG33" s="1116"/>
      <c r="AH33" s="1116"/>
      <c r="AI33" s="1116"/>
      <c r="AJ33" s="1116"/>
      <c r="AK33" s="1116"/>
      <c r="AL33" s="1116"/>
      <c r="AM33" s="1116"/>
      <c r="AN33" s="1116"/>
      <c r="AO33" s="1116"/>
      <c r="AP33" s="1116"/>
      <c r="AQ33" s="1116"/>
      <c r="AR33" s="1116"/>
      <c r="AS33" s="1116"/>
      <c r="AT33" s="1116"/>
      <c r="AU33" s="951">
        <v>1</v>
      </c>
      <c r="AV33" s="927"/>
      <c r="AW33" s="968"/>
      <c r="AX33" s="968"/>
      <c r="AY33" s="968"/>
      <c r="AZ33" s="968"/>
      <c r="BA33" s="968"/>
      <c r="BB33" s="968"/>
      <c r="BC33" s="968"/>
      <c r="BD33" s="968"/>
      <c r="BE33" s="968"/>
      <c r="BF33" s="968"/>
      <c r="CC33" s="952">
        <v>1</v>
      </c>
    </row>
    <row r="34" spans="1:81" ht="17.25" customHeight="1">
      <c r="A34" s="1061" t="s">
        <v>123</v>
      </c>
      <c r="B34" s="1161" t="s">
        <v>48</v>
      </c>
      <c r="C34" s="2826" t="s">
        <v>508</v>
      </c>
      <c r="D34" s="2630"/>
      <c r="E34" s="2630"/>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18"/>
      <c r="AB34" s="971"/>
      <c r="AC34" s="971"/>
      <c r="AD34" s="971"/>
      <c r="AE34" s="971"/>
      <c r="AF34" s="971"/>
      <c r="AG34" s="971"/>
      <c r="AH34" s="971"/>
      <c r="AI34" s="971"/>
      <c r="AJ34" s="971"/>
      <c r="AK34" s="971"/>
      <c r="AL34" s="971"/>
      <c r="AM34" s="971"/>
      <c r="AN34" s="971"/>
      <c r="AO34" s="971"/>
      <c r="AP34" s="971"/>
      <c r="AQ34" s="971"/>
      <c r="AR34" s="971"/>
      <c r="AS34" s="971"/>
      <c r="AT34" s="971"/>
      <c r="AU34" s="951">
        <v>1</v>
      </c>
      <c r="AV34" s="969"/>
      <c r="AW34" s="968"/>
      <c r="AX34" s="968"/>
      <c r="AY34" s="968"/>
      <c r="AZ34" s="968"/>
      <c r="BA34" s="968"/>
      <c r="BB34" s="968"/>
      <c r="BC34" s="968"/>
      <c r="BD34" s="968"/>
      <c r="BE34" s="968"/>
      <c r="BF34" s="968"/>
      <c r="CC34" s="952">
        <v>1</v>
      </c>
    </row>
    <row r="35" spans="1:81" ht="29.25" customHeight="1">
      <c r="A35" s="1158">
        <v>1</v>
      </c>
      <c r="B35" s="1157" t="s">
        <v>133</v>
      </c>
      <c r="C35" s="2827" t="s">
        <v>1056</v>
      </c>
      <c r="D35" s="2827"/>
      <c r="E35" s="2827"/>
      <c r="F35" s="2827"/>
      <c r="G35" s="2827"/>
      <c r="H35" s="2827"/>
      <c r="I35" s="2827"/>
      <c r="J35" s="2827"/>
      <c r="K35" s="2827"/>
      <c r="L35" s="2827"/>
      <c r="M35" s="2827"/>
      <c r="N35" s="2827"/>
      <c r="O35" s="2827"/>
      <c r="P35" s="2827"/>
      <c r="Q35" s="2827"/>
      <c r="R35" s="2827"/>
      <c r="S35" s="2827"/>
      <c r="T35" s="2827"/>
      <c r="U35" s="2827"/>
      <c r="V35" s="2827"/>
      <c r="W35" s="2827"/>
      <c r="X35" s="2827"/>
      <c r="Y35" s="2827"/>
      <c r="Z35" s="2827"/>
      <c r="AA35" s="2827"/>
      <c r="AB35" s="1153"/>
      <c r="AC35" s="1153"/>
      <c r="AD35" s="1153"/>
      <c r="AE35" s="1153"/>
      <c r="AF35" s="1153"/>
      <c r="AG35" s="1153"/>
      <c r="AH35" s="1153"/>
      <c r="AI35" s="1153"/>
      <c r="AJ35" s="1153"/>
      <c r="AK35" s="1153"/>
      <c r="AL35" s="1153"/>
      <c r="AM35" s="1153"/>
      <c r="AN35" s="1153"/>
      <c r="AO35" s="1153"/>
      <c r="AP35" s="1153"/>
      <c r="AQ35" s="1153"/>
      <c r="AR35" s="1153"/>
      <c r="AS35" s="1153"/>
      <c r="AT35" s="1153"/>
      <c r="AU35" s="951">
        <v>1</v>
      </c>
      <c r="AV35" s="969"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968" t="s">
        <v>128</v>
      </c>
      <c r="AX35" s="968"/>
      <c r="AY35" s="968"/>
      <c r="AZ35" s="968"/>
      <c r="BA35" s="968"/>
      <c r="BB35" s="968"/>
      <c r="BC35" s="968"/>
      <c r="BD35" s="968"/>
      <c r="BE35" s="968"/>
      <c r="BF35" s="968"/>
      <c r="CC35" s="952">
        <v>1</v>
      </c>
    </row>
    <row r="36" spans="1:81" ht="29.25" customHeight="1">
      <c r="A36" s="1158">
        <v>2</v>
      </c>
      <c r="B36" s="1157" t="s">
        <v>131</v>
      </c>
      <c r="C36" s="2827" t="s">
        <v>842</v>
      </c>
      <c r="D36" s="2827"/>
      <c r="E36" s="2827"/>
      <c r="F36" s="2827"/>
      <c r="G36" s="2827"/>
      <c r="H36" s="2827"/>
      <c r="I36" s="2827"/>
      <c r="J36" s="2827"/>
      <c r="K36" s="2827"/>
      <c r="L36" s="2827"/>
      <c r="M36" s="2827"/>
      <c r="N36" s="2827"/>
      <c r="O36" s="2827"/>
      <c r="P36" s="2827"/>
      <c r="Q36" s="2827"/>
      <c r="R36" s="2827"/>
      <c r="S36" s="2827"/>
      <c r="T36" s="2827"/>
      <c r="U36" s="2827"/>
      <c r="V36" s="2827"/>
      <c r="W36" s="2827"/>
      <c r="X36" s="2827"/>
      <c r="Y36" s="2827"/>
      <c r="Z36" s="2827"/>
      <c r="AA36" s="2827"/>
      <c r="AB36" s="1160"/>
      <c r="AC36" s="1160"/>
      <c r="AD36" s="1160"/>
      <c r="AE36" s="1160"/>
      <c r="AF36" s="1160"/>
      <c r="AG36" s="1160"/>
      <c r="AH36" s="1160"/>
      <c r="AI36" s="1160"/>
      <c r="AJ36" s="1160"/>
      <c r="AK36" s="1160"/>
      <c r="AL36" s="1160"/>
      <c r="AM36" s="1160"/>
      <c r="AN36" s="1160"/>
      <c r="AO36" s="1160"/>
      <c r="AP36" s="1160"/>
      <c r="AQ36" s="1160"/>
      <c r="AR36" s="1160"/>
      <c r="AS36" s="1160"/>
      <c r="AT36" s="1160"/>
      <c r="AU36" s="951">
        <v>1</v>
      </c>
      <c r="AV36" s="969"/>
      <c r="AW36" s="968" t="s">
        <v>130</v>
      </c>
      <c r="AX36" s="968"/>
      <c r="AY36" s="968"/>
      <c r="AZ36" s="968"/>
      <c r="BA36" s="927"/>
      <c r="BB36" s="927"/>
      <c r="BC36" s="927"/>
      <c r="BD36" s="927"/>
      <c r="BE36" s="927"/>
      <c r="BF36" s="927"/>
      <c r="CC36" s="952">
        <v>1</v>
      </c>
    </row>
    <row r="37" spans="1:81" ht="29.25" customHeight="1">
      <c r="A37" s="1158">
        <v>3</v>
      </c>
      <c r="B37" s="1157" t="s">
        <v>127</v>
      </c>
      <c r="C37" s="2827" t="s">
        <v>842</v>
      </c>
      <c r="D37" s="2827"/>
      <c r="E37" s="2827"/>
      <c r="F37" s="2827"/>
      <c r="G37" s="2827"/>
      <c r="H37" s="2827"/>
      <c r="I37" s="2827"/>
      <c r="J37" s="2827"/>
      <c r="K37" s="2827"/>
      <c r="L37" s="2827"/>
      <c r="M37" s="2827"/>
      <c r="N37" s="2827"/>
      <c r="O37" s="2827"/>
      <c r="P37" s="2827"/>
      <c r="Q37" s="2827"/>
      <c r="R37" s="2827"/>
      <c r="S37" s="2827"/>
      <c r="T37" s="2827"/>
      <c r="U37" s="2827"/>
      <c r="V37" s="2827"/>
      <c r="W37" s="2827"/>
      <c r="X37" s="2827"/>
      <c r="Y37" s="2827"/>
      <c r="Z37" s="2827"/>
      <c r="AA37" s="2827"/>
      <c r="AB37" s="1159"/>
      <c r="AC37" s="1159"/>
      <c r="AD37" s="1159"/>
      <c r="AE37" s="1159"/>
      <c r="AF37" s="1159"/>
      <c r="AG37" s="1159"/>
      <c r="AH37" s="1159"/>
      <c r="AI37" s="1159"/>
      <c r="AJ37" s="1159"/>
      <c r="AK37" s="1159"/>
      <c r="AL37" s="1159"/>
      <c r="AM37" s="1159"/>
      <c r="AN37" s="1159"/>
      <c r="AO37" s="1159"/>
      <c r="AP37" s="1159"/>
      <c r="AQ37" s="1159"/>
      <c r="AR37" s="1159"/>
      <c r="AS37" s="1159"/>
      <c r="AT37" s="1159"/>
      <c r="AU37" s="951">
        <v>1</v>
      </c>
      <c r="AV37" s="969"/>
      <c r="AW37" s="968" t="s">
        <v>132</v>
      </c>
      <c r="AX37" s="968"/>
      <c r="AY37" s="927"/>
      <c r="AZ37" s="927"/>
      <c r="BA37" s="927"/>
      <c r="BB37" s="927"/>
      <c r="BC37" s="927"/>
      <c r="BD37" s="927"/>
      <c r="BE37" s="927"/>
      <c r="BF37" s="927"/>
      <c r="CC37" s="952">
        <v>1</v>
      </c>
    </row>
    <row r="38" spans="1:81" ht="29.25" customHeight="1">
      <c r="A38" s="1158">
        <v>4</v>
      </c>
      <c r="B38" s="1157" t="s">
        <v>129</v>
      </c>
      <c r="C38" s="2827"/>
      <c r="D38" s="2827"/>
      <c r="E38" s="2827"/>
      <c r="F38" s="2827"/>
      <c r="G38" s="2827"/>
      <c r="H38" s="2827"/>
      <c r="I38" s="2827"/>
      <c r="J38" s="2827"/>
      <c r="K38" s="2827"/>
      <c r="L38" s="2827"/>
      <c r="M38" s="2827"/>
      <c r="N38" s="2827"/>
      <c r="O38" s="2827"/>
      <c r="P38" s="2827"/>
      <c r="Q38" s="2827"/>
      <c r="R38" s="2827"/>
      <c r="S38" s="2827"/>
      <c r="T38" s="2827"/>
      <c r="U38" s="2827"/>
      <c r="V38" s="2827"/>
      <c r="W38" s="2827"/>
      <c r="X38" s="2827"/>
      <c r="Y38" s="2827"/>
      <c r="Z38" s="2827"/>
      <c r="AA38" s="2827"/>
      <c r="AB38" s="1153"/>
      <c r="AC38" s="1153"/>
      <c r="AD38" s="1153"/>
      <c r="AE38" s="1153"/>
      <c r="AF38" s="1153"/>
      <c r="AG38" s="1153"/>
      <c r="AH38" s="1153"/>
      <c r="AI38" s="1153"/>
      <c r="AJ38" s="1153"/>
      <c r="AK38" s="1153"/>
      <c r="AL38" s="1153"/>
      <c r="AM38" s="1153"/>
      <c r="AN38" s="1153"/>
      <c r="AO38" s="1153"/>
      <c r="AP38" s="1153"/>
      <c r="AQ38" s="1153"/>
      <c r="AR38" s="1153"/>
      <c r="AS38" s="1153"/>
      <c r="AT38" s="1153"/>
      <c r="AU38" s="951">
        <v>1</v>
      </c>
      <c r="AV38" s="969"/>
      <c r="AW38" s="968"/>
      <c r="AX38" s="968"/>
      <c r="AY38" s="927"/>
      <c r="AZ38" s="927"/>
      <c r="BA38" s="927"/>
      <c r="BB38" s="927"/>
      <c r="BC38" s="927"/>
      <c r="BD38" s="927"/>
      <c r="BE38" s="927"/>
      <c r="BF38" s="927"/>
      <c r="CC38" s="952">
        <v>1</v>
      </c>
    </row>
    <row r="39" spans="1:81" ht="29.25" customHeight="1">
      <c r="A39" s="1158">
        <v>5</v>
      </c>
      <c r="B39" s="1157" t="s">
        <v>134</v>
      </c>
      <c r="C39" s="2795"/>
      <c r="D39" s="2796"/>
      <c r="E39" s="2796"/>
      <c r="F39" s="2796"/>
      <c r="G39" s="2796"/>
      <c r="H39" s="2796"/>
      <c r="I39" s="2796"/>
      <c r="J39" s="2796"/>
      <c r="K39" s="2796"/>
      <c r="L39" s="2796"/>
      <c r="M39" s="2796"/>
      <c r="N39" s="2796"/>
      <c r="O39" s="2796"/>
      <c r="P39" s="2796"/>
      <c r="Q39" s="2796"/>
      <c r="R39" s="2796"/>
      <c r="S39" s="2796"/>
      <c r="T39" s="2796"/>
      <c r="U39" s="2796"/>
      <c r="V39" s="2796"/>
      <c r="W39" s="2796"/>
      <c r="X39" s="2796"/>
      <c r="Y39" s="2796"/>
      <c r="Z39" s="2796"/>
      <c r="AA39" s="2797"/>
      <c r="AB39" s="1153"/>
      <c r="AC39" s="1153"/>
      <c r="AD39" s="1153"/>
      <c r="AE39" s="1153"/>
      <c r="AF39" s="1153"/>
      <c r="AG39" s="1153"/>
      <c r="AH39" s="1153"/>
      <c r="AI39" s="1153"/>
      <c r="AJ39" s="1153"/>
      <c r="AK39" s="1153"/>
      <c r="AL39" s="1153"/>
      <c r="AM39" s="1153"/>
      <c r="AN39" s="1153"/>
      <c r="AO39" s="1153"/>
      <c r="AP39" s="1153"/>
      <c r="AQ39" s="1153"/>
      <c r="AR39" s="1153"/>
      <c r="AS39" s="1153"/>
      <c r="AT39" s="1153"/>
      <c r="AU39" s="951">
        <v>1</v>
      </c>
      <c r="AV39" s="969"/>
      <c r="AW39" s="968"/>
      <c r="AX39" s="968"/>
      <c r="AY39" s="927"/>
      <c r="AZ39" s="927"/>
      <c r="BA39" s="927"/>
      <c r="BB39" s="927"/>
      <c r="BC39" s="927"/>
      <c r="BD39" s="927"/>
      <c r="BE39" s="927"/>
      <c r="BF39" s="927"/>
      <c r="CC39" s="952">
        <v>1</v>
      </c>
    </row>
    <row r="40" spans="1:81" ht="29.25" customHeight="1">
      <c r="A40" s="1158">
        <v>6</v>
      </c>
      <c r="B40" s="1157" t="s">
        <v>475</v>
      </c>
      <c r="C40" s="2795"/>
      <c r="D40" s="2796"/>
      <c r="E40" s="2796"/>
      <c r="F40" s="2796"/>
      <c r="G40" s="2796"/>
      <c r="H40" s="2796"/>
      <c r="I40" s="2796"/>
      <c r="J40" s="2796"/>
      <c r="K40" s="2796"/>
      <c r="L40" s="2796"/>
      <c r="M40" s="2796"/>
      <c r="N40" s="2796"/>
      <c r="O40" s="2796"/>
      <c r="P40" s="2796"/>
      <c r="Q40" s="2796"/>
      <c r="R40" s="2796"/>
      <c r="S40" s="2796"/>
      <c r="T40" s="2796"/>
      <c r="U40" s="2796"/>
      <c r="V40" s="2796"/>
      <c r="W40" s="2796"/>
      <c r="X40" s="2796"/>
      <c r="Y40" s="2796"/>
      <c r="Z40" s="2796"/>
      <c r="AA40" s="2797"/>
      <c r="AB40" s="1153"/>
      <c r="AC40" s="1153"/>
      <c r="AD40" s="1153"/>
      <c r="AE40" s="1153"/>
      <c r="AF40" s="1153"/>
      <c r="AG40" s="1153"/>
      <c r="AH40" s="1153"/>
      <c r="AI40" s="1153"/>
      <c r="AJ40" s="1153"/>
      <c r="AK40" s="1153"/>
      <c r="AL40" s="1153"/>
      <c r="AM40" s="1153"/>
      <c r="AN40" s="1153"/>
      <c r="AO40" s="1153"/>
      <c r="AP40" s="1153"/>
      <c r="AQ40" s="1153"/>
      <c r="AR40" s="1153"/>
      <c r="AS40" s="1153"/>
      <c r="AT40" s="1153"/>
      <c r="AU40" s="951">
        <v>1</v>
      </c>
      <c r="AV40" s="969"/>
      <c r="AW40" s="968"/>
      <c r="AX40" s="968"/>
      <c r="AY40" s="927"/>
      <c r="AZ40" s="927"/>
      <c r="BA40" s="927"/>
      <c r="BB40" s="927"/>
      <c r="BC40" s="927"/>
      <c r="BD40" s="927"/>
      <c r="BE40" s="927"/>
      <c r="BF40" s="927"/>
      <c r="CC40" s="952">
        <v>1</v>
      </c>
    </row>
    <row r="41" spans="1:81" ht="29.25" customHeight="1">
      <c r="A41" s="1158">
        <v>7</v>
      </c>
      <c r="B41" s="1157" t="s">
        <v>686</v>
      </c>
      <c r="C41" s="2795"/>
      <c r="D41" s="2796"/>
      <c r="E41" s="2796"/>
      <c r="F41" s="2796"/>
      <c r="G41" s="2796"/>
      <c r="H41" s="2796"/>
      <c r="I41" s="2796"/>
      <c r="J41" s="2796"/>
      <c r="K41" s="2796"/>
      <c r="L41" s="2796"/>
      <c r="M41" s="2796"/>
      <c r="N41" s="2796"/>
      <c r="O41" s="2796"/>
      <c r="P41" s="2796"/>
      <c r="Q41" s="2796"/>
      <c r="R41" s="2796"/>
      <c r="S41" s="2796"/>
      <c r="T41" s="2796"/>
      <c r="U41" s="2796"/>
      <c r="V41" s="2796"/>
      <c r="W41" s="2796"/>
      <c r="X41" s="2796"/>
      <c r="Y41" s="2796"/>
      <c r="Z41" s="2796"/>
      <c r="AA41" s="2797"/>
      <c r="AB41" s="1153"/>
      <c r="AC41" s="1153"/>
      <c r="AD41" s="1153"/>
      <c r="AE41" s="1153"/>
      <c r="AF41" s="1153"/>
      <c r="AG41" s="1153"/>
      <c r="AH41" s="1153"/>
      <c r="AI41" s="1153"/>
      <c r="AJ41" s="1153"/>
      <c r="AK41" s="1153"/>
      <c r="AL41" s="1153"/>
      <c r="AM41" s="1153"/>
      <c r="AN41" s="1153"/>
      <c r="AO41" s="1153"/>
      <c r="AP41" s="1153"/>
      <c r="AQ41" s="1153"/>
      <c r="AR41" s="1153"/>
      <c r="AS41" s="1153"/>
      <c r="AT41" s="1153"/>
      <c r="AU41" s="951">
        <v>1</v>
      </c>
      <c r="AV41" s="969"/>
      <c r="AW41" s="968"/>
      <c r="AX41" s="968"/>
      <c r="AY41" s="927"/>
      <c r="AZ41" s="927"/>
      <c r="BA41" s="927"/>
      <c r="BB41" s="927"/>
      <c r="BC41" s="927"/>
      <c r="BD41" s="927"/>
      <c r="BE41" s="927"/>
      <c r="BF41" s="927"/>
      <c r="CC41" s="952">
        <v>1</v>
      </c>
    </row>
    <row r="42" spans="1:81" ht="29.25" customHeight="1">
      <c r="A42" s="1156"/>
      <c r="B42" s="1155"/>
      <c r="C42" s="1154"/>
      <c r="D42" s="1154"/>
      <c r="E42" s="1154"/>
      <c r="F42" s="1154"/>
      <c r="G42" s="1154"/>
      <c r="H42" s="1154"/>
      <c r="I42" s="1154"/>
      <c r="J42" s="1154"/>
      <c r="K42" s="1154"/>
      <c r="L42" s="1154"/>
      <c r="M42" s="1154"/>
      <c r="N42" s="1154"/>
      <c r="O42" s="1154"/>
      <c r="P42" s="1154"/>
      <c r="Q42" s="1154"/>
      <c r="R42" s="1154"/>
      <c r="S42" s="1154"/>
      <c r="T42" s="1154"/>
      <c r="U42" s="1154"/>
      <c r="V42" s="1154"/>
      <c r="W42" s="1154"/>
      <c r="X42" s="1154"/>
      <c r="Y42" s="1154"/>
      <c r="Z42" s="1154"/>
      <c r="AA42" s="1154"/>
      <c r="AB42" s="1153"/>
      <c r="AC42" s="1153"/>
      <c r="AD42" s="1153"/>
      <c r="AE42" s="1153"/>
      <c r="AF42" s="1153"/>
      <c r="AG42" s="1153"/>
      <c r="AH42" s="1153"/>
      <c r="AI42" s="1153"/>
      <c r="AJ42" s="1153"/>
      <c r="AK42" s="1153"/>
      <c r="AL42" s="1153"/>
      <c r="AM42" s="1153"/>
      <c r="AN42" s="1153"/>
      <c r="AO42" s="1153"/>
      <c r="AP42" s="1153"/>
      <c r="AQ42" s="1153"/>
      <c r="AR42" s="1153"/>
      <c r="AS42" s="1153"/>
      <c r="AT42" s="1153"/>
      <c r="AU42" s="951">
        <v>1</v>
      </c>
      <c r="AV42" s="970"/>
      <c r="AW42" s="968"/>
      <c r="AX42" s="968"/>
      <c r="AY42" s="927"/>
      <c r="AZ42" s="927"/>
      <c r="BA42" s="927"/>
      <c r="BB42" s="927"/>
      <c r="BC42" s="927"/>
      <c r="BD42" s="927"/>
      <c r="BE42" s="927"/>
      <c r="BF42" s="927"/>
      <c r="CC42" s="952">
        <v>1</v>
      </c>
    </row>
    <row r="43" spans="1:81" ht="30" customHeight="1">
      <c r="A43" s="1152"/>
      <c r="B43" s="2798" t="s">
        <v>509</v>
      </c>
      <c r="C43" s="2799"/>
      <c r="D43" s="2799"/>
      <c r="E43" s="2799"/>
      <c r="F43" s="2799"/>
      <c r="G43" s="2799"/>
      <c r="H43" s="2799"/>
      <c r="I43" s="2799"/>
      <c r="J43" s="2799"/>
      <c r="K43" s="2799"/>
      <c r="L43" s="2799"/>
      <c r="M43" s="2799"/>
      <c r="N43" s="2799"/>
      <c r="O43" s="2799"/>
      <c r="P43" s="2799"/>
      <c r="Q43" s="2799"/>
      <c r="R43" s="2799"/>
      <c r="S43" s="2799"/>
      <c r="T43" s="2799"/>
      <c r="U43" s="2799"/>
      <c r="V43" s="2799"/>
      <c r="W43" s="2799"/>
      <c r="X43" s="2799"/>
      <c r="Y43" s="2799"/>
      <c r="Z43" s="2799"/>
      <c r="AA43" s="2800"/>
      <c r="AB43" s="1139"/>
      <c r="AC43" s="1139"/>
      <c r="AD43" s="1139"/>
      <c r="AE43" s="1139"/>
      <c r="AF43" s="1139"/>
      <c r="AG43" s="1139"/>
      <c r="AH43" s="1139"/>
      <c r="AI43" s="1139"/>
      <c r="AJ43" s="1139"/>
      <c r="AK43" s="1139"/>
      <c r="AL43" s="1139"/>
      <c r="AM43" s="1139"/>
      <c r="AN43" s="1139"/>
      <c r="AO43" s="1139"/>
      <c r="AP43" s="1139"/>
      <c r="AQ43" s="1139"/>
      <c r="AR43" s="1139"/>
      <c r="AS43" s="1139"/>
      <c r="AT43" s="1139"/>
      <c r="AU43" s="951">
        <v>1</v>
      </c>
      <c r="AV43" s="970"/>
      <c r="AW43" s="968"/>
      <c r="AX43" s="968"/>
      <c r="AY43" s="927"/>
      <c r="AZ43" s="927"/>
      <c r="BA43" s="927"/>
      <c r="BB43" s="927"/>
      <c r="BC43" s="927"/>
      <c r="BD43" s="968"/>
      <c r="BE43" s="968"/>
      <c r="BF43" s="968"/>
      <c r="CC43" s="952">
        <v>1</v>
      </c>
    </row>
    <row r="44" spans="1:81" ht="24.95" customHeight="1" outlineLevel="1">
      <c r="A44" s="2740" t="s">
        <v>515</v>
      </c>
      <c r="B44" s="2741"/>
      <c r="C44" s="2741"/>
      <c r="D44" s="2741"/>
      <c r="E44" s="2741"/>
      <c r="F44" s="2741"/>
      <c r="G44" s="2741"/>
      <c r="H44" s="2741"/>
      <c r="I44" s="2741"/>
      <c r="J44" s="2741"/>
      <c r="K44" s="2741"/>
      <c r="L44" s="2741"/>
      <c r="M44" s="2741"/>
      <c r="N44" s="2741"/>
      <c r="O44" s="2741"/>
      <c r="P44" s="2741"/>
      <c r="Q44" s="2741"/>
      <c r="R44" s="2741"/>
      <c r="S44" s="2741"/>
      <c r="T44" s="2741"/>
      <c r="U44" s="2741"/>
      <c r="V44" s="2741"/>
      <c r="W44" s="2741"/>
      <c r="X44" s="2741"/>
      <c r="Y44" s="2741"/>
      <c r="Z44" s="2741"/>
      <c r="AA44" s="2742"/>
      <c r="AB44" s="1138"/>
      <c r="AC44" s="1138"/>
      <c r="AD44" s="1138"/>
      <c r="AE44" s="1138"/>
      <c r="AF44" s="1138"/>
      <c r="AG44" s="1138"/>
      <c r="AH44" s="1138"/>
      <c r="AI44" s="1138"/>
      <c r="AJ44" s="1138"/>
      <c r="AK44" s="1138"/>
      <c r="AL44" s="1138"/>
      <c r="AM44" s="1138"/>
      <c r="AN44" s="1138"/>
      <c r="AO44" s="1138"/>
      <c r="AP44" s="1138"/>
      <c r="AQ44" s="1138"/>
      <c r="AR44" s="1138"/>
      <c r="AS44" s="1138"/>
      <c r="AT44" s="1138"/>
      <c r="AU44" s="951">
        <v>1</v>
      </c>
      <c r="AV44" s="970"/>
      <c r="AW44" s="968"/>
      <c r="AX44" s="968"/>
      <c r="AY44" s="927"/>
      <c r="AZ44" s="927"/>
      <c r="BA44" s="927"/>
      <c r="BB44" s="927"/>
      <c r="BC44" s="927"/>
      <c r="BD44" s="968"/>
      <c r="BE44" s="968"/>
      <c r="BF44" s="968"/>
      <c r="CC44" s="952">
        <v>1</v>
      </c>
    </row>
    <row r="45" spans="1:81" ht="10.5" customHeight="1" outlineLevel="1">
      <c r="A45" s="1143"/>
      <c r="B45" s="2801" t="s">
        <v>469</v>
      </c>
      <c r="C45" s="2629"/>
      <c r="D45" s="2629"/>
      <c r="E45" s="2629"/>
      <c r="F45" s="1151"/>
      <c r="G45" s="1151"/>
      <c r="H45" s="1023"/>
      <c r="I45" s="1023"/>
      <c r="J45" s="1145"/>
      <c r="K45" s="1145"/>
      <c r="L45" s="1145"/>
      <c r="M45" s="1145"/>
      <c r="N45" s="1145"/>
      <c r="O45" s="1145"/>
      <c r="P45" s="1145"/>
      <c r="Q45" s="1145"/>
      <c r="R45" s="1145"/>
      <c r="S45" s="1145"/>
      <c r="T45" s="1145"/>
      <c r="U45" s="1145"/>
      <c r="V45" s="1145"/>
      <c r="W45" s="1145"/>
      <c r="X45" s="1145"/>
      <c r="Y45" s="1145"/>
      <c r="Z45" s="1145"/>
      <c r="AA45" s="1150"/>
      <c r="AB45" s="1139"/>
      <c r="AC45" s="1139"/>
      <c r="AD45" s="1139"/>
      <c r="AE45" s="1139"/>
      <c r="AF45" s="1139"/>
      <c r="AG45" s="1139"/>
      <c r="AH45" s="1139"/>
      <c r="AI45" s="1139"/>
      <c r="AJ45" s="1139"/>
      <c r="AK45" s="1139"/>
      <c r="AL45" s="1139"/>
      <c r="AM45" s="1139"/>
      <c r="AN45" s="1139"/>
      <c r="AO45" s="1139"/>
      <c r="AP45" s="1139"/>
      <c r="AQ45" s="1139"/>
      <c r="AR45" s="1139"/>
      <c r="AS45" s="1139"/>
      <c r="AT45" s="1139"/>
      <c r="AU45" s="951">
        <v>1</v>
      </c>
      <c r="AV45" s="970"/>
      <c r="AW45" s="968"/>
      <c r="AX45" s="968"/>
      <c r="AY45" s="968"/>
      <c r="AZ45" s="932"/>
      <c r="BA45" s="968"/>
      <c r="BB45" s="968"/>
      <c r="BC45" s="968"/>
      <c r="BD45" s="968"/>
      <c r="BE45" s="968"/>
      <c r="BF45" s="968"/>
      <c r="CC45" s="952">
        <v>1</v>
      </c>
    </row>
    <row r="46" spans="1:81" ht="15" customHeight="1" outlineLevel="1">
      <c r="A46" s="1143"/>
      <c r="B46" s="1144" t="s">
        <v>468</v>
      </c>
      <c r="C46" s="2762" t="s">
        <v>516</v>
      </c>
      <c r="D46" s="2802"/>
      <c r="E46" s="1144" t="s">
        <v>468</v>
      </c>
      <c r="F46" s="2762" t="s">
        <v>516</v>
      </c>
      <c r="G46" s="2763"/>
      <c r="H46" s="2802"/>
      <c r="I46" s="2760" t="s">
        <v>473</v>
      </c>
      <c r="J46" s="2761"/>
      <c r="K46" s="2762" t="s">
        <v>516</v>
      </c>
      <c r="L46" s="2763"/>
      <c r="M46" s="2763"/>
      <c r="N46" s="2763"/>
      <c r="O46" s="2802"/>
      <c r="P46" s="2760" t="s">
        <v>473</v>
      </c>
      <c r="Q46" s="2761"/>
      <c r="R46" s="2762" t="s">
        <v>516</v>
      </c>
      <c r="S46" s="2763"/>
      <c r="T46" s="2763"/>
      <c r="U46" s="2763"/>
      <c r="V46" s="2802"/>
      <c r="W46" s="1144" t="s">
        <v>136</v>
      </c>
      <c r="X46" s="2762" t="s">
        <v>516</v>
      </c>
      <c r="Y46" s="2763"/>
      <c r="Z46" s="2763"/>
      <c r="AA46" s="2792"/>
      <c r="AB46" s="971"/>
      <c r="AC46" s="971"/>
      <c r="AD46" s="971"/>
      <c r="AE46" s="971"/>
      <c r="AF46" s="971"/>
      <c r="AG46" s="971"/>
      <c r="AH46" s="971"/>
      <c r="AI46" s="971"/>
      <c r="AJ46" s="971"/>
      <c r="AK46" s="971"/>
      <c r="AL46" s="971"/>
      <c r="AM46" s="971"/>
      <c r="AN46" s="971"/>
      <c r="AO46" s="971"/>
      <c r="AP46" s="971"/>
      <c r="AQ46" s="971"/>
      <c r="AR46" s="971"/>
      <c r="AS46" s="971"/>
      <c r="AT46" s="971"/>
      <c r="AU46" s="951">
        <v>1</v>
      </c>
      <c r="AV46" s="970"/>
      <c r="AW46" s="968"/>
      <c r="AX46" s="968"/>
      <c r="AY46" s="968"/>
      <c r="AZ46" s="932"/>
      <c r="BA46" s="968"/>
      <c r="BB46" s="968"/>
      <c r="BC46" s="968"/>
      <c r="BD46" s="968"/>
      <c r="BE46" s="968"/>
      <c r="BF46" s="968"/>
      <c r="CC46" s="952">
        <v>1</v>
      </c>
    </row>
    <row r="47" spans="1:81" ht="23.25" customHeight="1" outlineLevel="1">
      <c r="A47" s="1143"/>
      <c r="B47" s="1142"/>
      <c r="C47" s="2759" t="s">
        <v>137</v>
      </c>
      <c r="D47" s="2723"/>
      <c r="E47" s="1142"/>
      <c r="F47" s="2759" t="s">
        <v>138</v>
      </c>
      <c r="G47" s="2684"/>
      <c r="H47" s="2723"/>
      <c r="I47" s="2724"/>
      <c r="J47" s="2725"/>
      <c r="K47" s="2759" t="s">
        <v>139</v>
      </c>
      <c r="L47" s="2684"/>
      <c r="M47" s="2684"/>
      <c r="N47" s="2684"/>
      <c r="O47" s="2723"/>
      <c r="P47" s="2724"/>
      <c r="Q47" s="2725"/>
      <c r="R47" s="2757"/>
      <c r="S47" s="2728"/>
      <c r="T47" s="2728"/>
      <c r="U47" s="2728"/>
      <c r="V47" s="2758"/>
      <c r="W47" s="1149"/>
      <c r="X47" s="2793"/>
      <c r="Y47" s="2728"/>
      <c r="Z47" s="2728"/>
      <c r="AA47" s="2729"/>
      <c r="AB47" s="1061"/>
      <c r="AC47" s="1061"/>
      <c r="AD47" s="1061"/>
      <c r="AE47" s="1061"/>
      <c r="AF47" s="1061"/>
      <c r="AG47" s="1061"/>
      <c r="AH47" s="1061"/>
      <c r="AI47" s="1061"/>
      <c r="AJ47" s="1061"/>
      <c r="AK47" s="1061"/>
      <c r="AL47" s="1061"/>
      <c r="AM47" s="1061"/>
      <c r="AN47" s="1061"/>
      <c r="AO47" s="1061"/>
      <c r="AP47" s="1061"/>
      <c r="AQ47" s="1061"/>
      <c r="AR47" s="1061"/>
      <c r="AS47" s="1061"/>
      <c r="AT47" s="1061"/>
      <c r="AU47" s="951">
        <v>1</v>
      </c>
      <c r="AV47" s="1002" t="str">
        <f t="shared" ref="AV47:AV52" si="2">IF(COUNTA(B47)&gt;0,C47,"")</f>
        <v/>
      </c>
      <c r="AW47" s="1002" t="str">
        <f t="shared" ref="AW47:AW52" si="3">IF(COUNTA(E47)&gt;0,F47,"")</f>
        <v/>
      </c>
      <c r="AX47" s="1002" t="str">
        <f t="shared" ref="AX47:AX52" si="4">IF(COUNTA(I47)&gt;0,K47,"")</f>
        <v/>
      </c>
      <c r="AY47" s="1002" t="str">
        <f t="shared" ref="AY47:AY52" si="5">IF(COUNTA(P47)&gt;0,R47,"")</f>
        <v/>
      </c>
      <c r="AZ47" s="1002" t="str">
        <f t="shared" ref="AZ47:AZ52" si="6">IF(COUNTA(W47)&gt;0,X47,"")</f>
        <v/>
      </c>
      <c r="BA47" s="1002" t="str">
        <f>IF(BA53=0,"",CONCATENATE(AV47,"
",AV48,"
",AV49,"
",AV50,"
",AV51,"
",AV52))</f>
        <v xml:space="preserve">
2. Riesgo Legal o de Cumplimiento
4. Riesgo Reputacional
5. Riesgo Fiscal
</v>
      </c>
      <c r="BB47" s="1002" t="str">
        <f>IF(BB53=0,"",CONCATENATE(AW47,"
",AW48,"
",AW49,"
",AW50,"
",AW51,"
",AW52))</f>
        <v xml:space="preserve">
9. Riesgo LAFT
</v>
      </c>
      <c r="BC47" s="1002" t="str">
        <f>IF(BC53=0,"",CONCATENATE(AX47,"
",AX48,"
",AX49,"
",AX50,"
",AX51,"
",AX52))</f>
        <v/>
      </c>
      <c r="BD47" s="1002" t="str">
        <f>IF(BD53=0,"",CONCATENATE(AY47,"
",AY48,"
",AY49,"
",AY50,"
",AY51,"
",AY52))</f>
        <v/>
      </c>
      <c r="BE47" s="1002" t="str">
        <f>IF(BE53=0,"",CONCATENATE(AZ47,"
",AZ48,"
",AZ49,"
",AZ50,"
",AZ51,"
",AZ52))</f>
        <v/>
      </c>
      <c r="BF47" s="1002" t="str">
        <f>CONCATENATE(BA47,"
",BB47,"
",BC47,"
",BD47,"
",BE47)</f>
        <v xml:space="preserve">
2. Riesgo Legal o de Cumplimiento
4. Riesgo Reputacional
5. Riesgo Fiscal
9. Riesgo LAFT
</v>
      </c>
      <c r="CC47" s="952">
        <v>1</v>
      </c>
    </row>
    <row r="48" spans="1:81" ht="23.25" customHeight="1" outlineLevel="1">
      <c r="A48" s="1143"/>
      <c r="B48" s="1142" t="s">
        <v>0</v>
      </c>
      <c r="C48" s="2759" t="s">
        <v>140</v>
      </c>
      <c r="D48" s="2723"/>
      <c r="E48" s="1142"/>
      <c r="F48" s="2759" t="s">
        <v>141</v>
      </c>
      <c r="G48" s="2684"/>
      <c r="H48" s="2723"/>
      <c r="I48" s="2724"/>
      <c r="J48" s="2725"/>
      <c r="K48" s="2759" t="s">
        <v>142</v>
      </c>
      <c r="L48" s="2684"/>
      <c r="M48" s="2684"/>
      <c r="N48" s="2684"/>
      <c r="O48" s="2723"/>
      <c r="P48" s="2724"/>
      <c r="Q48" s="2725"/>
      <c r="R48" s="2757"/>
      <c r="S48" s="2728"/>
      <c r="T48" s="2728"/>
      <c r="U48" s="2728"/>
      <c r="V48" s="2758"/>
      <c r="W48" s="1149"/>
      <c r="X48" s="2793"/>
      <c r="Y48" s="2728"/>
      <c r="Z48" s="2728"/>
      <c r="AA48" s="2729"/>
      <c r="AB48" s="1061"/>
      <c r="AC48" s="1061"/>
      <c r="AD48" s="1061"/>
      <c r="AE48" s="1061"/>
      <c r="AF48" s="1061"/>
      <c r="AG48" s="1061"/>
      <c r="AH48" s="1061"/>
      <c r="AI48" s="1061"/>
      <c r="AJ48" s="1061"/>
      <c r="AK48" s="1061"/>
      <c r="AL48" s="1061"/>
      <c r="AM48" s="1061"/>
      <c r="AN48" s="1061"/>
      <c r="AO48" s="1061"/>
      <c r="AP48" s="1061"/>
      <c r="AQ48" s="1061"/>
      <c r="AR48" s="1061"/>
      <c r="AS48" s="1061"/>
      <c r="AT48" s="1061"/>
      <c r="AU48" s="951">
        <v>1</v>
      </c>
      <c r="AV48" s="1002" t="str">
        <f t="shared" si="2"/>
        <v>2. Riesgo Legal o de Cumplimiento</v>
      </c>
      <c r="AW48" s="1002" t="str">
        <f t="shared" si="3"/>
        <v/>
      </c>
      <c r="AX48" s="1002" t="str">
        <f t="shared" si="4"/>
        <v/>
      </c>
      <c r="AY48" s="1002" t="str">
        <f t="shared" si="5"/>
        <v/>
      </c>
      <c r="AZ48" s="1002" t="str">
        <f t="shared" si="6"/>
        <v/>
      </c>
      <c r="BA48" s="968"/>
      <c r="BB48" s="932"/>
      <c r="BC48" s="932"/>
      <c r="BD48" s="968"/>
      <c r="BE48" s="968"/>
      <c r="BF48" s="968"/>
      <c r="CC48" s="952">
        <v>1</v>
      </c>
    </row>
    <row r="49" spans="1:81" ht="23.25" customHeight="1" outlineLevel="1">
      <c r="A49" s="1143"/>
      <c r="B49" s="1142"/>
      <c r="C49" s="2759" t="s">
        <v>143</v>
      </c>
      <c r="D49" s="2723"/>
      <c r="E49" s="1142"/>
      <c r="F49" s="2759" t="s">
        <v>144</v>
      </c>
      <c r="G49" s="2684"/>
      <c r="H49" s="2723"/>
      <c r="I49" s="2724"/>
      <c r="J49" s="2725"/>
      <c r="K49" s="2759" t="s">
        <v>145</v>
      </c>
      <c r="L49" s="2684"/>
      <c r="M49" s="2684"/>
      <c r="N49" s="2684"/>
      <c r="O49" s="2723"/>
      <c r="P49" s="2724"/>
      <c r="Q49" s="2725"/>
      <c r="R49" s="2757"/>
      <c r="S49" s="2728"/>
      <c r="T49" s="2728"/>
      <c r="U49" s="2728"/>
      <c r="V49" s="2758"/>
      <c r="W49" s="1149"/>
      <c r="X49" s="2793"/>
      <c r="Y49" s="2728"/>
      <c r="Z49" s="2728"/>
      <c r="AA49" s="2729"/>
      <c r="AB49" s="1061"/>
      <c r="AC49" s="1061"/>
      <c r="AD49" s="1061"/>
      <c r="AE49" s="1061"/>
      <c r="AF49" s="1061"/>
      <c r="AG49" s="1061"/>
      <c r="AH49" s="1061"/>
      <c r="AI49" s="1061"/>
      <c r="AJ49" s="1061"/>
      <c r="AK49" s="1061"/>
      <c r="AL49" s="1061"/>
      <c r="AM49" s="1061"/>
      <c r="AN49" s="1061"/>
      <c r="AO49" s="1061"/>
      <c r="AP49" s="1061"/>
      <c r="AQ49" s="1061"/>
      <c r="AR49" s="1061"/>
      <c r="AS49" s="1061"/>
      <c r="AT49" s="1061"/>
      <c r="AU49" s="951">
        <v>1</v>
      </c>
      <c r="AV49" s="1002" t="str">
        <f t="shared" si="2"/>
        <v/>
      </c>
      <c r="AW49" s="1002" t="str">
        <f t="shared" si="3"/>
        <v/>
      </c>
      <c r="AX49" s="1002" t="str">
        <f t="shared" si="4"/>
        <v/>
      </c>
      <c r="AY49" s="1002" t="str">
        <f t="shared" si="5"/>
        <v/>
      </c>
      <c r="AZ49" s="1002" t="str">
        <f t="shared" si="6"/>
        <v/>
      </c>
      <c r="BA49" s="968"/>
      <c r="BB49" s="932"/>
      <c r="BC49" s="932"/>
      <c r="BD49" s="968"/>
      <c r="BE49" s="968"/>
      <c r="BF49" s="968"/>
      <c r="CC49" s="952">
        <v>1</v>
      </c>
    </row>
    <row r="50" spans="1:81" ht="23.25" customHeight="1" outlineLevel="1">
      <c r="A50" s="1143"/>
      <c r="B50" s="1142" t="s">
        <v>0</v>
      </c>
      <c r="C50" s="2759" t="s">
        <v>146</v>
      </c>
      <c r="D50" s="2723"/>
      <c r="E50" s="1142" t="s">
        <v>0</v>
      </c>
      <c r="F50" s="2759" t="s">
        <v>147</v>
      </c>
      <c r="G50" s="2684"/>
      <c r="H50" s="2723"/>
      <c r="I50" s="2724"/>
      <c r="J50" s="2725"/>
      <c r="K50" s="2759" t="s">
        <v>148</v>
      </c>
      <c r="L50" s="2684"/>
      <c r="M50" s="2684"/>
      <c r="N50" s="2684"/>
      <c r="O50" s="2723"/>
      <c r="P50" s="2724"/>
      <c r="Q50" s="2725"/>
      <c r="R50" s="2757"/>
      <c r="S50" s="2728"/>
      <c r="T50" s="2728"/>
      <c r="U50" s="2728"/>
      <c r="V50" s="2758"/>
      <c r="W50" s="1149"/>
      <c r="X50" s="2793"/>
      <c r="Y50" s="2728"/>
      <c r="Z50" s="2728"/>
      <c r="AA50" s="2729"/>
      <c r="AB50" s="1061"/>
      <c r="AC50" s="1061"/>
      <c r="AD50" s="1061"/>
      <c r="AE50" s="1061"/>
      <c r="AF50" s="1061"/>
      <c r="AG50" s="1061"/>
      <c r="AH50" s="1061"/>
      <c r="AI50" s="1061"/>
      <c r="AJ50" s="1061"/>
      <c r="AK50" s="1061"/>
      <c r="AL50" s="1061"/>
      <c r="AM50" s="1061"/>
      <c r="AN50" s="1061"/>
      <c r="AO50" s="1061"/>
      <c r="AP50" s="1061"/>
      <c r="AQ50" s="1061"/>
      <c r="AR50" s="1061"/>
      <c r="AS50" s="1061"/>
      <c r="AT50" s="1061"/>
      <c r="AU50" s="951">
        <v>1</v>
      </c>
      <c r="AV50" s="1002" t="str">
        <f t="shared" si="2"/>
        <v>4. Riesgo Reputacional</v>
      </c>
      <c r="AW50" s="1002" t="str">
        <f t="shared" si="3"/>
        <v>9. Riesgo LAFT</v>
      </c>
      <c r="AX50" s="1002" t="str">
        <f t="shared" si="4"/>
        <v/>
      </c>
      <c r="AY50" s="1002" t="str">
        <f t="shared" si="5"/>
        <v/>
      </c>
      <c r="AZ50" s="1002" t="str">
        <f t="shared" si="6"/>
        <v/>
      </c>
      <c r="BA50" s="968"/>
      <c r="BB50" s="932"/>
      <c r="BC50" s="932"/>
      <c r="BD50" s="968"/>
      <c r="BE50" s="968"/>
      <c r="BF50" s="968"/>
      <c r="CC50" s="952">
        <v>1</v>
      </c>
    </row>
    <row r="51" spans="1:81" ht="23.25" customHeight="1" outlineLevel="1">
      <c r="A51" s="1143"/>
      <c r="B51" s="1142" t="s">
        <v>0</v>
      </c>
      <c r="C51" s="2759" t="s">
        <v>149</v>
      </c>
      <c r="D51" s="2723"/>
      <c r="E51" s="1142"/>
      <c r="F51" s="2759" t="s">
        <v>150</v>
      </c>
      <c r="G51" s="2684"/>
      <c r="H51" s="2723"/>
      <c r="I51" s="2724"/>
      <c r="J51" s="2725"/>
      <c r="K51" s="2759" t="s">
        <v>151</v>
      </c>
      <c r="L51" s="2684"/>
      <c r="M51" s="2684"/>
      <c r="N51" s="2684"/>
      <c r="O51" s="2723"/>
      <c r="P51" s="2724"/>
      <c r="Q51" s="2725"/>
      <c r="R51" s="2757"/>
      <c r="S51" s="2728"/>
      <c r="T51" s="2728"/>
      <c r="U51" s="2728"/>
      <c r="V51" s="2758"/>
      <c r="W51" s="1149"/>
      <c r="X51" s="2793"/>
      <c r="Y51" s="2728"/>
      <c r="Z51" s="2728"/>
      <c r="AA51" s="2729"/>
      <c r="AB51" s="1061"/>
      <c r="AC51" s="1061"/>
      <c r="AD51" s="1061"/>
      <c r="AE51" s="1061"/>
      <c r="AF51" s="1061"/>
      <c r="AG51" s="1061"/>
      <c r="AH51" s="1061"/>
      <c r="AI51" s="1061"/>
      <c r="AJ51" s="1061"/>
      <c r="AK51" s="1061"/>
      <c r="AL51" s="1061"/>
      <c r="AM51" s="1061"/>
      <c r="AN51" s="1061"/>
      <c r="AO51" s="1061"/>
      <c r="AP51" s="1061"/>
      <c r="AQ51" s="1061"/>
      <c r="AR51" s="1061"/>
      <c r="AS51" s="1061"/>
      <c r="AT51" s="1061"/>
      <c r="AU51" s="951">
        <v>1</v>
      </c>
      <c r="AV51" s="1002" t="str">
        <f t="shared" si="2"/>
        <v>5. Riesgo Fiscal</v>
      </c>
      <c r="AW51" s="1002" t="str">
        <f t="shared" si="3"/>
        <v/>
      </c>
      <c r="AX51" s="1002" t="str">
        <f t="shared" si="4"/>
        <v/>
      </c>
      <c r="AY51" s="1002" t="str">
        <f t="shared" si="5"/>
        <v/>
      </c>
      <c r="AZ51" s="1002" t="str">
        <f t="shared" si="6"/>
        <v/>
      </c>
      <c r="BA51" s="968"/>
      <c r="BB51" s="968"/>
      <c r="BC51" s="968"/>
      <c r="BD51" s="968"/>
      <c r="BE51" s="968"/>
      <c r="BF51" s="968"/>
      <c r="CC51" s="952">
        <v>1</v>
      </c>
    </row>
    <row r="52" spans="1:81" ht="23.25" customHeight="1" outlineLevel="1">
      <c r="A52" s="1141"/>
      <c r="B52" s="1140"/>
      <c r="C52" s="2730" t="s">
        <v>152</v>
      </c>
      <c r="D52" s="2732"/>
      <c r="E52" s="1140"/>
      <c r="F52" s="2730" t="s">
        <v>153</v>
      </c>
      <c r="G52" s="2731"/>
      <c r="H52" s="2732"/>
      <c r="I52" s="2738"/>
      <c r="J52" s="2739"/>
      <c r="K52" s="2730" t="s">
        <v>154</v>
      </c>
      <c r="L52" s="2731"/>
      <c r="M52" s="2731"/>
      <c r="N52" s="2731"/>
      <c r="O52" s="2732"/>
      <c r="P52" s="2738"/>
      <c r="Q52" s="2739"/>
      <c r="R52" s="2765"/>
      <c r="S52" s="2734"/>
      <c r="T52" s="2734"/>
      <c r="U52" s="2734"/>
      <c r="V52" s="2735"/>
      <c r="W52" s="1148"/>
      <c r="X52" s="2803"/>
      <c r="Y52" s="2734"/>
      <c r="Z52" s="2734"/>
      <c r="AA52" s="2794"/>
      <c r="AB52" s="1061"/>
      <c r="AC52" s="1061"/>
      <c r="AD52" s="1061"/>
      <c r="AE52" s="1061"/>
      <c r="AF52" s="1061"/>
      <c r="AG52" s="1061"/>
      <c r="AH52" s="1061"/>
      <c r="AI52" s="1061"/>
      <c r="AJ52" s="1061"/>
      <c r="AK52" s="1061"/>
      <c r="AL52" s="1061"/>
      <c r="AM52" s="1061"/>
      <c r="AN52" s="1061"/>
      <c r="AO52" s="1061"/>
      <c r="AP52" s="1061"/>
      <c r="AQ52" s="1061"/>
      <c r="AR52" s="1061"/>
      <c r="AS52" s="1061"/>
      <c r="AT52" s="1061"/>
      <c r="AU52" s="951">
        <v>1</v>
      </c>
      <c r="AV52" s="1002" t="str">
        <f t="shared" si="2"/>
        <v/>
      </c>
      <c r="AW52" s="1002" t="str">
        <f t="shared" si="3"/>
        <v/>
      </c>
      <c r="AX52" s="1002" t="str">
        <f t="shared" si="4"/>
        <v/>
      </c>
      <c r="AY52" s="1002" t="str">
        <f t="shared" si="5"/>
        <v/>
      </c>
      <c r="AZ52" s="1002" t="str">
        <f t="shared" si="6"/>
        <v/>
      </c>
      <c r="BA52" s="968"/>
      <c r="BB52" s="968"/>
      <c r="BC52" s="968"/>
      <c r="BD52" s="968"/>
      <c r="BE52" s="968"/>
      <c r="BF52" s="968"/>
      <c r="CC52" s="952">
        <v>1</v>
      </c>
    </row>
    <row r="53" spans="1:81" ht="13.5" customHeight="1">
      <c r="A53" s="1147"/>
      <c r="B53" s="1139"/>
      <c r="C53" s="1139"/>
      <c r="D53" s="1139"/>
      <c r="E53" s="1139"/>
      <c r="F53" s="1139"/>
      <c r="G53" s="1139"/>
      <c r="H53" s="1139"/>
      <c r="I53" s="1139"/>
      <c r="J53" s="1139"/>
      <c r="K53" s="1139"/>
      <c r="L53" s="1139"/>
      <c r="M53" s="1139"/>
      <c r="N53" s="1139"/>
      <c r="O53" s="1139"/>
      <c r="P53" s="1139"/>
      <c r="Q53" s="1139"/>
      <c r="R53" s="1139"/>
      <c r="S53" s="1139"/>
      <c r="T53" s="1139"/>
      <c r="U53" s="1139"/>
      <c r="V53" s="1139"/>
      <c r="W53" s="1139"/>
      <c r="X53" s="1139"/>
      <c r="Y53" s="1139"/>
      <c r="Z53" s="1139"/>
      <c r="AA53" s="1146"/>
      <c r="AB53" s="1139"/>
      <c r="AC53" s="1139"/>
      <c r="AD53" s="1139"/>
      <c r="AE53" s="1139"/>
      <c r="AF53" s="1139"/>
      <c r="AG53" s="1139"/>
      <c r="AH53" s="1139"/>
      <c r="AI53" s="1139"/>
      <c r="AJ53" s="1139"/>
      <c r="AK53" s="1139"/>
      <c r="AL53" s="1139"/>
      <c r="AM53" s="1139"/>
      <c r="AN53" s="1139"/>
      <c r="AO53" s="1139"/>
      <c r="AP53" s="1139"/>
      <c r="AQ53" s="1139"/>
      <c r="AR53" s="1139"/>
      <c r="AS53" s="1139"/>
      <c r="AT53" s="1139"/>
      <c r="AU53" s="951">
        <v>1</v>
      </c>
      <c r="AV53" s="970"/>
      <c r="AW53" s="1002" t="str">
        <f>IF((COUNTA(F53)&gt;0),G53,"")</f>
        <v/>
      </c>
      <c r="AX53" s="968"/>
      <c r="AY53" s="927"/>
      <c r="AZ53" s="927"/>
      <c r="BA53" s="1022">
        <f>COUNTA(B47:B52)</f>
        <v>3</v>
      </c>
      <c r="BB53" s="1022">
        <f>COUNTA(E47:E52)</f>
        <v>1</v>
      </c>
      <c r="BC53" s="1022">
        <f>COUNTA(I47:J52)</f>
        <v>0</v>
      </c>
      <c r="BD53" s="1022">
        <f>COUNTA(P47:Q52)</f>
        <v>0</v>
      </c>
      <c r="BE53" s="1022">
        <f>COUNTA(W47:W52)</f>
        <v>0</v>
      </c>
      <c r="BF53" s="968"/>
      <c r="CC53" s="952">
        <v>1</v>
      </c>
    </row>
    <row r="54" spans="1:81" ht="24.95" customHeight="1">
      <c r="A54" s="2740" t="s">
        <v>514</v>
      </c>
      <c r="B54" s="2741"/>
      <c r="C54" s="2741"/>
      <c r="D54" s="2741"/>
      <c r="E54" s="2741"/>
      <c r="F54" s="2741"/>
      <c r="G54" s="2741"/>
      <c r="H54" s="2741"/>
      <c r="I54" s="2741"/>
      <c r="J54" s="2741"/>
      <c r="K54" s="2741"/>
      <c r="L54" s="2741"/>
      <c r="M54" s="2741"/>
      <c r="N54" s="2741"/>
      <c r="O54" s="2741"/>
      <c r="P54" s="2741"/>
      <c r="Q54" s="2741"/>
      <c r="R54" s="2741"/>
      <c r="S54" s="2741"/>
      <c r="T54" s="2741"/>
      <c r="U54" s="2741"/>
      <c r="V54" s="2741"/>
      <c r="W54" s="2741"/>
      <c r="X54" s="2741"/>
      <c r="Y54" s="2741"/>
      <c r="Z54" s="2741"/>
      <c r="AA54" s="2742"/>
      <c r="AB54" s="1138"/>
      <c r="AC54" s="1138"/>
      <c r="AD54" s="1138"/>
      <c r="AE54" s="1138"/>
      <c r="AF54" s="1138"/>
      <c r="AG54" s="1138"/>
      <c r="AH54" s="1138"/>
      <c r="AI54" s="1138"/>
      <c r="AJ54" s="1138"/>
      <c r="AK54" s="1138"/>
      <c r="AL54" s="1138"/>
      <c r="AM54" s="1138"/>
      <c r="AN54" s="1138"/>
      <c r="AO54" s="1138"/>
      <c r="AP54" s="1138"/>
      <c r="AQ54" s="1138"/>
      <c r="AR54" s="1138"/>
      <c r="AS54" s="1138"/>
      <c r="AT54" s="1138"/>
      <c r="AU54" s="951">
        <v>1</v>
      </c>
      <c r="AV54" s="970"/>
      <c r="AW54" s="968"/>
      <c r="AX54" s="968"/>
      <c r="AY54" s="968"/>
      <c r="AZ54" s="968"/>
      <c r="BA54" s="968"/>
      <c r="BB54" s="968"/>
      <c r="BC54" s="968"/>
      <c r="BD54" s="968"/>
      <c r="BE54" s="968"/>
      <c r="BF54" s="968"/>
      <c r="CC54" s="952">
        <v>1</v>
      </c>
    </row>
    <row r="55" spans="1:81" ht="22.5" customHeight="1">
      <c r="A55" s="1143"/>
      <c r="B55" s="2820" t="s">
        <v>155</v>
      </c>
      <c r="C55" s="2629"/>
      <c r="D55" s="2629"/>
      <c r="E55" s="2629"/>
      <c r="F55" s="2629"/>
      <c r="G55" s="2629"/>
      <c r="H55" s="2629"/>
      <c r="I55" s="2629"/>
      <c r="J55" s="2629"/>
      <c r="K55" s="2629"/>
      <c r="L55" s="2629"/>
      <c r="M55" s="2629"/>
      <c r="N55" s="2629"/>
      <c r="O55" s="2629"/>
      <c r="P55" s="1145"/>
      <c r="Q55" s="1145"/>
      <c r="R55" s="1145"/>
      <c r="S55" s="1145"/>
      <c r="T55" s="1145"/>
      <c r="U55" s="1145"/>
      <c r="V55" s="2821" t="s">
        <v>156</v>
      </c>
      <c r="W55" s="2658"/>
      <c r="X55" s="2934"/>
      <c r="Y55" s="2935"/>
      <c r="Z55" s="2935"/>
      <c r="AA55" s="2936"/>
      <c r="AB55" s="1139"/>
      <c r="AC55" s="1139"/>
      <c r="AD55" s="1139"/>
      <c r="AE55" s="1139"/>
      <c r="AF55" s="1139"/>
      <c r="AG55" s="1139"/>
      <c r="AH55" s="1139"/>
      <c r="AI55" s="1139"/>
      <c r="AJ55" s="1139"/>
      <c r="AK55" s="1139"/>
      <c r="AL55" s="1139"/>
      <c r="AM55" s="1139"/>
      <c r="AN55" s="1139"/>
      <c r="AO55" s="1139"/>
      <c r="AP55" s="1139"/>
      <c r="AQ55" s="1139"/>
      <c r="AR55" s="1139"/>
      <c r="AS55" s="1139"/>
      <c r="AT55" s="1139"/>
      <c r="AU55" s="951">
        <v>1</v>
      </c>
      <c r="AV55" s="970" t="s">
        <v>157</v>
      </c>
      <c r="AW55" s="1031" t="s">
        <v>158</v>
      </c>
      <c r="AX55" s="1031" t="s">
        <v>159</v>
      </c>
      <c r="AY55" s="927"/>
      <c r="AZ55" s="1031" t="s">
        <v>160</v>
      </c>
      <c r="BA55" s="1031" t="s">
        <v>161</v>
      </c>
      <c r="BB55" s="1031" t="s">
        <v>162</v>
      </c>
      <c r="BC55" s="1031" t="s">
        <v>163</v>
      </c>
      <c r="BD55" s="1031" t="s">
        <v>164</v>
      </c>
      <c r="BE55" s="968"/>
      <c r="BF55" s="968"/>
      <c r="CC55" s="952">
        <v>1</v>
      </c>
    </row>
    <row r="56" spans="1:81" ht="15" customHeight="1">
      <c r="A56" s="1143"/>
      <c r="B56" s="1144" t="s">
        <v>468</v>
      </c>
      <c r="C56" s="2762" t="s">
        <v>165</v>
      </c>
      <c r="D56" s="2802"/>
      <c r="E56" s="1144" t="s">
        <v>468</v>
      </c>
      <c r="F56" s="2762" t="s">
        <v>166</v>
      </c>
      <c r="G56" s="2763"/>
      <c r="H56" s="2763"/>
      <c r="I56" s="2763"/>
      <c r="J56" s="2763"/>
      <c r="K56" s="2802"/>
      <c r="L56" s="2760" t="s">
        <v>136</v>
      </c>
      <c r="M56" s="2761"/>
      <c r="N56" s="2762" t="s">
        <v>167</v>
      </c>
      <c r="O56" s="2763"/>
      <c r="P56" s="2763"/>
      <c r="Q56" s="2763"/>
      <c r="R56" s="2763"/>
      <c r="S56" s="2802"/>
      <c r="T56" s="2760" t="s">
        <v>136</v>
      </c>
      <c r="U56" s="2761"/>
      <c r="V56" s="2762"/>
      <c r="W56" s="2763"/>
      <c r="X56" s="2699"/>
      <c r="Y56" s="2699"/>
      <c r="Z56" s="2699"/>
      <c r="AA56" s="2764"/>
      <c r="AB56" s="927"/>
      <c r="AC56" s="927"/>
      <c r="AD56" s="927"/>
      <c r="AE56" s="927"/>
      <c r="AF56" s="927"/>
      <c r="AG56" s="927"/>
      <c r="AH56" s="927"/>
      <c r="AI56" s="927"/>
      <c r="AJ56" s="927"/>
      <c r="AK56" s="927"/>
      <c r="AL56" s="927"/>
      <c r="AM56" s="927"/>
      <c r="AN56" s="927"/>
      <c r="AO56" s="927"/>
      <c r="AP56" s="927"/>
      <c r="AQ56" s="927"/>
      <c r="AR56" s="927"/>
      <c r="AS56" s="927"/>
      <c r="AT56" s="927"/>
      <c r="AU56" s="951">
        <v>1</v>
      </c>
      <c r="AV56" s="970"/>
      <c r="AW56" s="968"/>
      <c r="AX56" s="968"/>
      <c r="AY56" s="968"/>
      <c r="AZ56" s="968"/>
      <c r="BA56" s="968"/>
      <c r="BB56" s="927"/>
      <c r="BC56" s="968"/>
      <c r="BD56" s="968"/>
      <c r="BE56" s="968"/>
      <c r="BF56" s="968"/>
      <c r="CC56" s="952">
        <v>1</v>
      </c>
    </row>
    <row r="57" spans="1:81" ht="23.25" customHeight="1">
      <c r="A57" s="1143"/>
      <c r="B57" s="1142"/>
      <c r="C57" s="2726" t="s">
        <v>168</v>
      </c>
      <c r="D57" s="2723"/>
      <c r="E57" s="1142"/>
      <c r="F57" s="2726" t="s">
        <v>169</v>
      </c>
      <c r="G57" s="2684"/>
      <c r="H57" s="2684"/>
      <c r="I57" s="2684"/>
      <c r="J57" s="2684"/>
      <c r="K57" s="2723"/>
      <c r="L57" s="2724"/>
      <c r="M57" s="2725"/>
      <c r="N57" s="2726" t="s">
        <v>170</v>
      </c>
      <c r="O57" s="2684"/>
      <c r="P57" s="2684"/>
      <c r="Q57" s="2684"/>
      <c r="R57" s="2684"/>
      <c r="S57" s="2723"/>
      <c r="T57" s="2724"/>
      <c r="U57" s="2725"/>
      <c r="V57" s="2727"/>
      <c r="W57" s="2728"/>
      <c r="X57" s="2728"/>
      <c r="Y57" s="2728"/>
      <c r="Z57" s="2728"/>
      <c r="AA57" s="2729"/>
      <c r="AB57" s="927"/>
      <c r="AC57" s="927"/>
      <c r="AD57" s="927"/>
      <c r="AE57" s="927"/>
      <c r="AF57" s="927"/>
      <c r="AG57" s="927"/>
      <c r="AH57" s="927"/>
      <c r="AI57" s="927"/>
      <c r="AJ57" s="927"/>
      <c r="AK57" s="927"/>
      <c r="AL57" s="927"/>
      <c r="AM57" s="927"/>
      <c r="AN57" s="927"/>
      <c r="AO57" s="927"/>
      <c r="AP57" s="927"/>
      <c r="AQ57" s="927"/>
      <c r="AR57" s="927"/>
      <c r="AS57" s="927"/>
      <c r="AT57" s="927"/>
      <c r="AU57" s="951">
        <v>1</v>
      </c>
      <c r="AV57" s="1002" t="str">
        <f t="shared" ref="AV57:AV62" si="7">IF(COUNTA(B57)&gt;0,C57,"")</f>
        <v/>
      </c>
      <c r="AW57" s="1002" t="str">
        <f t="shared" ref="AW57:AW62" si="8">IF(COUNTA(E57)&gt;0,F57,"")</f>
        <v/>
      </c>
      <c r="AX57" s="1002" t="str">
        <f t="shared" ref="AX57:AX62" si="9">IF(COUNTA(L57)&gt;0,N57,"")</f>
        <v/>
      </c>
      <c r="AY57" s="1002" t="str">
        <f t="shared" ref="AY57:AY62" si="10">IF(COUNTA(T57)&gt;0,V57,"")</f>
        <v/>
      </c>
      <c r="AZ57" s="1002" t="str">
        <f>IF(AZ62=0,"",CONCATENATE("VALORIZACIÓN:
",AV57,"
",AV58,"
",AV59,"
",AV60,"
",AV61,"
",AV62))</f>
        <v/>
      </c>
      <c r="BA57" s="1002" t="str">
        <f>IF(BA62=0,"",CONCATENATE("
ESPACIO PÚBLICO:
",AW57,"
",AW58,"
",AW59,"
",AW60,"
",AW61,"
",AW62))</f>
        <v/>
      </c>
      <c r="BB57" s="1002" t="str">
        <f>IF(BB62=0,"",CONCATENATE("OTROS TRÁMITES:
",AX57,"
",AX58,"
",AX59,"
",AX60,"
",AX61," ",AX62))</f>
        <v/>
      </c>
      <c r="BC57" s="1002" t="str">
        <f>IF(BC62=0,"",CONCATENATE("OTROS:
",AY57,"
",AY58,"
",AY59,"
",AY60,"
",AY61,"
",AY62))</f>
        <v/>
      </c>
      <c r="BD57" s="1002" t="str">
        <f>IF(BD62=0,"",CONCATENATE("
TODOS:
",X55,))</f>
        <v/>
      </c>
      <c r="BE57" s="1002" t="str">
        <f>CONCATENATE(AZ57,"
",BA57,"
",BB57,"
",BC57,"
",BD57)</f>
        <v xml:space="preserve">
</v>
      </c>
      <c r="BF57" s="927"/>
      <c r="CC57" s="952">
        <v>1</v>
      </c>
    </row>
    <row r="58" spans="1:81" ht="23.25" customHeight="1">
      <c r="A58" s="1143"/>
      <c r="B58" s="1142"/>
      <c r="C58" s="2726" t="s">
        <v>171</v>
      </c>
      <c r="D58" s="2723"/>
      <c r="E58" s="1142"/>
      <c r="F58" s="2726" t="s">
        <v>172</v>
      </c>
      <c r="G58" s="2684"/>
      <c r="H58" s="2684"/>
      <c r="I58" s="2684"/>
      <c r="J58" s="2684"/>
      <c r="K58" s="2723"/>
      <c r="L58" s="2724"/>
      <c r="M58" s="2725"/>
      <c r="N58" s="2726" t="s">
        <v>173</v>
      </c>
      <c r="O58" s="2684"/>
      <c r="P58" s="2684"/>
      <c r="Q58" s="2684"/>
      <c r="R58" s="2684"/>
      <c r="S58" s="2723"/>
      <c r="T58" s="2724"/>
      <c r="U58" s="2725"/>
      <c r="V58" s="2727"/>
      <c r="W58" s="2728"/>
      <c r="X58" s="2728"/>
      <c r="Y58" s="2728"/>
      <c r="Z58" s="2728"/>
      <c r="AA58" s="2729"/>
      <c r="AB58" s="1139"/>
      <c r="AC58" s="1139"/>
      <c r="AD58" s="1139"/>
      <c r="AE58" s="1139"/>
      <c r="AF58" s="1139"/>
      <c r="AG58" s="1139"/>
      <c r="AH58" s="1139"/>
      <c r="AI58" s="1139"/>
      <c r="AJ58" s="1139"/>
      <c r="AK58" s="1139"/>
      <c r="AL58" s="1139"/>
      <c r="AM58" s="1139"/>
      <c r="AN58" s="1139"/>
      <c r="AO58" s="1139"/>
      <c r="AP58" s="1139"/>
      <c r="AQ58" s="1139"/>
      <c r="AR58" s="1139"/>
      <c r="AS58" s="1139"/>
      <c r="AT58" s="1139"/>
      <c r="AU58" s="951">
        <v>1</v>
      </c>
      <c r="AV58" s="1002" t="str">
        <f t="shared" si="7"/>
        <v/>
      </c>
      <c r="AW58" s="1002" t="str">
        <f t="shared" si="8"/>
        <v/>
      </c>
      <c r="AX58" s="1002" t="str">
        <f t="shared" si="9"/>
        <v/>
      </c>
      <c r="AY58" s="1002" t="str">
        <f t="shared" si="10"/>
        <v/>
      </c>
      <c r="AZ58" s="968"/>
      <c r="BA58" s="968"/>
      <c r="BB58" s="968"/>
      <c r="BC58" s="968"/>
      <c r="BD58" s="968"/>
      <c r="BE58" s="927"/>
      <c r="BF58" s="927"/>
      <c r="CC58" s="952">
        <v>1</v>
      </c>
    </row>
    <row r="59" spans="1:81" ht="23.25" customHeight="1">
      <c r="A59" s="1143"/>
      <c r="B59" s="1142"/>
      <c r="C59" s="2726" t="s">
        <v>174</v>
      </c>
      <c r="D59" s="2723"/>
      <c r="E59" s="1142"/>
      <c r="F59" s="2726" t="s">
        <v>175</v>
      </c>
      <c r="G59" s="2684"/>
      <c r="H59" s="2684"/>
      <c r="I59" s="2684"/>
      <c r="J59" s="2684"/>
      <c r="K59" s="2723"/>
      <c r="L59" s="2724"/>
      <c r="M59" s="2725"/>
      <c r="N59" s="2726" t="s">
        <v>176</v>
      </c>
      <c r="O59" s="2684"/>
      <c r="P59" s="2684"/>
      <c r="Q59" s="2684"/>
      <c r="R59" s="2684"/>
      <c r="S59" s="2723"/>
      <c r="T59" s="2724"/>
      <c r="U59" s="2725"/>
      <c r="V59" s="2727"/>
      <c r="W59" s="2728"/>
      <c r="X59" s="2728"/>
      <c r="Y59" s="2728"/>
      <c r="Z59" s="2728"/>
      <c r="AA59" s="2729"/>
      <c r="AB59" s="1139"/>
      <c r="AC59" s="1139"/>
      <c r="AD59" s="1139"/>
      <c r="AE59" s="1139"/>
      <c r="AF59" s="1139"/>
      <c r="AG59" s="1139"/>
      <c r="AH59" s="1139"/>
      <c r="AI59" s="1139"/>
      <c r="AJ59" s="1139"/>
      <c r="AK59" s="1139"/>
      <c r="AL59" s="1139"/>
      <c r="AM59" s="1139"/>
      <c r="AN59" s="1139"/>
      <c r="AO59" s="1139"/>
      <c r="AP59" s="1139"/>
      <c r="AQ59" s="1139"/>
      <c r="AR59" s="1139"/>
      <c r="AS59" s="1139"/>
      <c r="AT59" s="1139"/>
      <c r="AU59" s="951">
        <v>1</v>
      </c>
      <c r="AV59" s="1002" t="str">
        <f t="shared" si="7"/>
        <v/>
      </c>
      <c r="AW59" s="1002" t="str">
        <f t="shared" si="8"/>
        <v/>
      </c>
      <c r="AX59" s="1002" t="str">
        <f t="shared" si="9"/>
        <v/>
      </c>
      <c r="AY59" s="1002" t="str">
        <f t="shared" si="10"/>
        <v/>
      </c>
      <c r="AZ59" s="927"/>
      <c r="BA59" s="968"/>
      <c r="BB59" s="968"/>
      <c r="BC59" s="927"/>
      <c r="BD59" s="968"/>
      <c r="BE59" s="968"/>
      <c r="BF59" s="927"/>
      <c r="CC59" s="952">
        <v>1</v>
      </c>
    </row>
    <row r="60" spans="1:81" ht="23.25" customHeight="1">
      <c r="A60" s="1143"/>
      <c r="B60" s="1142"/>
      <c r="C60" s="2726" t="s">
        <v>177</v>
      </c>
      <c r="D60" s="2723"/>
      <c r="E60" s="1142"/>
      <c r="F60" s="2726" t="s">
        <v>178</v>
      </c>
      <c r="G60" s="2684"/>
      <c r="H60" s="2684"/>
      <c r="I60" s="2684"/>
      <c r="J60" s="2684"/>
      <c r="K60" s="2723"/>
      <c r="L60" s="2724"/>
      <c r="M60" s="2725"/>
      <c r="N60" s="2726" t="s">
        <v>179</v>
      </c>
      <c r="O60" s="2684"/>
      <c r="P60" s="2684"/>
      <c r="Q60" s="2684"/>
      <c r="R60" s="2684"/>
      <c r="S60" s="2723"/>
      <c r="T60" s="2724"/>
      <c r="U60" s="2725"/>
      <c r="V60" s="2727"/>
      <c r="W60" s="2728"/>
      <c r="X60" s="2728"/>
      <c r="Y60" s="2728"/>
      <c r="Z60" s="2728"/>
      <c r="AA60" s="2729"/>
      <c r="AB60" s="1139"/>
      <c r="AC60" s="1139"/>
      <c r="AD60" s="1139"/>
      <c r="AE60" s="1139"/>
      <c r="AF60" s="1139"/>
      <c r="AG60" s="1139"/>
      <c r="AH60" s="1139"/>
      <c r="AI60" s="1139"/>
      <c r="AJ60" s="1139"/>
      <c r="AK60" s="1139"/>
      <c r="AL60" s="1139"/>
      <c r="AM60" s="1139"/>
      <c r="AN60" s="1139"/>
      <c r="AO60" s="1139"/>
      <c r="AP60" s="1139"/>
      <c r="AQ60" s="1139"/>
      <c r="AR60" s="1139"/>
      <c r="AS60" s="1139"/>
      <c r="AT60" s="1139"/>
      <c r="AU60" s="951">
        <v>1</v>
      </c>
      <c r="AV60" s="1002" t="str">
        <f t="shared" si="7"/>
        <v/>
      </c>
      <c r="AW60" s="1002" t="str">
        <f t="shared" si="8"/>
        <v/>
      </c>
      <c r="AX60" s="1002" t="str">
        <f t="shared" si="9"/>
        <v/>
      </c>
      <c r="AY60" s="1002" t="str">
        <f t="shared" si="10"/>
        <v/>
      </c>
      <c r="AZ60" s="968"/>
      <c r="BA60" s="968"/>
      <c r="BB60" s="968"/>
      <c r="BC60" s="968"/>
      <c r="BD60" s="968"/>
      <c r="BE60" s="968"/>
      <c r="BF60" s="927"/>
      <c r="CC60" s="952">
        <v>1</v>
      </c>
    </row>
    <row r="61" spans="1:81" ht="23.25" customHeight="1">
      <c r="A61" s="1143"/>
      <c r="B61" s="1142"/>
      <c r="C61" s="2726" t="s">
        <v>180</v>
      </c>
      <c r="D61" s="2723"/>
      <c r="E61" s="1142"/>
      <c r="F61" s="2722" t="s">
        <v>181</v>
      </c>
      <c r="G61" s="2684"/>
      <c r="H61" s="2684"/>
      <c r="I61" s="2684"/>
      <c r="J61" s="2684"/>
      <c r="K61" s="2723"/>
      <c r="L61" s="2724"/>
      <c r="M61" s="2725"/>
      <c r="N61" s="2726" t="s">
        <v>182</v>
      </c>
      <c r="O61" s="2684"/>
      <c r="P61" s="2684"/>
      <c r="Q61" s="2684"/>
      <c r="R61" s="2684"/>
      <c r="S61" s="2723"/>
      <c r="T61" s="2724"/>
      <c r="U61" s="2725"/>
      <c r="V61" s="2727"/>
      <c r="W61" s="2728"/>
      <c r="X61" s="2728"/>
      <c r="Y61" s="2728"/>
      <c r="Z61" s="2728"/>
      <c r="AA61" s="2729"/>
      <c r="AB61" s="1139"/>
      <c r="AC61" s="1139"/>
      <c r="AD61" s="1139"/>
      <c r="AE61" s="1139"/>
      <c r="AF61" s="1139"/>
      <c r="AG61" s="1139"/>
      <c r="AH61" s="1139"/>
      <c r="AI61" s="1139"/>
      <c r="AJ61" s="1139"/>
      <c r="AK61" s="1139"/>
      <c r="AL61" s="1139"/>
      <c r="AM61" s="1139"/>
      <c r="AN61" s="1139"/>
      <c r="AO61" s="1139"/>
      <c r="AP61" s="1139"/>
      <c r="AQ61" s="1139"/>
      <c r="AR61" s="1139"/>
      <c r="AS61" s="1139"/>
      <c r="AT61" s="1139"/>
      <c r="AU61" s="951">
        <v>1</v>
      </c>
      <c r="AV61" s="1002" t="str">
        <f t="shared" si="7"/>
        <v/>
      </c>
      <c r="AW61" s="1002" t="str">
        <f t="shared" si="8"/>
        <v/>
      </c>
      <c r="AX61" s="1002" t="str">
        <f t="shared" si="9"/>
        <v/>
      </c>
      <c r="AY61" s="1002" t="str">
        <f t="shared" si="10"/>
        <v/>
      </c>
      <c r="AZ61" s="968"/>
      <c r="BA61" s="968"/>
      <c r="BB61" s="968"/>
      <c r="BC61" s="968"/>
      <c r="BD61" s="968"/>
      <c r="BE61" s="968"/>
      <c r="BF61" s="927"/>
      <c r="CC61" s="952">
        <v>1</v>
      </c>
    </row>
    <row r="62" spans="1:81" ht="23.25" customHeight="1">
      <c r="A62" s="1141"/>
      <c r="B62" s="1140"/>
      <c r="C62" s="2815" t="s">
        <v>183</v>
      </c>
      <c r="D62" s="2732"/>
      <c r="E62" s="1140"/>
      <c r="F62" s="2733"/>
      <c r="G62" s="2734"/>
      <c r="H62" s="2734"/>
      <c r="I62" s="2734"/>
      <c r="J62" s="2734"/>
      <c r="K62" s="2735"/>
      <c r="L62" s="2736" t="s">
        <v>184</v>
      </c>
      <c r="M62" s="2737"/>
      <c r="N62" s="2733" t="s">
        <v>494</v>
      </c>
      <c r="O62" s="2734"/>
      <c r="P62" s="2734"/>
      <c r="Q62" s="2734"/>
      <c r="R62" s="2734"/>
      <c r="S62" s="2735"/>
      <c r="T62" s="2738"/>
      <c r="U62" s="2739"/>
      <c r="V62" s="2733"/>
      <c r="W62" s="2734"/>
      <c r="X62" s="2734"/>
      <c r="Y62" s="2734"/>
      <c r="Z62" s="2734"/>
      <c r="AA62" s="2794"/>
      <c r="AB62" s="1139"/>
      <c r="AC62" s="1139"/>
      <c r="AD62" s="1139"/>
      <c r="AE62" s="1139"/>
      <c r="AF62" s="1139"/>
      <c r="AG62" s="1139"/>
      <c r="AH62" s="1139"/>
      <c r="AI62" s="1139"/>
      <c r="AJ62" s="1139"/>
      <c r="AK62" s="1139"/>
      <c r="AL62" s="1139"/>
      <c r="AM62" s="1139"/>
      <c r="AN62" s="1139"/>
      <c r="AO62" s="1139"/>
      <c r="AP62" s="1139"/>
      <c r="AQ62" s="1139"/>
      <c r="AR62" s="1139"/>
      <c r="AS62" s="1139"/>
      <c r="AT62" s="1139"/>
      <c r="AU62" s="951">
        <v>1</v>
      </c>
      <c r="AV62" s="1002" t="str">
        <f t="shared" si="7"/>
        <v/>
      </c>
      <c r="AW62" s="1002" t="str">
        <f t="shared" si="8"/>
        <v/>
      </c>
      <c r="AX62" s="1002" t="str">
        <f t="shared" si="9"/>
        <v>opas</v>
      </c>
      <c r="AY62" s="1002" t="str">
        <f t="shared" si="10"/>
        <v/>
      </c>
      <c r="AZ62" s="1022">
        <f>COUNTA(B57:B62)</f>
        <v>0</v>
      </c>
      <c r="BA62" s="1022">
        <f>COUNTA(E57:E62)</f>
        <v>0</v>
      </c>
      <c r="BB62" s="1022">
        <f>COUNTA(L57:M61)</f>
        <v>0</v>
      </c>
      <c r="BC62" s="1022">
        <f>COUNTA(T57:U62)</f>
        <v>0</v>
      </c>
      <c r="BD62" s="1022">
        <f>COUNTA(X55)</f>
        <v>0</v>
      </c>
      <c r="BE62" s="968"/>
      <c r="BF62" s="927"/>
      <c r="CC62" s="952">
        <v>1</v>
      </c>
    </row>
    <row r="63" spans="1:81" ht="15" customHeight="1">
      <c r="AU63" s="951">
        <v>1</v>
      </c>
      <c r="CC63" s="952">
        <v>1</v>
      </c>
    </row>
    <row r="64" spans="1:81" ht="24.95" customHeight="1">
      <c r="A64" s="2740" t="s">
        <v>513</v>
      </c>
      <c r="B64" s="2741"/>
      <c r="C64" s="2741"/>
      <c r="D64" s="2741"/>
      <c r="E64" s="2741"/>
      <c r="F64" s="2741"/>
      <c r="G64" s="2741"/>
      <c r="H64" s="2741"/>
      <c r="I64" s="2741"/>
      <c r="J64" s="2741"/>
      <c r="K64" s="2741"/>
      <c r="L64" s="2741"/>
      <c r="M64" s="2741"/>
      <c r="N64" s="2741"/>
      <c r="O64" s="2741"/>
      <c r="P64" s="2741"/>
      <c r="Q64" s="2741"/>
      <c r="R64" s="2741"/>
      <c r="S64" s="2741"/>
      <c r="T64" s="2741"/>
      <c r="U64" s="2741"/>
      <c r="V64" s="2741"/>
      <c r="W64" s="2741"/>
      <c r="X64" s="2741"/>
      <c r="Y64" s="2741"/>
      <c r="Z64" s="2741"/>
      <c r="AA64" s="2742"/>
      <c r="AB64" s="1138"/>
      <c r="AC64" s="1138"/>
      <c r="AD64" s="1138"/>
      <c r="AE64" s="1138"/>
      <c r="AF64" s="1138"/>
      <c r="AG64" s="1138"/>
      <c r="AH64" s="1138"/>
      <c r="AI64" s="1138"/>
      <c r="AJ64" s="1138"/>
      <c r="AK64" s="1138"/>
      <c r="AL64" s="1138"/>
      <c r="AM64" s="1138"/>
      <c r="AN64" s="1138"/>
      <c r="AO64" s="1138"/>
      <c r="AP64" s="1138"/>
      <c r="AQ64" s="1138"/>
      <c r="AR64" s="1138"/>
      <c r="AS64" s="1138"/>
      <c r="AT64" s="1138"/>
      <c r="AU64" s="951">
        <v>1</v>
      </c>
      <c r="AV64" s="1008"/>
      <c r="AW64" s="1022" t="s">
        <v>185</v>
      </c>
      <c r="CC64" s="952">
        <v>1</v>
      </c>
    </row>
    <row r="65" spans="1:81" ht="11.25" customHeight="1">
      <c r="A65" s="1133"/>
      <c r="B65" s="1137"/>
      <c r="C65" s="2816" t="s">
        <v>186</v>
      </c>
      <c r="D65" s="2652"/>
      <c r="E65" s="2652"/>
      <c r="F65" s="1136"/>
      <c r="G65" s="1136"/>
      <c r="H65" s="1136"/>
      <c r="I65" s="1136"/>
      <c r="J65" s="1136"/>
      <c r="K65" s="1136"/>
      <c r="L65" s="1024"/>
      <c r="M65" s="1106"/>
      <c r="N65" s="1106"/>
      <c r="O65" s="1106"/>
      <c r="P65" s="1106"/>
      <c r="Q65" s="1106"/>
      <c r="R65" s="1106"/>
      <c r="S65" s="1135"/>
      <c r="T65" s="1135"/>
      <c r="U65" s="1135"/>
      <c r="V65" s="1135"/>
      <c r="W65" s="1135"/>
      <c r="X65" s="1135"/>
      <c r="Y65" s="1135"/>
      <c r="Z65" s="1106"/>
      <c r="AA65" s="1134"/>
      <c r="AB65" s="1070"/>
      <c r="AC65" s="1070"/>
      <c r="AD65" s="1070"/>
      <c r="AE65" s="1070"/>
      <c r="AF65" s="1070"/>
      <c r="AG65" s="1070"/>
      <c r="AH65" s="1070"/>
      <c r="AI65" s="1070"/>
      <c r="AJ65" s="1070"/>
      <c r="AK65" s="1070"/>
      <c r="AL65" s="1070"/>
      <c r="AM65" s="1070"/>
      <c r="AN65" s="1070"/>
      <c r="AO65" s="1070"/>
      <c r="AP65" s="1070"/>
      <c r="AQ65" s="1070"/>
      <c r="AR65" s="1070"/>
      <c r="AS65" s="1070"/>
      <c r="AT65" s="1070"/>
      <c r="AU65" s="951">
        <v>1</v>
      </c>
      <c r="AV65" s="1008"/>
      <c r="AW65" s="1022"/>
      <c r="CC65" s="952">
        <v>1</v>
      </c>
    </row>
    <row r="66" spans="1:81" ht="24" customHeight="1">
      <c r="A66" s="1133"/>
      <c r="B66" s="1117" t="s">
        <v>597</v>
      </c>
      <c r="C66" s="1132"/>
      <c r="D66" s="2817" t="s">
        <v>593</v>
      </c>
      <c r="E66" s="2818"/>
      <c r="F66" s="2818"/>
      <c r="G66" s="2818"/>
      <c r="H66" s="2818"/>
      <c r="I66" s="2818"/>
      <c r="J66" s="2818"/>
      <c r="K66" s="2818"/>
      <c r="L66" s="2818"/>
      <c r="M66" s="2818"/>
      <c r="N66" s="2818"/>
      <c r="O66" s="2818"/>
      <c r="P66" s="2818"/>
      <c r="Q66" s="2818"/>
      <c r="R66" s="2818"/>
      <c r="S66" s="2818"/>
      <c r="T66" s="2818"/>
      <c r="U66" s="2818"/>
      <c r="V66" s="2818"/>
      <c r="W66" s="2818"/>
      <c r="X66" s="2818"/>
      <c r="Y66" s="2818"/>
      <c r="Z66" s="2818"/>
      <c r="AA66" s="2819"/>
      <c r="AB66" s="1122"/>
      <c r="AC66" s="1122"/>
      <c r="AD66" s="1122"/>
      <c r="AE66" s="1122"/>
      <c r="AF66" s="1122"/>
      <c r="AG66" s="1122"/>
      <c r="AH66" s="1122"/>
      <c r="AI66" s="1122"/>
      <c r="AJ66" s="1122"/>
      <c r="AK66" s="1122"/>
      <c r="AL66" s="1122"/>
      <c r="AM66" s="1122"/>
      <c r="AN66" s="1122"/>
      <c r="AO66" s="1122"/>
      <c r="AP66" s="1122"/>
      <c r="AQ66" s="1122"/>
      <c r="AR66" s="1122"/>
      <c r="AS66" s="1122"/>
      <c r="AT66" s="1122"/>
      <c r="AU66" s="951">
        <v>1</v>
      </c>
      <c r="AV66" s="1002" t="str">
        <f t="shared" ref="AV66:AV71" si="11">IF(COUNTA(C66),D66,"")</f>
        <v/>
      </c>
      <c r="AW66" s="1002" t="str">
        <f>CONCATENATE(AV66,"
",AV67,"
",AV68,"
",AV69,"
",AV70,"
",AV71,"
",AV72,"
",AV73,"
",AV74,"
",AV75)</f>
        <v xml:space="preserve">
</v>
      </c>
      <c r="CC66" s="952">
        <v>1</v>
      </c>
    </row>
    <row r="67" spans="1:81" ht="24" customHeight="1">
      <c r="A67" s="1130"/>
      <c r="B67" s="1117" t="s">
        <v>598</v>
      </c>
      <c r="C67" s="1131"/>
      <c r="D67" s="2782" t="s">
        <v>592</v>
      </c>
      <c r="E67" s="2783"/>
      <c r="F67" s="2783"/>
      <c r="G67" s="2783"/>
      <c r="H67" s="2783"/>
      <c r="I67" s="2783"/>
      <c r="J67" s="2783"/>
      <c r="K67" s="2783"/>
      <c r="L67" s="2783"/>
      <c r="M67" s="2783"/>
      <c r="N67" s="2783"/>
      <c r="O67" s="2783"/>
      <c r="P67" s="2783"/>
      <c r="Q67" s="2783"/>
      <c r="R67" s="2783"/>
      <c r="S67" s="2783"/>
      <c r="T67" s="2783"/>
      <c r="U67" s="2783"/>
      <c r="V67" s="2783"/>
      <c r="W67" s="2783"/>
      <c r="X67" s="2783"/>
      <c r="Y67" s="2783"/>
      <c r="Z67" s="2783"/>
      <c r="AA67" s="2784"/>
      <c r="AB67" s="1122"/>
      <c r="AC67" s="1122"/>
      <c r="AD67" s="1122"/>
      <c r="AE67" s="1122"/>
      <c r="AF67" s="1122"/>
      <c r="AG67" s="1122"/>
      <c r="AH67" s="1122"/>
      <c r="AI67" s="1122"/>
      <c r="AJ67" s="1122"/>
      <c r="AK67" s="1122"/>
      <c r="AL67" s="1122"/>
      <c r="AM67" s="1122"/>
      <c r="AN67" s="1122"/>
      <c r="AO67" s="1122"/>
      <c r="AP67" s="1122"/>
      <c r="AQ67" s="1122"/>
      <c r="AR67" s="1122"/>
      <c r="AS67" s="1122"/>
      <c r="AT67" s="1122"/>
      <c r="AU67" s="951">
        <v>1</v>
      </c>
      <c r="AV67" s="1002" t="str">
        <f t="shared" si="11"/>
        <v/>
      </c>
      <c r="AW67" s="1125"/>
      <c r="CC67" s="952">
        <v>1</v>
      </c>
    </row>
    <row r="68" spans="1:81" ht="24" customHeight="1">
      <c r="A68" s="1130"/>
      <c r="B68" s="1117" t="s">
        <v>599</v>
      </c>
      <c r="C68" s="1131"/>
      <c r="D68" s="2782" t="s">
        <v>594</v>
      </c>
      <c r="E68" s="2783"/>
      <c r="F68" s="2783"/>
      <c r="G68" s="2783"/>
      <c r="H68" s="2783"/>
      <c r="I68" s="2783"/>
      <c r="J68" s="2783"/>
      <c r="K68" s="2783"/>
      <c r="L68" s="2783"/>
      <c r="M68" s="2783"/>
      <c r="N68" s="2783"/>
      <c r="O68" s="2783"/>
      <c r="P68" s="2783"/>
      <c r="Q68" s="2783"/>
      <c r="R68" s="2783"/>
      <c r="S68" s="2783"/>
      <c r="T68" s="2783"/>
      <c r="U68" s="2783"/>
      <c r="V68" s="2783"/>
      <c r="W68" s="2783"/>
      <c r="X68" s="2783"/>
      <c r="Y68" s="2783"/>
      <c r="Z68" s="2783"/>
      <c r="AA68" s="2784"/>
      <c r="AB68" s="1122"/>
      <c r="AC68" s="1122"/>
      <c r="AD68" s="1122"/>
      <c r="AE68" s="1122"/>
      <c r="AF68" s="1122"/>
      <c r="AG68" s="1122"/>
      <c r="AH68" s="1122"/>
      <c r="AI68" s="1122"/>
      <c r="AJ68" s="1122"/>
      <c r="AK68" s="1122"/>
      <c r="AL68" s="1122"/>
      <c r="AM68" s="1122"/>
      <c r="AN68" s="1122"/>
      <c r="AO68" s="1122"/>
      <c r="AP68" s="1122"/>
      <c r="AQ68" s="1122"/>
      <c r="AR68" s="1122"/>
      <c r="AS68" s="1122"/>
      <c r="AT68" s="1122"/>
      <c r="AU68" s="951">
        <v>1</v>
      </c>
      <c r="AV68" s="1002" t="str">
        <f t="shared" si="11"/>
        <v/>
      </c>
      <c r="AW68" s="1125"/>
      <c r="CC68" s="952">
        <v>1</v>
      </c>
    </row>
    <row r="69" spans="1:81" ht="24" customHeight="1">
      <c r="A69" s="1130"/>
      <c r="B69" s="1117" t="s">
        <v>600</v>
      </c>
      <c r="C69" s="1131"/>
      <c r="D69" s="2782" t="s">
        <v>595</v>
      </c>
      <c r="E69" s="2783"/>
      <c r="F69" s="2783"/>
      <c r="G69" s="2783"/>
      <c r="H69" s="2783"/>
      <c r="I69" s="2783"/>
      <c r="J69" s="2783"/>
      <c r="K69" s="2783"/>
      <c r="L69" s="2783"/>
      <c r="M69" s="2783"/>
      <c r="N69" s="2783"/>
      <c r="O69" s="2783"/>
      <c r="P69" s="2783"/>
      <c r="Q69" s="2783"/>
      <c r="R69" s="2783"/>
      <c r="S69" s="2783"/>
      <c r="T69" s="2783"/>
      <c r="U69" s="2783"/>
      <c r="V69" s="2783"/>
      <c r="W69" s="2783"/>
      <c r="X69" s="2783"/>
      <c r="Y69" s="2783"/>
      <c r="Z69" s="2783"/>
      <c r="AA69" s="2784"/>
      <c r="AB69" s="1122"/>
      <c r="AC69" s="1122"/>
      <c r="AD69" s="1122"/>
      <c r="AE69" s="1122"/>
      <c r="AF69" s="1122"/>
      <c r="AG69" s="1122"/>
      <c r="AH69" s="1122"/>
      <c r="AI69" s="1122"/>
      <c r="AJ69" s="1122"/>
      <c r="AK69" s="1122"/>
      <c r="AL69" s="1122"/>
      <c r="AM69" s="1122"/>
      <c r="AN69" s="1122"/>
      <c r="AO69" s="1122"/>
      <c r="AP69" s="1122"/>
      <c r="AQ69" s="1122"/>
      <c r="AR69" s="1122"/>
      <c r="AS69" s="1122"/>
      <c r="AT69" s="1122"/>
      <c r="AU69" s="951">
        <v>1</v>
      </c>
      <c r="AV69" s="1002" t="str">
        <f t="shared" si="11"/>
        <v/>
      </c>
      <c r="AW69" s="1125"/>
      <c r="CC69" s="952">
        <v>1</v>
      </c>
    </row>
    <row r="70" spans="1:81" ht="24" customHeight="1">
      <c r="A70" s="1130"/>
      <c r="B70" s="1117" t="s">
        <v>601</v>
      </c>
      <c r="C70" s="1129"/>
      <c r="D70" s="2743" t="s">
        <v>596</v>
      </c>
      <c r="E70" s="2744"/>
      <c r="F70" s="2744"/>
      <c r="G70" s="2744"/>
      <c r="H70" s="2744"/>
      <c r="I70" s="2744"/>
      <c r="J70" s="2744"/>
      <c r="K70" s="2744"/>
      <c r="L70" s="2744"/>
      <c r="M70" s="2744"/>
      <c r="N70" s="2744"/>
      <c r="O70" s="2744"/>
      <c r="P70" s="2744"/>
      <c r="Q70" s="2744"/>
      <c r="R70" s="2744"/>
      <c r="S70" s="2744"/>
      <c r="T70" s="2744"/>
      <c r="U70" s="2744"/>
      <c r="V70" s="2744"/>
      <c r="W70" s="2744"/>
      <c r="X70" s="2744"/>
      <c r="Y70" s="2744"/>
      <c r="Z70" s="2744"/>
      <c r="AA70" s="2745"/>
      <c r="AB70" s="1122"/>
      <c r="AC70" s="1122"/>
      <c r="AD70" s="1122"/>
      <c r="AE70" s="1122"/>
      <c r="AF70" s="1122"/>
      <c r="AG70" s="1122"/>
      <c r="AH70" s="1122"/>
      <c r="AI70" s="1122"/>
      <c r="AJ70" s="1122"/>
      <c r="AK70" s="1122"/>
      <c r="AL70" s="1122"/>
      <c r="AM70" s="1122"/>
      <c r="AN70" s="1122"/>
      <c r="AO70" s="1122"/>
      <c r="AP70" s="1122"/>
      <c r="AQ70" s="1122"/>
      <c r="AR70" s="1122"/>
      <c r="AS70" s="1122"/>
      <c r="AT70" s="1122"/>
      <c r="AU70" s="951">
        <v>1</v>
      </c>
      <c r="AV70" s="1002" t="str">
        <f t="shared" si="11"/>
        <v/>
      </c>
      <c r="AW70" s="1125"/>
      <c r="CC70" s="952">
        <v>1</v>
      </c>
    </row>
    <row r="71" spans="1:81" ht="24" hidden="1" customHeight="1">
      <c r="A71" s="1128"/>
      <c r="B71" s="1127"/>
      <c r="C71" s="1126"/>
      <c r="D71" s="2746"/>
      <c r="E71" s="2747"/>
      <c r="F71" s="2747"/>
      <c r="G71" s="2747"/>
      <c r="H71" s="2747"/>
      <c r="I71" s="2747"/>
      <c r="J71" s="2747"/>
      <c r="K71" s="2747"/>
      <c r="L71" s="2747"/>
      <c r="M71" s="2747"/>
      <c r="N71" s="2747"/>
      <c r="O71" s="2747"/>
      <c r="P71" s="2747"/>
      <c r="Q71" s="2747"/>
      <c r="R71" s="2747"/>
      <c r="S71" s="2747"/>
      <c r="T71" s="2747"/>
      <c r="U71" s="2747"/>
      <c r="V71" s="2747"/>
      <c r="W71" s="2747"/>
      <c r="X71" s="2747"/>
      <c r="Y71" s="2747"/>
      <c r="Z71" s="2747"/>
      <c r="AA71" s="2748"/>
      <c r="AB71" s="1122"/>
      <c r="AC71" s="1122"/>
      <c r="AD71" s="1122"/>
      <c r="AE71" s="1122"/>
      <c r="AF71" s="1122"/>
      <c r="AG71" s="1122"/>
      <c r="AH71" s="1122"/>
      <c r="AI71" s="1122"/>
      <c r="AJ71" s="1122"/>
      <c r="AK71" s="1122"/>
      <c r="AL71" s="1122"/>
      <c r="AM71" s="1122"/>
      <c r="AN71" s="1122"/>
      <c r="AO71" s="1122"/>
      <c r="AP71" s="1122"/>
      <c r="AQ71" s="1122"/>
      <c r="AR71" s="1122"/>
      <c r="AS71" s="1122"/>
      <c r="AT71" s="1122"/>
      <c r="AU71" s="951">
        <v>1</v>
      </c>
      <c r="AV71" s="1002" t="str">
        <f t="shared" si="11"/>
        <v/>
      </c>
      <c r="AW71" s="1125"/>
      <c r="CC71" s="952">
        <v>1</v>
      </c>
    </row>
    <row r="72" spans="1:81" ht="19.5" hidden="1" customHeight="1">
      <c r="A72" s="1121"/>
      <c r="B72" s="1117"/>
      <c r="C72" s="1124"/>
      <c r="D72" s="2749"/>
      <c r="E72" s="2629"/>
      <c r="F72" s="2629"/>
      <c r="G72" s="2629"/>
      <c r="H72" s="2629"/>
      <c r="I72" s="2629"/>
      <c r="J72" s="2629"/>
      <c r="K72" s="2629"/>
      <c r="L72" s="2629"/>
      <c r="M72" s="2629"/>
      <c r="N72" s="2629"/>
      <c r="O72" s="2629"/>
      <c r="P72" s="2629"/>
      <c r="Q72" s="2629"/>
      <c r="R72" s="2629"/>
      <c r="S72" s="2629"/>
      <c r="T72" s="2629"/>
      <c r="U72" s="2629"/>
      <c r="V72" s="2629"/>
      <c r="W72" s="2629"/>
      <c r="X72" s="2629"/>
      <c r="Y72" s="2629"/>
      <c r="Z72" s="2629"/>
      <c r="AA72" s="2635"/>
      <c r="AB72" s="1122"/>
      <c r="AC72" s="1122"/>
      <c r="AD72" s="1122"/>
      <c r="AE72" s="1122"/>
      <c r="AF72" s="1122"/>
      <c r="AG72" s="1122"/>
      <c r="AH72" s="1122"/>
      <c r="AI72" s="1122"/>
      <c r="AJ72" s="1122"/>
      <c r="AK72" s="1122"/>
      <c r="AL72" s="1122"/>
      <c r="AM72" s="1122"/>
      <c r="AN72" s="1122"/>
      <c r="AO72" s="1122"/>
      <c r="AP72" s="1122"/>
      <c r="AQ72" s="1122"/>
      <c r="AR72" s="1122"/>
      <c r="AS72" s="1122"/>
      <c r="AT72" s="1122"/>
      <c r="AU72" s="951">
        <v>1</v>
      </c>
      <c r="AV72" s="1008" t="str">
        <f>IF(C72="x",D72,"")</f>
        <v/>
      </c>
      <c r="AW72" s="968"/>
      <c r="CC72" s="952">
        <v>1</v>
      </c>
    </row>
    <row r="73" spans="1:81" ht="19.5" hidden="1" customHeight="1">
      <c r="A73" s="1121"/>
      <c r="B73" s="1117"/>
      <c r="C73" s="1123"/>
      <c r="D73" s="2750"/>
      <c r="E73" s="2593"/>
      <c r="F73" s="2593"/>
      <c r="G73" s="2593"/>
      <c r="H73" s="2593"/>
      <c r="I73" s="2593"/>
      <c r="J73" s="2593"/>
      <c r="K73" s="2593"/>
      <c r="L73" s="2593"/>
      <c r="M73" s="2593"/>
      <c r="N73" s="2593"/>
      <c r="O73" s="2593"/>
      <c r="P73" s="2593"/>
      <c r="Q73" s="2593"/>
      <c r="R73" s="2593"/>
      <c r="S73" s="2593"/>
      <c r="T73" s="2593"/>
      <c r="U73" s="2593"/>
      <c r="V73" s="2593"/>
      <c r="W73" s="2593"/>
      <c r="X73" s="2593"/>
      <c r="Y73" s="2593"/>
      <c r="Z73" s="2593"/>
      <c r="AA73" s="2637"/>
      <c r="AB73" s="1122"/>
      <c r="AC73" s="1122"/>
      <c r="AD73" s="1122"/>
      <c r="AE73" s="1122"/>
      <c r="AF73" s="1122"/>
      <c r="AG73" s="1122"/>
      <c r="AH73" s="1122"/>
      <c r="AI73" s="1122"/>
      <c r="AJ73" s="1122"/>
      <c r="AK73" s="1122"/>
      <c r="AL73" s="1122"/>
      <c r="AM73" s="1122"/>
      <c r="AN73" s="1122"/>
      <c r="AO73" s="1122"/>
      <c r="AP73" s="1122"/>
      <c r="AQ73" s="1122"/>
      <c r="AR73" s="1122"/>
      <c r="AS73" s="1122"/>
      <c r="AT73" s="1122"/>
      <c r="AU73" s="951">
        <v>1</v>
      </c>
      <c r="AV73" s="1008" t="str">
        <f>IF(C73="x",D73,"")</f>
        <v/>
      </c>
      <c r="AW73" s="968"/>
      <c r="CC73" s="952">
        <v>1</v>
      </c>
    </row>
    <row r="74" spans="1:81" ht="19.5" hidden="1" customHeight="1">
      <c r="A74" s="1121"/>
      <c r="B74" s="1117"/>
      <c r="C74" s="1123"/>
      <c r="D74" s="2750"/>
      <c r="E74" s="2593"/>
      <c r="F74" s="2593"/>
      <c r="G74" s="2593"/>
      <c r="H74" s="2593"/>
      <c r="I74" s="2593"/>
      <c r="J74" s="2593"/>
      <c r="K74" s="2593"/>
      <c r="L74" s="2593"/>
      <c r="M74" s="2593"/>
      <c r="N74" s="2593"/>
      <c r="O74" s="2593"/>
      <c r="P74" s="2593"/>
      <c r="Q74" s="2593"/>
      <c r="R74" s="2593"/>
      <c r="S74" s="2593"/>
      <c r="T74" s="2593"/>
      <c r="U74" s="2593"/>
      <c r="V74" s="2593"/>
      <c r="W74" s="2593"/>
      <c r="X74" s="2593"/>
      <c r="Y74" s="2593"/>
      <c r="Z74" s="2593"/>
      <c r="AA74" s="2637"/>
      <c r="AB74" s="1122"/>
      <c r="AC74" s="1122"/>
      <c r="AD74" s="1122"/>
      <c r="AE74" s="1122"/>
      <c r="AF74" s="1122"/>
      <c r="AG74" s="1122"/>
      <c r="AH74" s="1122"/>
      <c r="AI74" s="1122"/>
      <c r="AJ74" s="1122"/>
      <c r="AK74" s="1122"/>
      <c r="AL74" s="1122"/>
      <c r="AM74" s="1122"/>
      <c r="AN74" s="1122"/>
      <c r="AO74" s="1122"/>
      <c r="AP74" s="1122"/>
      <c r="AQ74" s="1122"/>
      <c r="AR74" s="1122"/>
      <c r="AS74" s="1122"/>
      <c r="AT74" s="1122"/>
      <c r="AU74" s="951">
        <v>1</v>
      </c>
      <c r="AV74" s="1008" t="str">
        <f>IF(C74="x",D74,"")</f>
        <v/>
      </c>
      <c r="AW74" s="968"/>
      <c r="CC74" s="952">
        <v>1</v>
      </c>
    </row>
    <row r="75" spans="1:81" ht="19.5" hidden="1" customHeight="1">
      <c r="A75" s="1121"/>
      <c r="B75" s="1117"/>
      <c r="C75" s="1123"/>
      <c r="D75" s="2750"/>
      <c r="E75" s="2593"/>
      <c r="F75" s="2593"/>
      <c r="G75" s="2593"/>
      <c r="H75" s="2593"/>
      <c r="I75" s="2593"/>
      <c r="J75" s="2593"/>
      <c r="K75" s="2593"/>
      <c r="L75" s="2593"/>
      <c r="M75" s="2593"/>
      <c r="N75" s="2593"/>
      <c r="O75" s="2593"/>
      <c r="P75" s="2593"/>
      <c r="Q75" s="2593"/>
      <c r="R75" s="2593"/>
      <c r="S75" s="2593"/>
      <c r="T75" s="2593"/>
      <c r="U75" s="2593"/>
      <c r="V75" s="2593"/>
      <c r="W75" s="2593"/>
      <c r="X75" s="2593"/>
      <c r="Y75" s="2593"/>
      <c r="Z75" s="2593"/>
      <c r="AA75" s="2637"/>
      <c r="AB75" s="1122"/>
      <c r="AC75" s="1122"/>
      <c r="AD75" s="1122"/>
      <c r="AE75" s="1122"/>
      <c r="AF75" s="1122"/>
      <c r="AG75" s="1122"/>
      <c r="AH75" s="1122"/>
      <c r="AI75" s="1122"/>
      <c r="AJ75" s="1122"/>
      <c r="AK75" s="1122"/>
      <c r="AL75" s="1122"/>
      <c r="AM75" s="1122"/>
      <c r="AN75" s="1122"/>
      <c r="AO75" s="1122"/>
      <c r="AP75" s="1122"/>
      <c r="AQ75" s="1122"/>
      <c r="AR75" s="1122"/>
      <c r="AS75" s="1122"/>
      <c r="AT75" s="1122"/>
      <c r="AU75" s="951">
        <v>1</v>
      </c>
      <c r="AV75" s="1008" t="str">
        <f>IF(C75="x",D75,"")</f>
        <v/>
      </c>
      <c r="AW75" s="968"/>
      <c r="CC75" s="952">
        <v>1</v>
      </c>
    </row>
    <row r="76" spans="1:81" ht="14.25" customHeight="1">
      <c r="A76" s="1121"/>
      <c r="B76" s="1121"/>
      <c r="C76" s="1121"/>
      <c r="D76" s="1120"/>
      <c r="E76" s="1119"/>
      <c r="F76" s="1118"/>
      <c r="G76" s="1117"/>
      <c r="H76" s="1105"/>
      <c r="I76" s="1117"/>
      <c r="J76" s="1105"/>
      <c r="K76" s="1117"/>
      <c r="L76" s="1105"/>
      <c r="M76" s="1117"/>
      <c r="N76" s="1105"/>
      <c r="O76" s="1117"/>
      <c r="P76" s="1105"/>
      <c r="Q76" s="1117"/>
      <c r="R76" s="1106"/>
      <c r="S76" s="1106"/>
      <c r="T76" s="1106"/>
      <c r="U76" s="1106"/>
      <c r="V76" s="1106"/>
      <c r="W76" s="1106"/>
      <c r="X76" s="1106"/>
      <c r="Y76" s="1106"/>
      <c r="Z76" s="1106"/>
      <c r="AA76" s="1106"/>
      <c r="AB76" s="1070"/>
      <c r="AC76" s="1070"/>
      <c r="AD76" s="1070"/>
      <c r="AE76" s="1070"/>
      <c r="AF76" s="1070"/>
      <c r="AG76" s="1070"/>
      <c r="AH76" s="1070"/>
      <c r="AI76" s="1070"/>
      <c r="AJ76" s="1070"/>
      <c r="AK76" s="1070"/>
      <c r="AL76" s="1070"/>
      <c r="AM76" s="1070"/>
      <c r="AN76" s="1070"/>
      <c r="AO76" s="1070"/>
      <c r="AP76" s="1070"/>
      <c r="AQ76" s="1070"/>
      <c r="AR76" s="1070"/>
      <c r="AS76" s="1070"/>
      <c r="AT76" s="1070"/>
      <c r="AU76" s="951">
        <v>1</v>
      </c>
      <c r="AV76" s="1081"/>
      <c r="AW76" s="968"/>
      <c r="CC76" s="952">
        <v>1</v>
      </c>
    </row>
    <row r="77" spans="1:81" ht="14.25" customHeight="1">
      <c r="A77" s="1121"/>
      <c r="B77" s="1121"/>
      <c r="C77" s="1121"/>
      <c r="D77" s="1120"/>
      <c r="E77" s="1119"/>
      <c r="F77" s="1118"/>
      <c r="G77" s="1117"/>
      <c r="H77" s="1105"/>
      <c r="I77" s="1117"/>
      <c r="J77" s="1105"/>
      <c r="K77" s="1117"/>
      <c r="L77" s="1105"/>
      <c r="M77" s="1117"/>
      <c r="N77" s="1105"/>
      <c r="O77" s="1117"/>
      <c r="P77" s="1105"/>
      <c r="Q77" s="1117"/>
      <c r="R77" s="1106"/>
      <c r="S77" s="1106"/>
      <c r="T77" s="1106"/>
      <c r="U77" s="1106"/>
      <c r="V77" s="1106"/>
      <c r="W77" s="1106"/>
      <c r="X77" s="1106"/>
      <c r="Y77" s="1106"/>
      <c r="Z77" s="1106"/>
      <c r="AA77" s="1106"/>
      <c r="AB77" s="1070"/>
      <c r="AC77" s="1070"/>
      <c r="AD77" s="1070"/>
      <c r="AE77" s="1070"/>
      <c r="AF77" s="1070"/>
      <c r="AG77" s="1070"/>
      <c r="AH77" s="1070"/>
      <c r="AI77" s="1070"/>
      <c r="AJ77" s="1070"/>
      <c r="AK77" s="1070"/>
      <c r="AL77" s="1070"/>
      <c r="AM77" s="1070"/>
      <c r="AN77" s="1070"/>
      <c r="AO77" s="1070"/>
      <c r="AP77" s="1070"/>
      <c r="AQ77" s="1070"/>
      <c r="AR77" s="1070"/>
      <c r="AS77" s="1070"/>
      <c r="AT77" s="1070"/>
      <c r="AU77" s="951">
        <v>1</v>
      </c>
      <c r="AV77" s="1081"/>
      <c r="AW77" s="968"/>
      <c r="CC77" s="952">
        <v>1</v>
      </c>
    </row>
    <row r="78" spans="1:81" ht="30" customHeight="1">
      <c r="A78" s="2773" t="s">
        <v>36</v>
      </c>
      <c r="B78" s="2774"/>
      <c r="C78" s="2774"/>
      <c r="D78" s="2774"/>
      <c r="E78" s="2774"/>
      <c r="F78" s="2774"/>
      <c r="G78" s="2774"/>
      <c r="H78" s="2774"/>
      <c r="I78" s="2774"/>
      <c r="J78" s="2774"/>
      <c r="K78" s="2774"/>
      <c r="L78" s="2774"/>
      <c r="M78" s="2774"/>
      <c r="N78" s="2774"/>
      <c r="O78" s="2774"/>
      <c r="P78" s="2774"/>
      <c r="Q78" s="2774"/>
      <c r="R78" s="2774"/>
      <c r="S78" s="2774"/>
      <c r="T78" s="2774"/>
      <c r="U78" s="2774"/>
      <c r="V78" s="2774"/>
      <c r="W78" s="2774"/>
      <c r="X78" s="2774"/>
      <c r="Y78" s="2774"/>
      <c r="Z78" s="2774"/>
      <c r="AA78" s="2774"/>
      <c r="AB78" s="1116"/>
      <c r="AC78" s="1116"/>
      <c r="AD78" s="1116"/>
      <c r="AE78" s="1116"/>
      <c r="AF78" s="1116"/>
      <c r="AG78" s="1116"/>
      <c r="AH78" s="1116"/>
      <c r="AI78" s="1116"/>
      <c r="AJ78" s="1116"/>
      <c r="AK78" s="1116"/>
      <c r="AL78" s="1116"/>
      <c r="AM78" s="1116"/>
      <c r="AN78" s="1116"/>
      <c r="AO78" s="1116"/>
      <c r="AP78" s="1116"/>
      <c r="AQ78" s="1116"/>
      <c r="AR78" s="1116"/>
      <c r="AS78" s="1116"/>
      <c r="AT78" s="1116"/>
      <c r="AU78" s="951">
        <v>1</v>
      </c>
      <c r="AV78" s="1081"/>
      <c r="AW78" s="968"/>
      <c r="CC78" s="952">
        <v>1</v>
      </c>
    </row>
    <row r="79" spans="1:81" ht="41.25" customHeight="1">
      <c r="A79" s="2775" t="s">
        <v>187</v>
      </c>
      <c r="B79" s="2628"/>
      <c r="C79" s="2628"/>
      <c r="D79" s="2628"/>
      <c r="E79" s="2628"/>
      <c r="F79" s="2628"/>
      <c r="G79" s="2628"/>
      <c r="H79" s="2628"/>
      <c r="I79" s="2628"/>
      <c r="J79" s="2628"/>
      <c r="K79" s="2628"/>
      <c r="L79" s="2628"/>
      <c r="M79" s="2628"/>
      <c r="N79" s="2628"/>
      <c r="O79" s="2628"/>
      <c r="P79" s="2628"/>
      <c r="Q79" s="2628"/>
      <c r="R79" s="2628"/>
      <c r="S79" s="2628"/>
      <c r="T79" s="2628"/>
      <c r="U79" s="2628"/>
      <c r="V79" s="2628"/>
      <c r="W79" s="2628"/>
      <c r="X79" s="2628"/>
      <c r="Y79" s="2628"/>
      <c r="Z79" s="2628"/>
      <c r="AA79" s="2628"/>
      <c r="AB79" s="1061"/>
      <c r="AC79" s="1061"/>
      <c r="AD79" s="1061"/>
      <c r="AE79" s="1061"/>
      <c r="AF79" s="1061"/>
      <c r="AG79" s="1061"/>
      <c r="AH79" s="1061"/>
      <c r="AI79" s="1061"/>
      <c r="AJ79" s="1061"/>
      <c r="AK79" s="1061"/>
      <c r="AL79" s="1061"/>
      <c r="AM79" s="1061"/>
      <c r="AN79" s="1061"/>
      <c r="AO79" s="1061"/>
      <c r="AP79" s="1061"/>
      <c r="AQ79" s="1061"/>
      <c r="AR79" s="1061"/>
      <c r="AS79" s="1061"/>
      <c r="AT79" s="1061"/>
      <c r="AU79" s="951">
        <v>1</v>
      </c>
      <c r="AV79" s="1081"/>
      <c r="AW79" s="968"/>
      <c r="CC79" s="952">
        <v>1</v>
      </c>
    </row>
    <row r="80" spans="1:81" ht="15" customHeight="1">
      <c r="AU80" s="951">
        <v>1</v>
      </c>
      <c r="CC80" s="952">
        <v>1</v>
      </c>
    </row>
    <row r="81" spans="1:81" ht="15.75" customHeight="1">
      <c r="A81" s="2777" t="s">
        <v>188</v>
      </c>
      <c r="B81" s="2652"/>
      <c r="C81" s="2652"/>
      <c r="D81" s="2652"/>
      <c r="E81" s="2652"/>
      <c r="F81" s="2652"/>
      <c r="G81" s="2652"/>
      <c r="H81" s="2652"/>
      <c r="I81" s="2652"/>
      <c r="J81" s="2652"/>
      <c r="K81" s="2652"/>
      <c r="L81" s="2652"/>
      <c r="M81" s="2652"/>
      <c r="N81" s="2652"/>
      <c r="O81" s="2652"/>
      <c r="P81" s="2652"/>
      <c r="Q81" s="2652"/>
      <c r="R81" s="2652"/>
      <c r="S81" s="2652"/>
      <c r="T81" s="2652"/>
      <c r="U81" s="2652"/>
      <c r="V81" s="2652"/>
      <c r="W81" s="2652"/>
      <c r="X81" s="2652"/>
      <c r="Y81" s="2652"/>
      <c r="Z81" s="2652"/>
      <c r="AA81" s="2652"/>
      <c r="AU81" s="951">
        <v>1</v>
      </c>
      <c r="CC81" s="952">
        <v>1</v>
      </c>
    </row>
    <row r="82" spans="1:81" ht="23.25" customHeight="1">
      <c r="A82" s="2721" t="s">
        <v>189</v>
      </c>
      <c r="B82" s="2593"/>
      <c r="C82" s="2637"/>
      <c r="D82" s="2778" t="s">
        <v>44</v>
      </c>
      <c r="E82" s="2593"/>
      <c r="F82" s="2593"/>
      <c r="G82" s="2593"/>
      <c r="H82" s="2637"/>
      <c r="I82" s="2778" t="s">
        <v>190</v>
      </c>
      <c r="J82" s="2593"/>
      <c r="K82" s="2593"/>
      <c r="L82" s="2593"/>
      <c r="M82" s="2593"/>
      <c r="N82" s="2593"/>
      <c r="O82" s="2593"/>
      <c r="P82" s="2637"/>
      <c r="Q82" s="2721" t="s">
        <v>191</v>
      </c>
      <c r="R82" s="2593"/>
      <c r="S82" s="2593"/>
      <c r="T82" s="2593"/>
      <c r="U82" s="2593"/>
      <c r="V82" s="2593"/>
      <c r="W82" s="2593"/>
      <c r="X82" s="2593"/>
      <c r="Y82" s="2593"/>
      <c r="Z82" s="2593"/>
      <c r="AA82" s="2637"/>
      <c r="AU82" s="951">
        <v>1</v>
      </c>
      <c r="CC82" s="952">
        <v>1</v>
      </c>
    </row>
    <row r="83" spans="1:81" ht="27.75" customHeight="1">
      <c r="A83" s="1111">
        <v>1</v>
      </c>
      <c r="B83" s="1115" t="s">
        <v>107</v>
      </c>
      <c r="C83" s="1109">
        <v>0.2</v>
      </c>
      <c r="D83" s="2776" t="s">
        <v>109</v>
      </c>
      <c r="E83" s="2593"/>
      <c r="F83" s="2593"/>
      <c r="G83" s="2593"/>
      <c r="H83" s="2637"/>
      <c r="I83" s="2776" t="s">
        <v>192</v>
      </c>
      <c r="J83" s="2593"/>
      <c r="K83" s="2593"/>
      <c r="L83" s="2593"/>
      <c r="M83" s="2593"/>
      <c r="N83" s="2593"/>
      <c r="O83" s="2593"/>
      <c r="P83" s="2637"/>
      <c r="Q83" s="2776" t="s">
        <v>108</v>
      </c>
      <c r="R83" s="2593"/>
      <c r="S83" s="2593"/>
      <c r="T83" s="2593"/>
      <c r="U83" s="2593"/>
      <c r="V83" s="2593"/>
      <c r="W83" s="2593"/>
      <c r="X83" s="2593"/>
      <c r="Y83" s="2593"/>
      <c r="Z83" s="2593"/>
      <c r="AA83" s="2637"/>
      <c r="AU83" s="951">
        <v>1</v>
      </c>
      <c r="CC83" s="952">
        <v>1</v>
      </c>
    </row>
    <row r="84" spans="1:81" ht="27.75" customHeight="1">
      <c r="A84" s="1111">
        <v>2</v>
      </c>
      <c r="B84" s="1114" t="s">
        <v>110</v>
      </c>
      <c r="C84" s="1109">
        <v>0.4</v>
      </c>
      <c r="D84" s="2776" t="s">
        <v>193</v>
      </c>
      <c r="E84" s="2593"/>
      <c r="F84" s="2593"/>
      <c r="G84" s="2593"/>
      <c r="H84" s="2637"/>
      <c r="I84" s="2776" t="s">
        <v>194</v>
      </c>
      <c r="J84" s="2593"/>
      <c r="K84" s="2593"/>
      <c r="L84" s="2593"/>
      <c r="M84" s="2593"/>
      <c r="N84" s="2593"/>
      <c r="O84" s="2593"/>
      <c r="P84" s="2637"/>
      <c r="Q84" s="2776" t="s">
        <v>111</v>
      </c>
      <c r="R84" s="2593"/>
      <c r="S84" s="2593"/>
      <c r="T84" s="2593"/>
      <c r="U84" s="2593"/>
      <c r="V84" s="2593"/>
      <c r="W84" s="2593"/>
      <c r="X84" s="2593"/>
      <c r="Y84" s="2593"/>
      <c r="Z84" s="2593"/>
      <c r="AA84" s="2637"/>
      <c r="AU84" s="951">
        <v>1</v>
      </c>
      <c r="CC84" s="952">
        <v>1</v>
      </c>
    </row>
    <row r="85" spans="1:81" ht="27.75" customHeight="1">
      <c r="A85" s="1111">
        <v>3</v>
      </c>
      <c r="B85" s="1113" t="s">
        <v>112</v>
      </c>
      <c r="C85" s="1109">
        <v>0.6</v>
      </c>
      <c r="D85" s="2776" t="s">
        <v>114</v>
      </c>
      <c r="E85" s="2593"/>
      <c r="F85" s="2593"/>
      <c r="G85" s="2593"/>
      <c r="H85" s="2637"/>
      <c r="I85" s="2776" t="s">
        <v>195</v>
      </c>
      <c r="J85" s="2593"/>
      <c r="K85" s="2593"/>
      <c r="L85" s="2593"/>
      <c r="M85" s="2593"/>
      <c r="N85" s="2593"/>
      <c r="O85" s="2593"/>
      <c r="P85" s="2637"/>
      <c r="Q85" s="2776" t="s">
        <v>113</v>
      </c>
      <c r="R85" s="2593"/>
      <c r="S85" s="2593"/>
      <c r="T85" s="2593"/>
      <c r="U85" s="2593"/>
      <c r="V85" s="2593"/>
      <c r="W85" s="2593"/>
      <c r="X85" s="2593"/>
      <c r="Y85" s="2593"/>
      <c r="Z85" s="2593"/>
      <c r="AA85" s="2637"/>
      <c r="AU85" s="951">
        <v>1</v>
      </c>
      <c r="CC85" s="952">
        <v>1</v>
      </c>
    </row>
    <row r="86" spans="1:81" ht="27.75" customHeight="1">
      <c r="A86" s="1111">
        <v>4</v>
      </c>
      <c r="B86" s="1112" t="s">
        <v>115</v>
      </c>
      <c r="C86" s="1109">
        <v>0.8</v>
      </c>
      <c r="D86" s="2776" t="s">
        <v>196</v>
      </c>
      <c r="E86" s="2593"/>
      <c r="F86" s="2593"/>
      <c r="G86" s="2593"/>
      <c r="H86" s="2637"/>
      <c r="I86" s="2776" t="s">
        <v>197</v>
      </c>
      <c r="J86" s="2593"/>
      <c r="K86" s="2593"/>
      <c r="L86" s="2593"/>
      <c r="M86" s="2593"/>
      <c r="N86" s="2593"/>
      <c r="O86" s="2593"/>
      <c r="P86" s="2637"/>
      <c r="Q86" s="2776" t="s">
        <v>116</v>
      </c>
      <c r="R86" s="2593"/>
      <c r="S86" s="2593"/>
      <c r="T86" s="2593"/>
      <c r="U86" s="2593"/>
      <c r="V86" s="2593"/>
      <c r="W86" s="2593"/>
      <c r="X86" s="2593"/>
      <c r="Y86" s="2593"/>
      <c r="Z86" s="2593"/>
      <c r="AA86" s="2637"/>
      <c r="AU86" s="951">
        <v>1</v>
      </c>
      <c r="CC86" s="952">
        <v>1</v>
      </c>
    </row>
    <row r="87" spans="1:81" ht="27.75" customHeight="1">
      <c r="A87" s="1111">
        <v>5</v>
      </c>
      <c r="B87" s="1110" t="s">
        <v>117</v>
      </c>
      <c r="C87" s="1109">
        <v>1</v>
      </c>
      <c r="D87" s="2776" t="s">
        <v>198</v>
      </c>
      <c r="E87" s="2593"/>
      <c r="F87" s="2593"/>
      <c r="G87" s="2593"/>
      <c r="H87" s="2637"/>
      <c r="I87" s="2776" t="s">
        <v>199</v>
      </c>
      <c r="J87" s="2593"/>
      <c r="K87" s="2593"/>
      <c r="L87" s="2593"/>
      <c r="M87" s="2593"/>
      <c r="N87" s="2593"/>
      <c r="O87" s="2593"/>
      <c r="P87" s="2637"/>
      <c r="Q87" s="2776" t="s">
        <v>118</v>
      </c>
      <c r="R87" s="2593"/>
      <c r="S87" s="2593"/>
      <c r="T87" s="2593"/>
      <c r="U87" s="2593"/>
      <c r="V87" s="2593"/>
      <c r="W87" s="2593"/>
      <c r="X87" s="2593"/>
      <c r="Y87" s="2593"/>
      <c r="Z87" s="2593"/>
      <c r="AA87" s="2637"/>
      <c r="AU87" s="951">
        <v>1</v>
      </c>
      <c r="CC87" s="952">
        <v>1</v>
      </c>
    </row>
    <row r="88" spans="1:81" ht="8.25" customHeight="1">
      <c r="A88" s="1061"/>
      <c r="B88" s="1061"/>
      <c r="C88" s="1061"/>
      <c r="D88" s="1061"/>
      <c r="E88" s="1061"/>
      <c r="F88" s="1061"/>
      <c r="G88" s="1061"/>
      <c r="H88" s="1061"/>
      <c r="I88" s="1061"/>
      <c r="J88" s="1061"/>
      <c r="K88" s="1061"/>
      <c r="L88" s="1061"/>
      <c r="M88" s="1061"/>
      <c r="N88" s="1061"/>
      <c r="O88" s="1061"/>
      <c r="P88" s="1061"/>
      <c r="Q88" s="1061"/>
      <c r="R88" s="1061"/>
      <c r="S88" s="1061"/>
      <c r="T88" s="1061"/>
      <c r="U88" s="1061"/>
      <c r="V88" s="1061"/>
      <c r="W88" s="1061"/>
      <c r="X88" s="1061"/>
      <c r="Y88" s="1061"/>
      <c r="Z88" s="1061"/>
      <c r="AA88" s="1061"/>
      <c r="AU88" s="951">
        <v>1</v>
      </c>
      <c r="CC88" s="952">
        <v>1</v>
      </c>
    </row>
    <row r="89" spans="1:81" ht="18.75" customHeight="1">
      <c r="A89" s="1061"/>
      <c r="B89" s="1108" t="s">
        <v>200</v>
      </c>
      <c r="C89" s="1106"/>
      <c r="D89" s="1106"/>
      <c r="E89" s="1107"/>
      <c r="F89" s="1106"/>
      <c r="G89" s="1106"/>
      <c r="H89" s="1106"/>
      <c r="I89" s="1106"/>
      <c r="J89" s="1106"/>
      <c r="K89" s="1106"/>
      <c r="L89" s="1106"/>
      <c r="M89" s="1106"/>
      <c r="N89" s="1106"/>
      <c r="O89" s="1106"/>
      <c r="P89" s="1106"/>
      <c r="Q89" s="1106"/>
      <c r="R89" s="1106"/>
      <c r="S89" s="1106"/>
      <c r="T89" s="1106"/>
      <c r="U89" s="1105"/>
      <c r="V89" s="1105"/>
      <c r="W89" s="1105"/>
      <c r="X89" s="1105"/>
      <c r="Y89" s="1105"/>
      <c r="Z89" s="1105"/>
      <c r="AA89" s="1105"/>
      <c r="AU89" s="951">
        <v>1</v>
      </c>
      <c r="CC89" s="952">
        <v>1</v>
      </c>
    </row>
    <row r="90" spans="1:81" ht="24" customHeight="1">
      <c r="A90" s="927"/>
      <c r="B90" s="2778" t="s">
        <v>201</v>
      </c>
      <c r="C90" s="2804"/>
      <c r="D90" s="2804"/>
      <c r="E90" s="2804"/>
      <c r="F90" s="2805"/>
      <c r="G90" s="2778" t="s">
        <v>202</v>
      </c>
      <c r="H90" s="2804"/>
      <c r="I90" s="2804"/>
      <c r="J90" s="2804"/>
      <c r="K90" s="2804"/>
      <c r="L90" s="2804"/>
      <c r="M90" s="2804"/>
      <c r="N90" s="2804"/>
      <c r="O90" s="2804"/>
      <c r="P90" s="2804"/>
      <c r="Q90" s="2804"/>
      <c r="R90" s="2805"/>
      <c r="S90" s="2812" t="s">
        <v>203</v>
      </c>
      <c r="T90" s="2804"/>
      <c r="U90" s="2804"/>
      <c r="V90" s="2804"/>
      <c r="W90" s="2804"/>
      <c r="X90" s="2805"/>
      <c r="Y90" s="2721" t="s">
        <v>204</v>
      </c>
      <c r="Z90" s="2804"/>
      <c r="AA90" s="2805"/>
      <c r="AU90" s="951">
        <v>1</v>
      </c>
      <c r="CC90" s="952">
        <v>1</v>
      </c>
    </row>
    <row r="91" spans="1:81" ht="35.1" customHeight="1">
      <c r="A91" s="1104"/>
      <c r="B91" s="2751"/>
      <c r="C91" s="2752"/>
      <c r="D91" s="2752"/>
      <c r="E91" s="2752"/>
      <c r="F91" s="2753"/>
      <c r="G91" s="2751"/>
      <c r="H91" s="2752"/>
      <c r="I91" s="2752"/>
      <c r="J91" s="2752"/>
      <c r="K91" s="2752"/>
      <c r="L91" s="2752"/>
      <c r="M91" s="2752"/>
      <c r="N91" s="2752"/>
      <c r="O91" s="2752"/>
      <c r="P91" s="2752"/>
      <c r="Q91" s="2752"/>
      <c r="R91" s="2753"/>
      <c r="S91" s="2811"/>
      <c r="T91" s="2597"/>
      <c r="U91" s="2597"/>
      <c r="V91" s="2597"/>
      <c r="W91" s="2597"/>
      <c r="X91" s="2598"/>
      <c r="Y91" s="2779" t="s">
        <v>104</v>
      </c>
      <c r="Z91" s="2593"/>
      <c r="AA91" s="2637"/>
      <c r="AU91" s="951">
        <v>1</v>
      </c>
      <c r="CC91" s="952">
        <v>1</v>
      </c>
    </row>
    <row r="92" spans="1:81" ht="23.25" customHeight="1">
      <c r="A92" s="927"/>
      <c r="B92" s="927"/>
      <c r="C92" s="937"/>
      <c r="D92" s="937"/>
      <c r="E92" s="937"/>
      <c r="F92" s="937"/>
      <c r="G92" s="937"/>
      <c r="H92" s="927"/>
      <c r="I92" s="927"/>
      <c r="J92" s="927"/>
      <c r="K92" s="927"/>
      <c r="L92" s="927"/>
      <c r="M92" s="927"/>
      <c r="N92" s="2780" t="s">
        <v>205</v>
      </c>
      <c r="O92" s="2629"/>
      <c r="P92" s="2629"/>
      <c r="Q92" s="2629"/>
      <c r="R92" s="2629"/>
      <c r="S92" s="2629"/>
      <c r="T92" s="2629"/>
      <c r="U92" s="2635"/>
      <c r="V92" s="2781" t="str">
        <f>IF(S91=0,"",IF(S91&lt;3,"Muy Baja",IF(S91&lt;24,"Baja",IF(S91&lt;500,"Media",IF(S91&lt;5001,"Alta","Muy Alta")))))</f>
        <v/>
      </c>
      <c r="W92" s="2629"/>
      <c r="X92" s="2629"/>
      <c r="Y92" s="2629"/>
      <c r="Z92" s="2629"/>
      <c r="AA92" s="2635"/>
      <c r="AU92" s="951">
        <v>1</v>
      </c>
      <c r="CC92" s="952">
        <v>1</v>
      </c>
    </row>
    <row r="93" spans="1:81" ht="18.75" customHeight="1">
      <c r="A93" s="2813" t="s">
        <v>501</v>
      </c>
      <c r="B93" s="2629"/>
      <c r="C93" s="2629"/>
      <c r="D93" s="2629"/>
      <c r="E93" s="2629"/>
      <c r="F93" s="2629"/>
      <c r="G93" s="2629"/>
      <c r="H93" s="2629"/>
      <c r="I93" s="2629"/>
      <c r="J93" s="2629"/>
      <c r="K93" s="2629"/>
      <c r="L93" s="2629"/>
      <c r="M93" s="2629"/>
      <c r="N93" s="2629"/>
      <c r="O93" s="2629"/>
      <c r="P93" s="2629"/>
      <c r="Q93" s="2629"/>
      <c r="R93" s="2629"/>
      <c r="S93" s="2629"/>
      <c r="T93" s="2629"/>
      <c r="U93" s="2629"/>
      <c r="V93" s="2629"/>
      <c r="W93" s="2629"/>
      <c r="X93" s="2629"/>
      <c r="Y93" s="2629"/>
      <c r="Z93" s="2629"/>
      <c r="AA93" s="2629"/>
      <c r="AU93" s="951">
        <v>1</v>
      </c>
      <c r="CC93" s="952">
        <v>1</v>
      </c>
    </row>
    <row r="94" spans="1:81" ht="18.75" customHeight="1">
      <c r="A94" s="2754" t="s">
        <v>89</v>
      </c>
      <c r="B94" s="2755"/>
      <c r="C94" s="1103"/>
      <c r="D94" s="1102"/>
      <c r="E94" s="1101"/>
      <c r="F94" s="1100"/>
      <c r="G94" s="1099" t="s">
        <v>206</v>
      </c>
      <c r="H94" s="1098" t="s">
        <v>207</v>
      </c>
      <c r="I94" s="1098" t="s">
        <v>208</v>
      </c>
      <c r="J94" s="1098" t="s">
        <v>209</v>
      </c>
      <c r="K94" s="1098" t="s">
        <v>210</v>
      </c>
      <c r="L94" s="1098" t="s">
        <v>211</v>
      </c>
      <c r="M94" s="1098" t="s">
        <v>212</v>
      </c>
      <c r="N94" s="1098" t="s">
        <v>213</v>
      </c>
      <c r="O94" s="1098" t="s">
        <v>214</v>
      </c>
      <c r="P94" s="1098" t="s">
        <v>215</v>
      </c>
      <c r="Q94" s="1098" t="s">
        <v>216</v>
      </c>
      <c r="R94" s="1098" t="s">
        <v>217</v>
      </c>
      <c r="S94" s="1098" t="s">
        <v>218</v>
      </c>
      <c r="T94" s="1098" t="s">
        <v>219</v>
      </c>
      <c r="U94" s="1098" t="s">
        <v>220</v>
      </c>
      <c r="V94" s="1097" t="s">
        <v>517</v>
      </c>
      <c r="W94" s="1097" t="s">
        <v>518</v>
      </c>
      <c r="X94" s="1097" t="s">
        <v>519</v>
      </c>
      <c r="Y94" s="1097" t="s">
        <v>221</v>
      </c>
      <c r="Z94" s="2814" t="s">
        <v>222</v>
      </c>
      <c r="AA94" s="2802"/>
      <c r="AU94" s="951">
        <v>1</v>
      </c>
      <c r="CC94" s="952">
        <v>1</v>
      </c>
    </row>
    <row r="95" spans="1:81" ht="18.75" customHeight="1">
      <c r="A95" s="1096">
        <v>1</v>
      </c>
      <c r="B95" s="1095" t="s">
        <v>107</v>
      </c>
      <c r="C95" s="2809" t="s">
        <v>223</v>
      </c>
      <c r="D95" s="2810"/>
      <c r="E95" s="2810"/>
      <c r="F95" s="2691"/>
      <c r="G95" s="1088">
        <v>0.2</v>
      </c>
      <c r="H95" s="1087"/>
      <c r="I95" s="1087"/>
      <c r="J95" s="1087"/>
      <c r="K95" s="1087"/>
      <c r="L95" s="1087"/>
      <c r="M95" s="1060"/>
      <c r="N95" s="1060"/>
      <c r="O95" s="1060"/>
      <c r="P95" s="1060"/>
      <c r="Q95" s="1060"/>
      <c r="R95" s="1060"/>
      <c r="S95" s="1060"/>
      <c r="T95" s="1060"/>
      <c r="U95" s="1060"/>
      <c r="V95" s="1060"/>
      <c r="W95" s="1060"/>
      <c r="X95" s="1060"/>
      <c r="Y95" s="1060"/>
      <c r="Z95" s="1086">
        <f>COUNTA(H95:Y95)*G95</f>
        <v>0</v>
      </c>
      <c r="AA95" s="2785">
        <f>IFERROR(SUM(Z95:Z99)/COUNTA(H95:W99),"")</f>
        <v>0.6</v>
      </c>
      <c r="AU95" s="951">
        <v>1</v>
      </c>
      <c r="CC95" s="952">
        <v>1</v>
      </c>
    </row>
    <row r="96" spans="1:81" ht="18.75" customHeight="1">
      <c r="A96" s="1094">
        <v>2</v>
      </c>
      <c r="B96" s="1093" t="s">
        <v>110</v>
      </c>
      <c r="C96" s="2810"/>
      <c r="D96" s="2810"/>
      <c r="E96" s="2810"/>
      <c r="F96" s="2691"/>
      <c r="G96" s="1088">
        <v>0.4</v>
      </c>
      <c r="H96" s="1087"/>
      <c r="I96" s="1087"/>
      <c r="J96" s="1087"/>
      <c r="K96" s="1087"/>
      <c r="L96" s="1087"/>
      <c r="M96" s="1060"/>
      <c r="N96" s="1060"/>
      <c r="O96" s="1060"/>
      <c r="P96" s="1060"/>
      <c r="Q96" s="1060"/>
      <c r="R96" s="1060"/>
      <c r="S96" s="1060"/>
      <c r="T96" s="1060"/>
      <c r="U96" s="1060"/>
      <c r="V96" s="1060"/>
      <c r="W96" s="1060"/>
      <c r="X96" s="1060"/>
      <c r="Y96" s="1060"/>
      <c r="Z96" s="1086">
        <f>COUNTA(H96:Y96)*G96</f>
        <v>0</v>
      </c>
      <c r="AA96" s="2786"/>
      <c r="AB96" s="1046"/>
      <c r="AC96" s="1046"/>
      <c r="AD96" s="1046"/>
      <c r="AE96" s="1046"/>
      <c r="AF96" s="1046"/>
      <c r="AG96" s="1046"/>
      <c r="AH96" s="1046"/>
      <c r="AI96" s="1046"/>
      <c r="AJ96" s="1046"/>
      <c r="AK96" s="1046"/>
      <c r="AL96" s="1046"/>
      <c r="AM96" s="1046"/>
      <c r="AN96" s="1046"/>
      <c r="AO96" s="1046"/>
      <c r="AP96" s="1046"/>
      <c r="AQ96" s="1046"/>
      <c r="AR96" s="1046"/>
      <c r="AS96" s="1046"/>
      <c r="AT96" s="1046"/>
      <c r="AU96" s="951">
        <v>1</v>
      </c>
      <c r="AV96" s="1081"/>
      <c r="CC96" s="952">
        <v>1</v>
      </c>
    </row>
    <row r="97" spans="1:138" ht="18.75" customHeight="1">
      <c r="A97" s="1092">
        <v>3</v>
      </c>
      <c r="B97" s="1091" t="s">
        <v>112</v>
      </c>
      <c r="C97" s="2810"/>
      <c r="D97" s="2810"/>
      <c r="E97" s="2810"/>
      <c r="F97" s="2691"/>
      <c r="G97" s="1088">
        <v>0.6</v>
      </c>
      <c r="H97" s="1087" t="s">
        <v>0</v>
      </c>
      <c r="I97" s="1087" t="s">
        <v>0</v>
      </c>
      <c r="J97" s="1087" t="s">
        <v>0</v>
      </c>
      <c r="K97" s="1087"/>
      <c r="L97" s="1087"/>
      <c r="M97" s="1060"/>
      <c r="N97" s="1060"/>
      <c r="O97" s="1060"/>
      <c r="P97" s="1060"/>
      <c r="Q97" s="1060"/>
      <c r="R97" s="1060"/>
      <c r="S97" s="1060"/>
      <c r="T97" s="1060"/>
      <c r="U97" s="1060"/>
      <c r="V97" s="1060"/>
      <c r="W97" s="1060"/>
      <c r="X97" s="1060"/>
      <c r="Y97" s="1060"/>
      <c r="Z97" s="1086">
        <f>COUNTA(H97:Y97)*G97</f>
        <v>1.7999999999999998</v>
      </c>
      <c r="AA97" s="2786"/>
      <c r="AB97" s="1046"/>
      <c r="AC97" s="1046"/>
      <c r="AD97" s="1046"/>
      <c r="AE97" s="1046"/>
      <c r="AF97" s="1046"/>
      <c r="AG97" s="1046"/>
      <c r="AH97" s="1046"/>
      <c r="AI97" s="1046"/>
      <c r="AJ97" s="1046"/>
      <c r="AK97" s="1046"/>
      <c r="AL97" s="1046"/>
      <c r="AM97" s="1046"/>
      <c r="AN97" s="1046"/>
      <c r="AO97" s="1046"/>
      <c r="AP97" s="1046"/>
      <c r="AQ97" s="1046"/>
      <c r="AR97" s="1046"/>
      <c r="AS97" s="1046"/>
      <c r="AT97" s="1046"/>
      <c r="AU97" s="951">
        <v>1</v>
      </c>
      <c r="AV97" s="1081"/>
      <c r="CC97" s="952">
        <v>1</v>
      </c>
    </row>
    <row r="98" spans="1:138" ht="18.75" customHeight="1">
      <c r="A98" s="1090">
        <v>4</v>
      </c>
      <c r="B98" s="1089" t="s">
        <v>115</v>
      </c>
      <c r="C98" s="2810"/>
      <c r="D98" s="2810"/>
      <c r="E98" s="2810"/>
      <c r="F98" s="2691"/>
      <c r="G98" s="1088">
        <v>0.8</v>
      </c>
      <c r="H98" s="1087"/>
      <c r="I98" s="1087"/>
      <c r="J98" s="1087"/>
      <c r="K98" s="1087"/>
      <c r="L98" s="1087"/>
      <c r="M98" s="1060"/>
      <c r="N98" s="1060"/>
      <c r="O98" s="1060"/>
      <c r="P98" s="1060"/>
      <c r="Q98" s="1060"/>
      <c r="R98" s="1060"/>
      <c r="S98" s="1060"/>
      <c r="T98" s="1060"/>
      <c r="U98" s="1060"/>
      <c r="V98" s="1060"/>
      <c r="W98" s="1060"/>
      <c r="X98" s="1060"/>
      <c r="Y98" s="1060"/>
      <c r="Z98" s="1086">
        <f>COUNTA(H98:Y98)*G98</f>
        <v>0</v>
      </c>
      <c r="AA98" s="2786"/>
      <c r="AB98" s="1046"/>
      <c r="AC98" s="1046"/>
      <c r="AD98" s="1046"/>
      <c r="AE98" s="1046"/>
      <c r="AF98" s="1046"/>
      <c r="AG98" s="1046"/>
      <c r="AH98" s="1046"/>
      <c r="AI98" s="1046"/>
      <c r="AJ98" s="1046"/>
      <c r="AK98" s="1046"/>
      <c r="AL98" s="1046"/>
      <c r="AM98" s="1046"/>
      <c r="AN98" s="1046"/>
      <c r="AO98" s="1046"/>
      <c r="AP98" s="1046"/>
      <c r="AQ98" s="1046"/>
      <c r="AR98" s="1046"/>
      <c r="AS98" s="1046"/>
      <c r="AT98" s="1046"/>
      <c r="AU98" s="951">
        <v>1</v>
      </c>
      <c r="AV98" s="1081"/>
      <c r="CC98" s="952">
        <v>1</v>
      </c>
      <c r="CK98" s="2711" t="s">
        <v>252</v>
      </c>
      <c r="CL98" s="2652"/>
      <c r="CM98" s="2652"/>
      <c r="CN98" s="2652"/>
      <c r="CO98" s="2652"/>
      <c r="CP98" s="2652"/>
      <c r="CQ98" s="2652"/>
      <c r="CR98" s="2652"/>
      <c r="CS98" s="2652"/>
      <c r="CT98" s="2652"/>
      <c r="CU98" s="2652"/>
      <c r="CV98" s="2652"/>
      <c r="CW98" s="2652"/>
      <c r="CX98" s="2652"/>
      <c r="CY98" s="2652"/>
      <c r="CZ98" s="927"/>
      <c r="DA98" s="927"/>
      <c r="DB98" s="927"/>
      <c r="DC98" s="927"/>
      <c r="DD98" s="2712" t="s">
        <v>658</v>
      </c>
      <c r="DE98" s="2652"/>
      <c r="DF98" s="2652"/>
      <c r="DG98" s="2652"/>
      <c r="DH98" s="2652"/>
      <c r="DI98" s="2652"/>
      <c r="DJ98" s="2652"/>
      <c r="DK98" s="2652"/>
      <c r="DL98" s="2652"/>
      <c r="DM98" s="2652"/>
      <c r="DN98" s="2652"/>
      <c r="DO98" s="2652"/>
      <c r="DP98" s="2652"/>
      <c r="DQ98" s="927"/>
      <c r="DR98" s="927"/>
      <c r="DS98" s="927"/>
      <c r="DT98" s="927"/>
      <c r="DU98" s="2712" t="s">
        <v>657</v>
      </c>
      <c r="DV98" s="2652"/>
      <c r="DW98" s="2652"/>
      <c r="DX98" s="2652"/>
      <c r="DY98" s="2652"/>
      <c r="DZ98" s="2652"/>
      <c r="EA98" s="2652"/>
      <c r="EB98" s="2652"/>
      <c r="EC98" s="2652"/>
      <c r="ED98" s="2652"/>
      <c r="EE98" s="2652"/>
      <c r="EF98" s="2652"/>
      <c r="EG98" s="2652"/>
    </row>
    <row r="99" spans="1:138" ht="18.75" customHeight="1">
      <c r="A99" s="1085">
        <v>5</v>
      </c>
      <c r="B99" s="1084" t="s">
        <v>117</v>
      </c>
      <c r="C99" s="2810"/>
      <c r="D99" s="2810"/>
      <c r="E99" s="2810"/>
      <c r="F99" s="2691"/>
      <c r="G99" s="1083">
        <v>1</v>
      </c>
      <c r="H99" s="1060"/>
      <c r="I99" s="1060"/>
      <c r="J99" s="1060"/>
      <c r="K99" s="1060"/>
      <c r="L99" s="1060"/>
      <c r="M99" s="1060"/>
      <c r="N99" s="1060"/>
      <c r="O99" s="1060"/>
      <c r="P99" s="1060"/>
      <c r="Q99" s="1060"/>
      <c r="R99" s="1060"/>
      <c r="S99" s="1060"/>
      <c r="T99" s="1060"/>
      <c r="U99" s="1060"/>
      <c r="V99" s="1060"/>
      <c r="W99" s="1060"/>
      <c r="X99" s="1060"/>
      <c r="Y99" s="1060"/>
      <c r="Z99" s="1082">
        <f>COUNTA(H99:Y99)*G99</f>
        <v>0</v>
      </c>
      <c r="AA99" s="2787"/>
      <c r="AB99" s="1046"/>
      <c r="AC99" s="1046"/>
      <c r="AD99" s="1046"/>
      <c r="AE99" s="1046"/>
      <c r="AF99" s="1046"/>
      <c r="AG99" s="1046"/>
      <c r="AH99" s="1046"/>
      <c r="AI99" s="1046"/>
      <c r="AJ99" s="1046"/>
      <c r="AK99" s="1046"/>
      <c r="AL99" s="1046"/>
      <c r="AM99" s="1046"/>
      <c r="AN99" s="1046"/>
      <c r="AO99" s="1046"/>
      <c r="AP99" s="1046"/>
      <c r="AQ99" s="1046"/>
      <c r="AR99" s="1046"/>
      <c r="AS99" s="1046"/>
      <c r="AT99" s="1046"/>
      <c r="AU99" s="951">
        <v>1</v>
      </c>
      <c r="AV99" s="1081"/>
      <c r="CC99" s="952">
        <v>1</v>
      </c>
      <c r="CK99" s="2652"/>
      <c r="CL99" s="2652"/>
      <c r="CM99" s="2652"/>
      <c r="CN99" s="2652"/>
      <c r="CO99" s="2652"/>
      <c r="CP99" s="2652"/>
      <c r="CQ99" s="2652"/>
      <c r="CR99" s="2652"/>
      <c r="CS99" s="2652"/>
      <c r="CT99" s="2652"/>
      <c r="CU99" s="2652"/>
      <c r="CV99" s="2652"/>
      <c r="CW99" s="2652"/>
      <c r="CX99" s="2652"/>
      <c r="CY99" s="2652"/>
      <c r="CZ99" s="927"/>
      <c r="DA99" s="927"/>
      <c r="DB99" s="927"/>
      <c r="DC99" s="927"/>
      <c r="DD99" s="2652"/>
      <c r="DE99" s="2652"/>
      <c r="DF99" s="2652"/>
      <c r="DG99" s="2652"/>
      <c r="DH99" s="2652"/>
      <c r="DI99" s="2652"/>
      <c r="DJ99" s="2652"/>
      <c r="DK99" s="2652"/>
      <c r="DL99" s="2652"/>
      <c r="DM99" s="2652"/>
      <c r="DN99" s="2652"/>
      <c r="DO99" s="2652"/>
      <c r="DP99" s="2652"/>
      <c r="DQ99" s="927"/>
      <c r="DR99" s="927"/>
      <c r="DS99" s="927"/>
      <c r="DT99" s="927"/>
      <c r="DU99" s="2652"/>
      <c r="DV99" s="2652"/>
      <c r="DW99" s="2652"/>
      <c r="DX99" s="2652"/>
      <c r="DY99" s="2652"/>
      <c r="DZ99" s="2652"/>
      <c r="EA99" s="2652"/>
      <c r="EB99" s="2652"/>
      <c r="EC99" s="2652"/>
      <c r="ED99" s="2652"/>
      <c r="EE99" s="2652"/>
      <c r="EF99" s="2652"/>
      <c r="EG99" s="2652"/>
    </row>
    <row r="100" spans="1:138" ht="11.25" customHeight="1" thickBot="1">
      <c r="A100" s="1080"/>
      <c r="B100" s="1078"/>
      <c r="C100" s="1079"/>
      <c r="D100" s="1079"/>
      <c r="E100" s="1079"/>
      <c r="F100" s="1022"/>
      <c r="G100" s="1078"/>
      <c r="H100" s="1077">
        <f t="shared" ref="H100:Y100" si="12">COUNTA(H95:H99)</f>
        <v>1</v>
      </c>
      <c r="I100" s="1077">
        <f t="shared" si="12"/>
        <v>1</v>
      </c>
      <c r="J100" s="1077">
        <f t="shared" si="12"/>
        <v>1</v>
      </c>
      <c r="K100" s="1077">
        <f t="shared" si="12"/>
        <v>0</v>
      </c>
      <c r="L100" s="1077">
        <f t="shared" si="12"/>
        <v>0</v>
      </c>
      <c r="M100" s="1077">
        <f t="shared" si="12"/>
        <v>0</v>
      </c>
      <c r="N100" s="1077">
        <f t="shared" si="12"/>
        <v>0</v>
      </c>
      <c r="O100" s="1022">
        <f t="shared" si="12"/>
        <v>0</v>
      </c>
      <c r="P100" s="1022">
        <f t="shared" si="12"/>
        <v>0</v>
      </c>
      <c r="Q100" s="1022">
        <f t="shared" si="12"/>
        <v>0</v>
      </c>
      <c r="R100" s="1022">
        <f t="shared" si="12"/>
        <v>0</v>
      </c>
      <c r="S100" s="1022">
        <f t="shared" si="12"/>
        <v>0</v>
      </c>
      <c r="T100" s="1022">
        <f t="shared" si="12"/>
        <v>0</v>
      </c>
      <c r="U100" s="1022">
        <f t="shared" si="12"/>
        <v>0</v>
      </c>
      <c r="V100" s="1022">
        <f t="shared" si="12"/>
        <v>0</v>
      </c>
      <c r="W100" s="1022">
        <f t="shared" si="12"/>
        <v>0</v>
      </c>
      <c r="X100" s="1022">
        <f t="shared" si="12"/>
        <v>0</v>
      </c>
      <c r="Y100" s="1022">
        <f t="shared" si="12"/>
        <v>0</v>
      </c>
      <c r="Z100" s="968"/>
      <c r="AA100" s="968"/>
      <c r="AB100" s="927"/>
      <c r="AC100" s="927"/>
      <c r="AD100" s="927"/>
      <c r="AE100" s="927"/>
      <c r="AF100" s="927"/>
      <c r="AG100" s="927"/>
      <c r="AH100" s="927"/>
      <c r="AI100" s="927"/>
      <c r="AJ100" s="927"/>
      <c r="AK100" s="927"/>
      <c r="AL100" s="927"/>
      <c r="AM100" s="927"/>
      <c r="AN100" s="927"/>
      <c r="AO100" s="927"/>
      <c r="AP100" s="927"/>
      <c r="AQ100" s="927"/>
      <c r="AR100" s="927"/>
      <c r="AS100" s="927"/>
      <c r="AT100" s="927"/>
      <c r="AU100" s="951">
        <v>1</v>
      </c>
      <c r="AV100" s="970"/>
      <c r="CC100" s="952">
        <v>1</v>
      </c>
    </row>
    <row r="101" spans="1:138" ht="21" customHeight="1" thickTop="1" thickBot="1">
      <c r="A101" s="2707" t="str">
        <f>IF(OR(H100&gt;1,I100&gt;1,J100&gt;1,K100&gt;1,L100&gt;1,M100&gt;1,N100&gt;1,O100&gt;1,P100&gt;1,Q100&gt;1,R100&gt;1,S100&gt;1,T100&gt;1,U100&gt;1,V100&gt;1,W100&gt;1),"ERROR - Solo Una calificación por Participante","")</f>
        <v/>
      </c>
      <c r="B101" s="2708"/>
      <c r="C101" s="2708"/>
      <c r="D101" s="2708"/>
      <c r="E101" s="2708"/>
      <c r="F101" s="2709"/>
      <c r="G101" s="2710" t="s">
        <v>224</v>
      </c>
      <c r="H101" s="2593"/>
      <c r="I101" s="2593"/>
      <c r="J101" s="2593"/>
      <c r="K101" s="2593"/>
      <c r="L101" s="2593"/>
      <c r="M101" s="2593"/>
      <c r="N101" s="2593"/>
      <c r="O101" s="2756">
        <f>IF(AA95="","",IF(V101&gt;0.8,5,IF(V101&gt;0.6,4,IF(V101&gt;0.4,3,IF(V101&gt;0.2,2,1)))))</f>
        <v>3</v>
      </c>
      <c r="P101" s="2600"/>
      <c r="Q101" s="2600"/>
      <c r="R101" s="2788" t="str">
        <f>VLOOKUP(O101,A95:B99,2,1)</f>
        <v>Media</v>
      </c>
      <c r="S101" s="2600"/>
      <c r="T101" s="2600"/>
      <c r="U101" s="2600"/>
      <c r="V101" s="2789">
        <f>IFERROR(AA95,"")</f>
        <v>0.6</v>
      </c>
      <c r="W101" s="2600"/>
      <c r="X101" s="2790"/>
      <c r="Y101" s="968"/>
      <c r="Z101" s="968"/>
      <c r="AA101" s="968"/>
      <c r="AB101" s="927"/>
      <c r="AC101" s="927"/>
      <c r="AD101" s="927"/>
      <c r="AE101" s="927"/>
      <c r="AF101" s="927"/>
      <c r="AG101" s="927"/>
      <c r="AH101" s="927"/>
      <c r="AI101" s="927"/>
      <c r="AJ101" s="927"/>
      <c r="AK101" s="927"/>
      <c r="AL101" s="927"/>
      <c r="AM101" s="927"/>
      <c r="AN101" s="927"/>
      <c r="AO101" s="927"/>
      <c r="AP101" s="927"/>
      <c r="AQ101" s="927"/>
      <c r="AR101" s="927"/>
      <c r="AS101" s="927"/>
      <c r="AT101" s="927"/>
      <c r="AU101" s="951">
        <v>1</v>
      </c>
      <c r="AV101" s="1002" t="str">
        <f>CONCATENATE(O101," - ",R101)</f>
        <v>3 - Media</v>
      </c>
      <c r="CC101" s="952">
        <v>1</v>
      </c>
      <c r="CQ101" s="2713" t="s">
        <v>60</v>
      </c>
      <c r="CR101" s="2652"/>
      <c r="CS101" s="2652"/>
      <c r="CT101" s="2652"/>
      <c r="CU101" s="2652"/>
      <c r="CV101" s="2652"/>
      <c r="CW101" s="2652"/>
      <c r="CX101" s="2652"/>
      <c r="CY101" s="2652"/>
      <c r="CZ101" s="2652"/>
      <c r="DA101" s="927"/>
      <c r="DB101" s="927"/>
      <c r="DC101" s="927"/>
      <c r="DD101" s="927"/>
      <c r="DE101" s="968"/>
      <c r="DF101" s="968"/>
      <c r="DG101" s="968"/>
      <c r="DH101" s="2713" t="s">
        <v>60</v>
      </c>
      <c r="DI101" s="2652"/>
      <c r="DJ101" s="2652"/>
      <c r="DK101" s="2652"/>
      <c r="DL101" s="2652"/>
      <c r="DM101" s="2652"/>
      <c r="DN101" s="2652"/>
      <c r="DO101" s="2652"/>
      <c r="DP101" s="2652"/>
      <c r="DQ101" s="2652"/>
      <c r="DR101" s="927"/>
      <c r="DS101" s="927"/>
      <c r="DT101" s="927"/>
      <c r="DU101" s="927"/>
      <c r="DV101" s="968"/>
      <c r="DW101" s="968"/>
      <c r="DX101" s="968"/>
      <c r="DY101" s="2713" t="s">
        <v>60</v>
      </c>
      <c r="DZ101" s="2652"/>
      <c r="EA101" s="2652"/>
      <c r="EB101" s="2652"/>
      <c r="EC101" s="2652"/>
      <c r="ED101" s="2652"/>
      <c r="EE101" s="2652"/>
      <c r="EF101" s="2652"/>
      <c r="EG101" s="2652"/>
      <c r="EH101" s="2652"/>
    </row>
    <row r="102" spans="1:138" ht="28.5" customHeight="1" thickTop="1">
      <c r="A102" s="1076"/>
      <c r="B102" s="1075"/>
      <c r="C102" s="1074"/>
      <c r="D102" s="1073"/>
      <c r="E102" s="1072"/>
      <c r="F102" s="1073"/>
      <c r="G102" s="1072"/>
      <c r="H102" s="1072"/>
      <c r="I102" s="1072"/>
      <c r="J102" s="1072"/>
      <c r="K102" s="1072"/>
      <c r="L102" s="1072"/>
      <c r="M102" s="1072"/>
      <c r="N102" s="1073"/>
      <c r="O102" s="1072"/>
      <c r="P102" s="1072"/>
      <c r="Q102" s="1072"/>
      <c r="R102" s="1072"/>
      <c r="S102" s="1072"/>
      <c r="T102" s="1072"/>
      <c r="U102" s="1072"/>
      <c r="V102" s="1072"/>
      <c r="W102" s="1072"/>
      <c r="X102" s="1072"/>
      <c r="Y102" s="1072"/>
      <c r="Z102" s="1072"/>
      <c r="AA102" s="1072"/>
      <c r="AB102" s="1070"/>
      <c r="AC102" s="1070"/>
      <c r="AD102" s="1070"/>
      <c r="AE102" s="1070"/>
      <c r="AF102" s="1070"/>
      <c r="AG102" s="1070"/>
      <c r="AH102" s="1070"/>
      <c r="AI102" s="1070"/>
      <c r="AJ102" s="1070"/>
      <c r="AK102" s="1070"/>
      <c r="AL102" s="1070"/>
      <c r="AM102" s="1070"/>
      <c r="AN102" s="1070"/>
      <c r="AO102" s="1070"/>
      <c r="AP102" s="1070"/>
      <c r="AQ102" s="1070"/>
      <c r="AR102" s="1070"/>
      <c r="AS102" s="1070"/>
      <c r="AT102" s="1070"/>
      <c r="AU102" s="951">
        <v>1</v>
      </c>
      <c r="AV102" s="927"/>
      <c r="AW102" s="927"/>
      <c r="AX102" s="927"/>
      <c r="AY102" s="927"/>
      <c r="AZ102" s="927"/>
      <c r="BA102" s="927"/>
      <c r="BB102" s="927"/>
      <c r="BC102" s="927"/>
      <c r="BD102" s="927"/>
      <c r="BE102" s="927"/>
      <c r="BF102" s="927"/>
      <c r="BG102" s="927"/>
      <c r="BH102" s="927"/>
      <c r="BI102" s="927"/>
      <c r="BJ102" s="927"/>
      <c r="BK102" s="937"/>
      <c r="BL102" s="937"/>
      <c r="BM102" s="937"/>
      <c r="BN102" s="937"/>
      <c r="BO102" s="937"/>
      <c r="BP102" s="937"/>
      <c r="BQ102" s="937"/>
      <c r="BR102" s="937"/>
      <c r="BS102" s="937"/>
      <c r="BT102" s="937"/>
      <c r="BU102" s="937"/>
      <c r="BV102" s="937"/>
      <c r="BW102" s="937"/>
      <c r="BX102" s="937"/>
      <c r="BY102" s="937"/>
      <c r="BZ102" s="937"/>
      <c r="CA102" s="937"/>
      <c r="CB102" s="927"/>
      <c r="CC102" s="952">
        <v>1</v>
      </c>
      <c r="CD102" s="937"/>
      <c r="CE102" s="927"/>
      <c r="CF102" s="927"/>
      <c r="CG102" s="927"/>
      <c r="CH102" s="927"/>
      <c r="CI102" s="968"/>
      <c r="CJ102" s="968"/>
      <c r="CK102" s="968"/>
      <c r="CL102" s="968"/>
      <c r="CM102" s="968"/>
      <c r="CN102" s="968"/>
      <c r="CO102" s="968"/>
      <c r="CP102" s="2673">
        <v>1</v>
      </c>
      <c r="CQ102" s="2629"/>
      <c r="CR102" s="2673">
        <v>2</v>
      </c>
      <c r="CS102" s="2629"/>
      <c r="CT102" s="2673">
        <v>3</v>
      </c>
      <c r="CU102" s="2629"/>
      <c r="CV102" s="2673">
        <v>4</v>
      </c>
      <c r="CW102" s="2629"/>
      <c r="CX102" s="2673">
        <v>5</v>
      </c>
      <c r="CY102" s="2629"/>
      <c r="CZ102" s="992"/>
      <c r="DA102" s="992"/>
      <c r="DB102" s="968"/>
      <c r="DC102" s="968"/>
      <c r="DD102" s="968"/>
      <c r="DE102" s="968"/>
      <c r="DF102" s="968"/>
      <c r="DG102" s="2673">
        <v>1</v>
      </c>
      <c r="DH102" s="2629"/>
      <c r="DI102" s="2673">
        <v>2</v>
      </c>
      <c r="DJ102" s="2629"/>
      <c r="DK102" s="2673">
        <v>3</v>
      </c>
      <c r="DL102" s="2629"/>
      <c r="DM102" s="2673">
        <v>4</v>
      </c>
      <c r="DN102" s="2629"/>
      <c r="DO102" s="2673">
        <v>5</v>
      </c>
      <c r="DP102" s="2629"/>
      <c r="DQ102" s="992"/>
      <c r="DR102" s="992"/>
      <c r="DS102" s="968"/>
      <c r="DT102" s="968"/>
      <c r="DU102" s="968"/>
      <c r="DV102" s="968"/>
      <c r="DW102" s="968"/>
      <c r="DX102" s="2673">
        <v>1</v>
      </c>
      <c r="DY102" s="2629"/>
      <c r="DZ102" s="2673">
        <v>2</v>
      </c>
      <c r="EA102" s="2629"/>
      <c r="EB102" s="2673">
        <v>3</v>
      </c>
      <c r="EC102" s="2629"/>
      <c r="ED102" s="2673">
        <v>4</v>
      </c>
      <c r="EE102" s="2629"/>
      <c r="EF102" s="2673">
        <v>5</v>
      </c>
      <c r="EG102" s="2629"/>
    </row>
    <row r="103" spans="1:138" ht="28.5" customHeight="1">
      <c r="A103" s="2791" t="s">
        <v>60</v>
      </c>
      <c r="B103" s="2774"/>
      <c r="C103" s="2774"/>
      <c r="D103" s="2774"/>
      <c r="E103" s="2774"/>
      <c r="F103" s="2774"/>
      <c r="G103" s="2774"/>
      <c r="H103" s="2774"/>
      <c r="I103" s="2774"/>
      <c r="J103" s="2774"/>
      <c r="K103" s="2774"/>
      <c r="L103" s="2774"/>
      <c r="M103" s="2774"/>
      <c r="N103" s="2774"/>
      <c r="O103" s="2774"/>
      <c r="P103" s="2774"/>
      <c r="Q103" s="2774"/>
      <c r="R103" s="2774"/>
      <c r="S103" s="2774"/>
      <c r="T103" s="2774"/>
      <c r="U103" s="2774"/>
      <c r="V103" s="2774"/>
      <c r="W103" s="2774"/>
      <c r="X103" s="2774"/>
      <c r="Y103" s="2774"/>
      <c r="Z103" s="2774"/>
      <c r="AA103" s="2774"/>
      <c r="AB103" s="1070"/>
      <c r="AC103" s="1070"/>
      <c r="AD103" s="1070"/>
      <c r="AE103" s="1070"/>
      <c r="AF103" s="1070"/>
      <c r="AG103" s="1070"/>
      <c r="AH103" s="1070"/>
      <c r="AI103" s="1070"/>
      <c r="AJ103" s="1070"/>
      <c r="AK103" s="1070"/>
      <c r="AL103" s="1070"/>
      <c r="AM103" s="1070"/>
      <c r="AN103" s="1070"/>
      <c r="AO103" s="1070"/>
      <c r="AP103" s="1070"/>
      <c r="AQ103" s="1070"/>
      <c r="AR103" s="1070"/>
      <c r="AS103" s="1070"/>
      <c r="AT103" s="1070"/>
      <c r="AU103" s="951">
        <v>1</v>
      </c>
      <c r="AV103" s="927"/>
      <c r="AW103" s="927"/>
      <c r="AX103" s="927"/>
      <c r="AY103" s="927"/>
      <c r="AZ103" s="927"/>
      <c r="BA103" s="927"/>
      <c r="BB103" s="927"/>
      <c r="BC103" s="927"/>
      <c r="BD103" s="927"/>
      <c r="BE103" s="927"/>
      <c r="BF103" s="927"/>
      <c r="BG103" s="927"/>
      <c r="BH103" s="927"/>
      <c r="BI103" s="927"/>
      <c r="BJ103" s="927"/>
      <c r="BK103" s="937"/>
      <c r="BL103" s="937"/>
      <c r="BM103" s="937"/>
      <c r="BN103" s="937"/>
      <c r="BO103" s="937"/>
      <c r="BP103" s="937"/>
      <c r="BQ103" s="937"/>
      <c r="BR103" s="937"/>
      <c r="BS103" s="937"/>
      <c r="BT103" s="937"/>
      <c r="BU103" s="937"/>
      <c r="BV103" s="937"/>
      <c r="BW103" s="937"/>
      <c r="BX103" s="937"/>
      <c r="BY103" s="937"/>
      <c r="BZ103" s="937"/>
      <c r="CA103" s="937"/>
      <c r="CB103" s="927"/>
      <c r="CC103" s="952">
        <v>1</v>
      </c>
      <c r="CD103" s="937"/>
      <c r="CE103" s="927"/>
      <c r="CF103" s="927"/>
      <c r="CG103" s="927"/>
      <c r="CH103" s="927"/>
      <c r="CI103" s="968"/>
      <c r="CJ103" s="968"/>
      <c r="CK103" s="1071"/>
      <c r="CL103" s="1071"/>
      <c r="CM103" s="1071"/>
      <c r="CN103" s="961"/>
      <c r="CO103" s="968"/>
      <c r="CP103" s="2692" t="str">
        <f>IF(O119=1,"X","")</f>
        <v/>
      </c>
      <c r="CQ103" s="2637"/>
      <c r="CR103" s="2692" t="str">
        <f>IF(O119=2,"X","")</f>
        <v/>
      </c>
      <c r="CS103" s="2637"/>
      <c r="CT103" s="2692" t="str">
        <f>IF(O119=3,"X","")</f>
        <v/>
      </c>
      <c r="CU103" s="2637"/>
      <c r="CV103" s="2714" t="str">
        <f>IF(O119=4,"X","")</f>
        <v>X</v>
      </c>
      <c r="CW103" s="2637"/>
      <c r="CX103" s="2692" t="str">
        <f>IF(O119=5,"X","")</f>
        <v/>
      </c>
      <c r="CY103" s="2637"/>
      <c r="CZ103" s="992"/>
      <c r="DA103" s="968"/>
      <c r="DB103" s="968"/>
      <c r="DC103" s="968"/>
      <c r="DD103" s="968"/>
      <c r="DE103" s="968"/>
      <c r="DF103" s="968"/>
      <c r="DG103" s="2692" t="str">
        <f>IF(Q164=1,"X","")</f>
        <v/>
      </c>
      <c r="DH103" s="2637"/>
      <c r="DI103" s="2692" t="str">
        <f>IF(Q164=2,"X","")</f>
        <v>X</v>
      </c>
      <c r="DJ103" s="2637"/>
      <c r="DK103" s="2692" t="str">
        <f>IF(Q164=3,"X","")</f>
        <v/>
      </c>
      <c r="DL103" s="2637"/>
      <c r="DM103" s="2714" t="str">
        <f>IF(Q164=4,"X","")</f>
        <v/>
      </c>
      <c r="DN103" s="2637"/>
      <c r="DO103" s="2692" t="str">
        <f>IF(Q164=5,"X","")</f>
        <v/>
      </c>
      <c r="DP103" s="2637"/>
      <c r="DQ103" s="992"/>
      <c r="DR103" s="968"/>
      <c r="DS103" s="968"/>
      <c r="DT103" s="968"/>
      <c r="DU103" s="968"/>
      <c r="DV103" s="968"/>
      <c r="DW103" s="968"/>
      <c r="DX103" s="2692" t="str">
        <f>IF(Q176=1,"X","")</f>
        <v/>
      </c>
      <c r="DY103" s="2637"/>
      <c r="DZ103" s="2692" t="str">
        <f>IF(Q176=2,"X","")</f>
        <v>X</v>
      </c>
      <c r="EA103" s="2637"/>
      <c r="EB103" s="2692" t="str">
        <f>IF(Q176=3,"X","")</f>
        <v/>
      </c>
      <c r="EC103" s="2637"/>
      <c r="ED103" s="2714" t="str">
        <f>IF(Q176=4,"X","")</f>
        <v/>
      </c>
      <c r="EE103" s="2637"/>
      <c r="EF103" s="2692" t="str">
        <f>IF(Q176=5,"X","")</f>
        <v/>
      </c>
      <c r="EG103" s="2637"/>
    </row>
    <row r="104" spans="1:138" ht="28.5" customHeight="1">
      <c r="A104" s="2715" t="s">
        <v>512</v>
      </c>
      <c r="B104" s="2652"/>
      <c r="C104" s="2652"/>
      <c r="D104" s="2652"/>
      <c r="E104" s="2652"/>
      <c r="F104" s="2652"/>
      <c r="G104" s="2652"/>
      <c r="H104" s="2652"/>
      <c r="I104" s="2652"/>
      <c r="J104" s="2652"/>
      <c r="K104" s="2652"/>
      <c r="L104" s="2652"/>
      <c r="M104" s="2652"/>
      <c r="N104" s="2652"/>
      <c r="O104" s="2652"/>
      <c r="P104" s="2652"/>
      <c r="Q104" s="2652"/>
      <c r="R104" s="2652"/>
      <c r="S104" s="2652"/>
      <c r="T104" s="2652"/>
      <c r="U104" s="2652"/>
      <c r="V104" s="2652"/>
      <c r="W104" s="2652"/>
      <c r="X104" s="2652"/>
      <c r="Y104" s="2652"/>
      <c r="Z104" s="2652"/>
      <c r="AA104" s="2652"/>
      <c r="AB104" s="1070"/>
      <c r="AC104" s="1070"/>
      <c r="AD104" s="1070"/>
      <c r="AE104" s="1070"/>
      <c r="AF104" s="1070"/>
      <c r="AG104" s="1070"/>
      <c r="AH104" s="1070"/>
      <c r="AI104" s="1070"/>
      <c r="AJ104" s="1070"/>
      <c r="AK104" s="1070"/>
      <c r="AL104" s="1070"/>
      <c r="AM104" s="1070"/>
      <c r="AN104" s="1070"/>
      <c r="AO104" s="1070"/>
      <c r="AP104" s="1070"/>
      <c r="AQ104" s="1070"/>
      <c r="AR104" s="1070"/>
      <c r="AS104" s="1070"/>
      <c r="AT104" s="1070"/>
      <c r="AU104" s="951">
        <v>1</v>
      </c>
      <c r="AV104" s="927"/>
      <c r="AW104" s="927"/>
      <c r="AX104" s="927"/>
      <c r="AY104" s="927"/>
      <c r="AZ104" s="927"/>
      <c r="BA104" s="927"/>
      <c r="BB104" s="927"/>
      <c r="BC104" s="927"/>
      <c r="BD104" s="927"/>
      <c r="BE104" s="927"/>
      <c r="BF104" s="927"/>
      <c r="BG104" s="927"/>
      <c r="BH104" s="927"/>
      <c r="BI104" s="927"/>
      <c r="BJ104" s="927"/>
      <c r="BK104" s="937"/>
      <c r="BL104" s="937"/>
      <c r="BM104" s="937"/>
      <c r="BN104" s="937"/>
      <c r="BO104" s="937"/>
      <c r="BP104" s="937"/>
      <c r="BQ104" s="937"/>
      <c r="BR104" s="937"/>
      <c r="BS104" s="937"/>
      <c r="BT104" s="937"/>
      <c r="BU104" s="937"/>
      <c r="BV104" s="937"/>
      <c r="BW104" s="937"/>
      <c r="BX104" s="937"/>
      <c r="BY104" s="937"/>
      <c r="BZ104" s="937"/>
      <c r="CA104" s="937"/>
      <c r="CB104" s="927"/>
      <c r="CC104" s="952">
        <v>1</v>
      </c>
      <c r="CD104" s="937"/>
      <c r="CE104" s="927"/>
      <c r="CF104" s="927"/>
      <c r="CG104" s="927"/>
      <c r="CH104" s="927"/>
      <c r="CI104" s="968"/>
      <c r="CJ104" s="968"/>
      <c r="CK104" s="2675" t="s">
        <v>253</v>
      </c>
      <c r="CL104" s="2652"/>
      <c r="CM104" s="2652"/>
      <c r="CN104" s="2652"/>
      <c r="CO104" s="968"/>
      <c r="CP104" s="2668" t="s">
        <v>254</v>
      </c>
      <c r="CQ104" s="2593"/>
      <c r="CR104" s="2668" t="s">
        <v>255</v>
      </c>
      <c r="CS104" s="2593"/>
      <c r="CT104" s="2668" t="s">
        <v>256</v>
      </c>
      <c r="CU104" s="2593"/>
      <c r="CV104" s="2668" t="s">
        <v>257</v>
      </c>
      <c r="CW104" s="2593"/>
      <c r="CX104" s="2668" t="s">
        <v>258</v>
      </c>
      <c r="CY104" s="2593"/>
      <c r="CZ104" s="992"/>
      <c r="DA104" s="968"/>
      <c r="DB104" s="968"/>
      <c r="DC104" s="968"/>
      <c r="DD104" s="2675" t="s">
        <v>259</v>
      </c>
      <c r="DE104" s="2652"/>
      <c r="DF104" s="968"/>
      <c r="DG104" s="968"/>
      <c r="DH104" s="1069"/>
      <c r="DI104" s="1069"/>
      <c r="DJ104" s="1069"/>
      <c r="DK104" s="1069"/>
      <c r="DL104" s="1069"/>
      <c r="DM104" s="1069"/>
      <c r="DN104" s="1069"/>
      <c r="DO104" s="1069"/>
      <c r="DP104" s="1069"/>
      <c r="DQ104" s="992"/>
      <c r="DR104" s="968"/>
      <c r="DS104" s="968"/>
      <c r="DT104" s="968"/>
      <c r="DU104" s="2675" t="s">
        <v>659</v>
      </c>
      <c r="DV104" s="2652"/>
      <c r="DW104" s="968"/>
      <c r="DX104" s="968"/>
      <c r="DY104" s="1069"/>
      <c r="DZ104" s="1069"/>
      <c r="EA104" s="1069"/>
      <c r="EB104" s="1069"/>
      <c r="EC104" s="1069"/>
      <c r="ED104" s="1069"/>
      <c r="EE104" s="1069"/>
      <c r="EF104" s="1069"/>
      <c r="EG104" s="1069"/>
    </row>
    <row r="105" spans="1:138" ht="18.75" customHeight="1">
      <c r="A105" s="2716" t="s">
        <v>225</v>
      </c>
      <c r="B105" s="2591"/>
      <c r="C105" s="2591"/>
      <c r="D105" s="2591"/>
      <c r="E105" s="2591"/>
      <c r="F105" s="2591"/>
      <c r="G105" s="2591"/>
      <c r="H105" s="2591"/>
      <c r="I105" s="2591"/>
      <c r="J105" s="2591"/>
      <c r="K105" s="2591"/>
      <c r="L105" s="2591"/>
      <c r="M105" s="2591"/>
      <c r="N105" s="2591"/>
      <c r="O105" s="2591"/>
      <c r="P105" s="2591"/>
      <c r="Q105" s="2591"/>
      <c r="R105" s="2591"/>
      <c r="S105" s="2591"/>
      <c r="T105" s="2591"/>
      <c r="U105" s="2591"/>
      <c r="V105" s="2591"/>
      <c r="W105" s="2591"/>
      <c r="X105" s="2591"/>
      <c r="Y105" s="2591"/>
      <c r="Z105" s="2591"/>
      <c r="AA105" s="2591"/>
      <c r="AB105" s="1068"/>
      <c r="AC105" s="1068"/>
      <c r="AD105" s="1068"/>
      <c r="AE105" s="1068"/>
      <c r="AF105" s="1068"/>
      <c r="AG105" s="1068"/>
      <c r="AH105" s="1068"/>
      <c r="AI105" s="1068"/>
      <c r="AJ105" s="1068"/>
      <c r="AK105" s="1068"/>
      <c r="AL105" s="1068"/>
      <c r="AM105" s="1068"/>
      <c r="AN105" s="1068"/>
      <c r="AO105" s="1068"/>
      <c r="AP105" s="1068"/>
      <c r="AQ105" s="1068"/>
      <c r="AR105" s="1068"/>
      <c r="AS105" s="1068"/>
      <c r="AT105" s="1068"/>
      <c r="AU105" s="951">
        <v>1</v>
      </c>
      <c r="AV105" s="968"/>
      <c r="AW105" s="968"/>
      <c r="AX105" s="968"/>
      <c r="AY105" s="968"/>
      <c r="AZ105" s="968"/>
      <c r="BA105" s="968"/>
      <c r="BB105" s="968"/>
      <c r="BC105" s="968"/>
      <c r="BD105" s="968"/>
      <c r="BE105" s="968"/>
      <c r="BF105" s="968"/>
      <c r="BG105" s="968"/>
      <c r="BH105" s="968"/>
      <c r="BI105" s="968"/>
      <c r="BJ105" s="968"/>
      <c r="BK105" s="992"/>
      <c r="BL105" s="992"/>
      <c r="BM105" s="992"/>
      <c r="BN105" s="992"/>
      <c r="BO105" s="992"/>
      <c r="BP105" s="992"/>
      <c r="BQ105" s="992"/>
      <c r="BR105" s="992"/>
      <c r="BS105" s="992"/>
      <c r="BT105" s="992"/>
      <c r="BU105" s="992"/>
      <c r="BV105" s="992"/>
      <c r="BW105" s="992"/>
      <c r="BX105" s="992"/>
      <c r="BY105" s="992"/>
      <c r="BZ105" s="992"/>
      <c r="CA105" s="992"/>
      <c r="CB105" s="968"/>
      <c r="CC105" s="952">
        <v>1</v>
      </c>
      <c r="CD105" s="937"/>
      <c r="CE105" s="927"/>
      <c r="CF105" s="927"/>
      <c r="CG105" s="927"/>
      <c r="CH105" s="927"/>
      <c r="CI105" s="968"/>
      <c r="CJ105" s="968"/>
      <c r="CK105" s="2652"/>
      <c r="CL105" s="2652"/>
      <c r="CM105" s="2652"/>
      <c r="CN105" s="2652"/>
      <c r="CO105" s="968"/>
      <c r="CP105" s="1067"/>
      <c r="CQ105" s="1065">
        <f>IF(CP103="X",V119,0)</f>
        <v>0</v>
      </c>
      <c r="CR105" s="1066"/>
      <c r="CS105" s="1065">
        <f>IF(CR103="X",V119,0)</f>
        <v>0</v>
      </c>
      <c r="CT105" s="1066"/>
      <c r="CU105" s="1065">
        <f>IF(CT103="X",V119,0)</f>
        <v>0</v>
      </c>
      <c r="CV105" s="1066"/>
      <c r="CW105" s="1065">
        <f>IF(CV103="X",V119,0)</f>
        <v>0.8</v>
      </c>
      <c r="CX105" s="1066"/>
      <c r="CY105" s="1065">
        <f>IF(CX103="X",V119,0)</f>
        <v>0</v>
      </c>
      <c r="CZ105" s="992"/>
      <c r="DA105" s="968"/>
      <c r="DB105" s="968"/>
      <c r="DC105" s="968"/>
      <c r="DD105" s="2652"/>
      <c r="DE105" s="2652"/>
      <c r="DF105" s="968"/>
      <c r="DG105" s="1067"/>
      <c r="DH105" s="1065">
        <f>IF(DG103="X",V164,0)</f>
        <v>0</v>
      </c>
      <c r="DI105" s="1066"/>
      <c r="DJ105" s="1065">
        <f>IF(DI103="X",V164,0)</f>
        <v>0.39200000000000002</v>
      </c>
      <c r="DK105" s="1066"/>
      <c r="DL105" s="1065">
        <f>IF(DK103="X",V164,0)</f>
        <v>0</v>
      </c>
      <c r="DM105" s="1066"/>
      <c r="DN105" s="1065">
        <f>IF(DM103="X",V164,0)</f>
        <v>0</v>
      </c>
      <c r="DO105" s="1066"/>
      <c r="DP105" s="1065">
        <f>IF(DO103="X",V164,0)</f>
        <v>0</v>
      </c>
      <c r="DQ105" s="992"/>
      <c r="DR105" s="968"/>
      <c r="DS105" s="968"/>
      <c r="DT105" s="968"/>
      <c r="DU105" s="2652"/>
      <c r="DV105" s="2652"/>
      <c r="DW105" s="968"/>
      <c r="DX105" s="1067"/>
      <c r="DY105" s="1065">
        <f>IF(DX103="X",V176,0)</f>
        <v>0</v>
      </c>
      <c r="DZ105" s="1066"/>
      <c r="EA105" s="1065">
        <f>IF(DZ103="X",V176,0)</f>
        <v>0.39200000000000002</v>
      </c>
      <c r="EB105" s="1066"/>
      <c r="EC105" s="1065">
        <f>IF(EB103="X",V176,0)</f>
        <v>0</v>
      </c>
      <c r="ED105" s="1066"/>
      <c r="EE105" s="1065">
        <f>IF(ED103="X",V176,0)</f>
        <v>0</v>
      </c>
      <c r="EF105" s="1066"/>
      <c r="EG105" s="1065">
        <f>IF(EF103="X",V176,0)</f>
        <v>0</v>
      </c>
    </row>
    <row r="106" spans="1:138" ht="15.75" customHeight="1">
      <c r="A106" s="2717" t="s">
        <v>226</v>
      </c>
      <c r="B106" s="2720" t="s">
        <v>227</v>
      </c>
      <c r="C106" s="2652"/>
      <c r="D106" s="2652"/>
      <c r="E106" s="2652"/>
      <c r="F106" s="2652"/>
      <c r="G106" s="2691"/>
      <c r="H106" s="2718" t="s">
        <v>228</v>
      </c>
      <c r="I106" s="2719"/>
      <c r="J106" s="2717" t="s">
        <v>226</v>
      </c>
      <c r="K106" s="2720" t="s">
        <v>227</v>
      </c>
      <c r="L106" s="2652"/>
      <c r="M106" s="2652"/>
      <c r="N106" s="2652"/>
      <c r="O106" s="2652"/>
      <c r="P106" s="2652"/>
      <c r="Q106" s="2652"/>
      <c r="R106" s="2652"/>
      <c r="S106" s="2652"/>
      <c r="T106" s="2652"/>
      <c r="U106" s="2652"/>
      <c r="V106" s="2652"/>
      <c r="W106" s="2652"/>
      <c r="X106" s="2652"/>
      <c r="Y106" s="2691"/>
      <c r="Z106" s="2718" t="s">
        <v>228</v>
      </c>
      <c r="AA106" s="2719"/>
      <c r="AB106" s="1061"/>
      <c r="AC106" s="1061"/>
      <c r="AD106" s="1061"/>
      <c r="AE106" s="1061"/>
      <c r="AF106" s="1061"/>
      <c r="AG106" s="1061"/>
      <c r="AH106" s="1061"/>
      <c r="AI106" s="1061"/>
      <c r="AJ106" s="1061"/>
      <c r="AK106" s="1061"/>
      <c r="AL106" s="1061"/>
      <c r="AM106" s="1061"/>
      <c r="AN106" s="1061"/>
      <c r="AO106" s="1061"/>
      <c r="AP106" s="1061"/>
      <c r="AQ106" s="1061"/>
      <c r="AR106" s="1061"/>
      <c r="AS106" s="1061"/>
      <c r="AT106" s="1061"/>
      <c r="AU106" s="951">
        <v>1</v>
      </c>
      <c r="AV106" s="968"/>
      <c r="AW106" s="968"/>
      <c r="AX106" s="968"/>
      <c r="AY106" s="968"/>
      <c r="AZ106" s="968"/>
      <c r="BA106" s="968"/>
      <c r="BB106" s="968"/>
      <c r="BC106" s="968"/>
      <c r="BD106" s="968"/>
      <c r="BE106" s="968"/>
      <c r="BF106" s="968"/>
      <c r="BG106" s="968"/>
      <c r="BH106" s="968"/>
      <c r="BI106" s="968"/>
      <c r="BJ106" s="968"/>
      <c r="BK106" s="992"/>
      <c r="BL106" s="992"/>
      <c r="BM106" s="992"/>
      <c r="BN106" s="992"/>
      <c r="BO106" s="992"/>
      <c r="BP106" s="992"/>
      <c r="BQ106" s="992"/>
      <c r="BR106" s="992"/>
      <c r="BS106" s="992"/>
      <c r="BT106" s="992"/>
      <c r="BU106" s="992"/>
      <c r="BV106" s="992"/>
      <c r="BW106" s="992"/>
      <c r="BX106" s="992"/>
      <c r="BY106" s="992"/>
      <c r="BZ106" s="992"/>
      <c r="CA106" s="992"/>
      <c r="CB106" s="968"/>
      <c r="CC106" s="952">
        <v>1</v>
      </c>
      <c r="CD106" s="937"/>
      <c r="CE106" s="927"/>
      <c r="CF106" s="927"/>
      <c r="CG106" s="927"/>
      <c r="CH106" s="927"/>
      <c r="CI106" s="968"/>
      <c r="CJ106" s="968"/>
      <c r="CK106" s="1064"/>
      <c r="CL106" s="1064"/>
      <c r="CM106" s="1064"/>
      <c r="CN106" s="1064"/>
      <c r="CO106" s="968"/>
      <c r="CP106" s="2673">
        <v>1</v>
      </c>
      <c r="CQ106" s="2629"/>
      <c r="CR106" s="2673">
        <v>2</v>
      </c>
      <c r="CS106" s="2629"/>
      <c r="CT106" s="2673">
        <v>3</v>
      </c>
      <c r="CU106" s="2629"/>
      <c r="CV106" s="2673">
        <v>4</v>
      </c>
      <c r="CW106" s="2629"/>
      <c r="CX106" s="2673">
        <v>5</v>
      </c>
      <c r="CY106" s="2629"/>
      <c r="CZ106" s="992"/>
      <c r="DA106" s="968"/>
      <c r="DB106" s="968"/>
      <c r="DC106" s="968"/>
      <c r="DD106" s="1064"/>
      <c r="DE106" s="1064"/>
      <c r="DF106" s="968"/>
      <c r="DG106" s="2673">
        <v>1</v>
      </c>
      <c r="DH106" s="2629"/>
      <c r="DI106" s="2673">
        <v>2</v>
      </c>
      <c r="DJ106" s="2629"/>
      <c r="DK106" s="2673">
        <v>3</v>
      </c>
      <c r="DL106" s="2629"/>
      <c r="DM106" s="2673">
        <v>4</v>
      </c>
      <c r="DN106" s="2629"/>
      <c r="DO106" s="2673">
        <v>5</v>
      </c>
      <c r="DP106" s="2629"/>
      <c r="DQ106" s="992"/>
      <c r="DR106" s="968"/>
      <c r="DS106" s="968"/>
      <c r="DT106" s="968"/>
      <c r="DU106" s="1064"/>
      <c r="DV106" s="1064"/>
      <c r="DW106" s="968"/>
      <c r="DX106" s="2673">
        <v>1</v>
      </c>
      <c r="DY106" s="2629"/>
      <c r="DZ106" s="2673">
        <v>2</v>
      </c>
      <c r="EA106" s="2629"/>
      <c r="EB106" s="2673">
        <v>3</v>
      </c>
      <c r="EC106" s="2629"/>
      <c r="ED106" s="2673">
        <v>4</v>
      </c>
      <c r="EE106" s="2629"/>
      <c r="EF106" s="2673">
        <v>5</v>
      </c>
      <c r="EG106" s="2629"/>
    </row>
    <row r="107" spans="1:138" ht="17.25" customHeight="1">
      <c r="A107" s="2694"/>
      <c r="B107" s="2698"/>
      <c r="C107" s="2699"/>
      <c r="D107" s="2699"/>
      <c r="E107" s="2699"/>
      <c r="F107" s="2699"/>
      <c r="G107" s="2700"/>
      <c r="H107" s="1063" t="s">
        <v>99</v>
      </c>
      <c r="I107" s="1062" t="s">
        <v>100</v>
      </c>
      <c r="J107" s="2694"/>
      <c r="K107" s="2698"/>
      <c r="L107" s="2699"/>
      <c r="M107" s="2699"/>
      <c r="N107" s="2699"/>
      <c r="O107" s="2699"/>
      <c r="P107" s="2699"/>
      <c r="Q107" s="2699"/>
      <c r="R107" s="2699"/>
      <c r="S107" s="2699"/>
      <c r="T107" s="2699"/>
      <c r="U107" s="2699"/>
      <c r="V107" s="2699"/>
      <c r="W107" s="2699"/>
      <c r="X107" s="2699"/>
      <c r="Y107" s="2700"/>
      <c r="Z107" s="1063" t="s">
        <v>99</v>
      </c>
      <c r="AA107" s="1062" t="s">
        <v>100</v>
      </c>
      <c r="AB107" s="1061"/>
      <c r="AC107" s="1061"/>
      <c r="AD107" s="1061"/>
      <c r="AE107" s="1061"/>
      <c r="AF107" s="1061"/>
      <c r="AG107" s="1061"/>
      <c r="AH107" s="1061"/>
      <c r="AI107" s="1061"/>
      <c r="AJ107" s="1061"/>
      <c r="AK107" s="1061"/>
      <c r="AL107" s="1061"/>
      <c r="AM107" s="1061"/>
      <c r="AN107" s="1061"/>
      <c r="AO107" s="1061"/>
      <c r="AP107" s="1061"/>
      <c r="AQ107" s="1061"/>
      <c r="AR107" s="1061"/>
      <c r="AS107" s="1061"/>
      <c r="AT107" s="1061"/>
      <c r="AU107" s="951">
        <v>1</v>
      </c>
      <c r="AV107" s="968" t="s">
        <v>260</v>
      </c>
      <c r="AW107" s="968"/>
      <c r="AX107" s="968"/>
      <c r="AY107" s="968"/>
      <c r="AZ107" s="968"/>
      <c r="BA107" s="968"/>
      <c r="BB107" s="968"/>
      <c r="BC107" s="968"/>
      <c r="BD107" s="968"/>
      <c r="BE107" s="968"/>
      <c r="BF107" s="968"/>
      <c r="BG107" s="968"/>
      <c r="BH107" s="968"/>
      <c r="BI107" s="968"/>
      <c r="BJ107" s="968"/>
      <c r="BK107" s="992"/>
      <c r="BL107" s="992"/>
      <c r="BM107" s="992"/>
      <c r="BN107" s="992"/>
      <c r="BO107" s="992"/>
      <c r="BP107" s="992"/>
      <c r="BQ107" s="992"/>
      <c r="BR107" s="992"/>
      <c r="BS107" s="992"/>
      <c r="BT107" s="992"/>
      <c r="BU107" s="992"/>
      <c r="BV107" s="992"/>
      <c r="BW107" s="992"/>
      <c r="BX107" s="992"/>
      <c r="BY107" s="992"/>
      <c r="BZ107" s="992"/>
      <c r="CA107" s="992"/>
      <c r="CB107" s="968"/>
      <c r="CC107" s="952">
        <v>1</v>
      </c>
      <c r="CD107" s="937"/>
      <c r="CE107" s="927"/>
      <c r="CF107" s="927"/>
      <c r="CG107" s="927"/>
      <c r="CH107" s="927"/>
      <c r="CI107" s="2651" t="s">
        <v>36</v>
      </c>
      <c r="CJ107" s="2644">
        <v>5</v>
      </c>
      <c r="CK107" s="2646" t="str">
        <f>IF(O101=5,"X","")</f>
        <v/>
      </c>
      <c r="CL107" s="2648" t="s">
        <v>258</v>
      </c>
      <c r="CM107" s="2649"/>
      <c r="CN107" s="2650">
        <f>IF(CK107="X",V101,0)</f>
        <v>0</v>
      </c>
      <c r="CO107" s="2644">
        <v>5</v>
      </c>
      <c r="CP107" s="2659"/>
      <c r="CQ107" s="2634" t="str">
        <f>IF(AND(CK107="X",CP103="X"),CN107*CQ105,"")</f>
        <v/>
      </c>
      <c r="CR107" s="2662"/>
      <c r="CS107" s="2662" t="str">
        <f>IF(AND(CK107="X",CR103="X"),CN107*CS105,"")</f>
        <v/>
      </c>
      <c r="CT107" s="2654"/>
      <c r="CU107" s="2655" t="str">
        <f>IF(AND(CK107="X",CT103="X"),CN107*CU105,"")</f>
        <v/>
      </c>
      <c r="CV107" s="2669"/>
      <c r="CW107" s="2669" t="str">
        <f>IF(AND(CK107="X",CV103="X"),CN107*CW105,"")</f>
        <v/>
      </c>
      <c r="CX107" s="2670"/>
      <c r="CY107" s="2671" t="str">
        <f>IF(AND(CK107="X",CX103="X"),CN107*CY105,"")</f>
        <v/>
      </c>
      <c r="CZ107" s="992"/>
      <c r="DA107" s="968"/>
      <c r="DB107" s="2651" t="s">
        <v>36</v>
      </c>
      <c r="DC107" s="2644">
        <v>5</v>
      </c>
      <c r="DD107" s="2646" t="str">
        <f>IF(E164=5,"X","")</f>
        <v/>
      </c>
      <c r="DE107" s="2650">
        <f>IF(DD107="X",I164,0)</f>
        <v>0</v>
      </c>
      <c r="DF107" s="2644">
        <v>5</v>
      </c>
      <c r="DG107" s="2659"/>
      <c r="DH107" s="2634" t="str">
        <f>IF(AND(DD107="X",DG103="X"),DE107*DH105,"")</f>
        <v/>
      </c>
      <c r="DI107" s="2662"/>
      <c r="DJ107" s="2662" t="str">
        <f>IF(AND(DD107="X",DI103="X"),DE107*DJ105,"")</f>
        <v/>
      </c>
      <c r="DK107" s="2654"/>
      <c r="DL107" s="2655" t="str">
        <f>IF(AND(DD107="X",DK103="X"),DE107*DL105,"")</f>
        <v/>
      </c>
      <c r="DM107" s="2669"/>
      <c r="DN107" s="2669" t="str">
        <f>IF(AND(DD107="X",DM103="X"),DE107*DN105,"")</f>
        <v/>
      </c>
      <c r="DO107" s="2670"/>
      <c r="DP107" s="2671" t="str">
        <f>IF(AND(DD107="X",DO103="X"),DE107*DP105,"")</f>
        <v/>
      </c>
      <c r="DQ107" s="992"/>
      <c r="DR107" s="968"/>
      <c r="DS107" s="2651" t="s">
        <v>36</v>
      </c>
      <c r="DT107" s="2644">
        <v>5</v>
      </c>
      <c r="DU107" s="2646" t="str">
        <f>IF(E176=5,"X","")</f>
        <v/>
      </c>
      <c r="DV107" s="2650">
        <f>IF(DU107="X",I176,0)</f>
        <v>0</v>
      </c>
      <c r="DW107" s="2644">
        <v>5</v>
      </c>
      <c r="DX107" s="2659"/>
      <c r="DY107" s="2634" t="str">
        <f>IF(AND(DU107="X",DX103="X"),DV107*DY105,"")</f>
        <v/>
      </c>
      <c r="DZ107" s="2662"/>
      <c r="EA107" s="2662" t="str">
        <f>IF(AND(DU107="X",DZ103="X"),DV107*EA105,"")</f>
        <v/>
      </c>
      <c r="EB107" s="2654"/>
      <c r="EC107" s="2655" t="str">
        <f>IF(AND(DU107="X",EB103="X"),DV107*EC105,"")</f>
        <v/>
      </c>
      <c r="ED107" s="2669"/>
      <c r="EE107" s="2669" t="str">
        <f>IF(AND(DU107="X",ED103="X"),DV107*EE105,"")</f>
        <v/>
      </c>
      <c r="EF107" s="2670"/>
      <c r="EG107" s="2671" t="str">
        <f>IF(AND(DU107="X",EF103="X"),DV107*EG105,"")</f>
        <v/>
      </c>
    </row>
    <row r="108" spans="1:138" ht="17.25" customHeight="1">
      <c r="A108" s="1049">
        <v>1</v>
      </c>
      <c r="B108" s="2683" t="s">
        <v>229</v>
      </c>
      <c r="C108" s="2684"/>
      <c r="D108" s="2684"/>
      <c r="E108" s="2684"/>
      <c r="F108" s="2684"/>
      <c r="G108" s="2685"/>
      <c r="H108" s="1048"/>
      <c r="I108" s="1047" t="s">
        <v>0</v>
      </c>
      <c r="J108" s="1055">
        <v>11</v>
      </c>
      <c r="K108" s="2690" t="s">
        <v>230</v>
      </c>
      <c r="L108" s="2628"/>
      <c r="M108" s="2628"/>
      <c r="N108" s="2628"/>
      <c r="O108" s="2628"/>
      <c r="P108" s="2628"/>
      <c r="Q108" s="2628"/>
      <c r="R108" s="2628"/>
      <c r="S108" s="2628"/>
      <c r="T108" s="2628"/>
      <c r="U108" s="2628"/>
      <c r="V108" s="2628"/>
      <c r="W108" s="2628"/>
      <c r="X108" s="2628"/>
      <c r="Y108" s="2691"/>
      <c r="Z108" s="1060" t="s">
        <v>0</v>
      </c>
      <c r="AA108" s="1059"/>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951">
        <v>1</v>
      </c>
      <c r="AV108" s="1057"/>
      <c r="AW108" s="968"/>
      <c r="AX108" s="968"/>
      <c r="AY108" s="968"/>
      <c r="AZ108" s="968"/>
      <c r="BA108" s="968"/>
      <c r="BB108" s="968"/>
      <c r="BC108" s="968"/>
      <c r="BD108" s="968"/>
      <c r="BE108" s="968"/>
      <c r="BF108" s="968"/>
      <c r="BG108" s="968"/>
      <c r="BH108" s="968"/>
      <c r="BI108" s="968"/>
      <c r="BJ108" s="968"/>
      <c r="BK108" s="992"/>
      <c r="BL108" s="992"/>
      <c r="BM108" s="992"/>
      <c r="BN108" s="992"/>
      <c r="BO108" s="992"/>
      <c r="BP108" s="992"/>
      <c r="BQ108" s="992"/>
      <c r="BR108" s="992"/>
      <c r="BS108" s="992"/>
      <c r="BT108" s="992"/>
      <c r="BU108" s="992"/>
      <c r="BV108" s="992"/>
      <c r="BW108" s="992"/>
      <c r="BX108" s="992"/>
      <c r="BY108" s="992"/>
      <c r="BZ108" s="992"/>
      <c r="CA108" s="992"/>
      <c r="CB108" s="968"/>
      <c r="CC108" s="952">
        <v>1</v>
      </c>
      <c r="CD108" s="937"/>
      <c r="CE108" s="927"/>
      <c r="CF108" s="927"/>
      <c r="CG108" s="927"/>
      <c r="CH108" s="927"/>
      <c r="CI108" s="2652"/>
      <c r="CJ108" s="2645"/>
      <c r="CK108" s="2647"/>
      <c r="CL108" s="2633"/>
      <c r="CM108" s="2635"/>
      <c r="CN108" s="2647"/>
      <c r="CO108" s="2645"/>
      <c r="CP108" s="2633"/>
      <c r="CQ108" s="2635"/>
      <c r="CR108" s="2629"/>
      <c r="CS108" s="2629"/>
      <c r="CT108" s="2633"/>
      <c r="CU108" s="2635"/>
      <c r="CV108" s="2629"/>
      <c r="CW108" s="2629"/>
      <c r="CX108" s="2633"/>
      <c r="CY108" s="2635"/>
      <c r="CZ108" s="992"/>
      <c r="DA108" s="968"/>
      <c r="DB108" s="2652"/>
      <c r="DC108" s="2645"/>
      <c r="DD108" s="2647"/>
      <c r="DE108" s="2647"/>
      <c r="DF108" s="2645"/>
      <c r="DG108" s="2633"/>
      <c r="DH108" s="2635"/>
      <c r="DI108" s="2629"/>
      <c r="DJ108" s="2629"/>
      <c r="DK108" s="2633"/>
      <c r="DL108" s="2635"/>
      <c r="DM108" s="2629"/>
      <c r="DN108" s="2629"/>
      <c r="DO108" s="2633"/>
      <c r="DP108" s="2635"/>
      <c r="DQ108" s="992"/>
      <c r="DR108" s="968"/>
      <c r="DS108" s="2652"/>
      <c r="DT108" s="2645"/>
      <c r="DU108" s="2647"/>
      <c r="DV108" s="2647"/>
      <c r="DW108" s="2645"/>
      <c r="DX108" s="2633"/>
      <c r="DY108" s="2635"/>
      <c r="DZ108" s="2629"/>
      <c r="EA108" s="2629"/>
      <c r="EB108" s="2633"/>
      <c r="EC108" s="2635"/>
      <c r="ED108" s="2629"/>
      <c r="EE108" s="2629"/>
      <c r="EF108" s="2633"/>
      <c r="EG108" s="2635"/>
    </row>
    <row r="109" spans="1:138" ht="17.25" customHeight="1">
      <c r="A109" s="1049">
        <v>2</v>
      </c>
      <c r="B109" s="2683" t="s">
        <v>231</v>
      </c>
      <c r="C109" s="2684"/>
      <c r="D109" s="2684"/>
      <c r="E109" s="2684"/>
      <c r="F109" s="2684"/>
      <c r="G109" s="2685"/>
      <c r="H109" s="1048"/>
      <c r="I109" s="1047" t="s">
        <v>0</v>
      </c>
      <c r="J109" s="1055">
        <v>12</v>
      </c>
      <c r="K109" s="2690" t="s">
        <v>232</v>
      </c>
      <c r="L109" s="2628"/>
      <c r="M109" s="2628"/>
      <c r="N109" s="2628"/>
      <c r="O109" s="2628"/>
      <c r="P109" s="2628"/>
      <c r="Q109" s="2628"/>
      <c r="R109" s="2628"/>
      <c r="S109" s="2628"/>
      <c r="T109" s="2628"/>
      <c r="U109" s="2628"/>
      <c r="V109" s="2628"/>
      <c r="W109" s="2628"/>
      <c r="X109" s="2628"/>
      <c r="Y109" s="2691"/>
      <c r="Z109" s="1054" t="s">
        <v>0</v>
      </c>
      <c r="AA109" s="1053"/>
      <c r="AB109" s="957"/>
      <c r="AC109" s="957"/>
      <c r="AD109" s="957"/>
      <c r="AE109" s="957"/>
      <c r="AF109" s="957"/>
      <c r="AG109" s="957"/>
      <c r="AH109" s="957"/>
      <c r="AI109" s="957"/>
      <c r="AJ109" s="957"/>
      <c r="AK109" s="957"/>
      <c r="AL109" s="957"/>
      <c r="AM109" s="957"/>
      <c r="AN109" s="957"/>
      <c r="AO109" s="957"/>
      <c r="AP109" s="957"/>
      <c r="AQ109" s="957"/>
      <c r="AR109" s="957"/>
      <c r="AS109" s="957"/>
      <c r="AT109" s="957"/>
      <c r="AU109" s="951">
        <v>1</v>
      </c>
      <c r="AV109" s="968"/>
      <c r="AW109" s="968"/>
      <c r="AX109" s="968"/>
      <c r="AY109" s="968"/>
      <c r="AZ109" s="968"/>
      <c r="BA109" s="968"/>
      <c r="BB109" s="968"/>
      <c r="BC109" s="968"/>
      <c r="BD109" s="968"/>
      <c r="BE109" s="968"/>
      <c r="BF109" s="968"/>
      <c r="BG109" s="968"/>
      <c r="BH109" s="968"/>
      <c r="BI109" s="968"/>
      <c r="BJ109" s="968"/>
      <c r="BK109" s="992"/>
      <c r="BL109" s="992"/>
      <c r="BM109" s="992"/>
      <c r="BN109" s="992"/>
      <c r="BO109" s="992"/>
      <c r="BP109" s="992"/>
      <c r="BQ109" s="992"/>
      <c r="BR109" s="992"/>
      <c r="BS109" s="992"/>
      <c r="BT109" s="992"/>
      <c r="BU109" s="992"/>
      <c r="BV109" s="992"/>
      <c r="BW109" s="992"/>
      <c r="BX109" s="992"/>
      <c r="BY109" s="992"/>
      <c r="BZ109" s="992"/>
      <c r="CA109" s="992"/>
      <c r="CB109" s="968"/>
      <c r="CC109" s="952">
        <v>1</v>
      </c>
      <c r="CD109" s="937"/>
      <c r="CE109" s="927"/>
      <c r="CF109" s="927"/>
      <c r="CG109" s="927"/>
      <c r="CH109" s="937"/>
      <c r="CI109" s="2652"/>
      <c r="CJ109" s="2644">
        <v>4</v>
      </c>
      <c r="CK109" s="2661" t="str">
        <f>IF(O101=4,"X","")</f>
        <v/>
      </c>
      <c r="CL109" s="2648" t="s">
        <v>257</v>
      </c>
      <c r="CM109" s="2649"/>
      <c r="CN109" s="2650">
        <f>IF(CK109="X",V101,0)</f>
        <v>0</v>
      </c>
      <c r="CO109" s="2644">
        <v>4</v>
      </c>
      <c r="CP109" s="2667"/>
      <c r="CQ109" s="2677" t="str">
        <f>IF(AND(CK109="X",CP103="X"),CN109*CQ105,"")</f>
        <v/>
      </c>
      <c r="CR109" s="2678"/>
      <c r="CS109" s="2678" t="str">
        <f>IF(AND(CK109="X",CR103="X"),CN109*CS105,"")</f>
        <v/>
      </c>
      <c r="CT109" s="2663"/>
      <c r="CU109" s="2665" t="str">
        <f>IF(AND(CK109="X",CT103="X"),CN109*CU105,"")</f>
        <v/>
      </c>
      <c r="CV109" s="2666"/>
      <c r="CW109" s="2666" t="str">
        <f>IF(AND(CK109="X",CV103="X"),CN109*CW105,"")</f>
        <v/>
      </c>
      <c r="CX109" s="2676"/>
      <c r="CY109" s="2672" t="str">
        <f>IF(AND(CK109="X",CX103="X"),CN109*CY105,"")</f>
        <v/>
      </c>
      <c r="CZ109" s="992"/>
      <c r="DA109" s="2674"/>
      <c r="DB109" s="2652"/>
      <c r="DC109" s="2644">
        <v>4</v>
      </c>
      <c r="DD109" s="2661" t="str">
        <f>IF(E164=4,"X","")</f>
        <v/>
      </c>
      <c r="DE109" s="2650">
        <f>IF(DD109="X",I164,0)</f>
        <v>0</v>
      </c>
      <c r="DF109" s="2644">
        <v>4</v>
      </c>
      <c r="DG109" s="2667"/>
      <c r="DH109" s="2677" t="str">
        <f>IF(AND(DD109="X",DG103="X"),DE109*DH105,"")</f>
        <v/>
      </c>
      <c r="DI109" s="2678"/>
      <c r="DJ109" s="2678" t="str">
        <f>IF(AND(DD109="X",DI103="X"),DE109*DJ105,"")</f>
        <v/>
      </c>
      <c r="DK109" s="2663"/>
      <c r="DL109" s="2665" t="str">
        <f>IF(AND(DD109="X",DK103="X"),DE109*DL105,"")</f>
        <v/>
      </c>
      <c r="DM109" s="2666"/>
      <c r="DN109" s="2666" t="str">
        <f>IF(AND(DD109="X",DM103="X"),DE109*DN105,"")</f>
        <v/>
      </c>
      <c r="DO109" s="2676"/>
      <c r="DP109" s="2672" t="str">
        <f>IF(AND(DD109="X",DO103="X"),DE109*DP105,"")</f>
        <v/>
      </c>
      <c r="DQ109" s="992"/>
      <c r="DR109" s="2674"/>
      <c r="DS109" s="2652"/>
      <c r="DT109" s="2644">
        <v>4</v>
      </c>
      <c r="DU109" s="2661" t="str">
        <f>IF(E176=4,"X","")</f>
        <v/>
      </c>
      <c r="DV109" s="2650">
        <f>IF(DU109="X",I176,0)</f>
        <v>0</v>
      </c>
      <c r="DW109" s="2644">
        <v>4</v>
      </c>
      <c r="DX109" s="2667"/>
      <c r="DY109" s="2677" t="str">
        <f>IF(AND(DU109="X",DX103="X"),DV109*DY105,"")</f>
        <v/>
      </c>
      <c r="DZ109" s="2678"/>
      <c r="EA109" s="2678" t="str">
        <f>IF(AND(DU109="X",DZ103="X"),DV109*EA105,"")</f>
        <v/>
      </c>
      <c r="EB109" s="2663"/>
      <c r="EC109" s="2665" t="str">
        <f>IF(AND(DU109="X",EB103="X"),DV109*EC105,"")</f>
        <v/>
      </c>
      <c r="ED109" s="2666"/>
      <c r="EE109" s="2666" t="str">
        <f>IF(AND(DU109="X",ED103="X"),DV109*EE105,"")</f>
        <v/>
      </c>
      <c r="EF109" s="2676"/>
      <c r="EG109" s="2672" t="str">
        <f>IF(AND(DU109="X",EF103="X"),DV109*EG105,"")</f>
        <v/>
      </c>
    </row>
    <row r="110" spans="1:138" ht="17.25" customHeight="1">
      <c r="A110" s="1049">
        <v>3</v>
      </c>
      <c r="B110" s="2683" t="s">
        <v>233</v>
      </c>
      <c r="C110" s="2684"/>
      <c r="D110" s="2684"/>
      <c r="E110" s="2684"/>
      <c r="F110" s="2684"/>
      <c r="G110" s="2685"/>
      <c r="H110" s="1048"/>
      <c r="I110" s="1047" t="s">
        <v>0</v>
      </c>
      <c r="J110" s="1055">
        <v>13</v>
      </c>
      <c r="K110" s="2690" t="s">
        <v>234</v>
      </c>
      <c r="L110" s="2628"/>
      <c r="M110" s="2628"/>
      <c r="N110" s="2628"/>
      <c r="O110" s="2628"/>
      <c r="P110" s="2628"/>
      <c r="Q110" s="2628"/>
      <c r="R110" s="2628"/>
      <c r="S110" s="2628"/>
      <c r="T110" s="2628"/>
      <c r="U110" s="2628"/>
      <c r="V110" s="2628"/>
      <c r="W110" s="2628"/>
      <c r="X110" s="2628"/>
      <c r="Y110" s="2691"/>
      <c r="Z110" s="1054" t="s">
        <v>0</v>
      </c>
      <c r="AA110" s="1053"/>
      <c r="AB110" s="1015"/>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951">
        <v>1</v>
      </c>
      <c r="AV110" s="968"/>
      <c r="AW110" s="968"/>
      <c r="AX110" s="968"/>
      <c r="AY110" s="968"/>
      <c r="AZ110" s="968"/>
      <c r="BA110" s="968"/>
      <c r="BB110" s="968"/>
      <c r="BC110" s="968"/>
      <c r="BD110" s="968"/>
      <c r="BE110" s="968"/>
      <c r="BF110" s="968"/>
      <c r="BG110" s="968"/>
      <c r="BH110" s="968"/>
      <c r="BI110" s="968"/>
      <c r="BJ110" s="968"/>
      <c r="BK110" s="992"/>
      <c r="BL110" s="992"/>
      <c r="BM110" s="992"/>
      <c r="BN110" s="992"/>
      <c r="BO110" s="992"/>
      <c r="BP110" s="992"/>
      <c r="BQ110" s="992"/>
      <c r="BR110" s="992"/>
      <c r="BS110" s="992"/>
      <c r="BT110" s="992"/>
      <c r="BU110" s="992"/>
      <c r="BV110" s="992"/>
      <c r="BW110" s="992"/>
      <c r="BX110" s="992"/>
      <c r="BY110" s="992"/>
      <c r="BZ110" s="992"/>
      <c r="CA110" s="992"/>
      <c r="CB110" s="968"/>
      <c r="CC110" s="952">
        <v>1</v>
      </c>
      <c r="CD110" s="937"/>
      <c r="CE110" s="927"/>
      <c r="CF110" s="927"/>
      <c r="CG110" s="927"/>
      <c r="CH110" s="927"/>
      <c r="CI110" s="2652"/>
      <c r="CJ110" s="2645"/>
      <c r="CK110" s="2647"/>
      <c r="CL110" s="2633"/>
      <c r="CM110" s="2635"/>
      <c r="CN110" s="2647"/>
      <c r="CO110" s="2645"/>
      <c r="CP110" s="2664"/>
      <c r="CQ110" s="2645"/>
      <c r="CR110" s="2652"/>
      <c r="CS110" s="2652"/>
      <c r="CT110" s="2664"/>
      <c r="CU110" s="2645"/>
      <c r="CV110" s="2652"/>
      <c r="CW110" s="2652"/>
      <c r="CX110" s="2664"/>
      <c r="CY110" s="2645"/>
      <c r="CZ110" s="992"/>
      <c r="DA110" s="2652"/>
      <c r="DB110" s="2652"/>
      <c r="DC110" s="2645"/>
      <c r="DD110" s="2647"/>
      <c r="DE110" s="2647"/>
      <c r="DF110" s="2645"/>
      <c r="DG110" s="2664"/>
      <c r="DH110" s="2645"/>
      <c r="DI110" s="2652"/>
      <c r="DJ110" s="2652"/>
      <c r="DK110" s="2664"/>
      <c r="DL110" s="2645"/>
      <c r="DM110" s="2652"/>
      <c r="DN110" s="2652"/>
      <c r="DO110" s="2664"/>
      <c r="DP110" s="2645"/>
      <c r="DQ110" s="992"/>
      <c r="DR110" s="2652"/>
      <c r="DS110" s="2652"/>
      <c r="DT110" s="2645"/>
      <c r="DU110" s="2647"/>
      <c r="DV110" s="2647"/>
      <c r="DW110" s="2645"/>
      <c r="DX110" s="2664"/>
      <c r="DY110" s="2645"/>
      <c r="DZ110" s="2652"/>
      <c r="EA110" s="2652"/>
      <c r="EB110" s="2664"/>
      <c r="EC110" s="2645"/>
      <c r="ED110" s="2652"/>
      <c r="EE110" s="2652"/>
      <c r="EF110" s="2664"/>
      <c r="EG110" s="2645"/>
    </row>
    <row r="111" spans="1:138" ht="17.25" customHeight="1">
      <c r="A111" s="1049">
        <v>4</v>
      </c>
      <c r="B111" s="2683" t="s">
        <v>235</v>
      </c>
      <c r="C111" s="2684"/>
      <c r="D111" s="2684"/>
      <c r="E111" s="2684"/>
      <c r="F111" s="2684"/>
      <c r="G111" s="2685"/>
      <c r="H111" s="1048"/>
      <c r="I111" s="1047" t="s">
        <v>0</v>
      </c>
      <c r="J111" s="1055">
        <v>14</v>
      </c>
      <c r="K111" s="2690" t="s">
        <v>236</v>
      </c>
      <c r="L111" s="2628"/>
      <c r="M111" s="2628"/>
      <c r="N111" s="2628"/>
      <c r="O111" s="2628"/>
      <c r="P111" s="2628"/>
      <c r="Q111" s="2628"/>
      <c r="R111" s="2628"/>
      <c r="S111" s="2628"/>
      <c r="T111" s="2628"/>
      <c r="U111" s="2628"/>
      <c r="V111" s="2628"/>
      <c r="W111" s="2628"/>
      <c r="X111" s="2628"/>
      <c r="Y111" s="2691"/>
      <c r="Z111" s="1054" t="s">
        <v>0</v>
      </c>
      <c r="AA111" s="1053"/>
      <c r="AB111" s="957"/>
      <c r="AC111" s="957"/>
      <c r="AD111" s="957"/>
      <c r="AE111" s="957"/>
      <c r="AF111" s="957"/>
      <c r="AG111" s="957"/>
      <c r="AH111" s="957"/>
      <c r="AI111" s="957"/>
      <c r="AJ111" s="957"/>
      <c r="AK111" s="957"/>
      <c r="AL111" s="957"/>
      <c r="AM111" s="957"/>
      <c r="AN111" s="957"/>
      <c r="AO111" s="957"/>
      <c r="AP111" s="957"/>
      <c r="AQ111" s="957"/>
      <c r="AR111" s="957"/>
      <c r="AS111" s="957"/>
      <c r="AT111" s="957"/>
      <c r="AU111" s="951">
        <v>1</v>
      </c>
      <c r="AV111" s="968"/>
      <c r="AW111" s="968"/>
      <c r="AX111" s="968"/>
      <c r="AY111" s="968"/>
      <c r="AZ111" s="968"/>
      <c r="BA111" s="968"/>
      <c r="BB111" s="968"/>
      <c r="BC111" s="968"/>
      <c r="BD111" s="968"/>
      <c r="BE111" s="968"/>
      <c r="BF111" s="968"/>
      <c r="BG111" s="968"/>
      <c r="BH111" s="968"/>
      <c r="BI111" s="968"/>
      <c r="BJ111" s="968"/>
      <c r="BK111" s="992"/>
      <c r="BL111" s="992"/>
      <c r="BM111" s="992"/>
      <c r="BN111" s="992"/>
      <c r="BO111" s="992"/>
      <c r="BP111" s="992"/>
      <c r="BQ111" s="992"/>
      <c r="BR111" s="992"/>
      <c r="BS111" s="992"/>
      <c r="BT111" s="992"/>
      <c r="BU111" s="992"/>
      <c r="BV111" s="992"/>
      <c r="BW111" s="992"/>
      <c r="BX111" s="992"/>
      <c r="BY111" s="992"/>
      <c r="BZ111" s="992"/>
      <c r="CA111" s="992"/>
      <c r="CB111" s="968"/>
      <c r="CC111" s="952">
        <v>1</v>
      </c>
      <c r="CD111" s="937"/>
      <c r="CE111" s="927"/>
      <c r="CF111" s="927"/>
      <c r="CG111" s="927"/>
      <c r="CH111" s="927"/>
      <c r="CI111" s="2652"/>
      <c r="CJ111" s="2644">
        <v>3</v>
      </c>
      <c r="CK111" s="2646" t="str">
        <f>IF(O101=3,"X","")</f>
        <v>X</v>
      </c>
      <c r="CL111" s="2648" t="s">
        <v>256</v>
      </c>
      <c r="CM111" s="2649"/>
      <c r="CN111" s="2650">
        <f>IF(CK111="X",V101,0)</f>
        <v>0.6</v>
      </c>
      <c r="CO111" s="2644">
        <v>3</v>
      </c>
      <c r="CP111" s="2659"/>
      <c r="CQ111" s="2634" t="str">
        <f>IF(AND(CK111="X",CP103="X"),CN111*CQ105,"")</f>
        <v/>
      </c>
      <c r="CR111" s="2631"/>
      <c r="CS111" s="2631" t="str">
        <f>IF(AND(CK111="X",CR103="X"),CN111*CS105,"")</f>
        <v/>
      </c>
      <c r="CT111" s="2654"/>
      <c r="CU111" s="2655" t="str">
        <f>IF(AND(CK111="X",CT103="X"),CN111*CU105,"")</f>
        <v/>
      </c>
      <c r="CV111" s="2662"/>
      <c r="CW111" s="2662">
        <f>IF(AND(CK111="X",CV103="X"),CN111*CW105,"")</f>
        <v>0.48</v>
      </c>
      <c r="CX111" s="2654"/>
      <c r="CY111" s="2655" t="str">
        <f>IF(AND(CK111="X",CX103="X"),CN111*CY105,"")</f>
        <v/>
      </c>
      <c r="CZ111" s="968"/>
      <c r="DA111" s="2652"/>
      <c r="DB111" s="2652"/>
      <c r="DC111" s="2644">
        <v>3</v>
      </c>
      <c r="DD111" s="2646" t="str">
        <f>IF(E164=3,"X","")</f>
        <v/>
      </c>
      <c r="DE111" s="2650">
        <f>IF(DD111="X",I164,0)</f>
        <v>0</v>
      </c>
      <c r="DF111" s="2644">
        <v>3</v>
      </c>
      <c r="DG111" s="2659"/>
      <c r="DH111" s="2634" t="str">
        <f>IF(AND(DD111="X",DG103="X"),DE111*DH105,"")</f>
        <v/>
      </c>
      <c r="DI111" s="2631"/>
      <c r="DJ111" s="2631" t="str">
        <f>IF(AND(DD111="X",DI103="X"),DE111*DJ105,"")</f>
        <v/>
      </c>
      <c r="DK111" s="2654"/>
      <c r="DL111" s="2655" t="str">
        <f>IF(AND(DD111="X",DK103="X"),DE111*DL105,"")</f>
        <v/>
      </c>
      <c r="DM111" s="2662"/>
      <c r="DN111" s="2662" t="str">
        <f>IF(AND(DD111="X",DM103="X"),DE111*DN105,"")</f>
        <v/>
      </c>
      <c r="DO111" s="2654"/>
      <c r="DP111" s="2655" t="str">
        <f>IF(AND(DD111="X",DO103="X"),DE111*DP105,"")</f>
        <v/>
      </c>
      <c r="DQ111" s="968"/>
      <c r="DR111" s="2652"/>
      <c r="DS111" s="2652"/>
      <c r="DT111" s="2644">
        <v>3</v>
      </c>
      <c r="DU111" s="2646" t="str">
        <f>IF(E176=3,"X","")</f>
        <v/>
      </c>
      <c r="DV111" s="2650">
        <f>IF(DU111="X",I176,0)</f>
        <v>0</v>
      </c>
      <c r="DW111" s="2644">
        <v>3</v>
      </c>
      <c r="DX111" s="2659"/>
      <c r="DY111" s="2634" t="str">
        <f>IF(AND(DU111="X",DX103="X"),DV111*DY105,"")</f>
        <v/>
      </c>
      <c r="DZ111" s="2631"/>
      <c r="EA111" s="2631" t="str">
        <f>IF(AND(DU111="X",DZ103="X"),DV111*EA105,"")</f>
        <v/>
      </c>
      <c r="EB111" s="2654"/>
      <c r="EC111" s="2655" t="str">
        <f>IF(AND(DU111="X",EB103="X"),DV111*EC105,"")</f>
        <v/>
      </c>
      <c r="ED111" s="2662"/>
      <c r="EE111" s="2662" t="str">
        <f>IF(AND(DU111="X",ED103="X"),DV111*EE105,"")</f>
        <v/>
      </c>
      <c r="EF111" s="2654"/>
      <c r="EG111" s="2655" t="str">
        <f>IF(AND(DU111="X",EF103="X"),DV111*EG105,"")</f>
        <v/>
      </c>
    </row>
    <row r="112" spans="1:138" ht="17.25" customHeight="1">
      <c r="A112" s="1049">
        <v>5</v>
      </c>
      <c r="B112" s="2683" t="s">
        <v>237</v>
      </c>
      <c r="C112" s="2684"/>
      <c r="D112" s="2684"/>
      <c r="E112" s="2684"/>
      <c r="F112" s="2684"/>
      <c r="G112" s="2685"/>
      <c r="H112" s="1048" t="s">
        <v>0</v>
      </c>
      <c r="I112" s="1047"/>
      <c r="J112" s="1055">
        <v>15</v>
      </c>
      <c r="K112" s="2690" t="s">
        <v>238</v>
      </c>
      <c r="L112" s="2628"/>
      <c r="M112" s="2628"/>
      <c r="N112" s="2628"/>
      <c r="O112" s="2628"/>
      <c r="P112" s="2628"/>
      <c r="Q112" s="2628"/>
      <c r="R112" s="2628"/>
      <c r="S112" s="2628"/>
      <c r="T112" s="2628"/>
      <c r="U112" s="2628"/>
      <c r="V112" s="2628"/>
      <c r="W112" s="2628"/>
      <c r="X112" s="2628"/>
      <c r="Y112" s="2691"/>
      <c r="Z112" s="1054"/>
      <c r="AA112" s="1053" t="s">
        <v>0</v>
      </c>
      <c r="AB112" s="1056"/>
      <c r="AC112" s="1056"/>
      <c r="AD112" s="1056"/>
      <c r="AE112" s="1056"/>
      <c r="AF112" s="1056"/>
      <c r="AG112" s="1056"/>
      <c r="AH112" s="1056"/>
      <c r="AI112" s="1056"/>
      <c r="AJ112" s="1056"/>
      <c r="AK112" s="1056"/>
      <c r="AL112" s="1056"/>
      <c r="AM112" s="1056"/>
      <c r="AN112" s="1056"/>
      <c r="AO112" s="1056"/>
      <c r="AP112" s="1056"/>
      <c r="AQ112" s="1056"/>
      <c r="AR112" s="1056"/>
      <c r="AS112" s="1056"/>
      <c r="AT112" s="1056"/>
      <c r="AU112" s="951">
        <v>1</v>
      </c>
      <c r="AV112" s="968"/>
      <c r="AW112" s="968"/>
      <c r="AX112" s="968"/>
      <c r="AY112" s="992"/>
      <c r="AZ112" s="992"/>
      <c r="BA112" s="992"/>
      <c r="BB112" s="992"/>
      <c r="BC112" s="992"/>
      <c r="BD112" s="992"/>
      <c r="BE112" s="992"/>
      <c r="BF112" s="992"/>
      <c r="BG112" s="992"/>
      <c r="BH112" s="992"/>
      <c r="BI112" s="992"/>
      <c r="BJ112" s="992"/>
      <c r="BK112" s="992"/>
      <c r="BL112" s="992"/>
      <c r="BM112" s="992"/>
      <c r="BN112" s="992"/>
      <c r="BO112" s="992"/>
      <c r="BP112" s="992"/>
      <c r="BQ112" s="992"/>
      <c r="BR112" s="992"/>
      <c r="BS112" s="992"/>
      <c r="BT112" s="992"/>
      <c r="BU112" s="992"/>
      <c r="BV112" s="992"/>
      <c r="BW112" s="992"/>
      <c r="BX112" s="992"/>
      <c r="BY112" s="992"/>
      <c r="BZ112" s="992"/>
      <c r="CA112" s="992"/>
      <c r="CB112" s="992"/>
      <c r="CC112" s="952">
        <v>1</v>
      </c>
      <c r="CD112" s="937"/>
      <c r="CE112" s="937"/>
      <c r="CF112" s="937"/>
      <c r="CG112" s="937"/>
      <c r="CH112" s="927"/>
      <c r="CI112" s="2652"/>
      <c r="CJ112" s="2645"/>
      <c r="CK112" s="2647"/>
      <c r="CL112" s="2633"/>
      <c r="CM112" s="2635"/>
      <c r="CN112" s="2647"/>
      <c r="CO112" s="2645"/>
      <c r="CP112" s="2633"/>
      <c r="CQ112" s="2635"/>
      <c r="CR112" s="2629"/>
      <c r="CS112" s="2629"/>
      <c r="CT112" s="2633"/>
      <c r="CU112" s="2635"/>
      <c r="CV112" s="2629"/>
      <c r="CW112" s="2629"/>
      <c r="CX112" s="2633"/>
      <c r="CY112" s="2635"/>
      <c r="CZ112" s="992"/>
      <c r="DA112" s="2652"/>
      <c r="DB112" s="2652"/>
      <c r="DC112" s="2645"/>
      <c r="DD112" s="2647"/>
      <c r="DE112" s="2647"/>
      <c r="DF112" s="2645"/>
      <c r="DG112" s="2633"/>
      <c r="DH112" s="2635"/>
      <c r="DI112" s="2629"/>
      <c r="DJ112" s="2629"/>
      <c r="DK112" s="2633"/>
      <c r="DL112" s="2635"/>
      <c r="DM112" s="2629"/>
      <c r="DN112" s="2629"/>
      <c r="DO112" s="2633"/>
      <c r="DP112" s="2635"/>
      <c r="DQ112" s="992"/>
      <c r="DR112" s="2652"/>
      <c r="DS112" s="2652"/>
      <c r="DT112" s="2645"/>
      <c r="DU112" s="2647"/>
      <c r="DV112" s="2647"/>
      <c r="DW112" s="2645"/>
      <c r="DX112" s="2633"/>
      <c r="DY112" s="2635"/>
      <c r="DZ112" s="2629"/>
      <c r="EA112" s="2629"/>
      <c r="EB112" s="2633"/>
      <c r="EC112" s="2635"/>
      <c r="ED112" s="2629"/>
      <c r="EE112" s="2629"/>
      <c r="EF112" s="2633"/>
      <c r="EG112" s="2635"/>
    </row>
    <row r="113" spans="1:137" ht="17.25" customHeight="1">
      <c r="A113" s="1049">
        <v>6</v>
      </c>
      <c r="B113" s="2683" t="s">
        <v>239</v>
      </c>
      <c r="C113" s="2684"/>
      <c r="D113" s="2684"/>
      <c r="E113" s="2684"/>
      <c r="F113" s="2684"/>
      <c r="G113" s="2685"/>
      <c r="H113" s="1048" t="s">
        <v>0</v>
      </c>
      <c r="I113" s="1047"/>
      <c r="J113" s="1055">
        <v>16</v>
      </c>
      <c r="K113" s="2690" t="s">
        <v>240</v>
      </c>
      <c r="L113" s="2628"/>
      <c r="M113" s="2628"/>
      <c r="N113" s="2628"/>
      <c r="O113" s="2628"/>
      <c r="P113" s="2628"/>
      <c r="Q113" s="2628"/>
      <c r="R113" s="2628"/>
      <c r="S113" s="2628"/>
      <c r="T113" s="2628"/>
      <c r="U113" s="2628"/>
      <c r="V113" s="2628"/>
      <c r="W113" s="2628"/>
      <c r="X113" s="2628"/>
      <c r="Y113" s="2691"/>
      <c r="Z113" s="1054"/>
      <c r="AA113" s="1053" t="s">
        <v>0</v>
      </c>
      <c r="AB113" s="1046"/>
      <c r="AC113" s="1046"/>
      <c r="AD113" s="1046"/>
      <c r="AE113" s="1046"/>
      <c r="AF113" s="1046"/>
      <c r="AG113" s="1046"/>
      <c r="AH113" s="1046"/>
      <c r="AI113" s="1046"/>
      <c r="AJ113" s="1046"/>
      <c r="AK113" s="1046"/>
      <c r="AL113" s="1046"/>
      <c r="AM113" s="1046"/>
      <c r="AN113" s="1046"/>
      <c r="AO113" s="1046"/>
      <c r="AP113" s="1046"/>
      <c r="AQ113" s="1046"/>
      <c r="AR113" s="1046"/>
      <c r="AS113" s="1046"/>
      <c r="AT113" s="1046"/>
      <c r="AU113" s="951">
        <v>1</v>
      </c>
      <c r="AV113" s="968"/>
      <c r="AW113" s="968"/>
      <c r="AX113" s="968"/>
      <c r="AY113" s="968"/>
      <c r="AZ113" s="968"/>
      <c r="BA113" s="968"/>
      <c r="BB113" s="968"/>
      <c r="BC113" s="968"/>
      <c r="BD113" s="968"/>
      <c r="BE113" s="968"/>
      <c r="BF113" s="968"/>
      <c r="BG113" s="968"/>
      <c r="BH113" s="968"/>
      <c r="BI113" s="968"/>
      <c r="BJ113" s="968"/>
      <c r="BK113" s="992"/>
      <c r="BL113" s="992"/>
      <c r="BM113" s="992"/>
      <c r="BN113" s="992"/>
      <c r="BO113" s="992"/>
      <c r="BP113" s="992"/>
      <c r="BQ113" s="992"/>
      <c r="BR113" s="992"/>
      <c r="BS113" s="992"/>
      <c r="BT113" s="992"/>
      <c r="BU113" s="992"/>
      <c r="BV113" s="992"/>
      <c r="BW113" s="992"/>
      <c r="BX113" s="992"/>
      <c r="BY113" s="992"/>
      <c r="BZ113" s="992"/>
      <c r="CA113" s="992"/>
      <c r="CB113" s="968"/>
      <c r="CC113" s="952">
        <v>1</v>
      </c>
      <c r="CD113" s="937"/>
      <c r="CE113" s="927"/>
      <c r="CF113" s="927"/>
      <c r="CG113" s="927"/>
      <c r="CH113" s="927"/>
      <c r="CI113" s="2652"/>
      <c r="CJ113" s="2644">
        <v>2</v>
      </c>
      <c r="CK113" s="2646" t="str">
        <f>IF(O101=2,"X","")</f>
        <v/>
      </c>
      <c r="CL113" s="2648" t="s">
        <v>255</v>
      </c>
      <c r="CM113" s="2649"/>
      <c r="CN113" s="2650">
        <f>IF(CK113="X",V101,0)</f>
        <v>0</v>
      </c>
      <c r="CO113" s="2644">
        <v>2</v>
      </c>
      <c r="CP113" s="2656"/>
      <c r="CQ113" s="2653" t="str">
        <f>IF(AND(CK113="X",CP103="X"),CN113*CQ105,"")</f>
        <v/>
      </c>
      <c r="CR113" s="2632"/>
      <c r="CS113" s="2634" t="str">
        <f>IF(AND(CK113="X",CR103="X"),CN113*CS105,"")</f>
        <v/>
      </c>
      <c r="CT113" s="2632"/>
      <c r="CU113" s="2634" t="str">
        <f>IF(AND(CK113="X",CT103="X"),CN113*CU105,"")</f>
        <v/>
      </c>
      <c r="CV113" s="2632"/>
      <c r="CW113" s="2634" t="str">
        <f>IF(AND(CK113="X",CV103="X"),CN113*CW105,"")</f>
        <v/>
      </c>
      <c r="CX113" s="2654"/>
      <c r="CY113" s="2655" t="str">
        <f>IF(AND(CK113="X",CX103="X"),CN113*CY105,"")</f>
        <v/>
      </c>
      <c r="CZ113" s="968"/>
      <c r="DA113" s="2652"/>
      <c r="DB113" s="2652"/>
      <c r="DC113" s="2644">
        <v>2</v>
      </c>
      <c r="DD113" s="2646" t="str">
        <f>IF(E164=2,"X","")</f>
        <v>X</v>
      </c>
      <c r="DE113" s="2650">
        <f>IF(DD113="X",I164,0)</f>
        <v>0.29399999999999998</v>
      </c>
      <c r="DF113" s="2644">
        <v>2</v>
      </c>
      <c r="DG113" s="2656"/>
      <c r="DH113" s="2653" t="str">
        <f>IF(AND(DD113="X",DG103="X"),DE113*DH105,"")</f>
        <v/>
      </c>
      <c r="DI113" s="2632"/>
      <c r="DJ113" s="2634">
        <f>IF(AND(DD113="X",DI103="X"),DE113*DJ105,"")</f>
        <v>0.115248</v>
      </c>
      <c r="DK113" s="2632"/>
      <c r="DL113" s="2634" t="str">
        <f>IF(AND(DD113="X",DK103="X"),DE113*DL105,"")</f>
        <v/>
      </c>
      <c r="DM113" s="2654"/>
      <c r="DN113" s="2655" t="str">
        <f>IF(AND(DD113="X",DM103="X"),DE113*DN105,"")</f>
        <v/>
      </c>
      <c r="DO113" s="2654"/>
      <c r="DP113" s="2655" t="str">
        <f>IF(AND(DD113="X",DO103="X"),DE113*DP105,"")</f>
        <v/>
      </c>
      <c r="DQ113" s="968"/>
      <c r="DR113" s="2652"/>
      <c r="DS113" s="2652"/>
      <c r="DT113" s="2644">
        <v>2</v>
      </c>
      <c r="DU113" s="2646" t="str">
        <f>IF(E176=2,"X","")</f>
        <v>X</v>
      </c>
      <c r="DV113" s="2650">
        <f>IF(DU113="X",I176,0)</f>
        <v>0.29399999999999998</v>
      </c>
      <c r="DW113" s="2644">
        <v>2</v>
      </c>
      <c r="DX113" s="2656"/>
      <c r="DY113" s="2653" t="str">
        <f>IF(AND(DU113="X",DX103="X"),DV113*DY105,"")</f>
        <v/>
      </c>
      <c r="DZ113" s="2632"/>
      <c r="EA113" s="2634">
        <f>IF(AND(DU113="X",DZ103="X"),DV113*EA105,"")</f>
        <v>0.115248</v>
      </c>
      <c r="EB113" s="2632"/>
      <c r="EC113" s="2634" t="str">
        <f>IF(AND(DU113="X",EB103="X"),DV113*EC105,"")</f>
        <v/>
      </c>
      <c r="ED113" s="2654"/>
      <c r="EE113" s="2655" t="str">
        <f>IF(AND(DU113="X",ED103="X"),DV113*EE105,"")</f>
        <v/>
      </c>
      <c r="EF113" s="2654"/>
      <c r="EG113" s="2655" t="str">
        <f>IF(AND(DU113="X",EF103="X"),DV113*EG105,"")</f>
        <v/>
      </c>
    </row>
    <row r="114" spans="1:137" ht="17.25" customHeight="1">
      <c r="A114" s="1049">
        <v>7</v>
      </c>
      <c r="B114" s="2683" t="s">
        <v>241</v>
      </c>
      <c r="C114" s="2684"/>
      <c r="D114" s="2684"/>
      <c r="E114" s="2684"/>
      <c r="F114" s="2684"/>
      <c r="G114" s="2685"/>
      <c r="H114" s="1048"/>
      <c r="I114" s="1047" t="s">
        <v>0</v>
      </c>
      <c r="J114" s="1055">
        <v>17</v>
      </c>
      <c r="K114" s="2690" t="s">
        <v>242</v>
      </c>
      <c r="L114" s="2628"/>
      <c r="M114" s="2628"/>
      <c r="N114" s="2628"/>
      <c r="O114" s="2628"/>
      <c r="P114" s="2628"/>
      <c r="Q114" s="2628"/>
      <c r="R114" s="2628"/>
      <c r="S114" s="2628"/>
      <c r="T114" s="2628"/>
      <c r="U114" s="2628"/>
      <c r="V114" s="2628"/>
      <c r="W114" s="2628"/>
      <c r="X114" s="2628"/>
      <c r="Y114" s="2691"/>
      <c r="Z114" s="1054"/>
      <c r="AA114" s="1053" t="s">
        <v>0</v>
      </c>
      <c r="AB114" s="1046"/>
      <c r="AC114" s="1046"/>
      <c r="AD114" s="1046"/>
      <c r="AE114" s="1046"/>
      <c r="AF114" s="1046"/>
      <c r="AG114" s="1046"/>
      <c r="AH114" s="1046"/>
      <c r="AI114" s="1046"/>
      <c r="AJ114" s="1046"/>
      <c r="AK114" s="1046"/>
      <c r="AL114" s="1046"/>
      <c r="AM114" s="1046"/>
      <c r="AN114" s="1046"/>
      <c r="AO114" s="1046"/>
      <c r="AP114" s="1046"/>
      <c r="AQ114" s="1046"/>
      <c r="AR114" s="1046"/>
      <c r="AS114" s="1046"/>
      <c r="AT114" s="1046"/>
      <c r="AU114" s="951">
        <v>1</v>
      </c>
      <c r="AV114" s="968"/>
      <c r="AW114" s="968"/>
      <c r="AX114" s="968"/>
      <c r="AY114" s="968"/>
      <c r="AZ114" s="968"/>
      <c r="BA114" s="968"/>
      <c r="BB114" s="968"/>
      <c r="BC114" s="968"/>
      <c r="BD114" s="968"/>
      <c r="BE114" s="968"/>
      <c r="BF114" s="968"/>
      <c r="BG114" s="968"/>
      <c r="BH114" s="968"/>
      <c r="BI114" s="968"/>
      <c r="BJ114" s="968"/>
      <c r="BK114" s="992"/>
      <c r="BL114" s="992"/>
      <c r="BM114" s="992"/>
      <c r="BN114" s="992"/>
      <c r="BO114" s="992"/>
      <c r="BP114" s="992"/>
      <c r="BQ114" s="992"/>
      <c r="BR114" s="992"/>
      <c r="BS114" s="992"/>
      <c r="BT114" s="992"/>
      <c r="BU114" s="992"/>
      <c r="BV114" s="992"/>
      <c r="BW114" s="992"/>
      <c r="BX114" s="992"/>
      <c r="BY114" s="992"/>
      <c r="BZ114" s="992"/>
      <c r="CA114" s="992"/>
      <c r="CB114" s="968"/>
      <c r="CC114" s="952">
        <v>1</v>
      </c>
      <c r="CD114" s="937"/>
      <c r="CE114" s="927"/>
      <c r="CF114" s="927"/>
      <c r="CG114" s="927"/>
      <c r="CH114" s="927"/>
      <c r="CI114" s="2652"/>
      <c r="CJ114" s="2645"/>
      <c r="CK114" s="2647"/>
      <c r="CL114" s="2633"/>
      <c r="CM114" s="2635"/>
      <c r="CN114" s="2647"/>
      <c r="CO114" s="2645"/>
      <c r="CP114" s="2633"/>
      <c r="CQ114" s="2635"/>
      <c r="CR114" s="2633"/>
      <c r="CS114" s="2635"/>
      <c r="CT114" s="2633"/>
      <c r="CU114" s="2635"/>
      <c r="CV114" s="2633"/>
      <c r="CW114" s="2635"/>
      <c r="CX114" s="2633"/>
      <c r="CY114" s="2635"/>
      <c r="CZ114" s="968"/>
      <c r="DA114" s="2652"/>
      <c r="DB114" s="2652"/>
      <c r="DC114" s="2645"/>
      <c r="DD114" s="2647"/>
      <c r="DE114" s="2647"/>
      <c r="DF114" s="2645"/>
      <c r="DG114" s="2633"/>
      <c r="DH114" s="2635"/>
      <c r="DI114" s="2633"/>
      <c r="DJ114" s="2635"/>
      <c r="DK114" s="2633"/>
      <c r="DL114" s="2635"/>
      <c r="DM114" s="2633"/>
      <c r="DN114" s="2635"/>
      <c r="DO114" s="2633"/>
      <c r="DP114" s="2635"/>
      <c r="DQ114" s="968"/>
      <c r="DR114" s="2652"/>
      <c r="DS114" s="2652"/>
      <c r="DT114" s="2645"/>
      <c r="DU114" s="2647"/>
      <c r="DV114" s="2647"/>
      <c r="DW114" s="2645"/>
      <c r="DX114" s="2633"/>
      <c r="DY114" s="2635"/>
      <c r="DZ114" s="2633"/>
      <c r="EA114" s="2635"/>
      <c r="EB114" s="2633"/>
      <c r="EC114" s="2635"/>
      <c r="ED114" s="2633"/>
      <c r="EE114" s="2635"/>
      <c r="EF114" s="2633"/>
      <c r="EG114" s="2635"/>
    </row>
    <row r="115" spans="1:137" ht="17.25" customHeight="1">
      <c r="A115" s="2693">
        <v>8</v>
      </c>
      <c r="B115" s="2695" t="s">
        <v>243</v>
      </c>
      <c r="C115" s="2696"/>
      <c r="D115" s="2696"/>
      <c r="E115" s="2696"/>
      <c r="F115" s="2696"/>
      <c r="G115" s="2697"/>
      <c r="H115" s="2679"/>
      <c r="I115" s="2681" t="s">
        <v>0</v>
      </c>
      <c r="J115" s="1055">
        <v>18</v>
      </c>
      <c r="K115" s="2690" t="s">
        <v>244</v>
      </c>
      <c r="L115" s="2628"/>
      <c r="M115" s="2628"/>
      <c r="N115" s="2628"/>
      <c r="O115" s="2628"/>
      <c r="P115" s="2628"/>
      <c r="Q115" s="2628"/>
      <c r="R115" s="2628"/>
      <c r="S115" s="2628"/>
      <c r="T115" s="2628"/>
      <c r="U115" s="2628"/>
      <c r="V115" s="2628"/>
      <c r="W115" s="2628"/>
      <c r="X115" s="2628"/>
      <c r="Y115" s="2691"/>
      <c r="Z115" s="1054"/>
      <c r="AA115" s="1053" t="s">
        <v>0</v>
      </c>
      <c r="AB115" s="1046"/>
      <c r="AC115" s="1046"/>
      <c r="AD115" s="1046"/>
      <c r="AE115" s="1046"/>
      <c r="AF115" s="1046"/>
      <c r="AG115" s="1046"/>
      <c r="AH115" s="1046"/>
      <c r="AI115" s="1046"/>
      <c r="AJ115" s="1046"/>
      <c r="AK115" s="1046"/>
      <c r="AL115" s="1046"/>
      <c r="AM115" s="1046"/>
      <c r="AN115" s="1046"/>
      <c r="AO115" s="1046"/>
      <c r="AP115" s="1046"/>
      <c r="AQ115" s="1046"/>
      <c r="AR115" s="1046"/>
      <c r="AS115" s="1046"/>
      <c r="AT115" s="1046"/>
      <c r="AU115" s="951">
        <v>1</v>
      </c>
      <c r="AV115" s="968"/>
      <c r="AW115" s="968"/>
      <c r="AX115" s="968"/>
      <c r="AY115" s="968"/>
      <c r="AZ115" s="968"/>
      <c r="BA115" s="968"/>
      <c r="BB115" s="968"/>
      <c r="BC115" s="968"/>
      <c r="BD115" s="968"/>
      <c r="BE115" s="968"/>
      <c r="BF115" s="968"/>
      <c r="BG115" s="968"/>
      <c r="BH115" s="968"/>
      <c r="BI115" s="968"/>
      <c r="BJ115" s="968"/>
      <c r="BK115" s="992"/>
      <c r="BL115" s="992"/>
      <c r="BM115" s="992"/>
      <c r="BN115" s="992"/>
      <c r="BO115" s="992"/>
      <c r="BP115" s="992"/>
      <c r="BQ115" s="992"/>
      <c r="BR115" s="992"/>
      <c r="BS115" s="992"/>
      <c r="BT115" s="992"/>
      <c r="BU115" s="992"/>
      <c r="BV115" s="992"/>
      <c r="BW115" s="992"/>
      <c r="BX115" s="992"/>
      <c r="BY115" s="992"/>
      <c r="BZ115" s="992"/>
      <c r="CA115" s="992"/>
      <c r="CB115" s="968"/>
      <c r="CC115" s="952">
        <v>1</v>
      </c>
      <c r="CD115" s="937"/>
      <c r="CE115" s="927"/>
      <c r="CF115" s="927"/>
      <c r="CG115" s="927"/>
      <c r="CH115" s="927"/>
      <c r="CI115" s="2652"/>
      <c r="CJ115" s="2644">
        <v>1</v>
      </c>
      <c r="CK115" s="2646" t="str">
        <f>IF(O101=1,"X","")</f>
        <v/>
      </c>
      <c r="CL115" s="2648" t="s">
        <v>254</v>
      </c>
      <c r="CM115" s="2649"/>
      <c r="CN115" s="2650">
        <f>IF(CK115="x",V101,0)</f>
        <v>0</v>
      </c>
      <c r="CO115" s="2644">
        <v>1</v>
      </c>
      <c r="CP115" s="2656"/>
      <c r="CQ115" s="2653" t="str">
        <f>IF(AND(CK115="X",CP103="X"),CN115*CQ105,"")</f>
        <v/>
      </c>
      <c r="CR115" s="2689"/>
      <c r="CS115" s="2689" t="str">
        <f>IF(AND(CK115="X",CR103="X"),CN115*CS105,"")</f>
        <v/>
      </c>
      <c r="CT115" s="2632"/>
      <c r="CU115" s="2634" t="str">
        <f>IF(AND(CK115="X",CT103="X"),CN115*CU105,"")</f>
        <v/>
      </c>
      <c r="CV115" s="2631"/>
      <c r="CW115" s="2631" t="str">
        <f>IF(AND(CK115="X",CV103="X"),CN115*CW105,"")</f>
        <v/>
      </c>
      <c r="CX115" s="2632"/>
      <c r="CY115" s="2634" t="str">
        <f>IF(AND(CK115="X",CX103="X"),CN115*CY105,"")</f>
        <v/>
      </c>
      <c r="CZ115" s="968"/>
      <c r="DA115" s="962"/>
      <c r="DB115" s="2652"/>
      <c r="DC115" s="2644">
        <v>1</v>
      </c>
      <c r="DD115" s="2646" t="str">
        <f>IF(E164=1,"X","")</f>
        <v/>
      </c>
      <c r="DE115" s="2650">
        <f>IF(DD115="x",I164,0)</f>
        <v>0</v>
      </c>
      <c r="DF115" s="2644">
        <v>1</v>
      </c>
      <c r="DG115" s="2656"/>
      <c r="DH115" s="2653" t="str">
        <f>IF(AND(DD115="X",DG103="X"),DE115*DH105,"")</f>
        <v/>
      </c>
      <c r="DI115" s="2689"/>
      <c r="DJ115" s="2689" t="str">
        <f>IF(AND(DD115="X",DI103="X"),DE115*DJ105,"")</f>
        <v/>
      </c>
      <c r="DK115" s="2632"/>
      <c r="DL115" s="2634" t="str">
        <f>IF(AND(DD115="X",DK103="X"),DE115*DL105,"")</f>
        <v/>
      </c>
      <c r="DM115" s="2631"/>
      <c r="DN115" s="2631" t="str">
        <f>IF(AND(DD115="X",DM103="X"),DE115*DN105,"")</f>
        <v/>
      </c>
      <c r="DO115" s="2632"/>
      <c r="DP115" s="2634" t="str">
        <f>IF(AND(DD115="X",DO103="X"),DE115*DP105,"")</f>
        <v/>
      </c>
      <c r="DQ115" s="968"/>
      <c r="DR115" s="962"/>
      <c r="DS115" s="2652"/>
      <c r="DT115" s="2644">
        <v>1</v>
      </c>
      <c r="DU115" s="2646" t="str">
        <f>IF(E176=1,"X","")</f>
        <v/>
      </c>
      <c r="DV115" s="2650">
        <f>IF(DU115="x",I176,0)</f>
        <v>0</v>
      </c>
      <c r="DW115" s="2644">
        <v>1</v>
      </c>
      <c r="DX115" s="2656"/>
      <c r="DY115" s="2653" t="str">
        <f>IF(AND(DU115="X",DX103="X"),DV115*DY105,"")</f>
        <v/>
      </c>
      <c r="DZ115" s="2689"/>
      <c r="EA115" s="2689" t="str">
        <f>IF(AND(DU115="X",DZ103="X"),DV115*EA105,"")</f>
        <v/>
      </c>
      <c r="EB115" s="2632"/>
      <c r="EC115" s="2634" t="str">
        <f>IF(AND(DU115="X",EB103="X"),DV115*EC105,"")</f>
        <v/>
      </c>
      <c r="ED115" s="2631"/>
      <c r="EE115" s="2631" t="str">
        <f>IF(AND(DU115="X",ED103="X"),DV115*EE105,"")</f>
        <v/>
      </c>
      <c r="EF115" s="2632"/>
      <c r="EG115" s="2634" t="str">
        <f>IF(AND(DU115="X",EF103="X"),DV115*EG105,"")</f>
        <v/>
      </c>
    </row>
    <row r="116" spans="1:137" ht="17.25" customHeight="1">
      <c r="A116" s="2694"/>
      <c r="B116" s="2698"/>
      <c r="C116" s="2699"/>
      <c r="D116" s="2699"/>
      <c r="E116" s="2699"/>
      <c r="F116" s="2699"/>
      <c r="G116" s="2700"/>
      <c r="H116" s="2680"/>
      <c r="I116" s="2682"/>
      <c r="J116" s="1052">
        <v>19</v>
      </c>
      <c r="K116" s="2701" t="s">
        <v>245</v>
      </c>
      <c r="L116" s="2629"/>
      <c r="M116" s="2629"/>
      <c r="N116" s="2629"/>
      <c r="O116" s="2629"/>
      <c r="P116" s="2629"/>
      <c r="Q116" s="2629"/>
      <c r="R116" s="2629"/>
      <c r="S116" s="2629"/>
      <c r="T116" s="2629"/>
      <c r="U116" s="2629"/>
      <c r="V116" s="2629"/>
      <c r="W116" s="2629"/>
      <c r="X116" s="2629"/>
      <c r="Y116" s="2702"/>
      <c r="Z116" s="1051"/>
      <c r="AA116" s="1050" t="s">
        <v>0</v>
      </c>
      <c r="AB116" s="1046"/>
      <c r="AC116" s="1046"/>
      <c r="AD116" s="1046"/>
      <c r="AE116" s="1046"/>
      <c r="AF116" s="1046"/>
      <c r="AG116" s="1046"/>
      <c r="AH116" s="1046"/>
      <c r="AI116" s="1046"/>
      <c r="AJ116" s="1046"/>
      <c r="AK116" s="1046"/>
      <c r="AL116" s="1046"/>
      <c r="AM116" s="1046"/>
      <c r="AN116" s="1046"/>
      <c r="AO116" s="1046"/>
      <c r="AP116" s="1046"/>
      <c r="AQ116" s="1046"/>
      <c r="AR116" s="1046"/>
      <c r="AS116" s="1046"/>
      <c r="AT116" s="1046"/>
      <c r="AU116" s="951">
        <v>1</v>
      </c>
      <c r="AV116" s="968"/>
      <c r="AW116" s="968"/>
      <c r="AX116" s="968"/>
      <c r="AY116" s="968"/>
      <c r="AZ116" s="968"/>
      <c r="BA116" s="968"/>
      <c r="BB116" s="968"/>
      <c r="BC116" s="968"/>
      <c r="BD116" s="968"/>
      <c r="BE116" s="968"/>
      <c r="BF116" s="968"/>
      <c r="BG116" s="968"/>
      <c r="BH116" s="968"/>
      <c r="BI116" s="968"/>
      <c r="BJ116" s="968"/>
      <c r="BK116" s="992"/>
      <c r="BL116" s="992"/>
      <c r="BM116" s="992"/>
      <c r="BN116" s="992"/>
      <c r="BO116" s="992"/>
      <c r="BP116" s="992"/>
      <c r="BQ116" s="992"/>
      <c r="BR116" s="992"/>
      <c r="BS116" s="992"/>
      <c r="BT116" s="992"/>
      <c r="BU116" s="992"/>
      <c r="BV116" s="992"/>
      <c r="BW116" s="992"/>
      <c r="BX116" s="992"/>
      <c r="BY116" s="992"/>
      <c r="BZ116" s="992"/>
      <c r="CA116" s="992"/>
      <c r="CB116" s="968"/>
      <c r="CC116" s="952">
        <v>1</v>
      </c>
      <c r="CD116" s="937"/>
      <c r="CE116" s="927"/>
      <c r="CF116" s="927"/>
      <c r="CG116" s="927"/>
      <c r="CH116" s="927"/>
      <c r="CI116" s="2652"/>
      <c r="CJ116" s="2645"/>
      <c r="CK116" s="2647"/>
      <c r="CL116" s="2633"/>
      <c r="CM116" s="2635"/>
      <c r="CN116" s="2647"/>
      <c r="CO116" s="2645"/>
      <c r="CP116" s="2633"/>
      <c r="CQ116" s="2635"/>
      <c r="CR116" s="2629"/>
      <c r="CS116" s="2629"/>
      <c r="CT116" s="2633"/>
      <c r="CU116" s="2635"/>
      <c r="CV116" s="2629"/>
      <c r="CW116" s="2629"/>
      <c r="CX116" s="2633"/>
      <c r="CY116" s="2635"/>
      <c r="CZ116" s="968"/>
      <c r="DA116" s="962"/>
      <c r="DB116" s="2652"/>
      <c r="DC116" s="2645"/>
      <c r="DD116" s="2647"/>
      <c r="DE116" s="2647"/>
      <c r="DF116" s="2645"/>
      <c r="DG116" s="2633"/>
      <c r="DH116" s="2635"/>
      <c r="DI116" s="2629"/>
      <c r="DJ116" s="2629"/>
      <c r="DK116" s="2633"/>
      <c r="DL116" s="2635"/>
      <c r="DM116" s="2629"/>
      <c r="DN116" s="2629"/>
      <c r="DO116" s="2633"/>
      <c r="DP116" s="2635"/>
      <c r="DQ116" s="968"/>
      <c r="DR116" s="962"/>
      <c r="DS116" s="2652"/>
      <c r="DT116" s="2645"/>
      <c r="DU116" s="2647"/>
      <c r="DV116" s="2647"/>
      <c r="DW116" s="2645"/>
      <c r="DX116" s="2633"/>
      <c r="DY116" s="2635"/>
      <c r="DZ116" s="2629"/>
      <c r="EA116" s="2629"/>
      <c r="EB116" s="2633"/>
      <c r="EC116" s="2635"/>
      <c r="ED116" s="2629"/>
      <c r="EE116" s="2629"/>
      <c r="EF116" s="2633"/>
      <c r="EG116" s="2635"/>
    </row>
    <row r="117" spans="1:137" ht="17.25" customHeight="1">
      <c r="A117" s="1049">
        <v>9</v>
      </c>
      <c r="B117" s="2683" t="s">
        <v>246</v>
      </c>
      <c r="C117" s="2684"/>
      <c r="D117" s="2684"/>
      <c r="E117" s="2684"/>
      <c r="F117" s="2684"/>
      <c r="G117" s="2685"/>
      <c r="H117" s="1048"/>
      <c r="I117" s="1047" t="s">
        <v>0</v>
      </c>
      <c r="J117" s="2703" t="str">
        <f>IF(C89="","",IF(COUNTA(Z108:AA116,H108:I118)=19,"","Error, verifique las respuestas"))</f>
        <v/>
      </c>
      <c r="K117" s="2658"/>
      <c r="L117" s="2658"/>
      <c r="M117" s="2658"/>
      <c r="N117" s="2658"/>
      <c r="O117" s="2658"/>
      <c r="P117" s="2658"/>
      <c r="Q117" s="2658"/>
      <c r="R117" s="2658"/>
      <c r="S117" s="2658"/>
      <c r="T117" s="2658"/>
      <c r="U117" s="2704" t="s">
        <v>247</v>
      </c>
      <c r="V117" s="2658"/>
      <c r="W117" s="2658"/>
      <c r="X117" s="2658"/>
      <c r="Y117" s="2658"/>
      <c r="Z117" s="2705">
        <f>COUNTA(Z108:Z116,H108:H118)</f>
        <v>7</v>
      </c>
      <c r="AA117" s="2649"/>
      <c r="AB117" s="1046"/>
      <c r="AC117" s="1046"/>
      <c r="AD117" s="1046"/>
      <c r="AE117" s="1046"/>
      <c r="AF117" s="1046"/>
      <c r="AG117" s="1046"/>
      <c r="AH117" s="1046"/>
      <c r="AI117" s="1046"/>
      <c r="AJ117" s="1046"/>
      <c r="AK117" s="1046"/>
      <c r="AL117" s="1046"/>
      <c r="AM117" s="1046"/>
      <c r="AN117" s="1046"/>
      <c r="AO117" s="1046"/>
      <c r="AP117" s="1046"/>
      <c r="AQ117" s="1046"/>
      <c r="AR117" s="1046"/>
      <c r="AS117" s="1046"/>
      <c r="AT117" s="1046"/>
      <c r="AU117" s="951">
        <v>1</v>
      </c>
      <c r="AV117" s="968"/>
      <c r="AW117" s="968"/>
      <c r="AX117" s="968"/>
      <c r="AY117" s="968"/>
      <c r="AZ117" s="968"/>
      <c r="BA117" s="968"/>
      <c r="BB117" s="968"/>
      <c r="BC117" s="968"/>
      <c r="BD117" s="968"/>
      <c r="BE117" s="968"/>
      <c r="BF117" s="968"/>
      <c r="BG117" s="968"/>
      <c r="BH117" s="968"/>
      <c r="BI117" s="968"/>
      <c r="BJ117" s="968"/>
      <c r="BK117" s="992"/>
      <c r="BL117" s="992"/>
      <c r="BM117" s="992"/>
      <c r="BN117" s="992"/>
      <c r="BO117" s="992"/>
      <c r="BP117" s="992"/>
      <c r="BQ117" s="992"/>
      <c r="BR117" s="992"/>
      <c r="BS117" s="992"/>
      <c r="BT117" s="992"/>
      <c r="BU117" s="992"/>
      <c r="BV117" s="992"/>
      <c r="BW117" s="992"/>
      <c r="BX117" s="992"/>
      <c r="BY117" s="992"/>
      <c r="BZ117" s="992"/>
      <c r="CA117" s="992"/>
      <c r="CB117" s="968"/>
      <c r="CC117" s="952">
        <v>1</v>
      </c>
      <c r="CD117" s="937"/>
      <c r="CE117" s="927"/>
      <c r="CF117" s="927"/>
      <c r="CG117" s="927"/>
      <c r="CH117" s="927"/>
      <c r="CI117" s="2652"/>
      <c r="CJ117" s="927"/>
      <c r="CK117" s="927"/>
      <c r="CL117" s="927"/>
      <c r="CM117" s="927"/>
      <c r="CN117" s="927"/>
      <c r="CO117" s="927"/>
      <c r="CP117" s="927"/>
      <c r="CQ117" s="927"/>
      <c r="CR117" s="927"/>
      <c r="CS117" s="927"/>
      <c r="CT117" s="927"/>
      <c r="CU117" s="927"/>
      <c r="CV117" s="927"/>
      <c r="CW117" s="927"/>
      <c r="CX117" s="927"/>
      <c r="CY117" s="927"/>
      <c r="CZ117" s="927"/>
      <c r="DA117" s="927"/>
      <c r="DB117" s="927"/>
      <c r="DC117" s="927"/>
      <c r="DD117" s="927"/>
      <c r="DE117" s="927"/>
      <c r="DF117" s="927"/>
      <c r="DG117" s="927"/>
      <c r="DH117" s="927"/>
      <c r="DI117" s="927"/>
      <c r="DJ117" s="927"/>
      <c r="DK117" s="927"/>
      <c r="DL117" s="927"/>
      <c r="DM117" s="927"/>
      <c r="DN117" s="927"/>
      <c r="DO117" s="927"/>
      <c r="DP117" s="927"/>
      <c r="DQ117" s="927"/>
      <c r="DR117" s="927"/>
      <c r="DS117" s="927"/>
      <c r="DT117" s="927"/>
      <c r="DU117" s="927"/>
      <c r="DV117" s="927"/>
      <c r="DW117" s="927"/>
      <c r="DX117" s="927"/>
      <c r="DY117" s="927"/>
      <c r="DZ117" s="927"/>
      <c r="EA117" s="927"/>
      <c r="EB117" s="927"/>
      <c r="EC117" s="927"/>
      <c r="ED117" s="927"/>
      <c r="EE117" s="927"/>
      <c r="EF117" s="927"/>
      <c r="EG117" s="927"/>
    </row>
    <row r="118" spans="1:137" ht="11.25" customHeight="1">
      <c r="A118" s="1045">
        <v>10</v>
      </c>
      <c r="B118" s="2686" t="s">
        <v>248</v>
      </c>
      <c r="C118" s="2687"/>
      <c r="D118" s="2687"/>
      <c r="E118" s="2687"/>
      <c r="F118" s="2687"/>
      <c r="G118" s="2688"/>
      <c r="H118" s="1044" t="s">
        <v>0</v>
      </c>
      <c r="I118" s="1043"/>
      <c r="J118" s="2706" t="s">
        <v>249</v>
      </c>
      <c r="K118" s="2593"/>
      <c r="L118" s="2593"/>
      <c r="M118" s="2593"/>
      <c r="N118" s="2593"/>
      <c r="O118" s="2593"/>
      <c r="P118" s="2593"/>
      <c r="Q118" s="2593"/>
      <c r="R118" s="2593"/>
      <c r="S118" s="2593"/>
      <c r="T118" s="2593"/>
      <c r="U118" s="2593"/>
      <c r="V118" s="2593"/>
      <c r="W118" s="2593"/>
      <c r="X118" s="2593"/>
      <c r="Y118" s="2593"/>
      <c r="Z118" s="2593"/>
      <c r="AA118" s="2637"/>
      <c r="AB118" s="927"/>
      <c r="AC118" s="927"/>
      <c r="AD118" s="927"/>
      <c r="AE118" s="927"/>
      <c r="AF118" s="927"/>
      <c r="AG118" s="927"/>
      <c r="AH118" s="927"/>
      <c r="AI118" s="927"/>
      <c r="AJ118" s="927"/>
      <c r="AK118" s="927"/>
      <c r="AL118" s="927"/>
      <c r="AM118" s="927"/>
      <c r="AN118" s="927"/>
      <c r="AO118" s="927"/>
      <c r="AP118" s="927"/>
      <c r="AQ118" s="927"/>
      <c r="AR118" s="927"/>
      <c r="AS118" s="927"/>
      <c r="AT118" s="927"/>
      <c r="AU118" s="951">
        <v>1</v>
      </c>
      <c r="AV118" s="968"/>
      <c r="AW118" s="968"/>
      <c r="AX118" s="968"/>
      <c r="AY118" s="968"/>
      <c r="AZ118" s="968"/>
      <c r="BA118" s="968"/>
      <c r="BB118" s="968"/>
      <c r="BC118" s="968"/>
      <c r="BD118" s="968"/>
      <c r="BE118" s="968"/>
      <c r="BF118" s="968"/>
      <c r="BG118" s="968"/>
      <c r="BH118" s="968"/>
      <c r="BI118" s="968"/>
      <c r="BJ118" s="968"/>
      <c r="BK118" s="992"/>
      <c r="BL118" s="992"/>
      <c r="BM118" s="992"/>
      <c r="BN118" s="992"/>
      <c r="BO118" s="992"/>
      <c r="BP118" s="992"/>
      <c r="BQ118" s="992"/>
      <c r="BR118" s="992"/>
      <c r="BS118" s="992"/>
      <c r="BT118" s="992"/>
      <c r="BU118" s="992"/>
      <c r="BV118" s="992"/>
      <c r="BW118" s="992"/>
      <c r="BX118" s="992"/>
      <c r="BY118" s="992"/>
      <c r="BZ118" s="992"/>
      <c r="CA118" s="992"/>
      <c r="CB118" s="968"/>
      <c r="CC118" s="952">
        <v>1</v>
      </c>
      <c r="CD118" s="937"/>
      <c r="CE118" s="927"/>
      <c r="CF118" s="927"/>
      <c r="CG118" s="927"/>
      <c r="CH118" s="927"/>
      <c r="CI118" s="927"/>
      <c r="CJ118" s="927"/>
      <c r="CK118" s="927"/>
      <c r="CL118" s="927"/>
      <c r="CM118" s="927"/>
      <c r="CN118" s="927"/>
      <c r="CO118" s="927"/>
      <c r="CP118" s="927"/>
      <c r="CQ118" s="927"/>
      <c r="CR118" s="2636" t="s">
        <v>77</v>
      </c>
      <c r="CS118" s="2637"/>
      <c r="CT118" s="2660" t="s">
        <v>72</v>
      </c>
      <c r="CU118" s="2637"/>
      <c r="CV118" s="2639" t="s">
        <v>68</v>
      </c>
      <c r="CW118" s="2637"/>
      <c r="CX118" s="2640" t="s">
        <v>69</v>
      </c>
      <c r="CY118" s="2637"/>
      <c r="CZ118" s="968"/>
      <c r="DA118" s="968"/>
      <c r="DB118" s="968"/>
      <c r="DC118" s="968"/>
      <c r="DD118" s="968"/>
      <c r="DE118" s="968"/>
      <c r="DF118" s="968"/>
      <c r="DG118" s="968"/>
      <c r="DH118" s="968"/>
      <c r="DI118" s="2636" t="s">
        <v>77</v>
      </c>
      <c r="DJ118" s="2637"/>
      <c r="DK118" s="2638" t="s">
        <v>72</v>
      </c>
      <c r="DL118" s="2637"/>
      <c r="DM118" s="2639" t="s">
        <v>68</v>
      </c>
      <c r="DN118" s="2637"/>
      <c r="DO118" s="2640" t="s">
        <v>69</v>
      </c>
      <c r="DP118" s="2637"/>
      <c r="DQ118" s="968"/>
      <c r="DR118" s="968"/>
      <c r="DS118" s="968"/>
      <c r="DT118" s="968"/>
      <c r="DU118" s="968"/>
      <c r="DV118" s="968"/>
      <c r="DW118" s="968"/>
      <c r="DX118" s="968"/>
      <c r="DY118" s="968"/>
      <c r="DZ118" s="2636" t="s">
        <v>77</v>
      </c>
      <c r="EA118" s="2637"/>
      <c r="EB118" s="2638" t="s">
        <v>72</v>
      </c>
      <c r="EC118" s="2637"/>
      <c r="ED118" s="2639" t="s">
        <v>68</v>
      </c>
      <c r="EE118" s="2637"/>
      <c r="EF118" s="2640" t="s">
        <v>69</v>
      </c>
      <c r="EG118" s="2637"/>
    </row>
    <row r="119" spans="1:137" ht="24" customHeight="1" thickBot="1">
      <c r="A119" s="2766"/>
      <c r="B119" s="2628"/>
      <c r="C119" s="2628"/>
      <c r="D119" s="2628"/>
      <c r="E119" s="2628"/>
      <c r="F119" s="2628"/>
      <c r="G119" s="2767" t="s">
        <v>250</v>
      </c>
      <c r="H119" s="2593"/>
      <c r="I119" s="2593"/>
      <c r="J119" s="2593"/>
      <c r="K119" s="2593"/>
      <c r="L119" s="2593"/>
      <c r="M119" s="2593"/>
      <c r="N119" s="2593"/>
      <c r="O119" s="2768">
        <f>IF(Z117&lt;6,3,IF(Z117&gt;11,5,4))</f>
        <v>4</v>
      </c>
      <c r="P119" s="2769"/>
      <c r="Q119" s="2770" t="str">
        <f>IF(Z117&lt;6,"Moderado",IF(Z117&gt;11,"Catastrófico","Mayor"))</f>
        <v>Mayor</v>
      </c>
      <c r="R119" s="2769"/>
      <c r="S119" s="2769"/>
      <c r="T119" s="2769"/>
      <c r="U119" s="2769"/>
      <c r="V119" s="2771">
        <f>IF(O119=3,G97,IF(O119=4,G98,G99))</f>
        <v>0.8</v>
      </c>
      <c r="W119" s="2769"/>
      <c r="X119" s="2772"/>
      <c r="Y119" s="968"/>
      <c r="Z119" s="968"/>
      <c r="AA119" s="968"/>
      <c r="AB119" s="927"/>
      <c r="AC119" s="927"/>
      <c r="AD119" s="927"/>
      <c r="AE119" s="927"/>
      <c r="AF119" s="927"/>
      <c r="AG119" s="927"/>
      <c r="AH119" s="927"/>
      <c r="AI119" s="927"/>
      <c r="AJ119" s="927"/>
      <c r="AK119" s="927"/>
      <c r="AL119" s="927"/>
      <c r="AM119" s="927"/>
      <c r="AN119" s="927"/>
      <c r="AO119" s="927"/>
      <c r="AP119" s="927"/>
      <c r="AQ119" s="927"/>
      <c r="AR119" s="927"/>
      <c r="AS119" s="927"/>
      <c r="AT119" s="927"/>
      <c r="AU119" s="951">
        <v>1</v>
      </c>
      <c r="AV119" s="1002" t="str">
        <f>CONCATENATE(O119," - ",Q119)</f>
        <v>4 - Mayor</v>
      </c>
      <c r="AW119" s="968"/>
      <c r="AX119" s="968"/>
      <c r="AY119" s="968"/>
      <c r="AZ119" s="968"/>
      <c r="BA119" s="968"/>
      <c r="BB119" s="968"/>
      <c r="BC119" s="968"/>
      <c r="BD119" s="968"/>
      <c r="BE119" s="968"/>
      <c r="BF119" s="968"/>
      <c r="BG119" s="968"/>
      <c r="BH119" s="968"/>
      <c r="BI119" s="968"/>
      <c r="BJ119" s="968"/>
      <c r="BK119" s="992"/>
      <c r="BL119" s="992"/>
      <c r="BM119" s="992"/>
      <c r="BN119" s="992"/>
      <c r="BO119" s="992"/>
      <c r="BP119" s="992"/>
      <c r="BQ119" s="992"/>
      <c r="BR119" s="992"/>
      <c r="BS119" s="992"/>
      <c r="BT119" s="992"/>
      <c r="BU119" s="992"/>
      <c r="BV119" s="992"/>
      <c r="BW119" s="992"/>
      <c r="BX119" s="992"/>
      <c r="BY119" s="992"/>
      <c r="BZ119" s="992"/>
      <c r="CA119" s="992"/>
      <c r="CB119" s="968"/>
      <c r="CC119" s="952">
        <v>1</v>
      </c>
      <c r="CD119" s="937"/>
      <c r="CE119" s="927"/>
      <c r="CF119" s="927"/>
      <c r="CG119" s="927"/>
      <c r="CH119" s="927"/>
      <c r="CI119" s="927"/>
      <c r="CJ119" s="927"/>
      <c r="CK119" s="927"/>
      <c r="CL119" s="927"/>
      <c r="CM119" s="927"/>
      <c r="CN119" s="927"/>
      <c r="CO119" s="927"/>
      <c r="CP119" s="927"/>
      <c r="CQ119" s="927"/>
      <c r="CR119" s="2657" t="s">
        <v>261</v>
      </c>
      <c r="CS119" s="2658"/>
      <c r="CT119" s="2658"/>
      <c r="CU119" s="2658"/>
      <c r="CV119" s="2658"/>
      <c r="CW119" s="2658"/>
      <c r="CX119" s="2658"/>
      <c r="CY119" s="2658"/>
      <c r="CZ119" s="968"/>
      <c r="DA119" s="968"/>
      <c r="DB119" s="968"/>
      <c r="DC119" s="968"/>
      <c r="DD119" s="968"/>
      <c r="DE119" s="968"/>
      <c r="DF119" s="968"/>
      <c r="DG119" s="968"/>
      <c r="DH119" s="968"/>
      <c r="DI119" s="2657" t="s">
        <v>262</v>
      </c>
      <c r="DJ119" s="2658"/>
      <c r="DK119" s="2658"/>
      <c r="DL119" s="2658"/>
      <c r="DM119" s="2658"/>
      <c r="DN119" s="2658"/>
      <c r="DO119" s="2658"/>
      <c r="DP119" s="2658"/>
      <c r="DQ119" s="968"/>
      <c r="DR119" s="968"/>
      <c r="DS119" s="968"/>
      <c r="DT119" s="968"/>
      <c r="DU119" s="968"/>
      <c r="DV119" s="968"/>
      <c r="DW119" s="968"/>
      <c r="DX119" s="968"/>
      <c r="DY119" s="968"/>
      <c r="DZ119" s="2657" t="s">
        <v>262</v>
      </c>
      <c r="EA119" s="2658"/>
      <c r="EB119" s="2658"/>
      <c r="EC119" s="2658"/>
      <c r="ED119" s="2658"/>
      <c r="EE119" s="2658"/>
      <c r="EF119" s="2658"/>
      <c r="EG119" s="2658"/>
    </row>
    <row r="120" spans="1:137" ht="11.25" customHeight="1" thickTop="1" thickBot="1">
      <c r="A120" s="1041"/>
      <c r="B120" s="1040"/>
      <c r="C120" s="1040"/>
      <c r="D120" s="1040"/>
      <c r="E120" s="1040"/>
      <c r="F120" s="1040"/>
      <c r="G120" s="1039"/>
      <c r="H120" s="1039"/>
      <c r="I120" s="1039"/>
      <c r="J120" s="1039"/>
      <c r="K120" s="1039"/>
      <c r="L120" s="1039"/>
      <c r="M120" s="1039"/>
      <c r="N120" s="1039"/>
      <c r="O120" s="1038"/>
      <c r="P120" s="1038"/>
      <c r="Q120" s="1038"/>
      <c r="R120" s="1037"/>
      <c r="S120" s="1037"/>
      <c r="T120" s="1037"/>
      <c r="U120" s="1037"/>
      <c r="V120" s="1036"/>
      <c r="W120" s="1036"/>
      <c r="X120" s="1036"/>
      <c r="Y120" s="968"/>
      <c r="Z120" s="968"/>
      <c r="AA120" s="968"/>
      <c r="AB120" s="927"/>
      <c r="AC120" s="927"/>
      <c r="AD120" s="927"/>
      <c r="AE120" s="927"/>
      <c r="AF120" s="927"/>
      <c r="AG120" s="927"/>
      <c r="AH120" s="927"/>
      <c r="AI120" s="927"/>
      <c r="AJ120" s="927"/>
      <c r="AK120" s="927"/>
      <c r="AL120" s="927"/>
      <c r="AM120" s="927"/>
      <c r="AN120" s="927"/>
      <c r="AO120" s="927"/>
      <c r="AP120" s="927"/>
      <c r="AQ120" s="927"/>
      <c r="AR120" s="927"/>
      <c r="AS120" s="927"/>
      <c r="AT120" s="927"/>
      <c r="AU120" s="951">
        <v>1</v>
      </c>
      <c r="AV120" s="968"/>
      <c r="AW120" s="968"/>
      <c r="AX120" s="968"/>
      <c r="AY120" s="968"/>
      <c r="AZ120" s="968"/>
      <c r="BA120" s="968"/>
      <c r="BB120" s="968"/>
      <c r="BC120" s="968"/>
      <c r="BD120" s="968"/>
      <c r="BE120" s="968"/>
      <c r="BF120" s="968"/>
      <c r="BG120" s="968"/>
      <c r="BH120" s="968"/>
      <c r="BI120" s="968"/>
      <c r="BJ120" s="968"/>
      <c r="BK120" s="992"/>
      <c r="BL120" s="992"/>
      <c r="BM120" s="992"/>
      <c r="BN120" s="992"/>
      <c r="BO120" s="992"/>
      <c r="BP120" s="992"/>
      <c r="BQ120" s="992"/>
      <c r="BR120" s="992"/>
      <c r="BS120" s="992"/>
      <c r="BT120" s="992"/>
      <c r="BU120" s="992"/>
      <c r="BV120" s="992"/>
      <c r="BW120" s="992"/>
      <c r="BX120" s="992"/>
      <c r="BY120" s="992"/>
      <c r="BZ120" s="992"/>
      <c r="CA120" s="992"/>
      <c r="CB120" s="968"/>
      <c r="CC120" s="952">
        <v>1</v>
      </c>
      <c r="CD120" s="937"/>
      <c r="CE120" s="927"/>
      <c r="CF120" s="927"/>
      <c r="CG120" s="927"/>
      <c r="CH120" s="927"/>
      <c r="CI120" s="927"/>
      <c r="CJ120" s="927"/>
      <c r="CK120" s="927"/>
      <c r="CL120" s="927"/>
      <c r="CM120" s="927"/>
      <c r="CN120" s="927"/>
      <c r="CO120" s="927"/>
      <c r="CP120" s="927"/>
      <c r="CQ120" s="927"/>
      <c r="CR120" s="1042"/>
      <c r="CS120" s="1042"/>
      <c r="CT120" s="1042"/>
      <c r="CU120" s="1042"/>
      <c r="CV120" s="1042"/>
      <c r="CW120" s="1042"/>
      <c r="CX120" s="1042"/>
      <c r="CY120" s="1042"/>
      <c r="CZ120" s="968"/>
      <c r="DA120" s="968"/>
      <c r="DB120" s="968"/>
      <c r="DC120" s="968"/>
      <c r="DD120" s="968"/>
      <c r="DE120" s="968"/>
      <c r="DF120" s="968"/>
      <c r="DG120" s="968"/>
      <c r="DH120" s="968"/>
      <c r="DI120" s="1042"/>
      <c r="DJ120" s="1042"/>
      <c r="DK120" s="1042"/>
      <c r="DL120" s="1042"/>
      <c r="DM120" s="1042"/>
      <c r="DN120" s="1042"/>
      <c r="DO120" s="1042"/>
      <c r="DP120" s="1042"/>
      <c r="DQ120" s="968"/>
      <c r="DR120" s="968"/>
      <c r="DS120" s="968"/>
      <c r="DT120" s="968"/>
      <c r="DU120" s="968"/>
      <c r="DV120" s="968"/>
      <c r="DW120" s="968"/>
      <c r="DX120" s="968"/>
      <c r="DY120" s="968"/>
      <c r="DZ120" s="1042"/>
      <c r="EA120" s="1042"/>
      <c r="EB120" s="1042"/>
      <c r="EC120" s="1042"/>
      <c r="ED120" s="1042"/>
      <c r="EE120" s="1042"/>
      <c r="EF120" s="1042"/>
      <c r="EG120" s="1042"/>
    </row>
    <row r="121" spans="1:137" ht="28.5" customHeight="1" thickBot="1">
      <c r="A121" s="1041"/>
      <c r="B121" s="927"/>
      <c r="C121" s="1040"/>
      <c r="D121" s="937"/>
      <c r="E121" s="1040"/>
      <c r="F121" s="1040"/>
      <c r="G121" s="2606" t="s">
        <v>251</v>
      </c>
      <c r="H121" s="2607"/>
      <c r="I121" s="2607"/>
      <c r="J121" s="2607"/>
      <c r="K121" s="2607"/>
      <c r="L121" s="2607"/>
      <c r="M121" s="2607"/>
      <c r="N121" s="2607"/>
      <c r="O121" s="2608" t="str">
        <f>IFERROR(INDEX(ADU1214:ADY1218,MATCH(O101,ADP1214:ADP1218,0),MATCH(O119,ADU1210:ADY1210,0)),"")</f>
        <v>ALTO</v>
      </c>
      <c r="P121" s="2607"/>
      <c r="Q121" s="2607"/>
      <c r="R121" s="2607"/>
      <c r="S121" s="2607"/>
      <c r="T121" s="2607"/>
      <c r="U121" s="2625">
        <f>V101*V119</f>
        <v>0.48</v>
      </c>
      <c r="V121" s="2607"/>
      <c r="W121" s="2607"/>
      <c r="X121" s="2626"/>
      <c r="Y121" s="968"/>
      <c r="Z121" s="1945" t="s">
        <v>662</v>
      </c>
      <c r="AA121" s="1945"/>
      <c r="AB121" s="1945"/>
      <c r="AC121" s="927"/>
      <c r="AD121" s="927"/>
      <c r="AE121" s="927"/>
      <c r="AF121" s="927"/>
      <c r="AG121" s="927"/>
      <c r="AH121" s="927"/>
      <c r="AI121" s="927"/>
      <c r="AJ121" s="927"/>
      <c r="AK121" s="927"/>
      <c r="AL121" s="927"/>
      <c r="AM121" s="927"/>
      <c r="AN121" s="927"/>
      <c r="AO121" s="927"/>
      <c r="AP121" s="927"/>
      <c r="AQ121" s="927"/>
      <c r="AR121" s="927"/>
      <c r="AS121" s="927"/>
      <c r="AT121" s="927"/>
      <c r="AU121" s="951">
        <v>1</v>
      </c>
      <c r="AV121" s="968"/>
      <c r="AW121" s="968"/>
      <c r="AX121" s="968"/>
      <c r="AY121" s="968"/>
      <c r="AZ121" s="968"/>
      <c r="BA121" s="968"/>
      <c r="BB121" s="968"/>
      <c r="BC121" s="968"/>
      <c r="BD121" s="968"/>
      <c r="BE121" s="968"/>
      <c r="BF121" s="968"/>
      <c r="BG121" s="968"/>
      <c r="BH121" s="968"/>
      <c r="BI121" s="968"/>
      <c r="BJ121" s="968"/>
      <c r="BK121" s="992"/>
      <c r="BL121" s="992"/>
      <c r="BM121" s="992"/>
      <c r="BN121" s="992"/>
      <c r="BO121" s="992"/>
      <c r="BP121" s="992"/>
      <c r="BQ121" s="992"/>
      <c r="BR121" s="992"/>
      <c r="BS121" s="992"/>
      <c r="BT121" s="992"/>
      <c r="BU121" s="992"/>
      <c r="BV121" s="992"/>
      <c r="BW121" s="992"/>
      <c r="BX121" s="992"/>
      <c r="BY121" s="992"/>
      <c r="BZ121" s="992"/>
      <c r="CA121" s="992"/>
      <c r="CB121" s="968"/>
      <c r="CC121" s="952">
        <v>1</v>
      </c>
      <c r="CD121" s="937"/>
      <c r="CE121" s="927"/>
      <c r="CF121" s="927"/>
      <c r="CG121" s="927"/>
      <c r="CH121" s="927"/>
      <c r="CI121" s="927"/>
      <c r="CJ121" s="927"/>
      <c r="CK121" s="927"/>
      <c r="CL121" s="927"/>
      <c r="CM121" s="927"/>
      <c r="CN121" s="927"/>
      <c r="CO121" s="927"/>
      <c r="CP121" s="927"/>
      <c r="CQ121" s="927"/>
      <c r="CR121" s="927"/>
      <c r="CS121" s="927"/>
      <c r="CT121" s="927"/>
      <c r="CU121" s="927"/>
      <c r="CV121" s="927"/>
      <c r="CW121" s="927"/>
      <c r="CX121" s="927"/>
      <c r="CY121" s="927"/>
      <c r="CZ121" s="927"/>
      <c r="DA121" s="927"/>
      <c r="DB121" s="927"/>
      <c r="DC121" s="927"/>
      <c r="DD121" s="927"/>
      <c r="DE121" s="927"/>
      <c r="DF121" s="927"/>
      <c r="DG121" s="927"/>
      <c r="DH121" s="927"/>
      <c r="DI121" s="927"/>
      <c r="DJ121" s="927"/>
      <c r="DK121" s="927"/>
      <c r="DL121" s="927"/>
      <c r="DM121" s="927"/>
      <c r="DN121" s="927"/>
      <c r="DO121" s="927"/>
      <c r="DP121" s="927"/>
      <c r="DQ121" s="927"/>
      <c r="DR121" s="927"/>
      <c r="DS121" s="927"/>
      <c r="DT121" s="927"/>
      <c r="DU121" s="927"/>
      <c r="DV121" s="927"/>
      <c r="DW121" s="927"/>
      <c r="DX121" s="927"/>
      <c r="DY121" s="927"/>
      <c r="DZ121" s="927"/>
      <c r="EA121" s="927"/>
      <c r="EB121" s="927"/>
      <c r="EC121" s="927"/>
      <c r="ED121" s="927"/>
      <c r="EE121" s="927"/>
      <c r="EF121" s="927"/>
      <c r="EG121" s="927"/>
    </row>
    <row r="122" spans="1:137" ht="16.5" customHeight="1">
      <c r="A122" s="1041"/>
      <c r="B122" s="1040"/>
      <c r="C122" s="1040"/>
      <c r="D122" s="1040"/>
      <c r="E122" s="1040"/>
      <c r="F122" s="1040"/>
      <c r="G122" s="1039"/>
      <c r="H122" s="1039"/>
      <c r="I122" s="1039"/>
      <c r="J122" s="1039"/>
      <c r="K122" s="1039"/>
      <c r="L122" s="1039"/>
      <c r="M122" s="1039"/>
      <c r="N122" s="1039"/>
      <c r="O122" s="1038"/>
      <c r="P122" s="1038"/>
      <c r="Q122" s="1038"/>
      <c r="R122" s="1037"/>
      <c r="S122" s="1037"/>
      <c r="T122" s="1037"/>
      <c r="U122" s="1037"/>
      <c r="V122" s="1036"/>
      <c r="W122" s="1036"/>
      <c r="X122" s="1036"/>
      <c r="Y122" s="968"/>
      <c r="Z122" s="968"/>
      <c r="AA122" s="968"/>
      <c r="AB122" s="927"/>
      <c r="AC122" s="927"/>
      <c r="AD122" s="927"/>
      <c r="AE122" s="927"/>
      <c r="AF122" s="927"/>
      <c r="AG122" s="927"/>
      <c r="AH122" s="927"/>
      <c r="AI122" s="927"/>
      <c r="AJ122" s="927"/>
      <c r="AK122" s="927"/>
      <c r="AL122" s="927"/>
      <c r="AM122" s="927"/>
      <c r="AN122" s="927"/>
      <c r="AO122" s="927"/>
      <c r="AP122" s="927"/>
      <c r="AQ122" s="927"/>
      <c r="AR122" s="927"/>
      <c r="AS122" s="927"/>
      <c r="AT122" s="927"/>
      <c r="AU122" s="951">
        <v>1</v>
      </c>
      <c r="AV122" s="968"/>
      <c r="AW122" s="968"/>
      <c r="AX122" s="968"/>
      <c r="AY122" s="968"/>
      <c r="AZ122" s="968"/>
      <c r="BA122" s="968"/>
      <c r="BB122" s="968"/>
      <c r="BC122" s="968"/>
      <c r="BD122" s="968"/>
      <c r="BE122" s="968"/>
      <c r="BF122" s="968"/>
      <c r="BG122" s="968"/>
      <c r="BH122" s="968"/>
      <c r="BI122" s="968"/>
      <c r="BJ122" s="968"/>
      <c r="BK122" s="992"/>
      <c r="BL122" s="992"/>
      <c r="BM122" s="992"/>
      <c r="BN122" s="992"/>
      <c r="BO122" s="992"/>
      <c r="BP122" s="992"/>
      <c r="BQ122" s="992"/>
      <c r="BR122" s="992"/>
      <c r="BS122" s="992"/>
      <c r="BT122" s="992"/>
      <c r="BU122" s="992"/>
      <c r="BV122" s="992"/>
      <c r="BW122" s="992"/>
      <c r="BX122" s="992"/>
      <c r="BY122" s="992"/>
      <c r="BZ122" s="992"/>
      <c r="CA122" s="992"/>
      <c r="CB122" s="968"/>
      <c r="CC122" s="952">
        <v>1</v>
      </c>
      <c r="CD122" s="937"/>
      <c r="CE122" s="927"/>
      <c r="CF122" s="927"/>
      <c r="CG122" s="927"/>
      <c r="CH122" s="927"/>
      <c r="CI122" s="927"/>
      <c r="CJ122" s="927"/>
      <c r="CK122" s="927"/>
      <c r="CL122" s="927"/>
      <c r="CM122" s="927"/>
      <c r="CN122" s="927"/>
      <c r="CO122" s="927"/>
      <c r="CP122" s="927"/>
      <c r="CQ122" s="927"/>
      <c r="CR122" s="927"/>
      <c r="CS122" s="927"/>
      <c r="CT122" s="927"/>
      <c r="CU122" s="927"/>
      <c r="CV122" s="927"/>
      <c r="CW122" s="927"/>
      <c r="CX122" s="927"/>
      <c r="CY122" s="927"/>
      <c r="CZ122" s="927"/>
      <c r="DA122" s="927"/>
      <c r="DB122" s="927"/>
      <c r="DC122" s="927"/>
      <c r="DD122" s="927"/>
      <c r="DE122" s="927"/>
      <c r="DF122" s="927"/>
      <c r="DG122" s="927"/>
      <c r="DH122" s="927"/>
      <c r="DI122" s="927"/>
      <c r="DJ122" s="927"/>
      <c r="DK122" s="927"/>
      <c r="DL122" s="927"/>
      <c r="DM122" s="927"/>
      <c r="DN122" s="927"/>
      <c r="DO122" s="927"/>
      <c r="DP122" s="927"/>
      <c r="DQ122" s="927"/>
      <c r="DR122" s="927"/>
      <c r="DS122" s="927"/>
      <c r="DT122" s="927"/>
      <c r="DU122" s="927"/>
      <c r="DV122" s="927"/>
      <c r="DW122" s="927"/>
      <c r="DX122" s="927"/>
      <c r="DY122" s="927"/>
      <c r="DZ122" s="927"/>
      <c r="EA122" s="927"/>
      <c r="EB122" s="927"/>
      <c r="EC122" s="927"/>
      <c r="ED122" s="927"/>
      <c r="EE122" s="927"/>
      <c r="EF122" s="927"/>
      <c r="EG122" s="927"/>
    </row>
    <row r="123" spans="1:137" ht="5.25" customHeight="1">
      <c r="A123" s="1041"/>
      <c r="B123" s="1040"/>
      <c r="C123" s="1040"/>
      <c r="D123" s="1040"/>
      <c r="E123" s="1040"/>
      <c r="F123" s="1040"/>
      <c r="G123" s="1039"/>
      <c r="H123" s="1039"/>
      <c r="I123" s="1039"/>
      <c r="J123" s="1039"/>
      <c r="K123" s="1039"/>
      <c r="L123" s="1039"/>
      <c r="M123" s="1039"/>
      <c r="N123" s="1039"/>
      <c r="O123" s="1038"/>
      <c r="P123" s="1038"/>
      <c r="Q123" s="1038"/>
      <c r="R123" s="1037"/>
      <c r="S123" s="1037"/>
      <c r="T123" s="1037"/>
      <c r="U123" s="1037"/>
      <c r="V123" s="1036"/>
      <c r="W123" s="1036"/>
      <c r="X123" s="1036"/>
      <c r="Y123" s="968"/>
      <c r="Z123" s="968"/>
      <c r="AA123" s="968"/>
      <c r="AB123" s="927"/>
      <c r="AC123" s="927"/>
      <c r="AD123" s="927"/>
      <c r="AE123" s="927"/>
      <c r="AF123" s="927"/>
      <c r="AG123" s="927"/>
      <c r="AH123" s="927"/>
      <c r="AI123" s="927"/>
      <c r="AJ123" s="927"/>
      <c r="AK123" s="927"/>
      <c r="AL123" s="927"/>
      <c r="AM123" s="927"/>
      <c r="AN123" s="927"/>
      <c r="AO123" s="927"/>
      <c r="AP123" s="927"/>
      <c r="AQ123" s="927"/>
      <c r="AR123" s="927"/>
      <c r="AS123" s="927"/>
      <c r="AT123" s="927"/>
      <c r="AU123" s="951"/>
      <c r="AV123" s="968"/>
      <c r="AW123" s="968"/>
      <c r="AX123" s="968"/>
      <c r="AY123" s="968"/>
      <c r="AZ123" s="968"/>
      <c r="BA123" s="968"/>
      <c r="BB123" s="968"/>
      <c r="BC123" s="968"/>
      <c r="BD123" s="968"/>
      <c r="BE123" s="968"/>
      <c r="BF123" s="968"/>
      <c r="BG123" s="968"/>
      <c r="BH123" s="968"/>
      <c r="BI123" s="968"/>
      <c r="BJ123" s="968"/>
      <c r="BK123" s="992"/>
      <c r="BL123" s="992"/>
      <c r="BM123" s="992"/>
      <c r="BN123" s="992"/>
      <c r="BO123" s="992"/>
      <c r="BP123" s="992"/>
      <c r="BQ123" s="992"/>
      <c r="BR123" s="992"/>
      <c r="BS123" s="992"/>
      <c r="BT123" s="992"/>
      <c r="BU123" s="992"/>
      <c r="BV123" s="992"/>
      <c r="BW123" s="992"/>
      <c r="BX123" s="992"/>
      <c r="BY123" s="992"/>
      <c r="BZ123" s="992"/>
      <c r="CA123" s="992"/>
      <c r="CB123" s="968"/>
      <c r="CC123" s="952"/>
      <c r="CD123" s="937"/>
      <c r="CE123" s="927"/>
      <c r="CF123" s="927"/>
      <c r="CG123" s="927"/>
      <c r="CH123" s="927"/>
      <c r="CI123" s="927"/>
      <c r="CJ123" s="927"/>
      <c r="CK123" s="927"/>
      <c r="CL123" s="927"/>
      <c r="CM123" s="927"/>
      <c r="CN123" s="927"/>
      <c r="CO123" s="927"/>
      <c r="CP123" s="927"/>
      <c r="CQ123" s="927"/>
      <c r="CR123" s="927"/>
      <c r="CS123" s="927"/>
      <c r="CT123" s="927"/>
      <c r="CU123" s="927"/>
      <c r="CV123" s="927"/>
      <c r="CW123" s="927"/>
      <c r="CX123" s="927"/>
      <c r="CY123" s="927"/>
      <c r="CZ123" s="927"/>
      <c r="DA123" s="927"/>
      <c r="DB123" s="927"/>
      <c r="DC123" s="927"/>
      <c r="DD123" s="927"/>
      <c r="DE123" s="927"/>
      <c r="DF123" s="927"/>
      <c r="DG123" s="927"/>
      <c r="DH123" s="927"/>
      <c r="DI123" s="927"/>
      <c r="DJ123" s="927"/>
      <c r="DK123" s="927"/>
      <c r="DL123" s="927"/>
      <c r="DM123" s="927"/>
      <c r="DN123" s="927"/>
      <c r="DO123" s="927"/>
      <c r="DP123" s="927"/>
      <c r="DQ123" s="927"/>
      <c r="DR123" s="927"/>
      <c r="DS123" s="927"/>
      <c r="DT123" s="927"/>
      <c r="DU123" s="927"/>
      <c r="DV123" s="927"/>
      <c r="DW123" s="927"/>
      <c r="DX123" s="927"/>
      <c r="DY123" s="927"/>
      <c r="DZ123" s="927"/>
      <c r="EA123" s="927"/>
      <c r="EB123" s="927"/>
      <c r="EC123" s="927"/>
      <c r="ED123" s="927"/>
      <c r="EE123" s="927"/>
      <c r="EF123" s="927"/>
      <c r="EG123" s="927"/>
    </row>
    <row r="124" spans="1:137" ht="5.25" customHeight="1">
      <c r="A124" s="1041"/>
      <c r="B124" s="1040"/>
      <c r="C124" s="1040"/>
      <c r="D124" s="1040"/>
      <c r="E124" s="1040"/>
      <c r="F124" s="1040"/>
      <c r="G124" s="1039"/>
      <c r="H124" s="1039"/>
      <c r="I124" s="1039"/>
      <c r="J124" s="1039"/>
      <c r="K124" s="1039"/>
      <c r="L124" s="1039"/>
      <c r="M124" s="1039"/>
      <c r="N124" s="1039"/>
      <c r="O124" s="1038"/>
      <c r="P124" s="1038"/>
      <c r="Q124" s="1038"/>
      <c r="R124" s="1037"/>
      <c r="S124" s="1037"/>
      <c r="T124" s="1037"/>
      <c r="U124" s="1037"/>
      <c r="V124" s="1036"/>
      <c r="W124" s="1036"/>
      <c r="X124" s="1036"/>
      <c r="Y124" s="968"/>
      <c r="Z124" s="968"/>
      <c r="AA124" s="968"/>
      <c r="AB124" s="927"/>
      <c r="AC124" s="927"/>
      <c r="AD124" s="927"/>
      <c r="AE124" s="927"/>
      <c r="AF124" s="927"/>
      <c r="AG124" s="927"/>
      <c r="AH124" s="927"/>
      <c r="AI124" s="927"/>
      <c r="AJ124" s="927"/>
      <c r="AK124" s="927"/>
      <c r="AL124" s="927"/>
      <c r="AM124" s="927"/>
      <c r="AN124" s="927"/>
      <c r="AO124" s="927"/>
      <c r="AP124" s="927"/>
      <c r="AQ124" s="927"/>
      <c r="AR124" s="927"/>
      <c r="AS124" s="927"/>
      <c r="AT124" s="927"/>
      <c r="AU124" s="951"/>
      <c r="AV124" s="968"/>
      <c r="AW124" s="968"/>
      <c r="AX124" s="968"/>
      <c r="AY124" s="968"/>
      <c r="AZ124" s="968"/>
      <c r="BA124" s="968"/>
      <c r="BB124" s="968"/>
      <c r="BC124" s="968"/>
      <c r="BD124" s="968"/>
      <c r="BE124" s="968"/>
      <c r="BF124" s="968"/>
      <c r="BG124" s="968"/>
      <c r="BH124" s="968"/>
      <c r="BI124" s="968"/>
      <c r="BJ124" s="968"/>
      <c r="BK124" s="992"/>
      <c r="BL124" s="992"/>
      <c r="BM124" s="992"/>
      <c r="BN124" s="992"/>
      <c r="BO124" s="992"/>
      <c r="BP124" s="992"/>
      <c r="BQ124" s="992"/>
      <c r="BR124" s="992"/>
      <c r="BS124" s="992"/>
      <c r="BT124" s="992"/>
      <c r="BU124" s="992"/>
      <c r="BV124" s="992"/>
      <c r="BW124" s="992"/>
      <c r="BX124" s="992"/>
      <c r="BY124" s="992"/>
      <c r="BZ124" s="992"/>
      <c r="CA124" s="992"/>
      <c r="CB124" s="968"/>
      <c r="CC124" s="952"/>
      <c r="CD124" s="937"/>
      <c r="CE124" s="927"/>
      <c r="CF124" s="927"/>
      <c r="CG124" s="927"/>
      <c r="CH124" s="927"/>
      <c r="CI124" s="927"/>
      <c r="CJ124" s="927"/>
      <c r="CK124" s="927"/>
      <c r="CL124" s="927"/>
      <c r="CM124" s="927"/>
      <c r="CN124" s="927"/>
      <c r="CO124" s="927"/>
      <c r="CP124" s="927"/>
      <c r="CQ124" s="927"/>
      <c r="CR124" s="927"/>
      <c r="CS124" s="927"/>
      <c r="CT124" s="927"/>
      <c r="CU124" s="927"/>
      <c r="CV124" s="927"/>
      <c r="CW124" s="927"/>
      <c r="CX124" s="927"/>
      <c r="CY124" s="927"/>
      <c r="CZ124" s="927"/>
      <c r="DA124" s="927"/>
      <c r="DB124" s="927"/>
      <c r="DC124" s="927"/>
      <c r="DD124" s="927"/>
      <c r="DE124" s="927"/>
      <c r="DF124" s="927"/>
      <c r="DG124" s="927"/>
      <c r="DH124" s="927"/>
      <c r="DI124" s="927"/>
      <c r="DJ124" s="927"/>
      <c r="DK124" s="927"/>
      <c r="DL124" s="927"/>
      <c r="DM124" s="927"/>
      <c r="DN124" s="927"/>
      <c r="DO124" s="927"/>
      <c r="DP124" s="927"/>
      <c r="DQ124" s="927"/>
      <c r="DR124" s="927"/>
      <c r="DS124" s="927"/>
      <c r="DT124" s="927"/>
      <c r="DU124" s="927"/>
      <c r="DV124" s="927"/>
      <c r="DW124" s="927"/>
      <c r="DX124" s="927"/>
      <c r="DY124" s="927"/>
      <c r="DZ124" s="927"/>
      <c r="EA124" s="927"/>
      <c r="EB124" s="927"/>
      <c r="EC124" s="927"/>
      <c r="ED124" s="927"/>
      <c r="EE124" s="927"/>
      <c r="EF124" s="927"/>
      <c r="EG124" s="927"/>
    </row>
    <row r="125" spans="1:137" ht="5.25" customHeight="1">
      <c r="A125" s="1041"/>
      <c r="B125" s="1040"/>
      <c r="C125" s="1040"/>
      <c r="D125" s="1040"/>
      <c r="E125" s="1040"/>
      <c r="F125" s="1040"/>
      <c r="G125" s="1039"/>
      <c r="H125" s="1039"/>
      <c r="I125" s="1039"/>
      <c r="J125" s="1039"/>
      <c r="K125" s="1039"/>
      <c r="L125" s="1039"/>
      <c r="M125" s="1039"/>
      <c r="N125" s="1039"/>
      <c r="O125" s="1038"/>
      <c r="P125" s="1038"/>
      <c r="Q125" s="1038"/>
      <c r="R125" s="1037"/>
      <c r="S125" s="1037"/>
      <c r="T125" s="1037"/>
      <c r="U125" s="1037"/>
      <c r="V125" s="1036"/>
      <c r="W125" s="1036"/>
      <c r="X125" s="1036"/>
      <c r="Y125" s="968"/>
      <c r="Z125" s="968"/>
      <c r="AA125" s="968"/>
      <c r="AB125" s="927"/>
      <c r="AC125" s="927"/>
      <c r="AD125" s="927"/>
      <c r="AE125" s="927"/>
      <c r="AF125" s="927"/>
      <c r="AG125" s="927"/>
      <c r="AH125" s="927"/>
      <c r="AI125" s="927"/>
      <c r="AJ125" s="927"/>
      <c r="AK125" s="927"/>
      <c r="AL125" s="927"/>
      <c r="AM125" s="927"/>
      <c r="AN125" s="927"/>
      <c r="AO125" s="927"/>
      <c r="AP125" s="927"/>
      <c r="AQ125" s="927"/>
      <c r="AR125" s="927"/>
      <c r="AS125" s="927"/>
      <c r="AT125" s="927"/>
      <c r="AU125" s="951"/>
      <c r="AV125" s="968"/>
      <c r="AW125" s="968"/>
      <c r="AX125" s="968"/>
      <c r="AY125" s="968"/>
      <c r="AZ125" s="968"/>
      <c r="BA125" s="968"/>
      <c r="BB125" s="968"/>
      <c r="BC125" s="968"/>
      <c r="BD125" s="968"/>
      <c r="BE125" s="968"/>
      <c r="BF125" s="968"/>
      <c r="BG125" s="968"/>
      <c r="BH125" s="968"/>
      <c r="BI125" s="968"/>
      <c r="BJ125" s="968"/>
      <c r="BK125" s="992"/>
      <c r="BL125" s="992"/>
      <c r="BM125" s="992"/>
      <c r="BN125" s="992"/>
      <c r="BO125" s="992"/>
      <c r="BP125" s="992"/>
      <c r="BQ125" s="992"/>
      <c r="BR125" s="992"/>
      <c r="BS125" s="992"/>
      <c r="BT125" s="992"/>
      <c r="BU125" s="992"/>
      <c r="BV125" s="992"/>
      <c r="BW125" s="992"/>
      <c r="BX125" s="992"/>
      <c r="BY125" s="992"/>
      <c r="BZ125" s="992"/>
      <c r="CA125" s="992"/>
      <c r="CB125" s="968"/>
      <c r="CC125" s="952"/>
      <c r="CD125" s="937"/>
      <c r="CE125" s="927"/>
      <c r="CF125" s="927"/>
      <c r="CG125" s="927"/>
      <c r="CH125" s="927"/>
      <c r="CI125" s="927"/>
      <c r="CJ125" s="927"/>
      <c r="CK125" s="927"/>
      <c r="CL125" s="927"/>
      <c r="CM125" s="927"/>
      <c r="CN125" s="927"/>
      <c r="CO125" s="927"/>
      <c r="CP125" s="927"/>
      <c r="CQ125" s="927"/>
      <c r="CR125" s="927"/>
      <c r="CS125" s="927"/>
      <c r="CT125" s="927"/>
      <c r="CU125" s="927"/>
      <c r="CV125" s="927"/>
      <c r="CW125" s="927"/>
      <c r="CX125" s="927"/>
      <c r="CY125" s="927"/>
      <c r="CZ125" s="927"/>
      <c r="DA125" s="927"/>
      <c r="DB125" s="927"/>
      <c r="DC125" s="927"/>
      <c r="DD125" s="927"/>
      <c r="DE125" s="927"/>
      <c r="DF125" s="927"/>
      <c r="DG125" s="927"/>
      <c r="DH125" s="927"/>
      <c r="DI125" s="927"/>
      <c r="DJ125" s="927"/>
      <c r="DK125" s="927"/>
      <c r="DL125" s="927"/>
      <c r="DM125" s="927"/>
      <c r="DN125" s="927"/>
      <c r="DO125" s="927"/>
      <c r="DP125" s="927"/>
      <c r="DQ125" s="927"/>
      <c r="DR125" s="927"/>
      <c r="DS125" s="927"/>
      <c r="DT125" s="927"/>
      <c r="DU125" s="927"/>
      <c r="DV125" s="927"/>
      <c r="DW125" s="927"/>
      <c r="DX125" s="927"/>
      <c r="DY125" s="927"/>
      <c r="DZ125" s="927"/>
      <c r="EA125" s="927"/>
      <c r="EB125" s="927"/>
      <c r="EC125" s="927"/>
      <c r="ED125" s="927"/>
      <c r="EE125" s="927"/>
      <c r="EF125" s="927"/>
      <c r="EG125" s="927"/>
    </row>
    <row r="126" spans="1:137" ht="5.25" customHeight="1">
      <c r="A126" s="1041"/>
      <c r="B126" s="1040"/>
      <c r="C126" s="1040"/>
      <c r="D126" s="1040"/>
      <c r="E126" s="1040"/>
      <c r="F126" s="1040"/>
      <c r="G126" s="1039"/>
      <c r="H126" s="1039"/>
      <c r="I126" s="1039"/>
      <c r="J126" s="1039"/>
      <c r="K126" s="1039"/>
      <c r="L126" s="1039"/>
      <c r="M126" s="1039"/>
      <c r="N126" s="1039"/>
      <c r="O126" s="1038"/>
      <c r="P126" s="1038"/>
      <c r="Q126" s="1038"/>
      <c r="R126" s="1037"/>
      <c r="S126" s="1037"/>
      <c r="T126" s="1037"/>
      <c r="U126" s="1037"/>
      <c r="V126" s="1036"/>
      <c r="W126" s="1036"/>
      <c r="X126" s="1036"/>
      <c r="Y126" s="968"/>
      <c r="Z126" s="968"/>
      <c r="AA126" s="968"/>
      <c r="AB126" s="927"/>
      <c r="AC126" s="927"/>
      <c r="AD126" s="927"/>
      <c r="AE126" s="927"/>
      <c r="AF126" s="927"/>
      <c r="AG126" s="927"/>
      <c r="AH126" s="927"/>
      <c r="AI126" s="927"/>
      <c r="AJ126" s="927"/>
      <c r="AK126" s="927"/>
      <c r="AL126" s="927"/>
      <c r="AM126" s="927"/>
      <c r="AN126" s="927"/>
      <c r="AO126" s="927"/>
      <c r="AP126" s="927"/>
      <c r="AQ126" s="927"/>
      <c r="AR126" s="927"/>
      <c r="AS126" s="927"/>
      <c r="AT126" s="927"/>
      <c r="AU126" s="951"/>
      <c r="AV126" s="968"/>
      <c r="AW126" s="968"/>
      <c r="AX126" s="968"/>
      <c r="AY126" s="968"/>
      <c r="AZ126" s="968"/>
      <c r="BA126" s="968"/>
      <c r="BB126" s="968"/>
      <c r="BC126" s="968"/>
      <c r="BD126" s="968"/>
      <c r="BE126" s="968"/>
      <c r="BF126" s="968"/>
      <c r="BG126" s="968"/>
      <c r="BH126" s="968"/>
      <c r="BI126" s="968"/>
      <c r="BJ126" s="968"/>
      <c r="BK126" s="992"/>
      <c r="BL126" s="992"/>
      <c r="BM126" s="992"/>
      <c r="BN126" s="992"/>
      <c r="BO126" s="992"/>
      <c r="BP126" s="992"/>
      <c r="BQ126" s="992"/>
      <c r="BR126" s="992"/>
      <c r="BS126" s="992"/>
      <c r="BT126" s="992"/>
      <c r="BU126" s="992"/>
      <c r="BV126" s="992"/>
      <c r="BW126" s="992"/>
      <c r="BX126" s="992"/>
      <c r="BY126" s="992"/>
      <c r="BZ126" s="992"/>
      <c r="CA126" s="992"/>
      <c r="CB126" s="968"/>
      <c r="CC126" s="952"/>
      <c r="CD126" s="937"/>
      <c r="CE126" s="927"/>
      <c r="CF126" s="927"/>
      <c r="CG126" s="927"/>
      <c r="CH126" s="927"/>
      <c r="CI126" s="927"/>
      <c r="CJ126" s="927"/>
      <c r="CK126" s="927"/>
      <c r="CL126" s="927"/>
      <c r="CM126" s="927"/>
      <c r="CN126" s="927"/>
      <c r="CO126" s="927"/>
      <c r="CP126" s="927"/>
      <c r="CQ126" s="927"/>
      <c r="CR126" s="927"/>
      <c r="CS126" s="927"/>
      <c r="CT126" s="927"/>
      <c r="CU126" s="927"/>
      <c r="CV126" s="927"/>
      <c r="CW126" s="927"/>
      <c r="CX126" s="927"/>
      <c r="CY126" s="927"/>
      <c r="CZ126" s="927"/>
      <c r="DA126" s="927"/>
      <c r="DB126" s="927"/>
      <c r="DC126" s="927"/>
      <c r="DD126" s="927"/>
      <c r="DE126" s="927"/>
      <c r="DF126" s="927"/>
      <c r="DG126" s="927"/>
      <c r="DH126" s="927"/>
      <c r="DI126" s="927"/>
      <c r="DJ126" s="927"/>
      <c r="DK126" s="927"/>
      <c r="DL126" s="927"/>
      <c r="DM126" s="927"/>
      <c r="DN126" s="927"/>
      <c r="DO126" s="927"/>
      <c r="DP126" s="927"/>
      <c r="DQ126" s="927"/>
      <c r="DR126" s="927"/>
      <c r="DS126" s="927"/>
      <c r="DT126" s="927"/>
      <c r="DU126" s="927"/>
      <c r="DV126" s="927"/>
      <c r="DW126" s="927"/>
      <c r="DX126" s="927"/>
      <c r="DY126" s="927"/>
      <c r="DZ126" s="927"/>
      <c r="EA126" s="927"/>
      <c r="EB126" s="927"/>
      <c r="EC126" s="927"/>
      <c r="ED126" s="927"/>
      <c r="EE126" s="927"/>
      <c r="EF126" s="927"/>
      <c r="EG126" s="927"/>
    </row>
    <row r="127" spans="1:137" ht="5.25" customHeight="1">
      <c r="A127" s="1041"/>
      <c r="B127" s="1040"/>
      <c r="C127" s="1040"/>
      <c r="D127" s="1040"/>
      <c r="E127" s="1040"/>
      <c r="F127" s="1040"/>
      <c r="G127" s="1039"/>
      <c r="H127" s="1039"/>
      <c r="I127" s="1039"/>
      <c r="J127" s="1039"/>
      <c r="K127" s="1039"/>
      <c r="L127" s="1039"/>
      <c r="M127" s="1039"/>
      <c r="N127" s="1039"/>
      <c r="O127" s="1038"/>
      <c r="P127" s="1038"/>
      <c r="Q127" s="1038"/>
      <c r="R127" s="1037"/>
      <c r="S127" s="1037"/>
      <c r="T127" s="1037"/>
      <c r="U127" s="1037"/>
      <c r="V127" s="1036"/>
      <c r="W127" s="1036"/>
      <c r="X127" s="1036"/>
      <c r="Y127" s="968"/>
      <c r="Z127" s="968"/>
      <c r="AA127" s="968"/>
      <c r="AB127" s="927"/>
      <c r="AC127" s="927"/>
      <c r="AD127" s="927"/>
      <c r="AE127" s="927"/>
      <c r="AF127" s="927"/>
      <c r="AG127" s="927"/>
      <c r="AH127" s="927"/>
      <c r="AI127" s="927"/>
      <c r="AJ127" s="927"/>
      <c r="AK127" s="927"/>
      <c r="AL127" s="927"/>
      <c r="AM127" s="927"/>
      <c r="AN127" s="927"/>
      <c r="AO127" s="927"/>
      <c r="AP127" s="927"/>
      <c r="AQ127" s="927"/>
      <c r="AR127" s="927"/>
      <c r="AS127" s="927"/>
      <c r="AT127" s="927"/>
      <c r="AU127" s="951"/>
      <c r="AV127" s="968"/>
      <c r="AW127" s="968"/>
      <c r="AX127" s="968"/>
      <c r="AY127" s="968"/>
      <c r="AZ127" s="968"/>
      <c r="BA127" s="968"/>
      <c r="BB127" s="968"/>
      <c r="BC127" s="968"/>
      <c r="BD127" s="968"/>
      <c r="BE127" s="968"/>
      <c r="BF127" s="968"/>
      <c r="BG127" s="968"/>
      <c r="BH127" s="968"/>
      <c r="BI127" s="968"/>
      <c r="BJ127" s="968"/>
      <c r="BK127" s="992"/>
      <c r="BL127" s="992"/>
      <c r="BM127" s="992"/>
      <c r="BN127" s="992"/>
      <c r="BO127" s="992"/>
      <c r="BP127" s="992"/>
      <c r="BQ127" s="992"/>
      <c r="BR127" s="992"/>
      <c r="BS127" s="992"/>
      <c r="BT127" s="992"/>
      <c r="BU127" s="992"/>
      <c r="BV127" s="992"/>
      <c r="BW127" s="992"/>
      <c r="BX127" s="992"/>
      <c r="BY127" s="992"/>
      <c r="BZ127" s="992"/>
      <c r="CA127" s="992"/>
      <c r="CB127" s="968"/>
      <c r="CC127" s="952"/>
      <c r="CD127" s="937"/>
      <c r="CE127" s="927"/>
      <c r="CF127" s="927"/>
      <c r="CG127" s="927"/>
      <c r="CH127" s="927"/>
      <c r="CI127" s="927"/>
      <c r="CJ127" s="927"/>
      <c r="CK127" s="927"/>
      <c r="CL127" s="927"/>
      <c r="CM127" s="927"/>
      <c r="CN127" s="927"/>
      <c r="CO127" s="927"/>
      <c r="CP127" s="927"/>
      <c r="CQ127" s="927"/>
      <c r="CR127" s="927"/>
      <c r="CS127" s="927"/>
      <c r="CT127" s="927"/>
      <c r="CU127" s="927"/>
      <c r="CV127" s="927"/>
      <c r="CW127" s="927"/>
      <c r="CX127" s="927"/>
      <c r="CY127" s="927"/>
      <c r="CZ127" s="927"/>
      <c r="DA127" s="927"/>
      <c r="DB127" s="927"/>
      <c r="DC127" s="927"/>
      <c r="DD127" s="927"/>
      <c r="DE127" s="927"/>
      <c r="DF127" s="927"/>
      <c r="DG127" s="927"/>
      <c r="DH127" s="927"/>
      <c r="DI127" s="927"/>
      <c r="DJ127" s="927"/>
      <c r="DK127" s="927"/>
      <c r="DL127" s="927"/>
      <c r="DM127" s="927"/>
      <c r="DN127" s="927"/>
      <c r="DO127" s="927"/>
      <c r="DP127" s="927"/>
      <c r="DQ127" s="927"/>
      <c r="DR127" s="927"/>
      <c r="DS127" s="927"/>
      <c r="DT127" s="927"/>
      <c r="DU127" s="927"/>
      <c r="DV127" s="927"/>
      <c r="DW127" s="927"/>
      <c r="DX127" s="927"/>
      <c r="DY127" s="927"/>
      <c r="DZ127" s="927"/>
      <c r="EA127" s="927"/>
      <c r="EB127" s="927"/>
      <c r="EC127" s="927"/>
      <c r="ED127" s="927"/>
      <c r="EE127" s="927"/>
      <c r="EF127" s="927"/>
      <c r="EG127" s="927"/>
    </row>
    <row r="128" spans="1:137" ht="5.25" customHeight="1">
      <c r="A128" s="1041"/>
      <c r="B128" s="1040"/>
      <c r="C128" s="1040"/>
      <c r="D128" s="1040"/>
      <c r="E128" s="1040"/>
      <c r="F128" s="1040"/>
      <c r="G128" s="1039"/>
      <c r="H128" s="1039"/>
      <c r="I128" s="1039"/>
      <c r="J128" s="1039"/>
      <c r="K128" s="1039"/>
      <c r="L128" s="1039"/>
      <c r="M128" s="1039"/>
      <c r="N128" s="1039"/>
      <c r="O128" s="1038"/>
      <c r="P128" s="1038"/>
      <c r="Q128" s="1038"/>
      <c r="R128" s="1037"/>
      <c r="S128" s="1037"/>
      <c r="T128" s="1037"/>
      <c r="U128" s="1037"/>
      <c r="V128" s="1036"/>
      <c r="W128" s="1036"/>
      <c r="X128" s="1036"/>
      <c r="Y128" s="968"/>
      <c r="Z128" s="968"/>
      <c r="AA128" s="968"/>
      <c r="AB128" s="927"/>
      <c r="AC128" s="927"/>
      <c r="AD128" s="927"/>
      <c r="AE128" s="927"/>
      <c r="AF128" s="927"/>
      <c r="AG128" s="927"/>
      <c r="AH128" s="927"/>
      <c r="AI128" s="927"/>
      <c r="AJ128" s="927"/>
      <c r="AK128" s="927"/>
      <c r="AL128" s="927"/>
      <c r="AM128" s="927"/>
      <c r="AN128" s="927"/>
      <c r="AO128" s="927"/>
      <c r="AP128" s="927"/>
      <c r="AQ128" s="927"/>
      <c r="AR128" s="927"/>
      <c r="AS128" s="927"/>
      <c r="AT128" s="927"/>
      <c r="AU128" s="951"/>
      <c r="AV128" s="968"/>
      <c r="AW128" s="968"/>
      <c r="AX128" s="968"/>
      <c r="AY128" s="968"/>
      <c r="AZ128" s="968"/>
      <c r="BA128" s="968"/>
      <c r="BB128" s="968"/>
      <c r="BC128" s="968"/>
      <c r="BD128" s="968"/>
      <c r="BE128" s="968"/>
      <c r="BF128" s="968"/>
      <c r="BG128" s="968"/>
      <c r="BH128" s="968"/>
      <c r="BI128" s="968"/>
      <c r="BJ128" s="968"/>
      <c r="BK128" s="992"/>
      <c r="BL128" s="992"/>
      <c r="BM128" s="992"/>
      <c r="BN128" s="992"/>
      <c r="BO128" s="992"/>
      <c r="BP128" s="992"/>
      <c r="BQ128" s="992"/>
      <c r="BR128" s="992"/>
      <c r="BS128" s="992"/>
      <c r="BT128" s="992"/>
      <c r="BU128" s="992"/>
      <c r="BV128" s="992"/>
      <c r="BW128" s="992"/>
      <c r="BX128" s="992"/>
      <c r="BY128" s="992"/>
      <c r="BZ128" s="992"/>
      <c r="CA128" s="992"/>
      <c r="CB128" s="968"/>
      <c r="CC128" s="952"/>
      <c r="CD128" s="937"/>
      <c r="CE128" s="927"/>
      <c r="CF128" s="927"/>
      <c r="CG128" s="927"/>
      <c r="CH128" s="927"/>
      <c r="CI128" s="927"/>
      <c r="CJ128" s="927"/>
      <c r="CK128" s="927"/>
      <c r="CL128" s="927"/>
      <c r="CM128" s="927"/>
      <c r="CN128" s="927"/>
      <c r="CO128" s="927"/>
      <c r="CP128" s="927"/>
      <c r="CQ128" s="927"/>
      <c r="CR128" s="927"/>
      <c r="CS128" s="927"/>
      <c r="CT128" s="927"/>
      <c r="CU128" s="927"/>
      <c r="CV128" s="927"/>
      <c r="CW128" s="927"/>
      <c r="CX128" s="927"/>
      <c r="CY128" s="927"/>
      <c r="CZ128" s="927"/>
      <c r="DA128" s="927"/>
      <c r="DB128" s="927"/>
      <c r="DC128" s="927"/>
      <c r="DD128" s="927"/>
      <c r="DE128" s="927"/>
      <c r="DF128" s="927"/>
      <c r="DG128" s="927"/>
      <c r="DH128" s="927"/>
      <c r="DI128" s="927"/>
      <c r="DJ128" s="927"/>
      <c r="DK128" s="927"/>
      <c r="DL128" s="927"/>
      <c r="DM128" s="927"/>
      <c r="DN128" s="927"/>
      <c r="DO128" s="927"/>
      <c r="DP128" s="927"/>
      <c r="DQ128" s="927"/>
      <c r="DR128" s="927"/>
      <c r="DS128" s="927"/>
      <c r="DT128" s="927"/>
      <c r="DU128" s="927"/>
      <c r="DV128" s="927"/>
      <c r="DW128" s="927"/>
      <c r="DX128" s="927"/>
      <c r="DY128" s="927"/>
      <c r="DZ128" s="927"/>
      <c r="EA128" s="927"/>
      <c r="EB128" s="927"/>
      <c r="EC128" s="927"/>
      <c r="ED128" s="927"/>
      <c r="EE128" s="927"/>
      <c r="EF128" s="927"/>
      <c r="EG128" s="927"/>
    </row>
    <row r="129" spans="1:137" ht="12.75" customHeight="1">
      <c r="A129" s="1035"/>
      <c r="B129" s="2627" t="s">
        <v>263</v>
      </c>
      <c r="C129" s="2628"/>
      <c r="D129" s="2628"/>
      <c r="E129" s="2628"/>
      <c r="F129" s="2628"/>
      <c r="G129" s="2628"/>
      <c r="H129" s="2628"/>
      <c r="I129" s="2628"/>
      <c r="J129" s="2628"/>
      <c r="K129" s="2628"/>
      <c r="L129" s="2628"/>
      <c r="M129" s="2628"/>
      <c r="N129" s="2628"/>
      <c r="O129" s="2628"/>
      <c r="P129" s="2628"/>
      <c r="Q129" s="2628"/>
      <c r="R129" s="2628"/>
      <c r="S129" s="2628"/>
      <c r="T129" s="2628"/>
      <c r="U129" s="2628"/>
      <c r="V129" s="2628"/>
      <c r="W129" s="2628"/>
      <c r="X129" s="2628"/>
      <c r="Y129" s="2628"/>
      <c r="Z129" s="2628"/>
      <c r="AA129" s="2628"/>
      <c r="AB129" s="1034"/>
      <c r="AC129" s="1034"/>
      <c r="AD129" s="1034"/>
      <c r="AE129" s="1034"/>
      <c r="AF129" s="1034"/>
      <c r="AG129" s="1034"/>
      <c r="AH129" s="1034"/>
      <c r="AI129" s="1034"/>
      <c r="AJ129" s="1034"/>
      <c r="AK129" s="1034"/>
      <c r="AL129" s="1034"/>
      <c r="AM129" s="1034"/>
      <c r="AN129" s="1034"/>
      <c r="AO129" s="1034"/>
      <c r="AP129" s="1034"/>
      <c r="AQ129" s="1034"/>
      <c r="AR129" s="1034"/>
      <c r="AS129" s="1034"/>
      <c r="AT129" s="1034"/>
      <c r="AU129" s="951">
        <v>1</v>
      </c>
      <c r="AV129" s="968"/>
      <c r="AW129" s="968"/>
      <c r="AX129" s="968"/>
      <c r="AY129" s="968"/>
      <c r="AZ129" s="968"/>
      <c r="BA129" s="968"/>
      <c r="BB129" s="968"/>
      <c r="BC129" s="968"/>
      <c r="BD129" s="968"/>
      <c r="BE129" s="968"/>
      <c r="BF129" s="968"/>
      <c r="BG129" s="968"/>
      <c r="BH129" s="968"/>
      <c r="BI129" s="968"/>
      <c r="BJ129" s="968"/>
      <c r="BK129" s="992"/>
      <c r="BL129" s="992"/>
      <c r="BM129" s="992"/>
      <c r="BN129" s="992"/>
      <c r="BO129" s="992"/>
      <c r="BP129" s="992"/>
      <c r="BQ129" s="992"/>
      <c r="BR129" s="992"/>
      <c r="BS129" s="992"/>
      <c r="BT129" s="992"/>
      <c r="BU129" s="992"/>
      <c r="BV129" s="992"/>
      <c r="BW129" s="992"/>
      <c r="BX129" s="992"/>
      <c r="BY129" s="992"/>
      <c r="BZ129" s="992"/>
      <c r="CA129" s="992"/>
      <c r="CB129" s="968"/>
      <c r="CC129" s="952">
        <v>1</v>
      </c>
      <c r="CD129" s="937"/>
      <c r="CE129" s="927"/>
      <c r="CF129" s="927"/>
      <c r="CG129" s="927"/>
      <c r="CH129" s="927"/>
      <c r="CI129" s="927"/>
      <c r="CJ129" s="927"/>
      <c r="CK129" s="927"/>
      <c r="CL129" s="927"/>
      <c r="CM129" s="927"/>
      <c r="CN129" s="927"/>
      <c r="CO129" s="927"/>
      <c r="CP129" s="927"/>
      <c r="CQ129" s="927"/>
      <c r="CR129" s="927"/>
      <c r="CS129" s="927"/>
      <c r="CT129" s="927"/>
      <c r="CU129" s="927"/>
      <c r="CV129" s="927"/>
      <c r="CW129" s="927"/>
      <c r="CX129" s="927"/>
      <c r="CY129" s="927"/>
      <c r="CZ129" s="927"/>
      <c r="DA129" s="927"/>
      <c r="DB129" s="927"/>
      <c r="DC129" s="927"/>
      <c r="DD129" s="927"/>
      <c r="DE129" s="927"/>
      <c r="DF129" s="927"/>
      <c r="DG129" s="927"/>
      <c r="DH129" s="927"/>
      <c r="DI129" s="927"/>
      <c r="DJ129" s="927"/>
      <c r="DK129" s="927"/>
      <c r="DL129" s="927"/>
      <c r="DM129" s="927"/>
      <c r="DN129" s="927"/>
      <c r="DO129" s="927"/>
      <c r="DP129" s="927"/>
      <c r="DQ129" s="927"/>
      <c r="DR129" s="927"/>
      <c r="DS129" s="927"/>
      <c r="DT129" s="927"/>
      <c r="DU129" s="927"/>
      <c r="DV129" s="927"/>
      <c r="DW129" s="927"/>
      <c r="DX129" s="927"/>
      <c r="DY129" s="927"/>
      <c r="DZ129" s="927"/>
      <c r="EA129" s="927"/>
      <c r="EB129" s="927"/>
      <c r="EC129" s="927"/>
      <c r="ED129" s="927"/>
      <c r="EE129" s="927"/>
      <c r="EF129" s="927"/>
      <c r="EG129" s="927"/>
    </row>
    <row r="130" spans="1:137" ht="12.75" customHeight="1">
      <c r="A130" s="1035"/>
      <c r="B130" s="2629"/>
      <c r="C130" s="2629"/>
      <c r="D130" s="2629"/>
      <c r="E130" s="2629"/>
      <c r="F130" s="2629"/>
      <c r="G130" s="2629"/>
      <c r="H130" s="2629"/>
      <c r="I130" s="2629"/>
      <c r="J130" s="2629"/>
      <c r="K130" s="2629"/>
      <c r="L130" s="2629"/>
      <c r="M130" s="2629"/>
      <c r="N130" s="2629"/>
      <c r="O130" s="2629"/>
      <c r="P130" s="2629"/>
      <c r="Q130" s="2629"/>
      <c r="R130" s="2629"/>
      <c r="S130" s="2629"/>
      <c r="T130" s="2629"/>
      <c r="U130" s="2629"/>
      <c r="V130" s="2629"/>
      <c r="W130" s="2629"/>
      <c r="X130" s="2629"/>
      <c r="Y130" s="2629"/>
      <c r="Z130" s="2629"/>
      <c r="AA130" s="2629"/>
      <c r="AB130" s="1034"/>
      <c r="AC130" s="1034"/>
      <c r="AD130" s="1034"/>
      <c r="AE130" s="1034"/>
      <c r="AF130" s="1034"/>
      <c r="AG130" s="1034"/>
      <c r="AH130" s="1034"/>
      <c r="AI130" s="1034"/>
      <c r="AJ130" s="1034"/>
      <c r="AK130" s="1034"/>
      <c r="AL130" s="1034"/>
      <c r="AM130" s="1034"/>
      <c r="AN130" s="1034"/>
      <c r="AO130" s="1034"/>
      <c r="AP130" s="1034"/>
      <c r="AQ130" s="1034"/>
      <c r="AR130" s="1034"/>
      <c r="AS130" s="1034"/>
      <c r="AT130" s="1034"/>
      <c r="AU130" s="951">
        <v>1</v>
      </c>
      <c r="AV130" s="968"/>
      <c r="AW130" s="968"/>
      <c r="AX130" s="968"/>
      <c r="AY130" s="968"/>
      <c r="AZ130" s="968"/>
      <c r="BA130" s="968"/>
      <c r="BB130" s="968"/>
      <c r="BC130" s="968"/>
      <c r="BD130" s="968"/>
      <c r="BE130" s="968"/>
      <c r="BF130" s="968"/>
      <c r="BG130" s="968"/>
      <c r="BH130" s="968"/>
      <c r="BI130" s="968"/>
      <c r="BJ130" s="968"/>
      <c r="BK130" s="992"/>
      <c r="BL130" s="992"/>
      <c r="BM130" s="992"/>
      <c r="BN130" s="992"/>
      <c r="BO130" s="992"/>
      <c r="BP130" s="992"/>
      <c r="BQ130" s="992"/>
      <c r="BR130" s="992"/>
      <c r="BS130" s="992"/>
      <c r="BT130" s="992"/>
      <c r="BU130" s="992"/>
      <c r="BV130" s="992"/>
      <c r="BW130" s="992"/>
      <c r="BX130" s="992"/>
      <c r="BY130" s="992"/>
      <c r="BZ130" s="992"/>
      <c r="CA130" s="992"/>
      <c r="CB130" s="968"/>
      <c r="CC130" s="952">
        <v>1</v>
      </c>
      <c r="CD130" s="937"/>
      <c r="CE130" s="927"/>
      <c r="CF130" s="927"/>
      <c r="CG130" s="927"/>
      <c r="CH130" s="927"/>
      <c r="CI130" s="927"/>
      <c r="CJ130" s="927"/>
      <c r="CK130" s="927"/>
      <c r="CL130" s="927"/>
      <c r="CM130" s="927"/>
      <c r="CN130" s="927"/>
      <c r="CO130" s="927"/>
      <c r="CP130" s="927"/>
      <c r="CQ130" s="927"/>
      <c r="CR130" s="927"/>
      <c r="CS130" s="927"/>
      <c r="CT130" s="927"/>
      <c r="CU130" s="927"/>
      <c r="CV130" s="927"/>
      <c r="CW130" s="927"/>
      <c r="CX130" s="927"/>
      <c r="CY130" s="927"/>
      <c r="CZ130" s="927"/>
      <c r="DA130" s="927"/>
      <c r="DB130" s="927"/>
      <c r="DC130" s="927"/>
      <c r="DD130" s="927"/>
      <c r="DE130" s="927"/>
      <c r="DF130" s="927"/>
      <c r="DG130" s="927"/>
      <c r="DH130" s="927"/>
      <c r="DI130" s="927"/>
      <c r="DJ130" s="927"/>
      <c r="DK130" s="927"/>
      <c r="DL130" s="927"/>
      <c r="DM130" s="927"/>
      <c r="DN130" s="927"/>
      <c r="DO130" s="927"/>
      <c r="DP130" s="927"/>
      <c r="DQ130" s="927"/>
      <c r="DR130" s="927"/>
      <c r="DS130" s="927"/>
      <c r="DT130" s="927"/>
      <c r="DU130" s="927"/>
      <c r="DV130" s="927"/>
      <c r="DW130" s="927"/>
      <c r="DX130" s="927"/>
      <c r="DY130" s="927"/>
      <c r="DZ130" s="927"/>
      <c r="EA130" s="927"/>
      <c r="EB130" s="927"/>
      <c r="EC130" s="927"/>
      <c r="ED130" s="927"/>
      <c r="EE130" s="927"/>
      <c r="EF130" s="927"/>
      <c r="EG130" s="927"/>
    </row>
    <row r="131" spans="1:137" ht="30" customHeight="1">
      <c r="A131" s="960"/>
      <c r="B131" s="2612" t="s">
        <v>500</v>
      </c>
      <c r="C131" s="2613"/>
      <c r="D131" s="2613"/>
      <c r="E131" s="2613"/>
      <c r="F131" s="2613"/>
      <c r="G131" s="2613"/>
      <c r="H131" s="2613"/>
      <c r="I131" s="2613"/>
      <c r="J131" s="2613"/>
      <c r="K131" s="2613"/>
      <c r="L131" s="2613"/>
      <c r="M131" s="2613"/>
      <c r="N131" s="2613"/>
      <c r="O131" s="2613"/>
      <c r="P131" s="2613"/>
      <c r="Q131" s="2613"/>
      <c r="R131" s="2613"/>
      <c r="S131" s="2613"/>
      <c r="T131" s="2613"/>
      <c r="U131" s="2613"/>
      <c r="V131" s="2613"/>
      <c r="W131" s="2613"/>
      <c r="X131" s="2613"/>
      <c r="Y131" s="2613"/>
      <c r="Z131" s="2614"/>
      <c r="AA131" s="2614"/>
      <c r="AB131" s="2557" t="s">
        <v>480</v>
      </c>
      <c r="AC131" s="2558"/>
      <c r="AD131" s="2558"/>
      <c r="AE131" s="2558"/>
      <c r="AF131" s="2558"/>
      <c r="AG131" s="2558"/>
      <c r="AH131" s="2558"/>
      <c r="AI131" s="2558"/>
      <c r="AJ131" s="2558"/>
      <c r="AK131" s="2558"/>
      <c r="AL131" s="2558"/>
      <c r="AM131" s="2558"/>
      <c r="AN131" s="2558"/>
      <c r="AO131" s="2558"/>
      <c r="AP131" s="2558"/>
      <c r="AQ131" s="2558"/>
      <c r="AR131" s="2558"/>
      <c r="AS131" s="2559"/>
      <c r="AT131" s="990"/>
      <c r="AU131" s="951">
        <v>1</v>
      </c>
      <c r="AV131" s="968"/>
      <c r="AW131" s="968"/>
      <c r="AX131" s="968"/>
      <c r="AY131" s="968"/>
      <c r="AZ131" s="968"/>
      <c r="BA131" s="968"/>
      <c r="BB131" s="968"/>
      <c r="BC131" s="968"/>
      <c r="BD131" s="968"/>
      <c r="BE131" s="968"/>
      <c r="BF131" s="968"/>
      <c r="BG131" s="968"/>
      <c r="BH131" s="968"/>
      <c r="BI131" s="968"/>
      <c r="BJ131" s="968"/>
      <c r="BK131" s="992"/>
      <c r="BL131" s="992"/>
      <c r="BM131" s="992"/>
      <c r="BN131" s="992"/>
      <c r="BO131" s="992"/>
      <c r="BP131" s="992"/>
      <c r="BQ131" s="992"/>
      <c r="BR131" s="992"/>
      <c r="BS131" s="992"/>
      <c r="BT131" s="992"/>
      <c r="BU131" s="992"/>
      <c r="BV131" s="992"/>
      <c r="BW131" s="992"/>
      <c r="BX131" s="992"/>
      <c r="BY131" s="992"/>
      <c r="BZ131" s="992"/>
      <c r="CA131" s="992"/>
      <c r="CB131" s="968"/>
      <c r="CC131" s="952">
        <v>1</v>
      </c>
      <c r="CD131" s="937"/>
      <c r="CE131" s="927"/>
      <c r="CF131" s="1033"/>
      <c r="CG131" s="957"/>
      <c r="CH131" s="927"/>
      <c r="CI131" s="927"/>
      <c r="CJ131" s="927"/>
      <c r="CK131" s="927"/>
      <c r="CL131" s="927"/>
      <c r="CM131" s="927"/>
      <c r="CN131" s="927"/>
      <c r="CO131" s="927"/>
      <c r="CP131" s="927"/>
      <c r="CQ131" s="927"/>
      <c r="CR131" s="927"/>
      <c r="CS131" s="927"/>
      <c r="CT131" s="927"/>
      <c r="CU131" s="927"/>
      <c r="CV131" s="927"/>
      <c r="CW131" s="927"/>
      <c r="CX131" s="927"/>
      <c r="CY131" s="927"/>
      <c r="CZ131" s="927"/>
      <c r="DA131" s="927"/>
      <c r="DB131" s="927"/>
      <c r="DC131" s="927"/>
      <c r="DD131" s="927"/>
      <c r="DE131" s="927"/>
      <c r="DF131" s="927"/>
      <c r="DG131" s="927"/>
      <c r="DH131" s="927"/>
      <c r="DI131" s="927"/>
      <c r="DJ131" s="927"/>
      <c r="DK131" s="927"/>
      <c r="DL131" s="927"/>
      <c r="DM131" s="927"/>
      <c r="DN131" s="927"/>
      <c r="DO131" s="927"/>
      <c r="DP131" s="927"/>
      <c r="DQ131" s="927"/>
      <c r="DR131" s="927"/>
      <c r="DS131" s="927"/>
      <c r="DT131" s="927"/>
      <c r="DU131" s="927"/>
      <c r="DV131" s="927"/>
      <c r="DW131" s="927"/>
      <c r="DX131" s="927"/>
      <c r="DY131" s="927"/>
      <c r="DZ131" s="927"/>
      <c r="EA131" s="927"/>
      <c r="EB131" s="927"/>
      <c r="EC131" s="927"/>
      <c r="ED131" s="927"/>
      <c r="EE131" s="927"/>
      <c r="EF131" s="927"/>
      <c r="EG131" s="927"/>
    </row>
    <row r="132" spans="1:137" ht="47.25" customHeight="1">
      <c r="A132" s="976" t="s">
        <v>123</v>
      </c>
      <c r="B132" s="2615" t="s">
        <v>264</v>
      </c>
      <c r="C132" s="2630"/>
      <c r="D132" s="2618"/>
      <c r="E132" s="2623" t="s">
        <v>27</v>
      </c>
      <c r="F132" s="2624"/>
      <c r="G132" s="2615" t="s">
        <v>42</v>
      </c>
      <c r="H132" s="2616"/>
      <c r="I132" s="2616"/>
      <c r="J132" s="2619"/>
      <c r="K132" s="2620" t="s">
        <v>43</v>
      </c>
      <c r="L132" s="2621"/>
      <c r="M132" s="2621"/>
      <c r="N132" s="2621"/>
      <c r="O132" s="2622"/>
      <c r="P132" s="2617" t="s">
        <v>44</v>
      </c>
      <c r="Q132" s="2618"/>
      <c r="R132" s="2615" t="s">
        <v>46</v>
      </c>
      <c r="S132" s="2618"/>
      <c r="T132" s="2615" t="s">
        <v>48</v>
      </c>
      <c r="U132" s="2630"/>
      <c r="V132" s="2615" t="s">
        <v>51</v>
      </c>
      <c r="W132" s="2618"/>
      <c r="X132" s="2615" t="s">
        <v>36</v>
      </c>
      <c r="Y132" s="2619"/>
      <c r="Z132" s="2615" t="s">
        <v>60</v>
      </c>
      <c r="AA132" s="2616"/>
      <c r="AB132" s="2561" t="s">
        <v>483</v>
      </c>
      <c r="AC132" s="2562"/>
      <c r="AD132" s="2562"/>
      <c r="AE132" s="2562"/>
      <c r="AF132" s="2562"/>
      <c r="AG132" s="2563"/>
      <c r="AH132" s="2561" t="s">
        <v>481</v>
      </c>
      <c r="AI132" s="2562"/>
      <c r="AJ132" s="2562"/>
      <c r="AK132" s="2562"/>
      <c r="AL132" s="2562"/>
      <c r="AM132" s="2563"/>
      <c r="AN132" s="2561" t="s">
        <v>482</v>
      </c>
      <c r="AO132" s="2562"/>
      <c r="AP132" s="2562"/>
      <c r="AQ132" s="2562"/>
      <c r="AR132" s="2562"/>
      <c r="AS132" s="2563"/>
      <c r="AT132" s="983"/>
      <c r="AU132" s="951">
        <v>1</v>
      </c>
      <c r="AW132" s="1017" t="s">
        <v>265</v>
      </c>
      <c r="AX132" s="1017" t="s">
        <v>266</v>
      </c>
      <c r="AY132" s="1017" t="s">
        <v>267</v>
      </c>
      <c r="AZ132" s="1031" t="s">
        <v>268</v>
      </c>
      <c r="BA132" s="1031" t="s">
        <v>269</v>
      </c>
      <c r="BB132" s="1031" t="s">
        <v>270</v>
      </c>
      <c r="BC132" s="1031" t="s">
        <v>271</v>
      </c>
      <c r="BD132" s="1031" t="s">
        <v>272</v>
      </c>
      <c r="BE132" s="1031" t="s">
        <v>273</v>
      </c>
      <c r="BF132" s="1031" t="s">
        <v>48</v>
      </c>
      <c r="BG132" s="1031" t="s">
        <v>274</v>
      </c>
      <c r="BH132" s="1007" t="s">
        <v>544</v>
      </c>
      <c r="BI132" s="1016" t="s">
        <v>549</v>
      </c>
      <c r="BJ132" s="1007" t="s">
        <v>545</v>
      </c>
      <c r="BK132" s="1007" t="s">
        <v>550</v>
      </c>
      <c r="BL132" s="927" t="s">
        <v>520</v>
      </c>
      <c r="BM132" s="927" t="s">
        <v>521</v>
      </c>
      <c r="BN132" s="927" t="s">
        <v>522</v>
      </c>
      <c r="BO132" s="1015" t="s">
        <v>523</v>
      </c>
      <c r="BP132" s="1015" t="s">
        <v>524</v>
      </c>
      <c r="BQ132" s="1015" t="s">
        <v>525</v>
      </c>
      <c r="BR132" s="1015" t="s">
        <v>526</v>
      </c>
      <c r="BS132" s="1015" t="s">
        <v>527</v>
      </c>
      <c r="BT132" s="1015" t="s">
        <v>529</v>
      </c>
      <c r="BU132" s="1015" t="s">
        <v>528</v>
      </c>
      <c r="BV132" s="1015" t="s">
        <v>530</v>
      </c>
      <c r="BW132" s="1015" t="s">
        <v>531</v>
      </c>
      <c r="BX132" s="1015" t="s">
        <v>532</v>
      </c>
      <c r="BY132" s="1015" t="s">
        <v>533</v>
      </c>
      <c r="BZ132" s="1015"/>
      <c r="CA132" s="1015"/>
      <c r="CB132" s="927"/>
      <c r="CC132" s="952">
        <v>1</v>
      </c>
      <c r="CD132" s="1026" t="s">
        <v>276</v>
      </c>
      <c r="CE132" s="1032"/>
      <c r="CF132" s="927"/>
      <c r="CG132" s="927"/>
      <c r="CH132" s="927"/>
      <c r="CI132" s="927"/>
      <c r="CJ132" s="927"/>
      <c r="CK132" s="927"/>
      <c r="CL132" s="927"/>
      <c r="CM132" s="927"/>
      <c r="CN132" s="927"/>
      <c r="CO132" s="927"/>
      <c r="CP132" s="927"/>
      <c r="CQ132" s="927"/>
      <c r="CR132" s="927"/>
      <c r="CS132" s="927"/>
      <c r="CT132" s="927"/>
      <c r="CU132" s="927"/>
      <c r="CV132" s="927"/>
      <c r="CW132" s="927"/>
      <c r="CX132" s="927"/>
      <c r="CY132" s="927"/>
      <c r="CZ132" s="927"/>
      <c r="DA132" s="927"/>
      <c r="DB132" s="927"/>
      <c r="DC132" s="927"/>
      <c r="DD132" s="927"/>
      <c r="DE132" s="927"/>
      <c r="DF132" s="927"/>
      <c r="DG132" s="927"/>
      <c r="DH132" s="927"/>
      <c r="DI132" s="927"/>
      <c r="DJ132" s="927"/>
      <c r="DK132" s="927"/>
      <c r="DL132" s="927"/>
      <c r="DM132" s="927"/>
      <c r="DN132" s="927"/>
      <c r="DO132" s="927"/>
      <c r="DP132" s="927"/>
      <c r="DQ132" s="927"/>
      <c r="DR132" s="927"/>
      <c r="DS132" s="927"/>
      <c r="DT132" s="927"/>
      <c r="DU132" s="927"/>
      <c r="DV132" s="927"/>
      <c r="DW132" s="927"/>
      <c r="DX132" s="927"/>
      <c r="DY132" s="927"/>
      <c r="DZ132" s="927"/>
      <c r="EA132" s="927"/>
      <c r="EB132" s="927"/>
      <c r="EC132" s="927"/>
      <c r="ED132" s="927"/>
      <c r="EE132" s="927"/>
      <c r="EF132" s="927"/>
      <c r="EG132" s="927"/>
    </row>
    <row r="133" spans="1:137" ht="89.25" customHeight="1">
      <c r="A133" s="971" t="s">
        <v>585</v>
      </c>
      <c r="B133" s="2575" t="s">
        <v>1055</v>
      </c>
      <c r="C133" s="2575"/>
      <c r="D133" s="2575"/>
      <c r="E133" s="2610" t="s">
        <v>1052</v>
      </c>
      <c r="F133" s="2610"/>
      <c r="G133" s="2575" t="s">
        <v>1054</v>
      </c>
      <c r="H133" s="2575"/>
      <c r="I133" s="2575"/>
      <c r="J133" s="2575"/>
      <c r="K133" s="2611" t="s">
        <v>1050</v>
      </c>
      <c r="L133" s="2611"/>
      <c r="M133" s="2611"/>
      <c r="N133" s="2611"/>
      <c r="O133" s="2611"/>
      <c r="P133" s="2555" t="s">
        <v>106</v>
      </c>
      <c r="Q133" s="2556"/>
      <c r="R133" s="2555" t="s">
        <v>98</v>
      </c>
      <c r="S133" s="2556"/>
      <c r="T133" s="2555" t="s">
        <v>95</v>
      </c>
      <c r="U133" s="2556"/>
      <c r="V133" s="2555" t="s">
        <v>92</v>
      </c>
      <c r="W133" s="2556"/>
      <c r="X133" s="1030">
        <f t="shared" ref="X133:X162" si="13">IF(Y133&gt;0.8,5,IF(Y133&gt;0.6,4,IF(Y133&gt;0.4,3,IF(Y133&gt;0.2,2,1))))</f>
        <v>3</v>
      </c>
      <c r="Y133" s="1013">
        <f>IF(OR(V133="Ambos",V133="Probabilidad"),IF((V101-(V101*AY133))&lt;0.01,0.01,(V101-(V101*AY133))),V101)</f>
        <v>0.42</v>
      </c>
      <c r="Z133" s="1030">
        <f t="shared" ref="Z133:Z162" si="14">IF(AA133&gt;0.8,5,IF(AA133&gt;0.6,4,IF(AA133&gt;0.4,3,IF(AA133&gt;0.2,2,1))))</f>
        <v>3</v>
      </c>
      <c r="AA133" s="1013">
        <f>IF(OR(V133="Ambos",V133="Impacto"),IF(V119-(V119*AY133)&lt;0.01,0.01,V119-(V119*AY133)),V119)</f>
        <v>0.56000000000000005</v>
      </c>
      <c r="AB133" s="2641" t="s">
        <v>716</v>
      </c>
      <c r="AC133" s="2642"/>
      <c r="AD133" s="2642"/>
      <c r="AE133" s="2642"/>
      <c r="AF133" s="2642"/>
      <c r="AG133" s="2643"/>
      <c r="AH133" s="2564"/>
      <c r="AI133" s="2565"/>
      <c r="AJ133" s="2565"/>
      <c r="AK133" s="2565"/>
      <c r="AL133" s="2565"/>
      <c r="AM133" s="2566"/>
      <c r="AN133" s="2564"/>
      <c r="AO133" s="2565"/>
      <c r="AP133" s="2565"/>
      <c r="AQ133" s="2565"/>
      <c r="AR133" s="2565"/>
      <c r="AS133" s="2566"/>
      <c r="AT133" s="1012"/>
      <c r="AU133" s="951">
        <v>1</v>
      </c>
      <c r="AW133" s="1011">
        <f t="shared" ref="AW133:AW162" si="15">IF(T133="",0,IF(R133="Automático",0.25,IF(R133="Manual",0.15,0)))</f>
        <v>0.15</v>
      </c>
      <c r="AX133" s="1011">
        <f t="shared" ref="AX133:AX140" si="16">IF(R133="",0,IF(T133="Preventivo",0.25,IF(T133="Detectivo",0.15,IF(T133="Correctivo",0.1,0))))</f>
        <v>0.15</v>
      </c>
      <c r="AY133" s="1011">
        <f t="shared" ref="AY133:AY140" si="17">IF(OR(R133=0,T133=0),0,AW133+AX133)</f>
        <v>0.3</v>
      </c>
      <c r="AZ133" s="970"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Realizar monitoreo continuo de señales de alerta en la gestión predial. 
En caso de encontrar una coincidencia con la señal de alerta se envía reporte interno de inusualidad al equipo operativo SARLAFT para realizar debida diligencia intensificada. 
Control 2. 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 
.  
.  
.  
.  
.  
.  
.  
.  
.  
.  
.  
.  
.  
.  
.  
.  
.  
.  
.  
.  
.  
.  
.  
.  
.  
.  
.  
. </v>
      </c>
      <c r="BA133" s="970"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designado DTDP 
Control 2. Profesional designado DTDP 
.  
.  
.  
.  
.  
.  
.  
.  
.  
.  
.  
.  
.  
.  
.  
.  
.  
.  
.  
.  
.  
.  
.  
.  
.  
.  
.  
. </v>
      </c>
      <c r="BB133" s="970"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Base de datos interna 
Control 2. Documento de Debida Diligencia a Socios de negocio 
.  
.  
.  
.  
.  
.  
.  
.  
.  
.  
.  
.  
.  
.  
.  
.  
.  
.  
.  
.  
.  
.  
.  
.  
.  
.  
.  
. </v>
      </c>
      <c r="BC133" s="970"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Base de datos (evidencia repetición)
Reporte interno de inusuailidad
Registro en OpenERP-SARLAFT 
Control 2. Registro de Base de datos (evidencia repetición)
Reporte interno de inusuailidad
Registro en OpenERP-SARLAFT 
.  
.  
.  
.  
.  
.  
.  
.  
.  
.  
.  
.  
.  
.  
.  
.  
.  
.  
.  
.  
.  
.  
.  
.  
.  
.  
.  
. </v>
      </c>
      <c r="BD133" s="970"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Aleatoria 
.  
.  
.  
.  
.  
.  
.  
.  
.  
.  
.  
.  
.  
.  
.  
.  
.  
.  
.  
.  
.  
.  
.  
.  
.  
.  
.  
. </v>
      </c>
      <c r="BE133" s="970"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  
.  
.  
.  
.  
.  
.  
.  
.  
.  
.  
.  
.  
.  
.  
.  
.  
.  
.  
.  
.  
.  
.  
.  
.  
.  
.  
. </v>
      </c>
      <c r="BF133" s="970"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Detectivo 
Control 2. Detectivo 
.  
.  
.  
.  
.  
.  
.  
.  
.  
.  
.  
.  
.  
.  
.  
.  
.  
.  
.  
.  
.  
.  
.  
.  
.  
.  
.  
. </v>
      </c>
      <c r="BG133" s="970"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  
.  
.  
.  
.  
.  
.  
.  
.  
.  
.  
.  
.  
.  
.  
.  
.  
.  
.  
.  
.  
.  
.  
.  
.  
.  
.  
. </v>
      </c>
      <c r="BH133" s="970"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3 
Control 2. 2 
. 2
. 2
. 2
. 2
. 2
. 2
. 2
. 2
. 2
. 2
. 2
. 2
. 2
. 2
. 2
. 2
. 2
. 2
. 2
. 2
. 2
. 2
. 2
. 2
. 2
. 2
. 2
. 2</v>
      </c>
      <c r="BI133" s="970"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0,42 
Control 2. 0,294 
. 0,294
. 0,294
. 0,294
. 0,294
. 0,294
. 0,294
. 0,294
. 0,294
. 0,294
. 0,294
. 0,294
. 0,294
. 0,294
. 0,294
. 0,294
. 0,294
. 0,294
. 0,294
. 0,294
. 0,294
. 0,294
. 0,294
. 0,294
. 0,294
. 0,294
. 0,294
. 0,294
. 0,294</v>
      </c>
      <c r="BJ133" s="970"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 2
. 2
. 2
. 2
. 2
. 2
. 2
. 2
. 2
. 2
. 2
. 2
. 2
. 2
. 2
. 2
. 2
. 2
. 2
. 2
. 2
. 2
. 2
. 2
. 2
. 2
. 2
. 2</v>
      </c>
      <c r="BK133" s="970"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0,56 
Control 2. 0,392 
. 0,392
. 0,392
. 0,392
. 0,392
. 0,392
. 0,392
. 0,392
. 0,392
. 0,392
. 0,392
. 0,392
. 0,392
. 0,392
. 0,392
. 0,392
. 0,392
. 0,392
. 0,392
. 0,392
. 0,392
. 0,392
. 0,392
. 0,392
. 0,392
. 0,392
. 0,392
. 0,392
. 0,392</v>
      </c>
      <c r="BL133" s="970"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v>
      </c>
      <c r="BM133" s="970"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  
.  
.  
.  
.  
.  
.  
.  
.  
.  
.  
.  
.  
.  
.  
.  
.  
.  
.  
.  
.  
.  
.  
.  
.  
.  
.  
. </v>
      </c>
      <c r="BN133" s="970"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  
.  
.  
.  
.  
.  
.  
.  
.  
.  
.  
.  
.  
.  
.  
.  
.  
.  
.  
.  
.  
.  
.  
.  
.  
.  
.  
. </v>
      </c>
      <c r="BO133" s="1008">
        <f t="shared" ref="BO133:BO162" si="18">IF(P133="Continua",1,0)</f>
        <v>1</v>
      </c>
      <c r="BP133" s="1008">
        <f t="shared" ref="BP133:BP162" si="19">IF(P133="Aleatoria",1,0)</f>
        <v>0</v>
      </c>
      <c r="BQ133" s="1008">
        <f t="shared" ref="BQ133:BQ162" si="20">IF(R133="manual",1,0)</f>
        <v>1</v>
      </c>
      <c r="BR133" s="1008">
        <f t="shared" ref="BR133:BR162" si="21">IF(R133="automático",1,0)</f>
        <v>0</v>
      </c>
      <c r="BS133" s="1008">
        <f t="shared" ref="BS133:BS162" si="22">IF(T133="preventivo",1,0)</f>
        <v>0</v>
      </c>
      <c r="BT133" s="1008">
        <f t="shared" ref="BT133:BT162" si="23">IF(T133="detectivo",1,0)</f>
        <v>1</v>
      </c>
      <c r="BU133" s="1008">
        <f t="shared" ref="BU133:BU162" si="24">IF(T133="correctivo",1,0)</f>
        <v>0</v>
      </c>
      <c r="BV133" s="1008">
        <f t="shared" ref="BV133:BV162" si="25">IF(V133="probabilidad",1,0)</f>
        <v>0</v>
      </c>
      <c r="BW133" s="1008">
        <f t="shared" ref="BW133:BW162" si="26">IF(V133="impacto",1,0)</f>
        <v>0</v>
      </c>
      <c r="BX133" s="1008">
        <f t="shared" ref="BX133:BX162" si="27">IF(V133="ambos",1,0)</f>
        <v>1</v>
      </c>
      <c r="BY133" s="1008">
        <f t="shared" ref="BY133:BY162" si="28">IF(V133="ninguno",1,0)</f>
        <v>0</v>
      </c>
      <c r="BZ133" s="1008"/>
      <c r="CA133" s="1008"/>
      <c r="CB133" s="927"/>
      <c r="CC133" s="952">
        <v>1</v>
      </c>
      <c r="CD133" s="1027" t="str">
        <f t="shared" ref="CD133:CD140" si="29">A12</f>
        <v>Causa 1</v>
      </c>
      <c r="CE133" s="1026" t="str">
        <f t="shared" ref="CE133:CE140" si="30">IF(C12="","",C12)</f>
        <v>Concentración de muchos bienes en un mismo propietario o en el beneficiario de los pagos (Adquisición Predial)</v>
      </c>
      <c r="CF133" s="927"/>
      <c r="CG133" s="927"/>
      <c r="CH133" s="927"/>
      <c r="CI133" s="927"/>
      <c r="CJ133" s="927"/>
      <c r="CK133" s="927"/>
      <c r="CL133" s="927"/>
      <c r="CM133" s="927"/>
      <c r="CN133" s="927"/>
      <c r="CO133" s="927"/>
      <c r="CP133" s="927"/>
      <c r="CQ133" s="927"/>
      <c r="CR133" s="927"/>
      <c r="CS133" s="927"/>
      <c r="CT133" s="927"/>
      <c r="CU133" s="927"/>
      <c r="CV133" s="927"/>
      <c r="CW133" s="927"/>
      <c r="CX133" s="927"/>
      <c r="CY133" s="927"/>
      <c r="CZ133" s="927"/>
      <c r="DA133" s="927"/>
      <c r="DB133" s="927"/>
      <c r="DC133" s="927"/>
      <c r="DD133" s="927"/>
      <c r="DE133" s="927"/>
      <c r="DF133" s="927"/>
      <c r="DG133" s="927"/>
      <c r="DH133" s="927"/>
      <c r="DI133" s="927"/>
      <c r="DJ133" s="927"/>
      <c r="DK133" s="927"/>
      <c r="DL133" s="927"/>
      <c r="DM133" s="927"/>
      <c r="DN133" s="927"/>
      <c r="DO133" s="927"/>
      <c r="DP133" s="927"/>
      <c r="DQ133" s="927"/>
      <c r="DR133" s="927"/>
      <c r="DS133" s="927"/>
      <c r="DT133" s="927"/>
      <c r="DU133" s="927"/>
      <c r="DV133" s="927"/>
      <c r="DW133" s="927"/>
      <c r="DX133" s="927"/>
      <c r="DY133" s="927"/>
      <c r="DZ133" s="927"/>
      <c r="EA133" s="927"/>
      <c r="EB133" s="927"/>
      <c r="EC133" s="927"/>
      <c r="ED133" s="927"/>
      <c r="EE133" s="927"/>
      <c r="EF133" s="927"/>
      <c r="EG133" s="927"/>
    </row>
    <row r="134" spans="1:137" ht="60.75" customHeight="1">
      <c r="A134" s="971" t="str">
        <f>IF(B134="","","Control 2")</f>
        <v>Control 2</v>
      </c>
      <c r="B134" s="2575" t="s">
        <v>1053</v>
      </c>
      <c r="C134" s="2575"/>
      <c r="D134" s="2575"/>
      <c r="E134" s="2575" t="s">
        <v>1052</v>
      </c>
      <c r="F134" s="2610"/>
      <c r="G134" s="2575" t="s">
        <v>1051</v>
      </c>
      <c r="H134" s="2575"/>
      <c r="I134" s="2575"/>
      <c r="J134" s="2575"/>
      <c r="K134" s="2611" t="s">
        <v>1050</v>
      </c>
      <c r="L134" s="2611"/>
      <c r="M134" s="2611"/>
      <c r="N134" s="2611"/>
      <c r="O134" s="2611"/>
      <c r="P134" s="2555" t="s">
        <v>105</v>
      </c>
      <c r="Q134" s="2556"/>
      <c r="R134" s="2555" t="s">
        <v>98</v>
      </c>
      <c r="S134" s="2556"/>
      <c r="T134" s="2555" t="s">
        <v>95</v>
      </c>
      <c r="U134" s="2556"/>
      <c r="V134" s="2555" t="s">
        <v>92</v>
      </c>
      <c r="W134" s="2556"/>
      <c r="X134" s="1030">
        <f t="shared" si="13"/>
        <v>2</v>
      </c>
      <c r="Y134" s="1013">
        <f t="shared" ref="Y134:Y162" si="31">IF(OR(V134="Ambos",V134="Probabilidad"),IF((Y133-(Y133*AY134))&lt;0.01,0.01,(Y133-(Y133*AY134))),Y133)</f>
        <v>0.29399999999999998</v>
      </c>
      <c r="Z134" s="1030">
        <f t="shared" si="14"/>
        <v>2</v>
      </c>
      <c r="AA134" s="1013">
        <f t="shared" ref="AA134:AA162" si="32">IF(OR(V134="Ambos",V134="Impacto"),IF(AA133-(AA133*AY134)&lt;0.01,0.01,AA133-(AA133*AY134)),AA133)</f>
        <v>0.39200000000000002</v>
      </c>
      <c r="AB134" s="2641" t="s">
        <v>716</v>
      </c>
      <c r="AC134" s="2642"/>
      <c r="AD134" s="2642"/>
      <c r="AE134" s="2642"/>
      <c r="AF134" s="2642"/>
      <c r="AG134" s="2643"/>
      <c r="AH134" s="2564"/>
      <c r="AI134" s="2565"/>
      <c r="AJ134" s="2565"/>
      <c r="AK134" s="2565"/>
      <c r="AL134" s="2565"/>
      <c r="AM134" s="2566"/>
      <c r="AN134" s="2564"/>
      <c r="AO134" s="2565"/>
      <c r="AP134" s="2565"/>
      <c r="AQ134" s="2565"/>
      <c r="AR134" s="2565"/>
      <c r="AS134" s="2566"/>
      <c r="AT134" s="1012"/>
      <c r="AU134" s="951">
        <v>1</v>
      </c>
      <c r="AW134" s="1029">
        <f t="shared" si="15"/>
        <v>0.15</v>
      </c>
      <c r="AX134" s="1029">
        <f t="shared" si="16"/>
        <v>0.15</v>
      </c>
      <c r="AY134" s="1029">
        <f t="shared" si="17"/>
        <v>0.3</v>
      </c>
      <c r="AZ134" s="970"/>
      <c r="BA134" s="970"/>
      <c r="BB134" s="970"/>
      <c r="BC134" s="970"/>
      <c r="BD134" s="970"/>
      <c r="BE134" s="970"/>
      <c r="BF134" s="970"/>
      <c r="BG134" s="970"/>
      <c r="BH134" s="1002"/>
      <c r="BL134" s="927"/>
      <c r="BM134" s="927"/>
      <c r="BN134" s="927"/>
      <c r="BO134" s="1008">
        <f t="shared" si="18"/>
        <v>0</v>
      </c>
      <c r="BP134" s="1008">
        <f t="shared" si="19"/>
        <v>1</v>
      </c>
      <c r="BQ134" s="1008">
        <f t="shared" si="20"/>
        <v>1</v>
      </c>
      <c r="BR134" s="1008">
        <f t="shared" si="21"/>
        <v>0</v>
      </c>
      <c r="BS134" s="1008">
        <f t="shared" si="22"/>
        <v>0</v>
      </c>
      <c r="BT134" s="1008">
        <f t="shared" si="23"/>
        <v>1</v>
      </c>
      <c r="BU134" s="1008">
        <f t="shared" si="24"/>
        <v>0</v>
      </c>
      <c r="BV134" s="1008">
        <f t="shared" si="25"/>
        <v>0</v>
      </c>
      <c r="BW134" s="1008">
        <f t="shared" si="26"/>
        <v>0</v>
      </c>
      <c r="BX134" s="1008">
        <f t="shared" si="27"/>
        <v>1</v>
      </c>
      <c r="BY134" s="1008">
        <f t="shared" si="28"/>
        <v>0</v>
      </c>
      <c r="BZ134" s="1008"/>
      <c r="CA134" s="1008"/>
      <c r="CB134" s="927"/>
      <c r="CC134" s="952">
        <v>1</v>
      </c>
      <c r="CD134" s="1027" t="str">
        <f t="shared" si="29"/>
        <v>Causa 2</v>
      </c>
      <c r="CE134" s="1026" t="str">
        <f t="shared" si="30"/>
        <v>Cambios de última hora intempestivos,  en el diseño del proyecto que afecten la compra de predios, sin que medie una justificación técnica para este fin (Adquisición Predial)</v>
      </c>
      <c r="CF134" s="927"/>
      <c r="CG134" s="927"/>
      <c r="CH134" s="927"/>
      <c r="CI134" s="927"/>
      <c r="CJ134" s="927"/>
      <c r="CK134" s="927"/>
      <c r="CL134" s="927"/>
      <c r="CM134" s="927"/>
      <c r="CN134" s="927"/>
      <c r="CO134" s="927"/>
      <c r="CP134" s="927"/>
      <c r="CQ134" s="927"/>
      <c r="CR134" s="927"/>
      <c r="CS134" s="927"/>
      <c r="CT134" s="927"/>
      <c r="CU134" s="927"/>
      <c r="CV134" s="927"/>
      <c r="CW134" s="927"/>
      <c r="CX134" s="927"/>
      <c r="CY134" s="927"/>
      <c r="CZ134" s="927"/>
      <c r="DA134" s="927"/>
      <c r="DB134" s="927"/>
      <c r="DC134" s="927"/>
      <c r="DD134" s="927"/>
      <c r="DE134" s="927"/>
      <c r="DF134" s="927"/>
      <c r="DG134" s="927"/>
      <c r="DH134" s="927"/>
      <c r="DI134" s="927"/>
      <c r="DJ134" s="927"/>
      <c r="DK134" s="927"/>
      <c r="DL134" s="927"/>
      <c r="DM134" s="927"/>
      <c r="DN134" s="927"/>
      <c r="DO134" s="927"/>
      <c r="DP134" s="927"/>
      <c r="DQ134" s="927"/>
      <c r="DR134" s="927"/>
      <c r="DS134" s="927"/>
      <c r="DT134" s="927"/>
      <c r="DU134" s="927"/>
      <c r="DV134" s="927"/>
      <c r="DW134" s="927"/>
      <c r="DX134" s="927"/>
      <c r="DY134" s="927"/>
      <c r="DZ134" s="927"/>
      <c r="EA134" s="927"/>
      <c r="EB134" s="927"/>
      <c r="EC134" s="927"/>
      <c r="ED134" s="927"/>
      <c r="EE134" s="927"/>
      <c r="EF134" s="927"/>
      <c r="EG134" s="927"/>
    </row>
    <row r="135" spans="1:137" ht="60.75" customHeight="1">
      <c r="A135" s="971" t="str">
        <f>IF(B135="","","Control 3")</f>
        <v/>
      </c>
      <c r="B135" s="2579"/>
      <c r="C135" s="2594"/>
      <c r="D135" s="2595"/>
      <c r="E135" s="2577"/>
      <c r="F135" s="2578"/>
      <c r="G135" s="2579"/>
      <c r="H135" s="2580"/>
      <c r="I135" s="2580"/>
      <c r="J135" s="2581"/>
      <c r="K135" s="2582"/>
      <c r="L135" s="2583"/>
      <c r="M135" s="2583"/>
      <c r="N135" s="2583"/>
      <c r="O135" s="2584"/>
      <c r="P135" s="2555"/>
      <c r="Q135" s="2556"/>
      <c r="R135" s="2555"/>
      <c r="S135" s="2556"/>
      <c r="T135" s="2555"/>
      <c r="U135" s="2556"/>
      <c r="V135" s="2555"/>
      <c r="W135" s="2556"/>
      <c r="X135" s="1030">
        <f t="shared" si="13"/>
        <v>2</v>
      </c>
      <c r="Y135" s="1013">
        <f t="shared" si="31"/>
        <v>0.29399999999999998</v>
      </c>
      <c r="Z135" s="1030">
        <f t="shared" si="14"/>
        <v>2</v>
      </c>
      <c r="AA135" s="1013">
        <f t="shared" si="32"/>
        <v>0.39200000000000002</v>
      </c>
      <c r="AB135" s="2564"/>
      <c r="AC135" s="2565"/>
      <c r="AD135" s="2565"/>
      <c r="AE135" s="2565"/>
      <c r="AF135" s="2565"/>
      <c r="AG135" s="2566"/>
      <c r="AH135" s="2564"/>
      <c r="AI135" s="2565"/>
      <c r="AJ135" s="2565"/>
      <c r="AK135" s="2565"/>
      <c r="AL135" s="2565"/>
      <c r="AM135" s="2566"/>
      <c r="AN135" s="2564"/>
      <c r="AO135" s="2565"/>
      <c r="AP135" s="2565"/>
      <c r="AQ135" s="2565"/>
      <c r="AR135" s="2565"/>
      <c r="AS135" s="2566"/>
      <c r="AT135" s="1012"/>
      <c r="AU135" s="951">
        <v>1</v>
      </c>
      <c r="AW135" s="1029">
        <f t="shared" si="15"/>
        <v>0</v>
      </c>
      <c r="AX135" s="1029">
        <f t="shared" si="16"/>
        <v>0</v>
      </c>
      <c r="AY135" s="1029">
        <f t="shared" si="17"/>
        <v>0</v>
      </c>
      <c r="AZ135" s="970"/>
      <c r="BA135" s="970"/>
      <c r="BB135" s="970"/>
      <c r="BC135" s="970"/>
      <c r="BD135" s="970"/>
      <c r="BE135" s="970"/>
      <c r="BF135" s="970"/>
      <c r="BG135" s="970"/>
      <c r="BH135" s="1002"/>
      <c r="BL135" s="927"/>
      <c r="BM135" s="927"/>
      <c r="BN135" s="927"/>
      <c r="BO135" s="1008">
        <f t="shared" si="18"/>
        <v>0</v>
      </c>
      <c r="BP135" s="1008">
        <f t="shared" si="19"/>
        <v>0</v>
      </c>
      <c r="BQ135" s="1008">
        <f t="shared" si="20"/>
        <v>0</v>
      </c>
      <c r="BR135" s="1008">
        <f t="shared" si="21"/>
        <v>0</v>
      </c>
      <c r="BS135" s="1008">
        <f t="shared" si="22"/>
        <v>0</v>
      </c>
      <c r="BT135" s="1008">
        <f t="shared" si="23"/>
        <v>0</v>
      </c>
      <c r="BU135" s="1008">
        <f t="shared" si="24"/>
        <v>0</v>
      </c>
      <c r="BV135" s="1008">
        <f t="shared" si="25"/>
        <v>0</v>
      </c>
      <c r="BW135" s="1008">
        <f t="shared" si="26"/>
        <v>0</v>
      </c>
      <c r="BX135" s="1008">
        <f t="shared" si="27"/>
        <v>0</v>
      </c>
      <c r="BY135" s="1008">
        <f t="shared" si="28"/>
        <v>0</v>
      </c>
      <c r="BZ135" s="1008"/>
      <c r="CA135" s="1008"/>
      <c r="CB135" s="927"/>
      <c r="CC135" s="952">
        <v>1</v>
      </c>
      <c r="CD135" s="1027" t="str">
        <f t="shared" si="29"/>
        <v>Causa 3</v>
      </c>
      <c r="CE135" s="1026" t="str">
        <f t="shared" si="30"/>
        <v>Concentración de propietarios y beneficiarios de manera recurrente en diferentes proyectos de adquisición de predios (Adquisición Predial)</v>
      </c>
      <c r="CF135" s="927"/>
      <c r="CG135" s="927"/>
      <c r="CH135" s="927"/>
      <c r="CI135" s="927"/>
      <c r="CJ135" s="927"/>
      <c r="CK135" s="927"/>
      <c r="CL135" s="927"/>
      <c r="CM135" s="927"/>
      <c r="CN135" s="927"/>
      <c r="CO135" s="927"/>
      <c r="CP135" s="927"/>
      <c r="CQ135" s="927"/>
      <c r="CR135" s="927"/>
      <c r="CS135" s="927"/>
      <c r="CT135" s="927"/>
      <c r="CU135" s="927"/>
      <c r="CV135" s="927"/>
      <c r="CW135" s="927"/>
      <c r="CX135" s="927"/>
      <c r="CY135" s="927"/>
      <c r="CZ135" s="927"/>
      <c r="DA135" s="927"/>
      <c r="DB135" s="927"/>
      <c r="DC135" s="927"/>
      <c r="DD135" s="927"/>
      <c r="DE135" s="927"/>
      <c r="DF135" s="927"/>
      <c r="DG135" s="927"/>
      <c r="DH135" s="927"/>
      <c r="DI135" s="927"/>
      <c r="DJ135" s="927"/>
      <c r="DK135" s="927"/>
      <c r="DL135" s="927"/>
      <c r="DM135" s="927"/>
      <c r="DN135" s="927"/>
      <c r="DO135" s="927"/>
      <c r="DP135" s="927"/>
      <c r="DQ135" s="927"/>
      <c r="DR135" s="927"/>
      <c r="DS135" s="927"/>
      <c r="DT135" s="927"/>
      <c r="DU135" s="927"/>
      <c r="DV135" s="927"/>
      <c r="DW135" s="927"/>
      <c r="DX135" s="927"/>
      <c r="DY135" s="927"/>
      <c r="DZ135" s="927"/>
      <c r="EA135" s="927"/>
      <c r="EB135" s="927"/>
      <c r="EC135" s="927"/>
      <c r="ED135" s="927"/>
      <c r="EE135" s="927"/>
      <c r="EF135" s="927"/>
      <c r="EG135" s="927"/>
    </row>
    <row r="136" spans="1:137" ht="11.25" customHeight="1">
      <c r="A136" s="971" t="str">
        <f>IF(B136="","","Control 4")</f>
        <v/>
      </c>
      <c r="B136" s="2579"/>
      <c r="C136" s="2594"/>
      <c r="D136" s="2595"/>
      <c r="E136" s="2577"/>
      <c r="F136" s="2578"/>
      <c r="G136" s="2579"/>
      <c r="H136" s="2580"/>
      <c r="I136" s="2580"/>
      <c r="J136" s="2581"/>
      <c r="K136" s="2582"/>
      <c r="L136" s="2583"/>
      <c r="M136" s="2583"/>
      <c r="N136" s="2583"/>
      <c r="O136" s="2584"/>
      <c r="P136" s="2555"/>
      <c r="Q136" s="2556"/>
      <c r="R136" s="2555"/>
      <c r="S136" s="2556"/>
      <c r="T136" s="2555"/>
      <c r="U136" s="2556"/>
      <c r="V136" s="2555"/>
      <c r="W136" s="2556"/>
      <c r="X136" s="1030">
        <f t="shared" si="13"/>
        <v>2</v>
      </c>
      <c r="Y136" s="1013">
        <f t="shared" si="31"/>
        <v>0.29399999999999998</v>
      </c>
      <c r="Z136" s="1030">
        <f t="shared" si="14"/>
        <v>2</v>
      </c>
      <c r="AA136" s="1013">
        <f t="shared" si="32"/>
        <v>0.39200000000000002</v>
      </c>
      <c r="AB136" s="2564"/>
      <c r="AC136" s="2565"/>
      <c r="AD136" s="2565"/>
      <c r="AE136" s="2565"/>
      <c r="AF136" s="2565"/>
      <c r="AG136" s="2566"/>
      <c r="AH136" s="2564"/>
      <c r="AI136" s="2565"/>
      <c r="AJ136" s="2565"/>
      <c r="AK136" s="2565"/>
      <c r="AL136" s="2565"/>
      <c r="AM136" s="2566"/>
      <c r="AN136" s="2564"/>
      <c r="AO136" s="2565"/>
      <c r="AP136" s="2565"/>
      <c r="AQ136" s="2565"/>
      <c r="AR136" s="2565"/>
      <c r="AS136" s="2566"/>
      <c r="AT136" s="1012"/>
      <c r="AU136" s="951">
        <v>1</v>
      </c>
      <c r="AW136" s="1029">
        <f t="shared" si="15"/>
        <v>0</v>
      </c>
      <c r="AX136" s="1029">
        <f t="shared" si="16"/>
        <v>0</v>
      </c>
      <c r="AY136" s="1029">
        <f t="shared" si="17"/>
        <v>0</v>
      </c>
      <c r="AZ136" s="970"/>
      <c r="BA136" s="970"/>
      <c r="BB136" s="970"/>
      <c r="BC136" s="970"/>
      <c r="BD136" s="970"/>
      <c r="BE136" s="970"/>
      <c r="BF136" s="970"/>
      <c r="BG136" s="970"/>
      <c r="BH136" s="1028"/>
      <c r="BL136" s="927"/>
      <c r="BM136" s="927"/>
      <c r="BN136" s="927"/>
      <c r="BO136" s="1008">
        <f t="shared" si="18"/>
        <v>0</v>
      </c>
      <c r="BP136" s="1008">
        <f t="shared" si="19"/>
        <v>0</v>
      </c>
      <c r="BQ136" s="1008">
        <f t="shared" si="20"/>
        <v>0</v>
      </c>
      <c r="BR136" s="1008">
        <f t="shared" si="21"/>
        <v>0</v>
      </c>
      <c r="BS136" s="1008">
        <f t="shared" si="22"/>
        <v>0</v>
      </c>
      <c r="BT136" s="1008">
        <f t="shared" si="23"/>
        <v>0</v>
      </c>
      <c r="BU136" s="1008">
        <f t="shared" si="24"/>
        <v>0</v>
      </c>
      <c r="BV136" s="1008">
        <f t="shared" si="25"/>
        <v>0</v>
      </c>
      <c r="BW136" s="1008">
        <f t="shared" si="26"/>
        <v>0</v>
      </c>
      <c r="BX136" s="1008">
        <f t="shared" si="27"/>
        <v>0</v>
      </c>
      <c r="BY136" s="1008">
        <f t="shared" si="28"/>
        <v>0</v>
      </c>
      <c r="BZ136" s="1008"/>
      <c r="CA136" s="1008"/>
      <c r="CB136" s="927"/>
      <c r="CC136" s="952">
        <v>1</v>
      </c>
      <c r="CD136" s="1027" t="str">
        <f t="shared" si="29"/>
        <v>Causa 4</v>
      </c>
      <c r="CE136" s="1026" t="str">
        <f t="shared" si="30"/>
        <v>Concentración de los mismos compradores en las diferentes subastas que realice el IDU en las ventas de remanentes. (Administración y venta de predios)</v>
      </c>
      <c r="CF136" s="927"/>
      <c r="CG136" s="927"/>
      <c r="CH136" s="927"/>
      <c r="CI136" s="927"/>
      <c r="CJ136" s="927"/>
      <c r="CK136" s="927"/>
      <c r="CL136" s="927"/>
      <c r="CM136" s="927"/>
      <c r="CN136" s="927"/>
      <c r="CO136" s="927"/>
      <c r="CP136" s="927"/>
      <c r="CQ136" s="927"/>
      <c r="CR136" s="927"/>
      <c r="CS136" s="927"/>
      <c r="CT136" s="927"/>
      <c r="CU136" s="927"/>
      <c r="CV136" s="927"/>
      <c r="CW136" s="927"/>
      <c r="CX136" s="927"/>
      <c r="CY136" s="927"/>
      <c r="CZ136" s="927"/>
      <c r="DA136" s="927"/>
      <c r="DB136" s="927"/>
      <c r="DC136" s="927"/>
      <c r="DD136" s="927"/>
      <c r="DE136" s="927"/>
      <c r="DF136" s="927"/>
      <c r="DG136" s="927"/>
      <c r="DH136" s="927"/>
      <c r="DI136" s="927"/>
      <c r="DJ136" s="927"/>
      <c r="DK136" s="927"/>
      <c r="DL136" s="927"/>
      <c r="DM136" s="927"/>
      <c r="DN136" s="927"/>
      <c r="DO136" s="927"/>
      <c r="DP136" s="927"/>
      <c r="DQ136" s="927"/>
      <c r="DR136" s="927"/>
      <c r="DS136" s="927"/>
      <c r="DT136" s="927"/>
      <c r="DU136" s="927"/>
      <c r="DV136" s="927"/>
      <c r="DW136" s="927"/>
      <c r="DX136" s="927"/>
      <c r="DY136" s="927"/>
      <c r="DZ136" s="927"/>
      <c r="EA136" s="927"/>
      <c r="EB136" s="927"/>
      <c r="EC136" s="927"/>
      <c r="ED136" s="927"/>
      <c r="EE136" s="927"/>
      <c r="EF136" s="927"/>
      <c r="EG136" s="927"/>
    </row>
    <row r="137" spans="1:137" ht="11.25" customHeight="1">
      <c r="A137" s="971" t="str">
        <f>IF(B137="","","Control 5")</f>
        <v/>
      </c>
      <c r="B137" s="2579"/>
      <c r="C137" s="2594"/>
      <c r="D137" s="2595"/>
      <c r="E137" s="2577"/>
      <c r="F137" s="2578"/>
      <c r="G137" s="2579"/>
      <c r="H137" s="2580"/>
      <c r="I137" s="2580"/>
      <c r="J137" s="2581"/>
      <c r="K137" s="2582"/>
      <c r="L137" s="2583"/>
      <c r="M137" s="2583"/>
      <c r="N137" s="2583"/>
      <c r="O137" s="2584"/>
      <c r="P137" s="2555"/>
      <c r="Q137" s="2556"/>
      <c r="R137" s="2555"/>
      <c r="S137" s="2556"/>
      <c r="T137" s="2555"/>
      <c r="U137" s="2556"/>
      <c r="V137" s="2555"/>
      <c r="W137" s="2556"/>
      <c r="X137" s="1030">
        <f t="shared" si="13"/>
        <v>2</v>
      </c>
      <c r="Y137" s="1013">
        <f t="shared" si="31"/>
        <v>0.29399999999999998</v>
      </c>
      <c r="Z137" s="1030">
        <f t="shared" si="14"/>
        <v>2</v>
      </c>
      <c r="AA137" s="1013">
        <f t="shared" si="32"/>
        <v>0.39200000000000002</v>
      </c>
      <c r="AB137" s="2564"/>
      <c r="AC137" s="2565"/>
      <c r="AD137" s="2565"/>
      <c r="AE137" s="2565"/>
      <c r="AF137" s="2565"/>
      <c r="AG137" s="2566"/>
      <c r="AH137" s="2564"/>
      <c r="AI137" s="2565"/>
      <c r="AJ137" s="2565"/>
      <c r="AK137" s="2565"/>
      <c r="AL137" s="2565"/>
      <c r="AM137" s="2566"/>
      <c r="AN137" s="2564"/>
      <c r="AO137" s="2565"/>
      <c r="AP137" s="2565"/>
      <c r="AQ137" s="2565"/>
      <c r="AR137" s="2565"/>
      <c r="AS137" s="2566"/>
      <c r="AT137" s="1012"/>
      <c r="AU137" s="951">
        <v>1</v>
      </c>
      <c r="AW137" s="1029">
        <f t="shared" si="15"/>
        <v>0</v>
      </c>
      <c r="AX137" s="1029">
        <f t="shared" si="16"/>
        <v>0</v>
      </c>
      <c r="AY137" s="1029">
        <f t="shared" si="17"/>
        <v>0</v>
      </c>
      <c r="AZ137" s="970"/>
      <c r="BA137" s="970"/>
      <c r="BB137" s="970"/>
      <c r="BC137" s="970"/>
      <c r="BD137" s="970"/>
      <c r="BE137" s="970"/>
      <c r="BF137" s="970"/>
      <c r="BG137" s="970"/>
      <c r="BH137" s="1028"/>
      <c r="BL137" s="927"/>
      <c r="BM137" s="927"/>
      <c r="BN137" s="927"/>
      <c r="BO137" s="1008">
        <f t="shared" si="18"/>
        <v>0</v>
      </c>
      <c r="BP137" s="1008">
        <f t="shared" si="19"/>
        <v>0</v>
      </c>
      <c r="BQ137" s="1008">
        <f t="shared" si="20"/>
        <v>0</v>
      </c>
      <c r="BR137" s="1008">
        <f t="shared" si="21"/>
        <v>0</v>
      </c>
      <c r="BS137" s="1008">
        <f t="shared" si="22"/>
        <v>0</v>
      </c>
      <c r="BT137" s="1008">
        <f t="shared" si="23"/>
        <v>0</v>
      </c>
      <c r="BU137" s="1008">
        <f t="shared" si="24"/>
        <v>0</v>
      </c>
      <c r="BV137" s="1008">
        <f t="shared" si="25"/>
        <v>0</v>
      </c>
      <c r="BW137" s="1008">
        <f t="shared" si="26"/>
        <v>0</v>
      </c>
      <c r="BX137" s="1008">
        <f t="shared" si="27"/>
        <v>0</v>
      </c>
      <c r="BY137" s="1008">
        <f t="shared" si="28"/>
        <v>0</v>
      </c>
      <c r="BZ137" s="1008"/>
      <c r="CA137" s="1008"/>
      <c r="CB137" s="927"/>
      <c r="CC137" s="952">
        <v>1</v>
      </c>
      <c r="CD137" s="1027" t="str">
        <f t="shared" si="29"/>
        <v>Causa 5</v>
      </c>
      <c r="CE137" s="1026" t="str">
        <f t="shared" si="30"/>
        <v>Bienes similares en el mismo proyecto en los cuales alguno tiene un valor de avalúo muy alto frente a los otros similares (Adquisición Predial)</v>
      </c>
      <c r="CF137" s="927"/>
      <c r="CG137" s="927"/>
      <c r="CH137" s="927"/>
      <c r="CI137" s="927"/>
      <c r="CJ137" s="927"/>
      <c r="CK137" s="927"/>
      <c r="CL137" s="927"/>
      <c r="CM137" s="927"/>
      <c r="CN137" s="927"/>
      <c r="CO137" s="927"/>
      <c r="CP137" s="927"/>
      <c r="CQ137" s="927"/>
      <c r="CR137" s="927"/>
      <c r="CS137" s="927"/>
      <c r="CT137" s="927"/>
      <c r="CU137" s="927"/>
      <c r="CV137" s="927"/>
      <c r="CW137" s="927"/>
      <c r="CX137" s="927"/>
      <c r="CY137" s="927"/>
      <c r="CZ137" s="927"/>
      <c r="DA137" s="927"/>
      <c r="DB137" s="927"/>
      <c r="DC137" s="927"/>
      <c r="DD137" s="927"/>
      <c r="DE137" s="927"/>
      <c r="DF137" s="927"/>
      <c r="DG137" s="927"/>
      <c r="DH137" s="927"/>
      <c r="DI137" s="927"/>
      <c r="DJ137" s="927"/>
      <c r="DK137" s="927"/>
      <c r="DL137" s="927"/>
      <c r="DM137" s="927"/>
      <c r="DN137" s="927"/>
      <c r="DO137" s="927"/>
      <c r="DP137" s="927"/>
      <c r="DQ137" s="927"/>
      <c r="DR137" s="927"/>
      <c r="DS137" s="927"/>
      <c r="DT137" s="927"/>
      <c r="DU137" s="927"/>
      <c r="DV137" s="927"/>
      <c r="DW137" s="927"/>
      <c r="DX137" s="927"/>
      <c r="DY137" s="927"/>
      <c r="DZ137" s="927"/>
      <c r="EA137" s="927"/>
      <c r="EB137" s="927"/>
      <c r="EC137" s="927"/>
      <c r="ED137" s="927"/>
      <c r="EE137" s="927"/>
      <c r="EF137" s="927"/>
      <c r="EG137" s="927"/>
    </row>
    <row r="138" spans="1:137" ht="11.25" customHeight="1">
      <c r="A138" s="971" t="str">
        <f>IF(B138="","","Control 6")</f>
        <v/>
      </c>
      <c r="B138" s="2579"/>
      <c r="C138" s="2594"/>
      <c r="D138" s="2595"/>
      <c r="E138" s="2577"/>
      <c r="F138" s="2578"/>
      <c r="G138" s="2579"/>
      <c r="H138" s="2580"/>
      <c r="I138" s="2580"/>
      <c r="J138" s="2581"/>
      <c r="K138" s="2582"/>
      <c r="L138" s="2583"/>
      <c r="M138" s="2583"/>
      <c r="N138" s="2583"/>
      <c r="O138" s="2584"/>
      <c r="P138" s="2555"/>
      <c r="Q138" s="2556"/>
      <c r="R138" s="2555"/>
      <c r="S138" s="2556"/>
      <c r="T138" s="2555"/>
      <c r="U138" s="2556"/>
      <c r="V138" s="2555"/>
      <c r="W138" s="2556"/>
      <c r="X138" s="1030">
        <f t="shared" si="13"/>
        <v>2</v>
      </c>
      <c r="Y138" s="1013">
        <f t="shared" si="31"/>
        <v>0.29399999999999998</v>
      </c>
      <c r="Z138" s="1030">
        <f t="shared" si="14"/>
        <v>2</v>
      </c>
      <c r="AA138" s="1013">
        <f t="shared" si="32"/>
        <v>0.39200000000000002</v>
      </c>
      <c r="AB138" s="2564"/>
      <c r="AC138" s="2565"/>
      <c r="AD138" s="2565"/>
      <c r="AE138" s="2565"/>
      <c r="AF138" s="2565"/>
      <c r="AG138" s="2566"/>
      <c r="AH138" s="2564"/>
      <c r="AI138" s="2565"/>
      <c r="AJ138" s="2565"/>
      <c r="AK138" s="2565"/>
      <c r="AL138" s="2565"/>
      <c r="AM138" s="2566"/>
      <c r="AN138" s="2564"/>
      <c r="AO138" s="2565"/>
      <c r="AP138" s="2565"/>
      <c r="AQ138" s="2565"/>
      <c r="AR138" s="2565"/>
      <c r="AS138" s="2566"/>
      <c r="AT138" s="1012"/>
      <c r="AU138" s="951">
        <v>1</v>
      </c>
      <c r="AW138" s="1029">
        <f t="shared" si="15"/>
        <v>0</v>
      </c>
      <c r="AX138" s="1029">
        <f t="shared" si="16"/>
        <v>0</v>
      </c>
      <c r="AY138" s="1029">
        <f t="shared" si="17"/>
        <v>0</v>
      </c>
      <c r="AZ138" s="970"/>
      <c r="BA138" s="970"/>
      <c r="BB138" s="970"/>
      <c r="BC138" s="970"/>
      <c r="BD138" s="970"/>
      <c r="BE138" s="970"/>
      <c r="BF138" s="970"/>
      <c r="BG138" s="970"/>
      <c r="BH138" s="1028"/>
      <c r="BL138" s="927"/>
      <c r="BM138" s="927"/>
      <c r="BN138" s="927"/>
      <c r="BO138" s="1008">
        <f t="shared" si="18"/>
        <v>0</v>
      </c>
      <c r="BP138" s="1008">
        <f t="shared" si="19"/>
        <v>0</v>
      </c>
      <c r="BQ138" s="1008">
        <f t="shared" si="20"/>
        <v>0</v>
      </c>
      <c r="BR138" s="1008">
        <f t="shared" si="21"/>
        <v>0</v>
      </c>
      <c r="BS138" s="1008">
        <f t="shared" si="22"/>
        <v>0</v>
      </c>
      <c r="BT138" s="1008">
        <f t="shared" si="23"/>
        <v>0</v>
      </c>
      <c r="BU138" s="1008">
        <f t="shared" si="24"/>
        <v>0</v>
      </c>
      <c r="BV138" s="1008">
        <f t="shared" si="25"/>
        <v>0</v>
      </c>
      <c r="BW138" s="1008">
        <f t="shared" si="26"/>
        <v>0</v>
      </c>
      <c r="BX138" s="1008">
        <f t="shared" si="27"/>
        <v>0</v>
      </c>
      <c r="BY138" s="1008">
        <f t="shared" si="28"/>
        <v>0</v>
      </c>
      <c r="BZ138" s="1008"/>
      <c r="CA138" s="1008"/>
      <c r="CB138" s="927"/>
      <c r="CC138" s="952">
        <v>1</v>
      </c>
      <c r="CD138" s="1027" t="str">
        <f t="shared" si="29"/>
        <v>Causa 6</v>
      </c>
      <c r="CE138" s="1026" t="str">
        <f t="shared" si="30"/>
        <v>Concentración de un mismo tramitador, contador o perito contador (tercero) en los predios donde se tase dineros. (Adquisición Predial)</v>
      </c>
      <c r="CF138" s="927"/>
      <c r="CG138" s="927"/>
      <c r="CH138" s="927"/>
      <c r="CI138" s="927"/>
      <c r="CJ138" s="927"/>
      <c r="CK138" s="927"/>
      <c r="CL138" s="927"/>
      <c r="CM138" s="927"/>
      <c r="CN138" s="927"/>
      <c r="CO138" s="927"/>
      <c r="CP138" s="927"/>
      <c r="CQ138" s="927"/>
      <c r="CR138" s="927"/>
      <c r="CS138" s="927"/>
      <c r="CT138" s="927"/>
      <c r="CU138" s="927"/>
      <c r="CV138" s="927"/>
      <c r="CW138" s="927"/>
      <c r="CX138" s="927"/>
      <c r="CY138" s="927"/>
      <c r="CZ138" s="927"/>
      <c r="DA138" s="927"/>
      <c r="DB138" s="927"/>
      <c r="DC138" s="927"/>
      <c r="DD138" s="927"/>
      <c r="DE138" s="927"/>
      <c r="DF138" s="927"/>
      <c r="DG138" s="927"/>
      <c r="DH138" s="927"/>
      <c r="DI138" s="927"/>
      <c r="DJ138" s="927"/>
      <c r="DK138" s="927"/>
      <c r="DL138" s="927"/>
      <c r="DM138" s="927"/>
      <c r="DN138" s="927"/>
      <c r="DO138" s="927"/>
      <c r="DP138" s="927"/>
      <c r="DQ138" s="927"/>
      <c r="DR138" s="927"/>
      <c r="DS138" s="927"/>
      <c r="DT138" s="927"/>
      <c r="DU138" s="927"/>
      <c r="DV138" s="927"/>
      <c r="DW138" s="927"/>
      <c r="DX138" s="927"/>
      <c r="DY138" s="927"/>
      <c r="DZ138" s="927"/>
      <c r="EA138" s="927"/>
      <c r="EB138" s="927"/>
      <c r="EC138" s="927"/>
      <c r="ED138" s="927"/>
      <c r="EE138" s="927"/>
      <c r="EF138" s="927"/>
      <c r="EG138" s="927"/>
    </row>
    <row r="139" spans="1:137" ht="11.25" customHeight="1">
      <c r="A139" s="971" t="str">
        <f>IF(B139="","","Control 7")</f>
        <v/>
      </c>
      <c r="B139" s="2579"/>
      <c r="C139" s="2594"/>
      <c r="D139" s="2595"/>
      <c r="E139" s="2577"/>
      <c r="F139" s="2578"/>
      <c r="G139" s="2579"/>
      <c r="H139" s="2580"/>
      <c r="I139" s="2580"/>
      <c r="J139" s="2581"/>
      <c r="K139" s="2582"/>
      <c r="L139" s="2583"/>
      <c r="M139" s="2583"/>
      <c r="N139" s="2583"/>
      <c r="O139" s="2584"/>
      <c r="P139" s="2555"/>
      <c r="Q139" s="2556"/>
      <c r="R139" s="2555"/>
      <c r="S139" s="2556"/>
      <c r="T139" s="2555"/>
      <c r="U139" s="2556"/>
      <c r="V139" s="2555"/>
      <c r="W139" s="2556"/>
      <c r="X139" s="1030">
        <f t="shared" si="13"/>
        <v>2</v>
      </c>
      <c r="Y139" s="1013">
        <f t="shared" si="31"/>
        <v>0.29399999999999998</v>
      </c>
      <c r="Z139" s="1030">
        <f t="shared" si="14"/>
        <v>2</v>
      </c>
      <c r="AA139" s="1013">
        <f t="shared" si="32"/>
        <v>0.39200000000000002</v>
      </c>
      <c r="AB139" s="2564"/>
      <c r="AC139" s="2565"/>
      <c r="AD139" s="2565"/>
      <c r="AE139" s="2565"/>
      <c r="AF139" s="2565"/>
      <c r="AG139" s="2566"/>
      <c r="AH139" s="2564"/>
      <c r="AI139" s="2565"/>
      <c r="AJ139" s="2565"/>
      <c r="AK139" s="2565"/>
      <c r="AL139" s="2565"/>
      <c r="AM139" s="2566"/>
      <c r="AN139" s="2564"/>
      <c r="AO139" s="2565"/>
      <c r="AP139" s="2565"/>
      <c r="AQ139" s="2565"/>
      <c r="AR139" s="2565"/>
      <c r="AS139" s="2566"/>
      <c r="AT139" s="1012"/>
      <c r="AU139" s="951">
        <v>1</v>
      </c>
      <c r="AW139" s="1029">
        <f t="shared" si="15"/>
        <v>0</v>
      </c>
      <c r="AX139" s="1029">
        <f t="shared" si="16"/>
        <v>0</v>
      </c>
      <c r="AY139" s="1029">
        <f t="shared" si="17"/>
        <v>0</v>
      </c>
      <c r="AZ139" s="970"/>
      <c r="BA139" s="970"/>
      <c r="BB139" s="970"/>
      <c r="BC139" s="970"/>
      <c r="BD139" s="970"/>
      <c r="BE139" s="970"/>
      <c r="BF139" s="970"/>
      <c r="BG139" s="970"/>
      <c r="BH139" s="1028"/>
      <c r="BL139" s="927"/>
      <c r="BM139" s="927"/>
      <c r="BN139" s="927"/>
      <c r="BO139" s="1008">
        <f t="shared" si="18"/>
        <v>0</v>
      </c>
      <c r="BP139" s="1008">
        <f t="shared" si="19"/>
        <v>0</v>
      </c>
      <c r="BQ139" s="1008">
        <f t="shared" si="20"/>
        <v>0</v>
      </c>
      <c r="BR139" s="1008">
        <f t="shared" si="21"/>
        <v>0</v>
      </c>
      <c r="BS139" s="1008">
        <f t="shared" si="22"/>
        <v>0</v>
      </c>
      <c r="BT139" s="1008">
        <f t="shared" si="23"/>
        <v>0</v>
      </c>
      <c r="BU139" s="1008">
        <f t="shared" si="24"/>
        <v>0</v>
      </c>
      <c r="BV139" s="1008">
        <f t="shared" si="25"/>
        <v>0</v>
      </c>
      <c r="BW139" s="1008">
        <f t="shared" si="26"/>
        <v>0</v>
      </c>
      <c r="BX139" s="1008">
        <f t="shared" si="27"/>
        <v>0</v>
      </c>
      <c r="BY139" s="1008">
        <f t="shared" si="28"/>
        <v>0</v>
      </c>
      <c r="BZ139" s="1008"/>
      <c r="CA139" s="1008"/>
      <c r="CB139" s="927"/>
      <c r="CC139" s="952">
        <v>1</v>
      </c>
      <c r="CD139" s="1027" t="str">
        <f t="shared" si="29"/>
        <v>Causa 7</v>
      </c>
      <c r="CE139" s="1026" t="str">
        <f t="shared" si="30"/>
        <v>Noticias de prensa que relacionen actos de corrupción al interior de los socios de negocio en el proceso de Gestión predial (parte relacionada: por ejemplo IGAC, lonja de propiedad raíz, catastro)  (Adquisición Predial)</v>
      </c>
      <c r="CF139" s="927"/>
      <c r="CG139" s="927"/>
      <c r="CH139" s="927"/>
      <c r="CI139" s="927"/>
      <c r="CJ139" s="927"/>
      <c r="CK139" s="927"/>
      <c r="CL139" s="927"/>
      <c r="CM139" s="927"/>
      <c r="CN139" s="927"/>
      <c r="CO139" s="927"/>
      <c r="CP139" s="927"/>
      <c r="CQ139" s="927"/>
      <c r="CR139" s="927"/>
      <c r="CS139" s="927"/>
      <c r="CT139" s="927"/>
      <c r="CU139" s="927"/>
      <c r="CV139" s="927"/>
      <c r="CW139" s="927"/>
      <c r="CX139" s="927"/>
      <c r="CY139" s="927"/>
      <c r="CZ139" s="927"/>
      <c r="DA139" s="927"/>
      <c r="DB139" s="927"/>
      <c r="DC139" s="927"/>
      <c r="DD139" s="927"/>
      <c r="DE139" s="927"/>
      <c r="DF139" s="927"/>
      <c r="DG139" s="927"/>
      <c r="DH139" s="927"/>
      <c r="DI139" s="927"/>
      <c r="DJ139" s="927"/>
      <c r="DK139" s="927"/>
      <c r="DL139" s="927"/>
      <c r="DM139" s="927"/>
      <c r="DN139" s="927"/>
      <c r="DO139" s="927"/>
      <c r="DP139" s="927"/>
      <c r="DQ139" s="927"/>
      <c r="DR139" s="927"/>
      <c r="DS139" s="927"/>
      <c r="DT139" s="927"/>
      <c r="DU139" s="927"/>
      <c r="DV139" s="927"/>
      <c r="DW139" s="927"/>
      <c r="DX139" s="927"/>
      <c r="DY139" s="927"/>
      <c r="DZ139" s="927"/>
      <c r="EA139" s="927"/>
      <c r="EB139" s="927"/>
      <c r="EC139" s="927"/>
      <c r="ED139" s="927"/>
      <c r="EE139" s="927"/>
      <c r="EF139" s="927"/>
      <c r="EG139" s="927"/>
    </row>
    <row r="140" spans="1:137" ht="10.5" customHeight="1">
      <c r="A140" s="971" t="str">
        <f>IF(B140="","","Control 8")</f>
        <v/>
      </c>
      <c r="B140" s="2579"/>
      <c r="C140" s="2594"/>
      <c r="D140" s="2595"/>
      <c r="E140" s="2577"/>
      <c r="F140" s="2578"/>
      <c r="G140" s="2579"/>
      <c r="H140" s="2580"/>
      <c r="I140" s="2580"/>
      <c r="J140" s="2581"/>
      <c r="K140" s="2582"/>
      <c r="L140" s="2583"/>
      <c r="M140" s="2583"/>
      <c r="N140" s="2583"/>
      <c r="O140" s="2584"/>
      <c r="P140" s="2555"/>
      <c r="Q140" s="2556"/>
      <c r="R140" s="2555"/>
      <c r="S140" s="2556"/>
      <c r="T140" s="2555"/>
      <c r="U140" s="2556"/>
      <c r="V140" s="2555"/>
      <c r="W140" s="2556"/>
      <c r="X140" s="1030">
        <f t="shared" si="13"/>
        <v>2</v>
      </c>
      <c r="Y140" s="1013">
        <f t="shared" si="31"/>
        <v>0.29399999999999998</v>
      </c>
      <c r="Z140" s="1030">
        <f t="shared" si="14"/>
        <v>2</v>
      </c>
      <c r="AA140" s="1013">
        <f t="shared" si="32"/>
        <v>0.39200000000000002</v>
      </c>
      <c r="AB140" s="2564"/>
      <c r="AC140" s="2565"/>
      <c r="AD140" s="2565"/>
      <c r="AE140" s="2565"/>
      <c r="AF140" s="2565"/>
      <c r="AG140" s="2566"/>
      <c r="AH140" s="2564"/>
      <c r="AI140" s="2565"/>
      <c r="AJ140" s="2565"/>
      <c r="AK140" s="2565"/>
      <c r="AL140" s="2565"/>
      <c r="AM140" s="2566"/>
      <c r="AN140" s="2564"/>
      <c r="AO140" s="2565"/>
      <c r="AP140" s="2565"/>
      <c r="AQ140" s="2565"/>
      <c r="AR140" s="2565"/>
      <c r="AS140" s="2566"/>
      <c r="AT140" s="1012"/>
      <c r="AU140" s="951">
        <v>1</v>
      </c>
      <c r="AW140" s="1029">
        <f t="shared" si="15"/>
        <v>0</v>
      </c>
      <c r="AX140" s="1029">
        <f t="shared" si="16"/>
        <v>0</v>
      </c>
      <c r="AY140" s="1029">
        <f t="shared" si="17"/>
        <v>0</v>
      </c>
      <c r="AZ140" s="970"/>
      <c r="BA140" s="970"/>
      <c r="BB140" s="970"/>
      <c r="BC140" s="970"/>
      <c r="BD140" s="970"/>
      <c r="BE140" s="970"/>
      <c r="BF140" s="970"/>
      <c r="BG140" s="970"/>
      <c r="BH140" s="1028"/>
      <c r="BL140" s="927"/>
      <c r="BM140" s="927"/>
      <c r="BN140" s="927"/>
      <c r="BO140" s="1008">
        <f t="shared" si="18"/>
        <v>0</v>
      </c>
      <c r="BP140" s="1008">
        <f t="shared" si="19"/>
        <v>0</v>
      </c>
      <c r="BQ140" s="1008">
        <f t="shared" si="20"/>
        <v>0</v>
      </c>
      <c r="BR140" s="1008">
        <f t="shared" si="21"/>
        <v>0</v>
      </c>
      <c r="BS140" s="1008">
        <f t="shared" si="22"/>
        <v>0</v>
      </c>
      <c r="BT140" s="1008">
        <f t="shared" si="23"/>
        <v>0</v>
      </c>
      <c r="BU140" s="1008">
        <f t="shared" si="24"/>
        <v>0</v>
      </c>
      <c r="BV140" s="1008">
        <f t="shared" si="25"/>
        <v>0</v>
      </c>
      <c r="BW140" s="1008">
        <f t="shared" si="26"/>
        <v>0</v>
      </c>
      <c r="BX140" s="1008">
        <f t="shared" si="27"/>
        <v>0</v>
      </c>
      <c r="BY140" s="1008">
        <f t="shared" si="28"/>
        <v>0</v>
      </c>
      <c r="BZ140" s="1008"/>
      <c r="CA140" s="1008"/>
      <c r="CB140" s="927"/>
      <c r="CC140" s="952">
        <v>1</v>
      </c>
      <c r="CD140" s="1027" t="str">
        <f t="shared" si="29"/>
        <v/>
      </c>
      <c r="CE140" s="1026" t="str">
        <f t="shared" si="30"/>
        <v/>
      </c>
      <c r="CF140" s="927"/>
      <c r="CG140" s="927"/>
      <c r="CH140" s="927"/>
      <c r="CI140" s="927"/>
      <c r="CJ140" s="927"/>
      <c r="CK140" s="927"/>
      <c r="CL140" s="927"/>
      <c r="CM140" s="927"/>
      <c r="CN140" s="927"/>
      <c r="CO140" s="927"/>
      <c r="CP140" s="927"/>
      <c r="CQ140" s="927"/>
      <c r="CR140" s="927"/>
      <c r="CS140" s="927"/>
      <c r="CT140" s="927"/>
      <c r="CU140" s="927"/>
      <c r="CV140" s="927"/>
      <c r="CW140" s="927"/>
      <c r="CX140" s="927"/>
      <c r="CY140" s="927"/>
      <c r="CZ140" s="927"/>
      <c r="DA140" s="927"/>
      <c r="DB140" s="927"/>
      <c r="DC140" s="927"/>
      <c r="DD140" s="927"/>
      <c r="DE140" s="927"/>
      <c r="DF140" s="927"/>
      <c r="DG140" s="927"/>
      <c r="DH140" s="927"/>
      <c r="DI140" s="927"/>
      <c r="DJ140" s="927"/>
      <c r="DK140" s="927"/>
      <c r="DL140" s="927"/>
      <c r="DM140" s="927"/>
      <c r="DN140" s="927"/>
      <c r="DO140" s="927"/>
      <c r="DP140" s="927"/>
      <c r="DQ140" s="927"/>
      <c r="DR140" s="927"/>
      <c r="DS140" s="927"/>
      <c r="DT140" s="927"/>
      <c r="DU140" s="927"/>
      <c r="DV140" s="927"/>
      <c r="DW140" s="927"/>
      <c r="DX140" s="927"/>
      <c r="DY140" s="927"/>
      <c r="DZ140" s="927"/>
      <c r="EA140" s="927"/>
      <c r="EB140" s="927"/>
      <c r="EC140" s="927"/>
      <c r="ED140" s="927"/>
      <c r="EE140" s="927"/>
      <c r="EF140" s="927"/>
      <c r="EG140" s="927"/>
    </row>
    <row r="141" spans="1:137" ht="10.5" customHeight="1">
      <c r="A141" s="971" t="str">
        <f>IF(B141="","","Control 9")</f>
        <v/>
      </c>
      <c r="B141" s="2579"/>
      <c r="C141" s="2594"/>
      <c r="D141" s="2595"/>
      <c r="E141" s="2577"/>
      <c r="F141" s="2578"/>
      <c r="G141" s="2579"/>
      <c r="H141" s="2580"/>
      <c r="I141" s="2580"/>
      <c r="J141" s="2581"/>
      <c r="K141" s="2582"/>
      <c r="L141" s="2583"/>
      <c r="M141" s="2583"/>
      <c r="N141" s="2583"/>
      <c r="O141" s="2584"/>
      <c r="P141" s="2555"/>
      <c r="Q141" s="2556"/>
      <c r="R141" s="2555"/>
      <c r="S141" s="2556"/>
      <c r="T141" s="2555"/>
      <c r="U141" s="2556"/>
      <c r="V141" s="2555"/>
      <c r="W141" s="2556"/>
      <c r="X141" s="1030">
        <f t="shared" si="13"/>
        <v>2</v>
      </c>
      <c r="Y141" s="1013">
        <f t="shared" si="31"/>
        <v>0.29399999999999998</v>
      </c>
      <c r="Z141" s="1030">
        <f t="shared" si="14"/>
        <v>2</v>
      </c>
      <c r="AA141" s="1013">
        <f t="shared" si="32"/>
        <v>0.39200000000000002</v>
      </c>
      <c r="AB141" s="2564"/>
      <c r="AC141" s="2565"/>
      <c r="AD141" s="2565"/>
      <c r="AE141" s="2565"/>
      <c r="AF141" s="2565"/>
      <c r="AG141" s="2566"/>
      <c r="AH141" s="2564"/>
      <c r="AI141" s="2565"/>
      <c r="AJ141" s="2565"/>
      <c r="AK141" s="2565"/>
      <c r="AL141" s="2565"/>
      <c r="AM141" s="2566"/>
      <c r="AN141" s="2564"/>
      <c r="AO141" s="2565"/>
      <c r="AP141" s="2565"/>
      <c r="AQ141" s="2565"/>
      <c r="AR141" s="2565"/>
      <c r="AS141" s="2566"/>
      <c r="AT141" s="1012"/>
      <c r="AU141" s="951">
        <v>1</v>
      </c>
      <c r="AW141" s="1029">
        <f t="shared" si="15"/>
        <v>0</v>
      </c>
      <c r="AX141" s="1029">
        <f>IF(T141="",0,IF(R141="Automático",0.25,IF(R141="Manual",0.15,0)))</f>
        <v>0</v>
      </c>
      <c r="AY141" s="1029">
        <f>IF(R141="",0,IF(T141="Preventivo",0.25,IF(T141="Detectivo",0.15,IF(T141="Correctivo",0.1,0))))</f>
        <v>0</v>
      </c>
      <c r="AZ141" s="970"/>
      <c r="BA141" s="970"/>
      <c r="BB141" s="970"/>
      <c r="BC141" s="970"/>
      <c r="BD141" s="970"/>
      <c r="BE141" s="970"/>
      <c r="BF141" s="970"/>
      <c r="BG141" s="970"/>
      <c r="BH141" s="970"/>
      <c r="BL141" s="1028"/>
      <c r="BM141" s="1028"/>
      <c r="BN141" s="1028"/>
      <c r="BO141" s="1008">
        <f t="shared" si="18"/>
        <v>0</v>
      </c>
      <c r="BP141" s="1008">
        <f t="shared" si="19"/>
        <v>0</v>
      </c>
      <c r="BQ141" s="1008">
        <f t="shared" si="20"/>
        <v>0</v>
      </c>
      <c r="BR141" s="1008">
        <f t="shared" si="21"/>
        <v>0</v>
      </c>
      <c r="BS141" s="1008">
        <f t="shared" si="22"/>
        <v>0</v>
      </c>
      <c r="BT141" s="1008">
        <f t="shared" si="23"/>
        <v>0</v>
      </c>
      <c r="BU141" s="1008">
        <f t="shared" si="24"/>
        <v>0</v>
      </c>
      <c r="BV141" s="1008">
        <f t="shared" si="25"/>
        <v>0</v>
      </c>
      <c r="BW141" s="1008">
        <f t="shared" si="26"/>
        <v>0</v>
      </c>
      <c r="BX141" s="1008">
        <f t="shared" si="27"/>
        <v>0</v>
      </c>
      <c r="BY141" s="1008">
        <f t="shared" si="28"/>
        <v>0</v>
      </c>
      <c r="BZ141" s="1008"/>
      <c r="CA141" s="1008"/>
      <c r="CB141" s="1028"/>
      <c r="CC141" s="952">
        <v>1</v>
      </c>
      <c r="CD141" s="1031"/>
      <c r="CE141" s="1027" t="str">
        <f>A20</f>
        <v/>
      </c>
      <c r="CF141" s="1026" t="str">
        <f>IF(C20="","",C20)</f>
        <v/>
      </c>
    </row>
    <row r="142" spans="1:137" ht="10.5" customHeight="1">
      <c r="A142" s="971" t="str">
        <f>IF(B142="","","Control 10")</f>
        <v/>
      </c>
      <c r="B142" s="2579"/>
      <c r="C142" s="2594"/>
      <c r="D142" s="2595"/>
      <c r="E142" s="2577"/>
      <c r="F142" s="2578"/>
      <c r="G142" s="2579"/>
      <c r="H142" s="2580"/>
      <c r="I142" s="2580"/>
      <c r="J142" s="2581"/>
      <c r="K142" s="2582"/>
      <c r="L142" s="2583"/>
      <c r="M142" s="2583"/>
      <c r="N142" s="2583"/>
      <c r="O142" s="2584"/>
      <c r="P142" s="2555"/>
      <c r="Q142" s="2556"/>
      <c r="R142" s="2555"/>
      <c r="S142" s="2556"/>
      <c r="T142" s="2555"/>
      <c r="U142" s="2556"/>
      <c r="V142" s="2555"/>
      <c r="W142" s="2556"/>
      <c r="X142" s="1030">
        <f t="shared" si="13"/>
        <v>2</v>
      </c>
      <c r="Y142" s="1013">
        <f t="shared" si="31"/>
        <v>0.29399999999999998</v>
      </c>
      <c r="Z142" s="1030">
        <f t="shared" si="14"/>
        <v>2</v>
      </c>
      <c r="AA142" s="1013">
        <f t="shared" si="32"/>
        <v>0.39200000000000002</v>
      </c>
      <c r="AB142" s="2564"/>
      <c r="AC142" s="2565"/>
      <c r="AD142" s="2565"/>
      <c r="AE142" s="2565"/>
      <c r="AF142" s="2565"/>
      <c r="AG142" s="2566"/>
      <c r="AH142" s="2564"/>
      <c r="AI142" s="2565"/>
      <c r="AJ142" s="2565"/>
      <c r="AK142" s="2565"/>
      <c r="AL142" s="2565"/>
      <c r="AM142" s="2566"/>
      <c r="AN142" s="2564"/>
      <c r="AO142" s="2565"/>
      <c r="AP142" s="2565"/>
      <c r="AQ142" s="2565"/>
      <c r="AR142" s="2565"/>
      <c r="AS142" s="2566"/>
      <c r="AT142" s="1012"/>
      <c r="AU142" s="951">
        <v>1</v>
      </c>
      <c r="AW142" s="1029">
        <f t="shared" si="15"/>
        <v>0</v>
      </c>
      <c r="AX142" s="1029">
        <f t="shared" ref="AX142:AX162" si="33">IF(R142="",0,IF(T142="Preventivo",0.25,IF(T142="Detectivo",0.15,IF(T142="Correctivo",0.1,0))))</f>
        <v>0</v>
      </c>
      <c r="AY142" s="1029">
        <f t="shared" ref="AY142:AY162" si="34">IF(OR(R142=0,T142=0),0,AW142+AX142)</f>
        <v>0</v>
      </c>
      <c r="AZ142" s="970"/>
      <c r="BA142" s="970"/>
      <c r="BB142" s="970"/>
      <c r="BC142" s="970"/>
      <c r="BD142" s="970"/>
      <c r="BE142" s="970"/>
      <c r="BF142" s="970"/>
      <c r="BG142" s="970"/>
      <c r="BH142" s="1028"/>
      <c r="BL142" s="927"/>
      <c r="BM142" s="927"/>
      <c r="BN142" s="927"/>
      <c r="BO142" s="1008">
        <f t="shared" si="18"/>
        <v>0</v>
      </c>
      <c r="BP142" s="1008">
        <f t="shared" si="19"/>
        <v>0</v>
      </c>
      <c r="BQ142" s="1008">
        <f t="shared" si="20"/>
        <v>0</v>
      </c>
      <c r="BR142" s="1008">
        <f t="shared" si="21"/>
        <v>0</v>
      </c>
      <c r="BS142" s="1008">
        <f t="shared" si="22"/>
        <v>0</v>
      </c>
      <c r="BT142" s="1008">
        <f t="shared" si="23"/>
        <v>0</v>
      </c>
      <c r="BU142" s="1008">
        <f t="shared" si="24"/>
        <v>0</v>
      </c>
      <c r="BV142" s="1008">
        <f t="shared" si="25"/>
        <v>0</v>
      </c>
      <c r="BW142" s="1008">
        <f t="shared" si="26"/>
        <v>0</v>
      </c>
      <c r="BX142" s="1008">
        <f t="shared" si="27"/>
        <v>0</v>
      </c>
      <c r="BY142" s="1008">
        <f t="shared" si="28"/>
        <v>0</v>
      </c>
      <c r="BZ142" s="1008"/>
      <c r="CA142" s="1008"/>
      <c r="CB142" s="927"/>
      <c r="CC142" s="952">
        <v>1</v>
      </c>
      <c r="CD142" s="1027" t="str">
        <f t="shared" ref="CD142:CD152" si="35">A21</f>
        <v/>
      </c>
      <c r="CE142" s="1026" t="str">
        <f t="shared" ref="CE142:CE152" si="36">IF(C21="","",C21)</f>
        <v/>
      </c>
      <c r="CF142" s="927"/>
    </row>
    <row r="143" spans="1:137" ht="10.5" customHeight="1">
      <c r="A143" s="971" t="str">
        <f>IF(B143="","","Control 11")</f>
        <v/>
      </c>
      <c r="B143" s="2579"/>
      <c r="C143" s="2594"/>
      <c r="D143" s="2595"/>
      <c r="E143" s="2577"/>
      <c r="F143" s="2578"/>
      <c r="G143" s="2579"/>
      <c r="H143" s="2580"/>
      <c r="I143" s="2580"/>
      <c r="J143" s="2581"/>
      <c r="K143" s="2582"/>
      <c r="L143" s="2583"/>
      <c r="M143" s="2583"/>
      <c r="N143" s="2583"/>
      <c r="O143" s="2584"/>
      <c r="P143" s="2555"/>
      <c r="Q143" s="2556"/>
      <c r="R143" s="2555"/>
      <c r="S143" s="2556"/>
      <c r="T143" s="2555"/>
      <c r="U143" s="2556"/>
      <c r="V143" s="2555"/>
      <c r="W143" s="2556"/>
      <c r="X143" s="1030">
        <f t="shared" si="13"/>
        <v>2</v>
      </c>
      <c r="Y143" s="1013">
        <f t="shared" si="31"/>
        <v>0.29399999999999998</v>
      </c>
      <c r="Z143" s="1030">
        <f t="shared" si="14"/>
        <v>2</v>
      </c>
      <c r="AA143" s="1013">
        <f t="shared" si="32"/>
        <v>0.39200000000000002</v>
      </c>
      <c r="AB143" s="2564"/>
      <c r="AC143" s="2565"/>
      <c r="AD143" s="2565"/>
      <c r="AE143" s="2565"/>
      <c r="AF143" s="2565"/>
      <c r="AG143" s="2566"/>
      <c r="AH143" s="2564"/>
      <c r="AI143" s="2565"/>
      <c r="AJ143" s="2565"/>
      <c r="AK143" s="2565"/>
      <c r="AL143" s="2565"/>
      <c r="AM143" s="2566"/>
      <c r="AN143" s="2564"/>
      <c r="AO143" s="2565"/>
      <c r="AP143" s="2565"/>
      <c r="AQ143" s="2565"/>
      <c r="AR143" s="2565"/>
      <c r="AS143" s="2566"/>
      <c r="AT143" s="1012"/>
      <c r="AU143" s="951">
        <v>1</v>
      </c>
      <c r="AW143" s="1029">
        <f t="shared" si="15"/>
        <v>0</v>
      </c>
      <c r="AX143" s="1029">
        <f t="shared" si="33"/>
        <v>0</v>
      </c>
      <c r="AY143" s="1029">
        <f t="shared" si="34"/>
        <v>0</v>
      </c>
      <c r="AZ143" s="970"/>
      <c r="BA143" s="970"/>
      <c r="BB143" s="970"/>
      <c r="BC143" s="970"/>
      <c r="BD143" s="970"/>
      <c r="BE143" s="970"/>
      <c r="BF143" s="970"/>
      <c r="BG143" s="970"/>
      <c r="BH143" s="1028"/>
      <c r="BL143" s="927"/>
      <c r="BM143" s="927"/>
      <c r="BN143" s="927"/>
      <c r="BO143" s="1008">
        <f t="shared" si="18"/>
        <v>0</v>
      </c>
      <c r="BP143" s="1008">
        <f t="shared" si="19"/>
        <v>0</v>
      </c>
      <c r="BQ143" s="1008">
        <f t="shared" si="20"/>
        <v>0</v>
      </c>
      <c r="BR143" s="1008">
        <f t="shared" si="21"/>
        <v>0</v>
      </c>
      <c r="BS143" s="1008">
        <f t="shared" si="22"/>
        <v>0</v>
      </c>
      <c r="BT143" s="1008">
        <f t="shared" si="23"/>
        <v>0</v>
      </c>
      <c r="BU143" s="1008">
        <f t="shared" si="24"/>
        <v>0</v>
      </c>
      <c r="BV143" s="1008">
        <f t="shared" si="25"/>
        <v>0</v>
      </c>
      <c r="BW143" s="1008">
        <f t="shared" si="26"/>
        <v>0</v>
      </c>
      <c r="BX143" s="1008">
        <f t="shared" si="27"/>
        <v>0</v>
      </c>
      <c r="BY143" s="1008">
        <f t="shared" si="28"/>
        <v>0</v>
      </c>
      <c r="BZ143" s="1008"/>
      <c r="CA143" s="1008"/>
      <c r="CB143" s="927"/>
      <c r="CC143" s="952">
        <v>1</v>
      </c>
      <c r="CD143" s="1027" t="str">
        <f t="shared" si="35"/>
        <v/>
      </c>
      <c r="CE143" s="1026" t="str">
        <f t="shared" si="36"/>
        <v/>
      </c>
      <c r="CF143" s="927"/>
    </row>
    <row r="144" spans="1:137" ht="10.5" customHeight="1">
      <c r="A144" s="971" t="str">
        <f>IF(B144="","","Control 12")</f>
        <v/>
      </c>
      <c r="B144" s="2579"/>
      <c r="C144" s="2594"/>
      <c r="D144" s="2595"/>
      <c r="E144" s="2577"/>
      <c r="F144" s="2578"/>
      <c r="G144" s="2579"/>
      <c r="H144" s="2580"/>
      <c r="I144" s="2580"/>
      <c r="J144" s="2581"/>
      <c r="K144" s="2582"/>
      <c r="L144" s="2583"/>
      <c r="M144" s="2583"/>
      <c r="N144" s="2583"/>
      <c r="O144" s="2584"/>
      <c r="P144" s="2555"/>
      <c r="Q144" s="2556"/>
      <c r="R144" s="2555"/>
      <c r="S144" s="2556"/>
      <c r="T144" s="2555"/>
      <c r="U144" s="2556"/>
      <c r="V144" s="2555"/>
      <c r="W144" s="2556"/>
      <c r="X144" s="1030">
        <f t="shared" si="13"/>
        <v>2</v>
      </c>
      <c r="Y144" s="1013">
        <f t="shared" si="31"/>
        <v>0.29399999999999998</v>
      </c>
      <c r="Z144" s="1030">
        <f t="shared" si="14"/>
        <v>2</v>
      </c>
      <c r="AA144" s="1013">
        <f t="shared" si="32"/>
        <v>0.39200000000000002</v>
      </c>
      <c r="AB144" s="2564"/>
      <c r="AC144" s="2565"/>
      <c r="AD144" s="2565"/>
      <c r="AE144" s="2565"/>
      <c r="AF144" s="2565"/>
      <c r="AG144" s="2566"/>
      <c r="AH144" s="2564"/>
      <c r="AI144" s="2565"/>
      <c r="AJ144" s="2565"/>
      <c r="AK144" s="2565"/>
      <c r="AL144" s="2565"/>
      <c r="AM144" s="2566"/>
      <c r="AN144" s="2564"/>
      <c r="AO144" s="2565"/>
      <c r="AP144" s="2565"/>
      <c r="AQ144" s="2565"/>
      <c r="AR144" s="2565"/>
      <c r="AS144" s="2566"/>
      <c r="AT144" s="1012"/>
      <c r="AU144" s="951">
        <v>1</v>
      </c>
      <c r="AW144" s="1029">
        <f t="shared" si="15"/>
        <v>0</v>
      </c>
      <c r="AX144" s="1029">
        <f t="shared" si="33"/>
        <v>0</v>
      </c>
      <c r="AY144" s="1029">
        <f t="shared" si="34"/>
        <v>0</v>
      </c>
      <c r="AZ144" s="970"/>
      <c r="BA144" s="970"/>
      <c r="BB144" s="970"/>
      <c r="BC144" s="970"/>
      <c r="BD144" s="970"/>
      <c r="BE144" s="970"/>
      <c r="BF144" s="970"/>
      <c r="BG144" s="970"/>
      <c r="BH144" s="1028"/>
      <c r="BL144" s="927"/>
      <c r="BM144" s="927"/>
      <c r="BN144" s="927"/>
      <c r="BO144" s="1008">
        <f t="shared" si="18"/>
        <v>0</v>
      </c>
      <c r="BP144" s="1008">
        <f t="shared" si="19"/>
        <v>0</v>
      </c>
      <c r="BQ144" s="1008">
        <f t="shared" si="20"/>
        <v>0</v>
      </c>
      <c r="BR144" s="1008">
        <f t="shared" si="21"/>
        <v>0</v>
      </c>
      <c r="BS144" s="1008">
        <f t="shared" si="22"/>
        <v>0</v>
      </c>
      <c r="BT144" s="1008">
        <f t="shared" si="23"/>
        <v>0</v>
      </c>
      <c r="BU144" s="1008">
        <f t="shared" si="24"/>
        <v>0</v>
      </c>
      <c r="BV144" s="1008">
        <f t="shared" si="25"/>
        <v>0</v>
      </c>
      <c r="BW144" s="1008">
        <f t="shared" si="26"/>
        <v>0</v>
      </c>
      <c r="BX144" s="1008">
        <f t="shared" si="27"/>
        <v>0</v>
      </c>
      <c r="BY144" s="1008">
        <f t="shared" si="28"/>
        <v>0</v>
      </c>
      <c r="BZ144" s="1008"/>
      <c r="CA144" s="1008"/>
      <c r="CB144" s="927"/>
      <c r="CC144" s="952">
        <v>1</v>
      </c>
      <c r="CD144" s="1027" t="str">
        <f t="shared" si="35"/>
        <v/>
      </c>
      <c r="CE144" s="1026" t="str">
        <f t="shared" si="36"/>
        <v/>
      </c>
      <c r="CF144" s="927"/>
    </row>
    <row r="145" spans="1:84" ht="10.5" customHeight="1">
      <c r="A145" s="971" t="str">
        <f>IF(B145="","","Control 13")</f>
        <v/>
      </c>
      <c r="B145" s="2579"/>
      <c r="C145" s="2594"/>
      <c r="D145" s="2595"/>
      <c r="E145" s="2577"/>
      <c r="F145" s="2578"/>
      <c r="G145" s="2579"/>
      <c r="H145" s="2580"/>
      <c r="I145" s="2580"/>
      <c r="J145" s="2581"/>
      <c r="K145" s="2582"/>
      <c r="L145" s="2583"/>
      <c r="M145" s="2583"/>
      <c r="N145" s="2583"/>
      <c r="O145" s="2584"/>
      <c r="P145" s="2555"/>
      <c r="Q145" s="2556"/>
      <c r="R145" s="2555"/>
      <c r="S145" s="2556"/>
      <c r="T145" s="2555"/>
      <c r="U145" s="2556"/>
      <c r="V145" s="2555"/>
      <c r="W145" s="2556"/>
      <c r="X145" s="1030">
        <f t="shared" si="13"/>
        <v>2</v>
      </c>
      <c r="Y145" s="1013">
        <f t="shared" si="31"/>
        <v>0.29399999999999998</v>
      </c>
      <c r="Z145" s="1030">
        <f t="shared" si="14"/>
        <v>2</v>
      </c>
      <c r="AA145" s="1013">
        <f t="shared" si="32"/>
        <v>0.39200000000000002</v>
      </c>
      <c r="AB145" s="2564"/>
      <c r="AC145" s="2565"/>
      <c r="AD145" s="2565"/>
      <c r="AE145" s="2565"/>
      <c r="AF145" s="2565"/>
      <c r="AG145" s="2566"/>
      <c r="AH145" s="2564"/>
      <c r="AI145" s="2565"/>
      <c r="AJ145" s="2565"/>
      <c r="AK145" s="2565"/>
      <c r="AL145" s="2565"/>
      <c r="AM145" s="2566"/>
      <c r="AN145" s="2564"/>
      <c r="AO145" s="2565"/>
      <c r="AP145" s="2565"/>
      <c r="AQ145" s="2565"/>
      <c r="AR145" s="2565"/>
      <c r="AS145" s="2566"/>
      <c r="AT145" s="1012"/>
      <c r="AU145" s="951">
        <v>1</v>
      </c>
      <c r="AW145" s="1029">
        <f t="shared" si="15"/>
        <v>0</v>
      </c>
      <c r="AX145" s="1029">
        <f t="shared" si="33"/>
        <v>0</v>
      </c>
      <c r="AY145" s="1029">
        <f t="shared" si="34"/>
        <v>0</v>
      </c>
      <c r="AZ145" s="970"/>
      <c r="BA145" s="970"/>
      <c r="BB145" s="970"/>
      <c r="BC145" s="970"/>
      <c r="BD145" s="970"/>
      <c r="BE145" s="970"/>
      <c r="BF145" s="970"/>
      <c r="BG145" s="970"/>
      <c r="BH145" s="1028"/>
      <c r="BL145" s="927"/>
      <c r="BM145" s="927"/>
      <c r="BN145" s="927"/>
      <c r="BO145" s="1008">
        <f t="shared" si="18"/>
        <v>0</v>
      </c>
      <c r="BP145" s="1008">
        <f t="shared" si="19"/>
        <v>0</v>
      </c>
      <c r="BQ145" s="1008">
        <f t="shared" si="20"/>
        <v>0</v>
      </c>
      <c r="BR145" s="1008">
        <f t="shared" si="21"/>
        <v>0</v>
      </c>
      <c r="BS145" s="1008">
        <f t="shared" si="22"/>
        <v>0</v>
      </c>
      <c r="BT145" s="1008">
        <f t="shared" si="23"/>
        <v>0</v>
      </c>
      <c r="BU145" s="1008">
        <f t="shared" si="24"/>
        <v>0</v>
      </c>
      <c r="BV145" s="1008">
        <f t="shared" si="25"/>
        <v>0</v>
      </c>
      <c r="BW145" s="1008">
        <f t="shared" si="26"/>
        <v>0</v>
      </c>
      <c r="BX145" s="1008">
        <f t="shared" si="27"/>
        <v>0</v>
      </c>
      <c r="BY145" s="1008">
        <f t="shared" si="28"/>
        <v>0</v>
      </c>
      <c r="BZ145" s="1008"/>
      <c r="CA145" s="1008"/>
      <c r="CB145" s="927"/>
      <c r="CC145" s="952">
        <v>1</v>
      </c>
      <c r="CD145" s="1027" t="str">
        <f t="shared" si="35"/>
        <v/>
      </c>
      <c r="CE145" s="1026" t="str">
        <f t="shared" si="36"/>
        <v/>
      </c>
      <c r="CF145" s="927"/>
    </row>
    <row r="146" spans="1:84" ht="10.5" customHeight="1">
      <c r="A146" s="971" t="str">
        <f>IF(B146="","","Control 14")</f>
        <v/>
      </c>
      <c r="B146" s="2579"/>
      <c r="C146" s="2594"/>
      <c r="D146" s="2595"/>
      <c r="E146" s="2577"/>
      <c r="F146" s="2578"/>
      <c r="G146" s="2579"/>
      <c r="H146" s="2580"/>
      <c r="I146" s="2580"/>
      <c r="J146" s="2581"/>
      <c r="K146" s="2582"/>
      <c r="L146" s="2583"/>
      <c r="M146" s="2583"/>
      <c r="N146" s="2583"/>
      <c r="O146" s="2584"/>
      <c r="P146" s="2555"/>
      <c r="Q146" s="2556"/>
      <c r="R146" s="2555"/>
      <c r="S146" s="2556"/>
      <c r="T146" s="2555"/>
      <c r="U146" s="2556"/>
      <c r="V146" s="2555"/>
      <c r="W146" s="2556"/>
      <c r="X146" s="1030">
        <f t="shared" si="13"/>
        <v>2</v>
      </c>
      <c r="Y146" s="1013">
        <f t="shared" si="31"/>
        <v>0.29399999999999998</v>
      </c>
      <c r="Z146" s="1030">
        <f t="shared" si="14"/>
        <v>2</v>
      </c>
      <c r="AA146" s="1013">
        <f t="shared" si="32"/>
        <v>0.39200000000000002</v>
      </c>
      <c r="AB146" s="2564"/>
      <c r="AC146" s="2565"/>
      <c r="AD146" s="2565"/>
      <c r="AE146" s="2565"/>
      <c r="AF146" s="2565"/>
      <c r="AG146" s="2566"/>
      <c r="AH146" s="2564"/>
      <c r="AI146" s="2565"/>
      <c r="AJ146" s="2565"/>
      <c r="AK146" s="2565"/>
      <c r="AL146" s="2565"/>
      <c r="AM146" s="2566"/>
      <c r="AN146" s="2564"/>
      <c r="AO146" s="2565"/>
      <c r="AP146" s="2565"/>
      <c r="AQ146" s="2565"/>
      <c r="AR146" s="2565"/>
      <c r="AS146" s="2566"/>
      <c r="AT146" s="1012"/>
      <c r="AU146" s="951">
        <v>1</v>
      </c>
      <c r="AW146" s="1029">
        <f t="shared" si="15"/>
        <v>0</v>
      </c>
      <c r="AX146" s="1029">
        <f t="shared" si="33"/>
        <v>0</v>
      </c>
      <c r="AY146" s="1029">
        <f t="shared" si="34"/>
        <v>0</v>
      </c>
      <c r="AZ146" s="970"/>
      <c r="BA146" s="970"/>
      <c r="BB146" s="970"/>
      <c r="BC146" s="970"/>
      <c r="BD146" s="970"/>
      <c r="BE146" s="970"/>
      <c r="BF146" s="970"/>
      <c r="BG146" s="970"/>
      <c r="BH146" s="1028"/>
      <c r="BL146" s="927"/>
      <c r="BM146" s="927"/>
      <c r="BN146" s="927"/>
      <c r="BO146" s="1008">
        <f t="shared" si="18"/>
        <v>0</v>
      </c>
      <c r="BP146" s="1008">
        <f t="shared" si="19"/>
        <v>0</v>
      </c>
      <c r="BQ146" s="1008">
        <f t="shared" si="20"/>
        <v>0</v>
      </c>
      <c r="BR146" s="1008">
        <f t="shared" si="21"/>
        <v>0</v>
      </c>
      <c r="BS146" s="1008">
        <f t="shared" si="22"/>
        <v>0</v>
      </c>
      <c r="BT146" s="1008">
        <f t="shared" si="23"/>
        <v>0</v>
      </c>
      <c r="BU146" s="1008">
        <f t="shared" si="24"/>
        <v>0</v>
      </c>
      <c r="BV146" s="1008">
        <f t="shared" si="25"/>
        <v>0</v>
      </c>
      <c r="BW146" s="1008">
        <f t="shared" si="26"/>
        <v>0</v>
      </c>
      <c r="BX146" s="1008">
        <f t="shared" si="27"/>
        <v>0</v>
      </c>
      <c r="BY146" s="1008">
        <f t="shared" si="28"/>
        <v>0</v>
      </c>
      <c r="BZ146" s="1008"/>
      <c r="CA146" s="1008"/>
      <c r="CB146" s="927"/>
      <c r="CC146" s="952">
        <v>1</v>
      </c>
      <c r="CD146" s="1027" t="str">
        <f t="shared" si="35"/>
        <v/>
      </c>
      <c r="CE146" s="1026" t="str">
        <f t="shared" si="36"/>
        <v/>
      </c>
      <c r="CF146" s="927"/>
    </row>
    <row r="147" spans="1:84" ht="10.5" customHeight="1">
      <c r="A147" s="971" t="str">
        <f>IF(B147="","","Control 15")</f>
        <v/>
      </c>
      <c r="B147" s="2579"/>
      <c r="C147" s="2594"/>
      <c r="D147" s="2595"/>
      <c r="E147" s="2577"/>
      <c r="F147" s="2578"/>
      <c r="G147" s="2579"/>
      <c r="H147" s="2580"/>
      <c r="I147" s="2580"/>
      <c r="J147" s="2581"/>
      <c r="K147" s="2582"/>
      <c r="L147" s="2583"/>
      <c r="M147" s="2583"/>
      <c r="N147" s="2583"/>
      <c r="O147" s="2584"/>
      <c r="P147" s="2555"/>
      <c r="Q147" s="2556"/>
      <c r="R147" s="2555"/>
      <c r="S147" s="2556"/>
      <c r="T147" s="2555"/>
      <c r="U147" s="2556"/>
      <c r="V147" s="2555"/>
      <c r="W147" s="2556"/>
      <c r="X147" s="1030">
        <f t="shared" si="13"/>
        <v>2</v>
      </c>
      <c r="Y147" s="1013">
        <f t="shared" si="31"/>
        <v>0.29399999999999998</v>
      </c>
      <c r="Z147" s="1030">
        <f t="shared" si="14"/>
        <v>2</v>
      </c>
      <c r="AA147" s="1013">
        <f t="shared" si="32"/>
        <v>0.39200000000000002</v>
      </c>
      <c r="AB147" s="2564"/>
      <c r="AC147" s="2565"/>
      <c r="AD147" s="2565"/>
      <c r="AE147" s="2565"/>
      <c r="AF147" s="2565"/>
      <c r="AG147" s="2566"/>
      <c r="AH147" s="2564"/>
      <c r="AI147" s="2565"/>
      <c r="AJ147" s="2565"/>
      <c r="AK147" s="2565"/>
      <c r="AL147" s="2565"/>
      <c r="AM147" s="2566"/>
      <c r="AN147" s="2564"/>
      <c r="AO147" s="2565"/>
      <c r="AP147" s="2565"/>
      <c r="AQ147" s="2565"/>
      <c r="AR147" s="2565"/>
      <c r="AS147" s="2566"/>
      <c r="AT147" s="1012"/>
      <c r="AU147" s="951">
        <v>1</v>
      </c>
      <c r="AW147" s="1029">
        <f t="shared" si="15"/>
        <v>0</v>
      </c>
      <c r="AX147" s="1029">
        <f t="shared" si="33"/>
        <v>0</v>
      </c>
      <c r="AY147" s="1029">
        <f t="shared" si="34"/>
        <v>0</v>
      </c>
      <c r="AZ147" s="970"/>
      <c r="BA147" s="970"/>
      <c r="BB147" s="970"/>
      <c r="BC147" s="970"/>
      <c r="BD147" s="970"/>
      <c r="BE147" s="970"/>
      <c r="BF147" s="970"/>
      <c r="BG147" s="970"/>
      <c r="BH147" s="1028"/>
      <c r="BL147" s="927"/>
      <c r="BM147" s="927"/>
      <c r="BN147" s="927"/>
      <c r="BO147" s="1008">
        <f t="shared" si="18"/>
        <v>0</v>
      </c>
      <c r="BP147" s="1008">
        <f t="shared" si="19"/>
        <v>0</v>
      </c>
      <c r="BQ147" s="1008">
        <f t="shared" si="20"/>
        <v>0</v>
      </c>
      <c r="BR147" s="1008">
        <f t="shared" si="21"/>
        <v>0</v>
      </c>
      <c r="BS147" s="1008">
        <f t="shared" si="22"/>
        <v>0</v>
      </c>
      <c r="BT147" s="1008">
        <f t="shared" si="23"/>
        <v>0</v>
      </c>
      <c r="BU147" s="1008">
        <f t="shared" si="24"/>
        <v>0</v>
      </c>
      <c r="BV147" s="1008">
        <f t="shared" si="25"/>
        <v>0</v>
      </c>
      <c r="BW147" s="1008">
        <f t="shared" si="26"/>
        <v>0</v>
      </c>
      <c r="BX147" s="1008">
        <f t="shared" si="27"/>
        <v>0</v>
      </c>
      <c r="BY147" s="1008">
        <f t="shared" si="28"/>
        <v>0</v>
      </c>
      <c r="BZ147" s="1008"/>
      <c r="CA147" s="1008"/>
      <c r="CB147" s="927"/>
      <c r="CC147" s="952">
        <v>1</v>
      </c>
      <c r="CD147" s="1027" t="str">
        <f t="shared" si="35"/>
        <v/>
      </c>
      <c r="CE147" s="1026" t="str">
        <f t="shared" si="36"/>
        <v/>
      </c>
      <c r="CF147" s="927"/>
    </row>
    <row r="148" spans="1:84" ht="10.5" customHeight="1">
      <c r="A148" s="971" t="str">
        <f>IF(B148="","","Control 16")</f>
        <v/>
      </c>
      <c r="B148" s="2579"/>
      <c r="C148" s="2594"/>
      <c r="D148" s="2595"/>
      <c r="E148" s="2577"/>
      <c r="F148" s="2578"/>
      <c r="G148" s="2579"/>
      <c r="H148" s="2580"/>
      <c r="I148" s="2580"/>
      <c r="J148" s="2581"/>
      <c r="K148" s="2582"/>
      <c r="L148" s="2583"/>
      <c r="M148" s="2583"/>
      <c r="N148" s="2583"/>
      <c r="O148" s="2584"/>
      <c r="P148" s="2555"/>
      <c r="Q148" s="2556"/>
      <c r="R148" s="2555"/>
      <c r="S148" s="2556"/>
      <c r="T148" s="2555"/>
      <c r="U148" s="2556"/>
      <c r="V148" s="2555"/>
      <c r="W148" s="2556"/>
      <c r="X148" s="1030">
        <f t="shared" si="13"/>
        <v>2</v>
      </c>
      <c r="Y148" s="1013">
        <f t="shared" si="31"/>
        <v>0.29399999999999998</v>
      </c>
      <c r="Z148" s="1030">
        <f t="shared" si="14"/>
        <v>2</v>
      </c>
      <c r="AA148" s="1013">
        <f t="shared" si="32"/>
        <v>0.39200000000000002</v>
      </c>
      <c r="AB148" s="2564"/>
      <c r="AC148" s="2565"/>
      <c r="AD148" s="2565"/>
      <c r="AE148" s="2565"/>
      <c r="AF148" s="2565"/>
      <c r="AG148" s="2566"/>
      <c r="AH148" s="2564"/>
      <c r="AI148" s="2565"/>
      <c r="AJ148" s="2565"/>
      <c r="AK148" s="2565"/>
      <c r="AL148" s="2565"/>
      <c r="AM148" s="2566"/>
      <c r="AN148" s="2564"/>
      <c r="AO148" s="2565"/>
      <c r="AP148" s="2565"/>
      <c r="AQ148" s="2565"/>
      <c r="AR148" s="2565"/>
      <c r="AS148" s="2566"/>
      <c r="AT148" s="1012"/>
      <c r="AU148" s="951">
        <v>1</v>
      </c>
      <c r="AW148" s="1029">
        <f t="shared" si="15"/>
        <v>0</v>
      </c>
      <c r="AX148" s="1029">
        <f t="shared" si="33"/>
        <v>0</v>
      </c>
      <c r="AY148" s="1029">
        <f t="shared" si="34"/>
        <v>0</v>
      </c>
      <c r="AZ148" s="970"/>
      <c r="BA148" s="970"/>
      <c r="BB148" s="970"/>
      <c r="BC148" s="970"/>
      <c r="BD148" s="970"/>
      <c r="BE148" s="970"/>
      <c r="BF148" s="970"/>
      <c r="BG148" s="970"/>
      <c r="BH148" s="1028"/>
      <c r="BL148" s="927"/>
      <c r="BM148" s="927"/>
      <c r="BN148" s="927"/>
      <c r="BO148" s="1008">
        <f t="shared" si="18"/>
        <v>0</v>
      </c>
      <c r="BP148" s="1008">
        <f t="shared" si="19"/>
        <v>0</v>
      </c>
      <c r="BQ148" s="1008">
        <f t="shared" si="20"/>
        <v>0</v>
      </c>
      <c r="BR148" s="1008">
        <f t="shared" si="21"/>
        <v>0</v>
      </c>
      <c r="BS148" s="1008">
        <f t="shared" si="22"/>
        <v>0</v>
      </c>
      <c r="BT148" s="1008">
        <f t="shared" si="23"/>
        <v>0</v>
      </c>
      <c r="BU148" s="1008">
        <f t="shared" si="24"/>
        <v>0</v>
      </c>
      <c r="BV148" s="1008">
        <f t="shared" si="25"/>
        <v>0</v>
      </c>
      <c r="BW148" s="1008">
        <f t="shared" si="26"/>
        <v>0</v>
      </c>
      <c r="BX148" s="1008">
        <f t="shared" si="27"/>
        <v>0</v>
      </c>
      <c r="BY148" s="1008">
        <f t="shared" si="28"/>
        <v>0</v>
      </c>
      <c r="BZ148" s="1008"/>
      <c r="CA148" s="1008"/>
      <c r="CB148" s="927"/>
      <c r="CC148" s="952">
        <v>1</v>
      </c>
      <c r="CD148" s="1027" t="str">
        <f t="shared" si="35"/>
        <v/>
      </c>
      <c r="CE148" s="1026" t="str">
        <f t="shared" si="36"/>
        <v/>
      </c>
      <c r="CF148" s="927"/>
    </row>
    <row r="149" spans="1:84" ht="10.5" customHeight="1">
      <c r="A149" s="971" t="str">
        <f>IF(B149="","","Control 17")</f>
        <v/>
      </c>
      <c r="B149" s="2579"/>
      <c r="C149" s="2594"/>
      <c r="D149" s="2595"/>
      <c r="E149" s="2577"/>
      <c r="F149" s="2578"/>
      <c r="G149" s="2579"/>
      <c r="H149" s="2580"/>
      <c r="I149" s="2580"/>
      <c r="J149" s="2581"/>
      <c r="K149" s="2582"/>
      <c r="L149" s="2583"/>
      <c r="M149" s="2583"/>
      <c r="N149" s="2583"/>
      <c r="O149" s="2584"/>
      <c r="P149" s="2555"/>
      <c r="Q149" s="2556"/>
      <c r="R149" s="2555"/>
      <c r="S149" s="2556"/>
      <c r="T149" s="2555"/>
      <c r="U149" s="2556"/>
      <c r="V149" s="2555"/>
      <c r="W149" s="2556"/>
      <c r="X149" s="1030">
        <f t="shared" si="13"/>
        <v>2</v>
      </c>
      <c r="Y149" s="1013">
        <f t="shared" si="31"/>
        <v>0.29399999999999998</v>
      </c>
      <c r="Z149" s="1030">
        <f t="shared" si="14"/>
        <v>2</v>
      </c>
      <c r="AA149" s="1013">
        <f t="shared" si="32"/>
        <v>0.39200000000000002</v>
      </c>
      <c r="AB149" s="2564"/>
      <c r="AC149" s="2565"/>
      <c r="AD149" s="2565"/>
      <c r="AE149" s="2565"/>
      <c r="AF149" s="2565"/>
      <c r="AG149" s="2566"/>
      <c r="AH149" s="2564"/>
      <c r="AI149" s="2565"/>
      <c r="AJ149" s="2565"/>
      <c r="AK149" s="2565"/>
      <c r="AL149" s="2565"/>
      <c r="AM149" s="2566"/>
      <c r="AN149" s="2564"/>
      <c r="AO149" s="2565"/>
      <c r="AP149" s="2565"/>
      <c r="AQ149" s="2565"/>
      <c r="AR149" s="2565"/>
      <c r="AS149" s="2566"/>
      <c r="AT149" s="1012"/>
      <c r="AU149" s="951">
        <v>1</v>
      </c>
      <c r="AW149" s="1029">
        <f t="shared" si="15"/>
        <v>0</v>
      </c>
      <c r="AX149" s="1029">
        <f t="shared" si="33"/>
        <v>0</v>
      </c>
      <c r="AY149" s="1029">
        <f t="shared" si="34"/>
        <v>0</v>
      </c>
      <c r="AZ149" s="970"/>
      <c r="BA149" s="970"/>
      <c r="BB149" s="970"/>
      <c r="BC149" s="970"/>
      <c r="BD149" s="970"/>
      <c r="BE149" s="970"/>
      <c r="BF149" s="970"/>
      <c r="BG149" s="970"/>
      <c r="BH149" s="1028"/>
      <c r="BL149" s="927"/>
      <c r="BM149" s="927"/>
      <c r="BN149" s="927"/>
      <c r="BO149" s="1008">
        <f t="shared" si="18"/>
        <v>0</v>
      </c>
      <c r="BP149" s="1008">
        <f t="shared" si="19"/>
        <v>0</v>
      </c>
      <c r="BQ149" s="1008">
        <f t="shared" si="20"/>
        <v>0</v>
      </c>
      <c r="BR149" s="1008">
        <f t="shared" si="21"/>
        <v>0</v>
      </c>
      <c r="BS149" s="1008">
        <f t="shared" si="22"/>
        <v>0</v>
      </c>
      <c r="BT149" s="1008">
        <f t="shared" si="23"/>
        <v>0</v>
      </c>
      <c r="BU149" s="1008">
        <f t="shared" si="24"/>
        <v>0</v>
      </c>
      <c r="BV149" s="1008">
        <f t="shared" si="25"/>
        <v>0</v>
      </c>
      <c r="BW149" s="1008">
        <f t="shared" si="26"/>
        <v>0</v>
      </c>
      <c r="BX149" s="1008">
        <f t="shared" si="27"/>
        <v>0</v>
      </c>
      <c r="BY149" s="1008">
        <f t="shared" si="28"/>
        <v>0</v>
      </c>
      <c r="BZ149" s="1008"/>
      <c r="CA149" s="1008"/>
      <c r="CB149" s="927"/>
      <c r="CC149" s="952">
        <v>1</v>
      </c>
      <c r="CD149" s="1027" t="str">
        <f t="shared" si="35"/>
        <v/>
      </c>
      <c r="CE149" s="1026" t="str">
        <f t="shared" si="36"/>
        <v/>
      </c>
      <c r="CF149" s="927"/>
    </row>
    <row r="150" spans="1:84" ht="10.5" customHeight="1">
      <c r="A150" s="971" t="str">
        <f>IF(B150="","","Control 18")</f>
        <v/>
      </c>
      <c r="B150" s="2579"/>
      <c r="C150" s="2594"/>
      <c r="D150" s="2595"/>
      <c r="E150" s="2577"/>
      <c r="F150" s="2578"/>
      <c r="G150" s="2579"/>
      <c r="H150" s="2580"/>
      <c r="I150" s="2580"/>
      <c r="J150" s="2581"/>
      <c r="K150" s="2582"/>
      <c r="L150" s="2583"/>
      <c r="M150" s="2583"/>
      <c r="N150" s="2583"/>
      <c r="O150" s="2584"/>
      <c r="P150" s="2555"/>
      <c r="Q150" s="2556"/>
      <c r="R150" s="2555"/>
      <c r="S150" s="2556"/>
      <c r="T150" s="2555"/>
      <c r="U150" s="2556"/>
      <c r="V150" s="2555"/>
      <c r="W150" s="2556"/>
      <c r="X150" s="1030">
        <f t="shared" si="13"/>
        <v>2</v>
      </c>
      <c r="Y150" s="1013">
        <f t="shared" si="31"/>
        <v>0.29399999999999998</v>
      </c>
      <c r="Z150" s="1030">
        <f t="shared" si="14"/>
        <v>2</v>
      </c>
      <c r="AA150" s="1013">
        <f t="shared" si="32"/>
        <v>0.39200000000000002</v>
      </c>
      <c r="AB150" s="2564"/>
      <c r="AC150" s="2565"/>
      <c r="AD150" s="2565"/>
      <c r="AE150" s="2565"/>
      <c r="AF150" s="2565"/>
      <c r="AG150" s="2566"/>
      <c r="AH150" s="2564"/>
      <c r="AI150" s="2565"/>
      <c r="AJ150" s="2565"/>
      <c r="AK150" s="2565"/>
      <c r="AL150" s="2565"/>
      <c r="AM150" s="2566"/>
      <c r="AN150" s="2564"/>
      <c r="AO150" s="2565"/>
      <c r="AP150" s="2565"/>
      <c r="AQ150" s="2565"/>
      <c r="AR150" s="2565"/>
      <c r="AS150" s="2566"/>
      <c r="AT150" s="1012"/>
      <c r="AU150" s="951">
        <v>1</v>
      </c>
      <c r="AW150" s="1029">
        <f t="shared" si="15"/>
        <v>0</v>
      </c>
      <c r="AX150" s="1029">
        <f t="shared" si="33"/>
        <v>0</v>
      </c>
      <c r="AY150" s="1029">
        <f t="shared" si="34"/>
        <v>0</v>
      </c>
      <c r="AZ150" s="970"/>
      <c r="BA150" s="970"/>
      <c r="BB150" s="970"/>
      <c r="BC150" s="970"/>
      <c r="BD150" s="970"/>
      <c r="BE150" s="970"/>
      <c r="BF150" s="970"/>
      <c r="BG150" s="970"/>
      <c r="BH150" s="1028"/>
      <c r="BL150" s="927"/>
      <c r="BM150" s="927"/>
      <c r="BN150" s="927"/>
      <c r="BO150" s="1008">
        <f t="shared" si="18"/>
        <v>0</v>
      </c>
      <c r="BP150" s="1008">
        <f t="shared" si="19"/>
        <v>0</v>
      </c>
      <c r="BQ150" s="1008">
        <f t="shared" si="20"/>
        <v>0</v>
      </c>
      <c r="BR150" s="1008">
        <f t="shared" si="21"/>
        <v>0</v>
      </c>
      <c r="BS150" s="1008">
        <f t="shared" si="22"/>
        <v>0</v>
      </c>
      <c r="BT150" s="1008">
        <f t="shared" si="23"/>
        <v>0</v>
      </c>
      <c r="BU150" s="1008">
        <f t="shared" si="24"/>
        <v>0</v>
      </c>
      <c r="BV150" s="1008">
        <f t="shared" si="25"/>
        <v>0</v>
      </c>
      <c r="BW150" s="1008">
        <f t="shared" si="26"/>
        <v>0</v>
      </c>
      <c r="BX150" s="1008">
        <f t="shared" si="27"/>
        <v>0</v>
      </c>
      <c r="BY150" s="1008">
        <f t="shared" si="28"/>
        <v>0</v>
      </c>
      <c r="BZ150" s="1008"/>
      <c r="CA150" s="1008"/>
      <c r="CB150" s="927"/>
      <c r="CC150" s="952">
        <v>1</v>
      </c>
      <c r="CD150" s="1027" t="str">
        <f t="shared" si="35"/>
        <v/>
      </c>
      <c r="CE150" s="1026" t="str">
        <f t="shared" si="36"/>
        <v/>
      </c>
      <c r="CF150" s="927"/>
    </row>
    <row r="151" spans="1:84" ht="10.5" customHeight="1">
      <c r="A151" s="971" t="str">
        <f>IF(B151="","","Control 19")</f>
        <v/>
      </c>
      <c r="B151" s="2579"/>
      <c r="C151" s="2594"/>
      <c r="D151" s="2595"/>
      <c r="E151" s="2577"/>
      <c r="F151" s="2578"/>
      <c r="G151" s="2579"/>
      <c r="H151" s="2580"/>
      <c r="I151" s="2580"/>
      <c r="J151" s="2581"/>
      <c r="K151" s="2582"/>
      <c r="L151" s="2583"/>
      <c r="M151" s="2583"/>
      <c r="N151" s="2583"/>
      <c r="O151" s="2584"/>
      <c r="P151" s="2555"/>
      <c r="Q151" s="2556"/>
      <c r="R151" s="2555"/>
      <c r="S151" s="2556"/>
      <c r="T151" s="2555"/>
      <c r="U151" s="2556"/>
      <c r="V151" s="2555"/>
      <c r="W151" s="2556"/>
      <c r="X151" s="1030">
        <f t="shared" si="13"/>
        <v>2</v>
      </c>
      <c r="Y151" s="1013">
        <f t="shared" si="31"/>
        <v>0.29399999999999998</v>
      </c>
      <c r="Z151" s="1030">
        <f t="shared" si="14"/>
        <v>2</v>
      </c>
      <c r="AA151" s="1013">
        <f t="shared" si="32"/>
        <v>0.39200000000000002</v>
      </c>
      <c r="AB151" s="2564"/>
      <c r="AC151" s="2565"/>
      <c r="AD151" s="2565"/>
      <c r="AE151" s="2565"/>
      <c r="AF151" s="2565"/>
      <c r="AG151" s="2566"/>
      <c r="AH151" s="2564"/>
      <c r="AI151" s="2565"/>
      <c r="AJ151" s="2565"/>
      <c r="AK151" s="2565"/>
      <c r="AL151" s="2565"/>
      <c r="AM151" s="2566"/>
      <c r="AN151" s="2564"/>
      <c r="AO151" s="2565"/>
      <c r="AP151" s="2565"/>
      <c r="AQ151" s="2565"/>
      <c r="AR151" s="2565"/>
      <c r="AS151" s="2566"/>
      <c r="AT151" s="1012"/>
      <c r="AU151" s="951">
        <v>1</v>
      </c>
      <c r="AW151" s="1029">
        <f t="shared" si="15"/>
        <v>0</v>
      </c>
      <c r="AX151" s="1029">
        <f t="shared" si="33"/>
        <v>0</v>
      </c>
      <c r="AY151" s="1029">
        <f t="shared" si="34"/>
        <v>0</v>
      </c>
      <c r="AZ151" s="970"/>
      <c r="BA151" s="970"/>
      <c r="BB151" s="970"/>
      <c r="BC151" s="970"/>
      <c r="BD151" s="970"/>
      <c r="BE151" s="970"/>
      <c r="BF151" s="970"/>
      <c r="BG151" s="970"/>
      <c r="BH151" s="1028"/>
      <c r="BL151" s="927"/>
      <c r="BM151" s="927"/>
      <c r="BN151" s="927"/>
      <c r="BO151" s="1008">
        <f t="shared" si="18"/>
        <v>0</v>
      </c>
      <c r="BP151" s="1008">
        <f t="shared" si="19"/>
        <v>0</v>
      </c>
      <c r="BQ151" s="1008">
        <f t="shared" si="20"/>
        <v>0</v>
      </c>
      <c r="BR151" s="1008">
        <f t="shared" si="21"/>
        <v>0</v>
      </c>
      <c r="BS151" s="1008">
        <f t="shared" si="22"/>
        <v>0</v>
      </c>
      <c r="BT151" s="1008">
        <f t="shared" si="23"/>
        <v>0</v>
      </c>
      <c r="BU151" s="1008">
        <f t="shared" si="24"/>
        <v>0</v>
      </c>
      <c r="BV151" s="1008">
        <f t="shared" si="25"/>
        <v>0</v>
      </c>
      <c r="BW151" s="1008">
        <f t="shared" si="26"/>
        <v>0</v>
      </c>
      <c r="BX151" s="1008">
        <f t="shared" si="27"/>
        <v>0</v>
      </c>
      <c r="BY151" s="1008">
        <f t="shared" si="28"/>
        <v>0</v>
      </c>
      <c r="BZ151" s="1008"/>
      <c r="CA151" s="1008"/>
      <c r="CB151" s="927"/>
      <c r="CC151" s="952">
        <v>1</v>
      </c>
      <c r="CD151" s="1027" t="str">
        <f t="shared" si="35"/>
        <v/>
      </c>
      <c r="CE151" s="1026" t="str">
        <f t="shared" si="36"/>
        <v/>
      </c>
      <c r="CF151" s="927"/>
    </row>
    <row r="152" spans="1:84" ht="10.5" customHeight="1">
      <c r="A152" s="971" t="str">
        <f>IF(B152="","","Control 20")</f>
        <v/>
      </c>
      <c r="B152" s="2579"/>
      <c r="C152" s="2594"/>
      <c r="D152" s="2595"/>
      <c r="E152" s="2577"/>
      <c r="F152" s="2578"/>
      <c r="G152" s="2579"/>
      <c r="H152" s="2580"/>
      <c r="I152" s="2580"/>
      <c r="J152" s="2581"/>
      <c r="K152" s="2582"/>
      <c r="L152" s="2583"/>
      <c r="M152" s="2583"/>
      <c r="N152" s="2583"/>
      <c r="O152" s="2584"/>
      <c r="P152" s="2555"/>
      <c r="Q152" s="2556"/>
      <c r="R152" s="2555"/>
      <c r="S152" s="2556"/>
      <c r="T152" s="2555"/>
      <c r="U152" s="2556"/>
      <c r="V152" s="2555"/>
      <c r="W152" s="2556"/>
      <c r="X152" s="1030">
        <f t="shared" si="13"/>
        <v>2</v>
      </c>
      <c r="Y152" s="1013">
        <f t="shared" si="31"/>
        <v>0.29399999999999998</v>
      </c>
      <c r="Z152" s="1030">
        <f t="shared" si="14"/>
        <v>2</v>
      </c>
      <c r="AA152" s="1013">
        <f t="shared" si="32"/>
        <v>0.39200000000000002</v>
      </c>
      <c r="AB152" s="2564"/>
      <c r="AC152" s="2565"/>
      <c r="AD152" s="2565"/>
      <c r="AE152" s="2565"/>
      <c r="AF152" s="2565"/>
      <c r="AG152" s="2566"/>
      <c r="AH152" s="2564"/>
      <c r="AI152" s="2565"/>
      <c r="AJ152" s="2565"/>
      <c r="AK152" s="2565"/>
      <c r="AL152" s="2565"/>
      <c r="AM152" s="2566"/>
      <c r="AN152" s="2564"/>
      <c r="AO152" s="2565"/>
      <c r="AP152" s="2565"/>
      <c r="AQ152" s="2565"/>
      <c r="AR152" s="2565"/>
      <c r="AS152" s="2566"/>
      <c r="AT152" s="1012"/>
      <c r="AU152" s="951">
        <v>1</v>
      </c>
      <c r="AW152" s="1029">
        <f t="shared" si="15"/>
        <v>0</v>
      </c>
      <c r="AX152" s="1029">
        <f t="shared" si="33"/>
        <v>0</v>
      </c>
      <c r="AY152" s="1029">
        <f t="shared" si="34"/>
        <v>0</v>
      </c>
      <c r="AZ152" s="970"/>
      <c r="BA152" s="970"/>
      <c r="BB152" s="970"/>
      <c r="BC152" s="970"/>
      <c r="BD152" s="970"/>
      <c r="BE152" s="970"/>
      <c r="BF152" s="970"/>
      <c r="BG152" s="970"/>
      <c r="BH152" s="1028"/>
      <c r="BL152" s="927"/>
      <c r="BM152" s="927"/>
      <c r="BN152" s="927"/>
      <c r="BO152" s="1008">
        <f t="shared" si="18"/>
        <v>0</v>
      </c>
      <c r="BP152" s="1008">
        <f t="shared" si="19"/>
        <v>0</v>
      </c>
      <c r="BQ152" s="1008">
        <f t="shared" si="20"/>
        <v>0</v>
      </c>
      <c r="BR152" s="1008">
        <f t="shared" si="21"/>
        <v>0</v>
      </c>
      <c r="BS152" s="1008">
        <f t="shared" si="22"/>
        <v>0</v>
      </c>
      <c r="BT152" s="1008">
        <f t="shared" si="23"/>
        <v>0</v>
      </c>
      <c r="BU152" s="1008">
        <f t="shared" si="24"/>
        <v>0</v>
      </c>
      <c r="BV152" s="1008">
        <f t="shared" si="25"/>
        <v>0</v>
      </c>
      <c r="BW152" s="1008">
        <f t="shared" si="26"/>
        <v>0</v>
      </c>
      <c r="BX152" s="1008">
        <f t="shared" si="27"/>
        <v>0</v>
      </c>
      <c r="BY152" s="1008">
        <f t="shared" si="28"/>
        <v>0</v>
      </c>
      <c r="BZ152" s="1008"/>
      <c r="CA152" s="1008"/>
      <c r="CB152" s="927"/>
      <c r="CC152" s="952">
        <v>1</v>
      </c>
      <c r="CD152" s="1027" t="str">
        <f t="shared" si="35"/>
        <v/>
      </c>
      <c r="CE152" s="1026" t="str">
        <f t="shared" si="36"/>
        <v/>
      </c>
      <c r="CF152" s="927"/>
    </row>
    <row r="153" spans="1:84" ht="10.5" customHeight="1">
      <c r="A153" s="971" t="str">
        <f>IF(B153="","","Control 21")</f>
        <v/>
      </c>
      <c r="B153" s="2579"/>
      <c r="C153" s="2594"/>
      <c r="D153" s="2595"/>
      <c r="E153" s="2577"/>
      <c r="F153" s="2578"/>
      <c r="G153" s="2579"/>
      <c r="H153" s="2580"/>
      <c r="I153" s="2580"/>
      <c r="J153" s="2581"/>
      <c r="K153" s="2582"/>
      <c r="L153" s="2583"/>
      <c r="M153" s="2583"/>
      <c r="N153" s="2583"/>
      <c r="O153" s="2584"/>
      <c r="P153" s="2555"/>
      <c r="Q153" s="2556"/>
      <c r="R153" s="2555"/>
      <c r="S153" s="2556"/>
      <c r="T153" s="2555"/>
      <c r="U153" s="2556"/>
      <c r="V153" s="2555"/>
      <c r="W153" s="2556"/>
      <c r="X153" s="1030">
        <f t="shared" si="13"/>
        <v>2</v>
      </c>
      <c r="Y153" s="1013">
        <f t="shared" si="31"/>
        <v>0.29399999999999998</v>
      </c>
      <c r="Z153" s="1030">
        <f t="shared" si="14"/>
        <v>2</v>
      </c>
      <c r="AA153" s="1013">
        <f t="shared" si="32"/>
        <v>0.39200000000000002</v>
      </c>
      <c r="AB153" s="2564"/>
      <c r="AC153" s="2565"/>
      <c r="AD153" s="2565"/>
      <c r="AE153" s="2565"/>
      <c r="AF153" s="2565"/>
      <c r="AG153" s="2566"/>
      <c r="AH153" s="2564"/>
      <c r="AI153" s="2565"/>
      <c r="AJ153" s="2565"/>
      <c r="AK153" s="2565"/>
      <c r="AL153" s="2565"/>
      <c r="AM153" s="2566"/>
      <c r="AN153" s="2564"/>
      <c r="AO153" s="2565"/>
      <c r="AP153" s="2565"/>
      <c r="AQ153" s="2565"/>
      <c r="AR153" s="2565"/>
      <c r="AS153" s="2566"/>
      <c r="AT153" s="1012"/>
      <c r="AU153" s="951">
        <v>1</v>
      </c>
      <c r="AW153" s="1029">
        <f t="shared" si="15"/>
        <v>0</v>
      </c>
      <c r="AX153" s="1029">
        <f t="shared" si="33"/>
        <v>0</v>
      </c>
      <c r="AY153" s="1029">
        <f t="shared" si="34"/>
        <v>0</v>
      </c>
      <c r="AZ153" s="970"/>
      <c r="BA153" s="970"/>
      <c r="BB153" s="970"/>
      <c r="BC153" s="970"/>
      <c r="BD153" s="970"/>
      <c r="BE153" s="970"/>
      <c r="BF153" s="970"/>
      <c r="BG153" s="970"/>
      <c r="BH153" s="1028"/>
      <c r="BL153" s="927"/>
      <c r="BM153" s="927"/>
      <c r="BN153" s="927"/>
      <c r="BO153" s="1008">
        <f t="shared" si="18"/>
        <v>0</v>
      </c>
      <c r="BP153" s="1008">
        <f t="shared" si="19"/>
        <v>0</v>
      </c>
      <c r="BQ153" s="1008">
        <f t="shared" si="20"/>
        <v>0</v>
      </c>
      <c r="BR153" s="1008">
        <f t="shared" si="21"/>
        <v>0</v>
      </c>
      <c r="BS153" s="1008">
        <f t="shared" si="22"/>
        <v>0</v>
      </c>
      <c r="BT153" s="1008">
        <f t="shared" si="23"/>
        <v>0</v>
      </c>
      <c r="BU153" s="1008">
        <f t="shared" si="24"/>
        <v>0</v>
      </c>
      <c r="BV153" s="1008">
        <f t="shared" si="25"/>
        <v>0</v>
      </c>
      <c r="BW153" s="1008">
        <f t="shared" si="26"/>
        <v>0</v>
      </c>
      <c r="BX153" s="1008">
        <f t="shared" si="27"/>
        <v>0</v>
      </c>
      <c r="BY153" s="1008">
        <f t="shared" si="28"/>
        <v>0</v>
      </c>
      <c r="BZ153" s="1008"/>
      <c r="CA153" s="1008"/>
      <c r="CB153" s="927"/>
      <c r="CC153" s="952">
        <v>1</v>
      </c>
      <c r="CD153" s="1027"/>
      <c r="CE153" s="1026"/>
      <c r="CF153" s="927"/>
    </row>
    <row r="154" spans="1:84" ht="10.5" customHeight="1">
      <c r="A154" s="971" t="str">
        <f>IF(B154="","","Control 22")</f>
        <v/>
      </c>
      <c r="B154" s="2579"/>
      <c r="C154" s="2594"/>
      <c r="D154" s="2595"/>
      <c r="E154" s="2577"/>
      <c r="F154" s="2578"/>
      <c r="G154" s="2579"/>
      <c r="H154" s="2580"/>
      <c r="I154" s="2580"/>
      <c r="J154" s="2581"/>
      <c r="K154" s="2582"/>
      <c r="L154" s="2583"/>
      <c r="M154" s="2583"/>
      <c r="N154" s="2583"/>
      <c r="O154" s="2584"/>
      <c r="P154" s="2555"/>
      <c r="Q154" s="2556"/>
      <c r="R154" s="2555"/>
      <c r="S154" s="2556"/>
      <c r="T154" s="2555"/>
      <c r="U154" s="2556"/>
      <c r="V154" s="2555"/>
      <c r="W154" s="2556"/>
      <c r="X154" s="1030">
        <f t="shared" si="13"/>
        <v>2</v>
      </c>
      <c r="Y154" s="1013">
        <f t="shared" si="31"/>
        <v>0.29399999999999998</v>
      </c>
      <c r="Z154" s="1030">
        <f t="shared" si="14"/>
        <v>2</v>
      </c>
      <c r="AA154" s="1013">
        <f t="shared" si="32"/>
        <v>0.39200000000000002</v>
      </c>
      <c r="AB154" s="2564"/>
      <c r="AC154" s="2565"/>
      <c r="AD154" s="2565"/>
      <c r="AE154" s="2565"/>
      <c r="AF154" s="2565"/>
      <c r="AG154" s="2566"/>
      <c r="AH154" s="2564"/>
      <c r="AI154" s="2565"/>
      <c r="AJ154" s="2565"/>
      <c r="AK154" s="2565"/>
      <c r="AL154" s="2565"/>
      <c r="AM154" s="2566"/>
      <c r="AN154" s="2564"/>
      <c r="AO154" s="2565"/>
      <c r="AP154" s="2565"/>
      <c r="AQ154" s="2565"/>
      <c r="AR154" s="2565"/>
      <c r="AS154" s="2566"/>
      <c r="AT154" s="1012"/>
      <c r="AU154" s="951">
        <v>1</v>
      </c>
      <c r="AW154" s="1029">
        <f t="shared" si="15"/>
        <v>0</v>
      </c>
      <c r="AX154" s="1029">
        <f t="shared" si="33"/>
        <v>0</v>
      </c>
      <c r="AY154" s="1029">
        <f t="shared" si="34"/>
        <v>0</v>
      </c>
      <c r="AZ154" s="970"/>
      <c r="BA154" s="970"/>
      <c r="BB154" s="970"/>
      <c r="BC154" s="970"/>
      <c r="BD154" s="970"/>
      <c r="BE154" s="970"/>
      <c r="BF154" s="970"/>
      <c r="BG154" s="970"/>
      <c r="BH154" s="1028"/>
      <c r="BL154" s="927"/>
      <c r="BM154" s="927"/>
      <c r="BN154" s="927"/>
      <c r="BO154" s="1008">
        <f t="shared" si="18"/>
        <v>0</v>
      </c>
      <c r="BP154" s="1008">
        <f t="shared" si="19"/>
        <v>0</v>
      </c>
      <c r="BQ154" s="1008">
        <f t="shared" si="20"/>
        <v>0</v>
      </c>
      <c r="BR154" s="1008">
        <f t="shared" si="21"/>
        <v>0</v>
      </c>
      <c r="BS154" s="1008">
        <f t="shared" si="22"/>
        <v>0</v>
      </c>
      <c r="BT154" s="1008">
        <f t="shared" si="23"/>
        <v>0</v>
      </c>
      <c r="BU154" s="1008">
        <f t="shared" si="24"/>
        <v>0</v>
      </c>
      <c r="BV154" s="1008">
        <f t="shared" si="25"/>
        <v>0</v>
      </c>
      <c r="BW154" s="1008">
        <f t="shared" si="26"/>
        <v>0</v>
      </c>
      <c r="BX154" s="1008">
        <f t="shared" si="27"/>
        <v>0</v>
      </c>
      <c r="BY154" s="1008">
        <f t="shared" si="28"/>
        <v>0</v>
      </c>
      <c r="BZ154" s="1008"/>
      <c r="CA154" s="1008"/>
      <c r="CB154" s="927"/>
      <c r="CC154" s="952">
        <v>1</v>
      </c>
      <c r="CD154" s="1027"/>
      <c r="CE154" s="1026"/>
      <c r="CF154" s="927"/>
    </row>
    <row r="155" spans="1:84" ht="10.5" customHeight="1">
      <c r="A155" s="971" t="str">
        <f>IF(B155="","","Control 23")</f>
        <v/>
      </c>
      <c r="B155" s="2579"/>
      <c r="C155" s="2594"/>
      <c r="D155" s="2595"/>
      <c r="E155" s="2577"/>
      <c r="F155" s="2578"/>
      <c r="G155" s="2579"/>
      <c r="H155" s="2580"/>
      <c r="I155" s="2580"/>
      <c r="J155" s="2581"/>
      <c r="K155" s="2582"/>
      <c r="L155" s="2583"/>
      <c r="M155" s="2583"/>
      <c r="N155" s="2583"/>
      <c r="O155" s="2584"/>
      <c r="P155" s="2555"/>
      <c r="Q155" s="2556"/>
      <c r="R155" s="2555"/>
      <c r="S155" s="2556"/>
      <c r="T155" s="2555"/>
      <c r="U155" s="2556"/>
      <c r="V155" s="2555"/>
      <c r="W155" s="2556"/>
      <c r="X155" s="1030">
        <f t="shared" si="13"/>
        <v>2</v>
      </c>
      <c r="Y155" s="1013">
        <f t="shared" si="31"/>
        <v>0.29399999999999998</v>
      </c>
      <c r="Z155" s="1030">
        <f t="shared" si="14"/>
        <v>2</v>
      </c>
      <c r="AA155" s="1013">
        <f t="shared" si="32"/>
        <v>0.39200000000000002</v>
      </c>
      <c r="AB155" s="2564"/>
      <c r="AC155" s="2565"/>
      <c r="AD155" s="2565"/>
      <c r="AE155" s="2565"/>
      <c r="AF155" s="2565"/>
      <c r="AG155" s="2566"/>
      <c r="AH155" s="2564"/>
      <c r="AI155" s="2565"/>
      <c r="AJ155" s="2565"/>
      <c r="AK155" s="2565"/>
      <c r="AL155" s="2565"/>
      <c r="AM155" s="2566"/>
      <c r="AN155" s="2564"/>
      <c r="AO155" s="2565"/>
      <c r="AP155" s="2565"/>
      <c r="AQ155" s="2565"/>
      <c r="AR155" s="2565"/>
      <c r="AS155" s="2566"/>
      <c r="AT155" s="1012"/>
      <c r="AU155" s="951">
        <v>1</v>
      </c>
      <c r="AW155" s="1029">
        <f t="shared" si="15"/>
        <v>0</v>
      </c>
      <c r="AX155" s="1029">
        <f t="shared" si="33"/>
        <v>0</v>
      </c>
      <c r="AY155" s="1029">
        <f t="shared" si="34"/>
        <v>0</v>
      </c>
      <c r="AZ155" s="970"/>
      <c r="BA155" s="970"/>
      <c r="BB155" s="970"/>
      <c r="BC155" s="970"/>
      <c r="BD155" s="970"/>
      <c r="BE155" s="970"/>
      <c r="BF155" s="970"/>
      <c r="BG155" s="970"/>
      <c r="BH155" s="1028"/>
      <c r="BL155" s="927"/>
      <c r="BM155" s="927"/>
      <c r="BN155" s="927"/>
      <c r="BO155" s="1008">
        <f t="shared" si="18"/>
        <v>0</v>
      </c>
      <c r="BP155" s="1008">
        <f t="shared" si="19"/>
        <v>0</v>
      </c>
      <c r="BQ155" s="1008">
        <f t="shared" si="20"/>
        <v>0</v>
      </c>
      <c r="BR155" s="1008">
        <f t="shared" si="21"/>
        <v>0</v>
      </c>
      <c r="BS155" s="1008">
        <f t="shared" si="22"/>
        <v>0</v>
      </c>
      <c r="BT155" s="1008">
        <f t="shared" si="23"/>
        <v>0</v>
      </c>
      <c r="BU155" s="1008">
        <f t="shared" si="24"/>
        <v>0</v>
      </c>
      <c r="BV155" s="1008">
        <f t="shared" si="25"/>
        <v>0</v>
      </c>
      <c r="BW155" s="1008">
        <f t="shared" si="26"/>
        <v>0</v>
      </c>
      <c r="BX155" s="1008">
        <f t="shared" si="27"/>
        <v>0</v>
      </c>
      <c r="BY155" s="1008">
        <f t="shared" si="28"/>
        <v>0</v>
      </c>
      <c r="BZ155" s="1008"/>
      <c r="CA155" s="1008"/>
      <c r="CB155" s="927"/>
      <c r="CC155" s="952">
        <v>1</v>
      </c>
      <c r="CD155" s="1027"/>
      <c r="CE155" s="1026"/>
      <c r="CF155" s="927"/>
    </row>
    <row r="156" spans="1:84" ht="10.5" customHeight="1">
      <c r="A156" s="971" t="str">
        <f>IF(B156="","","Control 24")</f>
        <v/>
      </c>
      <c r="B156" s="2579"/>
      <c r="C156" s="2594"/>
      <c r="D156" s="2595"/>
      <c r="E156" s="2577"/>
      <c r="F156" s="2578"/>
      <c r="G156" s="2579"/>
      <c r="H156" s="2580"/>
      <c r="I156" s="2580"/>
      <c r="J156" s="2581"/>
      <c r="K156" s="2582"/>
      <c r="L156" s="2583"/>
      <c r="M156" s="2583"/>
      <c r="N156" s="2583"/>
      <c r="O156" s="2584"/>
      <c r="P156" s="2555"/>
      <c r="Q156" s="2556"/>
      <c r="R156" s="2555"/>
      <c r="S156" s="2556"/>
      <c r="T156" s="2555"/>
      <c r="U156" s="2556"/>
      <c r="V156" s="2555"/>
      <c r="W156" s="2556"/>
      <c r="X156" s="1030">
        <f t="shared" si="13"/>
        <v>2</v>
      </c>
      <c r="Y156" s="1013">
        <f t="shared" si="31"/>
        <v>0.29399999999999998</v>
      </c>
      <c r="Z156" s="1030">
        <f t="shared" si="14"/>
        <v>2</v>
      </c>
      <c r="AA156" s="1013">
        <f t="shared" si="32"/>
        <v>0.39200000000000002</v>
      </c>
      <c r="AB156" s="2564"/>
      <c r="AC156" s="2565"/>
      <c r="AD156" s="2565"/>
      <c r="AE156" s="2565"/>
      <c r="AF156" s="2565"/>
      <c r="AG156" s="2566"/>
      <c r="AH156" s="2564"/>
      <c r="AI156" s="2565"/>
      <c r="AJ156" s="2565"/>
      <c r="AK156" s="2565"/>
      <c r="AL156" s="2565"/>
      <c r="AM156" s="2566"/>
      <c r="AN156" s="2564"/>
      <c r="AO156" s="2565"/>
      <c r="AP156" s="2565"/>
      <c r="AQ156" s="2565"/>
      <c r="AR156" s="2565"/>
      <c r="AS156" s="2566"/>
      <c r="AT156" s="1012"/>
      <c r="AU156" s="951">
        <v>1</v>
      </c>
      <c r="AW156" s="1029">
        <f t="shared" si="15"/>
        <v>0</v>
      </c>
      <c r="AX156" s="1029">
        <f t="shared" si="33"/>
        <v>0</v>
      </c>
      <c r="AY156" s="1029">
        <f t="shared" si="34"/>
        <v>0</v>
      </c>
      <c r="AZ156" s="970"/>
      <c r="BA156" s="970"/>
      <c r="BB156" s="970"/>
      <c r="BC156" s="970"/>
      <c r="BD156" s="970"/>
      <c r="BE156" s="970"/>
      <c r="BF156" s="970"/>
      <c r="BG156" s="970"/>
      <c r="BH156" s="1028"/>
      <c r="BL156" s="927"/>
      <c r="BM156" s="927"/>
      <c r="BN156" s="927"/>
      <c r="BO156" s="1008">
        <f t="shared" si="18"/>
        <v>0</v>
      </c>
      <c r="BP156" s="1008">
        <f t="shared" si="19"/>
        <v>0</v>
      </c>
      <c r="BQ156" s="1008">
        <f t="shared" si="20"/>
        <v>0</v>
      </c>
      <c r="BR156" s="1008">
        <f t="shared" si="21"/>
        <v>0</v>
      </c>
      <c r="BS156" s="1008">
        <f t="shared" si="22"/>
        <v>0</v>
      </c>
      <c r="BT156" s="1008">
        <f t="shared" si="23"/>
        <v>0</v>
      </c>
      <c r="BU156" s="1008">
        <f t="shared" si="24"/>
        <v>0</v>
      </c>
      <c r="BV156" s="1008">
        <f t="shared" si="25"/>
        <v>0</v>
      </c>
      <c r="BW156" s="1008">
        <f t="shared" si="26"/>
        <v>0</v>
      </c>
      <c r="BX156" s="1008">
        <f t="shared" si="27"/>
        <v>0</v>
      </c>
      <c r="BY156" s="1008">
        <f t="shared" si="28"/>
        <v>0</v>
      </c>
      <c r="BZ156" s="1008"/>
      <c r="CA156" s="1008"/>
      <c r="CB156" s="927"/>
      <c r="CC156" s="952">
        <v>1</v>
      </c>
      <c r="CD156" s="1027"/>
      <c r="CE156" s="1026"/>
      <c r="CF156" s="927"/>
    </row>
    <row r="157" spans="1:84" ht="10.5" customHeight="1">
      <c r="A157" s="971" t="str">
        <f>IF(B157="","","Control 25")</f>
        <v/>
      </c>
      <c r="B157" s="2579"/>
      <c r="C157" s="2594"/>
      <c r="D157" s="2595"/>
      <c r="E157" s="2577"/>
      <c r="F157" s="2578"/>
      <c r="G157" s="2579"/>
      <c r="H157" s="2580"/>
      <c r="I157" s="2580"/>
      <c r="J157" s="2581"/>
      <c r="K157" s="2582"/>
      <c r="L157" s="2583"/>
      <c r="M157" s="2583"/>
      <c r="N157" s="2583"/>
      <c r="O157" s="2584"/>
      <c r="P157" s="2555"/>
      <c r="Q157" s="2556"/>
      <c r="R157" s="2555"/>
      <c r="S157" s="2556"/>
      <c r="T157" s="2555"/>
      <c r="U157" s="2556"/>
      <c r="V157" s="2555"/>
      <c r="W157" s="2556"/>
      <c r="X157" s="1030">
        <f t="shared" si="13"/>
        <v>2</v>
      </c>
      <c r="Y157" s="1013">
        <f t="shared" si="31"/>
        <v>0.29399999999999998</v>
      </c>
      <c r="Z157" s="1030">
        <f t="shared" si="14"/>
        <v>2</v>
      </c>
      <c r="AA157" s="1013">
        <f t="shared" si="32"/>
        <v>0.39200000000000002</v>
      </c>
      <c r="AB157" s="2564"/>
      <c r="AC157" s="2565"/>
      <c r="AD157" s="2565"/>
      <c r="AE157" s="2565"/>
      <c r="AF157" s="2565"/>
      <c r="AG157" s="2566"/>
      <c r="AH157" s="2564"/>
      <c r="AI157" s="2565"/>
      <c r="AJ157" s="2565"/>
      <c r="AK157" s="2565"/>
      <c r="AL157" s="2565"/>
      <c r="AM157" s="2566"/>
      <c r="AN157" s="2564"/>
      <c r="AO157" s="2565"/>
      <c r="AP157" s="2565"/>
      <c r="AQ157" s="2565"/>
      <c r="AR157" s="2565"/>
      <c r="AS157" s="2566"/>
      <c r="AT157" s="1012"/>
      <c r="AU157" s="951">
        <v>1</v>
      </c>
      <c r="AW157" s="1029">
        <f t="shared" si="15"/>
        <v>0</v>
      </c>
      <c r="AX157" s="1029">
        <f t="shared" si="33"/>
        <v>0</v>
      </c>
      <c r="AY157" s="1029">
        <f t="shared" si="34"/>
        <v>0</v>
      </c>
      <c r="AZ157" s="970"/>
      <c r="BA157" s="970"/>
      <c r="BB157" s="970"/>
      <c r="BC157" s="970"/>
      <c r="BD157" s="970"/>
      <c r="BE157" s="970"/>
      <c r="BF157" s="970"/>
      <c r="BG157" s="970"/>
      <c r="BH157" s="1028"/>
      <c r="BL157" s="927"/>
      <c r="BM157" s="927"/>
      <c r="BN157" s="927"/>
      <c r="BO157" s="1008">
        <f t="shared" si="18"/>
        <v>0</v>
      </c>
      <c r="BP157" s="1008">
        <f t="shared" si="19"/>
        <v>0</v>
      </c>
      <c r="BQ157" s="1008">
        <f t="shared" si="20"/>
        <v>0</v>
      </c>
      <c r="BR157" s="1008">
        <f t="shared" si="21"/>
        <v>0</v>
      </c>
      <c r="BS157" s="1008">
        <f t="shared" si="22"/>
        <v>0</v>
      </c>
      <c r="BT157" s="1008">
        <f t="shared" si="23"/>
        <v>0</v>
      </c>
      <c r="BU157" s="1008">
        <f t="shared" si="24"/>
        <v>0</v>
      </c>
      <c r="BV157" s="1008">
        <f t="shared" si="25"/>
        <v>0</v>
      </c>
      <c r="BW157" s="1008">
        <f t="shared" si="26"/>
        <v>0</v>
      </c>
      <c r="BX157" s="1008">
        <f t="shared" si="27"/>
        <v>0</v>
      </c>
      <c r="BY157" s="1008">
        <f t="shared" si="28"/>
        <v>0</v>
      </c>
      <c r="BZ157" s="1008"/>
      <c r="CA157" s="1008"/>
      <c r="CB157" s="927"/>
      <c r="CC157" s="952">
        <v>1</v>
      </c>
      <c r="CD157" s="1027"/>
      <c r="CE157" s="1026"/>
    </row>
    <row r="158" spans="1:84" ht="10.5" customHeight="1">
      <c r="A158" s="971" t="str">
        <f>IF(B158="","","Control 26")</f>
        <v/>
      </c>
      <c r="B158" s="2579"/>
      <c r="C158" s="2594"/>
      <c r="D158" s="2595"/>
      <c r="E158" s="2577"/>
      <c r="F158" s="2578"/>
      <c r="G158" s="2579"/>
      <c r="H158" s="2580"/>
      <c r="I158" s="2580"/>
      <c r="J158" s="2581"/>
      <c r="K158" s="2582"/>
      <c r="L158" s="2583"/>
      <c r="M158" s="2583"/>
      <c r="N158" s="2583"/>
      <c r="O158" s="2584"/>
      <c r="P158" s="2555"/>
      <c r="Q158" s="2556"/>
      <c r="R158" s="2555"/>
      <c r="S158" s="2556"/>
      <c r="T158" s="2555"/>
      <c r="U158" s="2556"/>
      <c r="V158" s="2555"/>
      <c r="W158" s="2556"/>
      <c r="X158" s="1030">
        <f t="shared" si="13"/>
        <v>2</v>
      </c>
      <c r="Y158" s="1013">
        <f t="shared" si="31"/>
        <v>0.29399999999999998</v>
      </c>
      <c r="Z158" s="1030">
        <f t="shared" si="14"/>
        <v>2</v>
      </c>
      <c r="AA158" s="1013">
        <f t="shared" si="32"/>
        <v>0.39200000000000002</v>
      </c>
      <c r="AB158" s="2564"/>
      <c r="AC158" s="2565"/>
      <c r="AD158" s="2565"/>
      <c r="AE158" s="2565"/>
      <c r="AF158" s="2565"/>
      <c r="AG158" s="2566"/>
      <c r="AH158" s="2564"/>
      <c r="AI158" s="2565"/>
      <c r="AJ158" s="2565"/>
      <c r="AK158" s="2565"/>
      <c r="AL158" s="2565"/>
      <c r="AM158" s="2566"/>
      <c r="AN158" s="2564"/>
      <c r="AO158" s="2565"/>
      <c r="AP158" s="2565"/>
      <c r="AQ158" s="2565"/>
      <c r="AR158" s="2565"/>
      <c r="AS158" s="2566"/>
      <c r="AT158" s="1012"/>
      <c r="AU158" s="951">
        <v>1</v>
      </c>
      <c r="AW158" s="1029">
        <f t="shared" si="15"/>
        <v>0</v>
      </c>
      <c r="AX158" s="1029">
        <f t="shared" si="33"/>
        <v>0</v>
      </c>
      <c r="AY158" s="1029">
        <f t="shared" si="34"/>
        <v>0</v>
      </c>
      <c r="AZ158" s="970"/>
      <c r="BA158" s="970"/>
      <c r="BB158" s="970"/>
      <c r="BC158" s="970"/>
      <c r="BD158" s="970"/>
      <c r="BE158" s="970"/>
      <c r="BF158" s="970"/>
      <c r="BG158" s="970"/>
      <c r="BH158" s="1028"/>
      <c r="BL158" s="927"/>
      <c r="BM158" s="927"/>
      <c r="BN158" s="927"/>
      <c r="BO158" s="1008">
        <f t="shared" si="18"/>
        <v>0</v>
      </c>
      <c r="BP158" s="1008">
        <f t="shared" si="19"/>
        <v>0</v>
      </c>
      <c r="BQ158" s="1008">
        <f t="shared" si="20"/>
        <v>0</v>
      </c>
      <c r="BR158" s="1008">
        <f t="shared" si="21"/>
        <v>0</v>
      </c>
      <c r="BS158" s="1008">
        <f t="shared" si="22"/>
        <v>0</v>
      </c>
      <c r="BT158" s="1008">
        <f t="shared" si="23"/>
        <v>0</v>
      </c>
      <c r="BU158" s="1008">
        <f t="shared" si="24"/>
        <v>0</v>
      </c>
      <c r="BV158" s="1008">
        <f t="shared" si="25"/>
        <v>0</v>
      </c>
      <c r="BW158" s="1008">
        <f t="shared" si="26"/>
        <v>0</v>
      </c>
      <c r="BX158" s="1008">
        <f t="shared" si="27"/>
        <v>0</v>
      </c>
      <c r="BY158" s="1008">
        <f t="shared" si="28"/>
        <v>0</v>
      </c>
      <c r="BZ158" s="1008"/>
      <c r="CA158" s="1008"/>
      <c r="CB158" s="927"/>
      <c r="CC158" s="952">
        <v>1</v>
      </c>
      <c r="CD158" s="1027"/>
      <c r="CE158" s="1026"/>
    </row>
    <row r="159" spans="1:84" ht="10.5" customHeight="1">
      <c r="A159" s="971" t="str">
        <f>IF(B159="","","Control 27")</f>
        <v/>
      </c>
      <c r="B159" s="2579"/>
      <c r="C159" s="2594"/>
      <c r="D159" s="2595"/>
      <c r="E159" s="2577"/>
      <c r="F159" s="2578"/>
      <c r="G159" s="2579"/>
      <c r="H159" s="2580"/>
      <c r="I159" s="2580"/>
      <c r="J159" s="2581"/>
      <c r="K159" s="2582"/>
      <c r="L159" s="2583"/>
      <c r="M159" s="2583"/>
      <c r="N159" s="2583"/>
      <c r="O159" s="2584"/>
      <c r="P159" s="2555"/>
      <c r="Q159" s="2556"/>
      <c r="R159" s="2555"/>
      <c r="S159" s="2556"/>
      <c r="T159" s="2555"/>
      <c r="U159" s="2556"/>
      <c r="V159" s="2555"/>
      <c r="W159" s="2556"/>
      <c r="X159" s="1030">
        <f t="shared" si="13"/>
        <v>2</v>
      </c>
      <c r="Y159" s="1013">
        <f t="shared" si="31"/>
        <v>0.29399999999999998</v>
      </c>
      <c r="Z159" s="1030">
        <f t="shared" si="14"/>
        <v>2</v>
      </c>
      <c r="AA159" s="1013">
        <f t="shared" si="32"/>
        <v>0.39200000000000002</v>
      </c>
      <c r="AB159" s="2564"/>
      <c r="AC159" s="2565"/>
      <c r="AD159" s="2565"/>
      <c r="AE159" s="2565"/>
      <c r="AF159" s="2565"/>
      <c r="AG159" s="2566"/>
      <c r="AH159" s="2564"/>
      <c r="AI159" s="2565"/>
      <c r="AJ159" s="2565"/>
      <c r="AK159" s="2565"/>
      <c r="AL159" s="2565"/>
      <c r="AM159" s="2566"/>
      <c r="AN159" s="2564"/>
      <c r="AO159" s="2565"/>
      <c r="AP159" s="2565"/>
      <c r="AQ159" s="2565"/>
      <c r="AR159" s="2565"/>
      <c r="AS159" s="2566"/>
      <c r="AT159" s="1012"/>
      <c r="AU159" s="951">
        <v>1</v>
      </c>
      <c r="AW159" s="1029">
        <f t="shared" si="15"/>
        <v>0</v>
      </c>
      <c r="AX159" s="1029">
        <f t="shared" si="33"/>
        <v>0</v>
      </c>
      <c r="AY159" s="1029">
        <f t="shared" si="34"/>
        <v>0</v>
      </c>
      <c r="AZ159" s="970"/>
      <c r="BA159" s="970"/>
      <c r="BB159" s="970"/>
      <c r="BC159" s="970"/>
      <c r="BD159" s="970"/>
      <c r="BE159" s="970"/>
      <c r="BF159" s="970"/>
      <c r="BG159" s="970"/>
      <c r="BH159" s="1028"/>
      <c r="BL159" s="927"/>
      <c r="BM159" s="927"/>
      <c r="BN159" s="927"/>
      <c r="BO159" s="1008">
        <f t="shared" si="18"/>
        <v>0</v>
      </c>
      <c r="BP159" s="1008">
        <f t="shared" si="19"/>
        <v>0</v>
      </c>
      <c r="BQ159" s="1008">
        <f t="shared" si="20"/>
        <v>0</v>
      </c>
      <c r="BR159" s="1008">
        <f t="shared" si="21"/>
        <v>0</v>
      </c>
      <c r="BS159" s="1008">
        <f t="shared" si="22"/>
        <v>0</v>
      </c>
      <c r="BT159" s="1008">
        <f t="shared" si="23"/>
        <v>0</v>
      </c>
      <c r="BU159" s="1008">
        <f t="shared" si="24"/>
        <v>0</v>
      </c>
      <c r="BV159" s="1008">
        <f t="shared" si="25"/>
        <v>0</v>
      </c>
      <c r="BW159" s="1008">
        <f t="shared" si="26"/>
        <v>0</v>
      </c>
      <c r="BX159" s="1008">
        <f t="shared" si="27"/>
        <v>0</v>
      </c>
      <c r="BY159" s="1008">
        <f t="shared" si="28"/>
        <v>0</v>
      </c>
      <c r="BZ159" s="1008"/>
      <c r="CA159" s="1008"/>
      <c r="CB159" s="927"/>
      <c r="CC159" s="952">
        <v>1</v>
      </c>
      <c r="CD159" s="1027">
        <f>A38</f>
        <v>4</v>
      </c>
      <c r="CE159" s="1026" t="str">
        <f>IF(C38="","",C38)</f>
        <v/>
      </c>
    </row>
    <row r="160" spans="1:84" ht="10.5" customHeight="1">
      <c r="A160" s="971" t="str">
        <f>IF(B160="","","Control 28")</f>
        <v/>
      </c>
      <c r="B160" s="2579"/>
      <c r="C160" s="2594"/>
      <c r="D160" s="2595"/>
      <c r="E160" s="2577"/>
      <c r="F160" s="2578"/>
      <c r="G160" s="2579"/>
      <c r="H160" s="2580"/>
      <c r="I160" s="2580"/>
      <c r="J160" s="2581"/>
      <c r="K160" s="2582"/>
      <c r="L160" s="2583"/>
      <c r="M160" s="2583"/>
      <c r="N160" s="2583"/>
      <c r="O160" s="2584"/>
      <c r="P160" s="2555"/>
      <c r="Q160" s="2556"/>
      <c r="R160" s="2555"/>
      <c r="S160" s="2556"/>
      <c r="T160" s="2555"/>
      <c r="U160" s="2556"/>
      <c r="V160" s="2555"/>
      <c r="W160" s="2556"/>
      <c r="X160" s="1030">
        <f t="shared" si="13"/>
        <v>2</v>
      </c>
      <c r="Y160" s="1013">
        <f t="shared" si="31"/>
        <v>0.29399999999999998</v>
      </c>
      <c r="Z160" s="1030">
        <f t="shared" si="14"/>
        <v>2</v>
      </c>
      <c r="AA160" s="1013">
        <f t="shared" si="32"/>
        <v>0.39200000000000002</v>
      </c>
      <c r="AB160" s="2564"/>
      <c r="AC160" s="2565"/>
      <c r="AD160" s="2565"/>
      <c r="AE160" s="2565"/>
      <c r="AF160" s="2565"/>
      <c r="AG160" s="2566"/>
      <c r="AH160" s="2564"/>
      <c r="AI160" s="2565"/>
      <c r="AJ160" s="2565"/>
      <c r="AK160" s="2565"/>
      <c r="AL160" s="2565"/>
      <c r="AM160" s="2566"/>
      <c r="AN160" s="2564"/>
      <c r="AO160" s="2565"/>
      <c r="AP160" s="2565"/>
      <c r="AQ160" s="2565"/>
      <c r="AR160" s="2565"/>
      <c r="AS160" s="2566"/>
      <c r="AT160" s="1012"/>
      <c r="AU160" s="951">
        <v>1</v>
      </c>
      <c r="AW160" s="1029">
        <f t="shared" si="15"/>
        <v>0</v>
      </c>
      <c r="AX160" s="1029">
        <f t="shared" si="33"/>
        <v>0</v>
      </c>
      <c r="AY160" s="1029">
        <f t="shared" si="34"/>
        <v>0</v>
      </c>
      <c r="AZ160" s="970"/>
      <c r="BA160" s="970"/>
      <c r="BB160" s="970"/>
      <c r="BC160" s="970"/>
      <c r="BD160" s="970"/>
      <c r="BE160" s="970"/>
      <c r="BF160" s="970"/>
      <c r="BG160" s="970"/>
      <c r="BH160" s="1028"/>
      <c r="BL160" s="927"/>
      <c r="BM160" s="927"/>
      <c r="BN160" s="927"/>
      <c r="BO160" s="1008">
        <f t="shared" si="18"/>
        <v>0</v>
      </c>
      <c r="BP160" s="1008">
        <f t="shared" si="19"/>
        <v>0</v>
      </c>
      <c r="BQ160" s="1008">
        <f t="shared" si="20"/>
        <v>0</v>
      </c>
      <c r="BR160" s="1008">
        <f t="shared" si="21"/>
        <v>0</v>
      </c>
      <c r="BS160" s="1008">
        <f t="shared" si="22"/>
        <v>0</v>
      </c>
      <c r="BT160" s="1008">
        <f t="shared" si="23"/>
        <v>0</v>
      </c>
      <c r="BU160" s="1008">
        <f t="shared" si="24"/>
        <v>0</v>
      </c>
      <c r="BV160" s="1008">
        <f t="shared" si="25"/>
        <v>0</v>
      </c>
      <c r="BW160" s="1008">
        <f t="shared" si="26"/>
        <v>0</v>
      </c>
      <c r="BX160" s="1008">
        <f t="shared" si="27"/>
        <v>0</v>
      </c>
      <c r="BY160" s="1008">
        <f t="shared" si="28"/>
        <v>0</v>
      </c>
      <c r="BZ160" s="1008"/>
      <c r="CA160" s="1008"/>
      <c r="CB160" s="927"/>
      <c r="CC160" s="952">
        <v>1</v>
      </c>
      <c r="CD160" s="1027">
        <f>A39</f>
        <v>5</v>
      </c>
      <c r="CE160" s="1026" t="str">
        <f>IF(C39="","",C39)</f>
        <v/>
      </c>
    </row>
    <row r="161" spans="1:83" ht="10.5" customHeight="1">
      <c r="A161" s="971" t="str">
        <f>IF(B161="","","Control 29")</f>
        <v/>
      </c>
      <c r="B161" s="2579"/>
      <c r="C161" s="2594"/>
      <c r="D161" s="2595"/>
      <c r="E161" s="2577"/>
      <c r="F161" s="2578"/>
      <c r="G161" s="2579"/>
      <c r="H161" s="2580"/>
      <c r="I161" s="2580"/>
      <c r="J161" s="2581"/>
      <c r="K161" s="2582"/>
      <c r="L161" s="2583"/>
      <c r="M161" s="2583"/>
      <c r="N161" s="2583"/>
      <c r="O161" s="2584"/>
      <c r="P161" s="2555"/>
      <c r="Q161" s="2556"/>
      <c r="R161" s="2555"/>
      <c r="S161" s="2556"/>
      <c r="T161" s="2555"/>
      <c r="U161" s="2556"/>
      <c r="V161" s="2555"/>
      <c r="W161" s="2556"/>
      <c r="X161" s="1030">
        <f t="shared" si="13"/>
        <v>2</v>
      </c>
      <c r="Y161" s="1013">
        <f t="shared" si="31"/>
        <v>0.29399999999999998</v>
      </c>
      <c r="Z161" s="1030">
        <f t="shared" si="14"/>
        <v>2</v>
      </c>
      <c r="AA161" s="1013">
        <f t="shared" si="32"/>
        <v>0.39200000000000002</v>
      </c>
      <c r="AB161" s="2564"/>
      <c r="AC161" s="2565"/>
      <c r="AD161" s="2565"/>
      <c r="AE161" s="2565"/>
      <c r="AF161" s="2565"/>
      <c r="AG161" s="2566"/>
      <c r="AH161" s="2564"/>
      <c r="AI161" s="2565"/>
      <c r="AJ161" s="2565"/>
      <c r="AK161" s="2565"/>
      <c r="AL161" s="2565"/>
      <c r="AM161" s="2566"/>
      <c r="AN161" s="2564"/>
      <c r="AO161" s="2565"/>
      <c r="AP161" s="2565"/>
      <c r="AQ161" s="2565"/>
      <c r="AR161" s="2565"/>
      <c r="AS161" s="2566"/>
      <c r="AT161" s="1012"/>
      <c r="AU161" s="951">
        <v>1</v>
      </c>
      <c r="AW161" s="1029">
        <f t="shared" si="15"/>
        <v>0</v>
      </c>
      <c r="AX161" s="1029">
        <f t="shared" si="33"/>
        <v>0</v>
      </c>
      <c r="AY161" s="1029">
        <f t="shared" si="34"/>
        <v>0</v>
      </c>
      <c r="AZ161" s="970"/>
      <c r="BA161" s="970"/>
      <c r="BB161" s="970"/>
      <c r="BC161" s="970"/>
      <c r="BD161" s="970"/>
      <c r="BE161" s="970"/>
      <c r="BF161" s="970"/>
      <c r="BG161" s="970"/>
      <c r="BH161" s="1028"/>
      <c r="BL161" s="927"/>
      <c r="BM161" s="927"/>
      <c r="BN161" s="927"/>
      <c r="BO161" s="1008">
        <f t="shared" si="18"/>
        <v>0</v>
      </c>
      <c r="BP161" s="1008">
        <f t="shared" si="19"/>
        <v>0</v>
      </c>
      <c r="BQ161" s="1008">
        <f t="shared" si="20"/>
        <v>0</v>
      </c>
      <c r="BR161" s="1008">
        <f t="shared" si="21"/>
        <v>0</v>
      </c>
      <c r="BS161" s="1008">
        <f t="shared" si="22"/>
        <v>0</v>
      </c>
      <c r="BT161" s="1008">
        <f t="shared" si="23"/>
        <v>0</v>
      </c>
      <c r="BU161" s="1008">
        <f t="shared" si="24"/>
        <v>0</v>
      </c>
      <c r="BV161" s="1008">
        <f t="shared" si="25"/>
        <v>0</v>
      </c>
      <c r="BW161" s="1008">
        <f t="shared" si="26"/>
        <v>0</v>
      </c>
      <c r="BX161" s="1008">
        <f t="shared" si="27"/>
        <v>0</v>
      </c>
      <c r="BY161" s="1008">
        <f t="shared" si="28"/>
        <v>0</v>
      </c>
      <c r="BZ161" s="1008"/>
      <c r="CA161" s="1008"/>
      <c r="CB161" s="927"/>
      <c r="CC161" s="952">
        <v>1</v>
      </c>
      <c r="CD161" s="1027">
        <f>A40</f>
        <v>6</v>
      </c>
      <c r="CE161" s="1026" t="str">
        <f>IF(C40="","",C40)</f>
        <v/>
      </c>
    </row>
    <row r="162" spans="1:83" ht="10.5" customHeight="1">
      <c r="A162" s="971" t="str">
        <f>IF(B162="","","Control 30")</f>
        <v/>
      </c>
      <c r="B162" s="2579"/>
      <c r="C162" s="2594"/>
      <c r="D162" s="2595"/>
      <c r="E162" s="2577"/>
      <c r="F162" s="2578"/>
      <c r="G162" s="2579"/>
      <c r="H162" s="2580"/>
      <c r="I162" s="2580"/>
      <c r="J162" s="2580"/>
      <c r="K162" s="2601"/>
      <c r="L162" s="2602"/>
      <c r="M162" s="2602"/>
      <c r="N162" s="2602"/>
      <c r="O162" s="2603"/>
      <c r="P162" s="2555"/>
      <c r="Q162" s="2556"/>
      <c r="R162" s="2555"/>
      <c r="S162" s="2556"/>
      <c r="T162" s="2555"/>
      <c r="U162" s="2556"/>
      <c r="V162" s="2555"/>
      <c r="W162" s="2556"/>
      <c r="X162" s="1030">
        <f t="shared" si="13"/>
        <v>2</v>
      </c>
      <c r="Y162" s="1013">
        <f t="shared" si="31"/>
        <v>0.29399999999999998</v>
      </c>
      <c r="Z162" s="1030">
        <f t="shared" si="14"/>
        <v>2</v>
      </c>
      <c r="AA162" s="1013">
        <f t="shared" si="32"/>
        <v>0.39200000000000002</v>
      </c>
      <c r="AB162" s="2564"/>
      <c r="AC162" s="2565"/>
      <c r="AD162" s="2565"/>
      <c r="AE162" s="2565"/>
      <c r="AF162" s="2565"/>
      <c r="AG162" s="2566"/>
      <c r="AH162" s="2564"/>
      <c r="AI162" s="2565"/>
      <c r="AJ162" s="2565"/>
      <c r="AK162" s="2565"/>
      <c r="AL162" s="2565"/>
      <c r="AM162" s="2566"/>
      <c r="AN162" s="2564"/>
      <c r="AO162" s="2565"/>
      <c r="AP162" s="2565"/>
      <c r="AQ162" s="2565"/>
      <c r="AR162" s="2565"/>
      <c r="AS162" s="2566"/>
      <c r="AT162" s="1012"/>
      <c r="AU162" s="951">
        <v>1</v>
      </c>
      <c r="AW162" s="1029">
        <f t="shared" si="15"/>
        <v>0</v>
      </c>
      <c r="AX162" s="1029">
        <f t="shared" si="33"/>
        <v>0</v>
      </c>
      <c r="AY162" s="1029">
        <f t="shared" si="34"/>
        <v>0</v>
      </c>
      <c r="AZ162" s="970"/>
      <c r="BA162" s="970"/>
      <c r="BB162" s="970"/>
      <c r="BC162" s="970"/>
      <c r="BD162" s="970"/>
      <c r="BE162" s="970"/>
      <c r="BF162" s="970"/>
      <c r="BG162" s="970"/>
      <c r="BH162" s="1028"/>
      <c r="BL162" s="927"/>
      <c r="BM162" s="927"/>
      <c r="BN162" s="927"/>
      <c r="BO162" s="1008">
        <f t="shared" si="18"/>
        <v>0</v>
      </c>
      <c r="BP162" s="1008">
        <f t="shared" si="19"/>
        <v>0</v>
      </c>
      <c r="BQ162" s="1008">
        <f t="shared" si="20"/>
        <v>0</v>
      </c>
      <c r="BR162" s="1008">
        <f t="shared" si="21"/>
        <v>0</v>
      </c>
      <c r="BS162" s="1008">
        <f t="shared" si="22"/>
        <v>0</v>
      </c>
      <c r="BT162" s="1008">
        <f t="shared" si="23"/>
        <v>0</v>
      </c>
      <c r="BU162" s="1008">
        <f t="shared" si="24"/>
        <v>0</v>
      </c>
      <c r="BV162" s="1008">
        <f t="shared" si="25"/>
        <v>0</v>
      </c>
      <c r="BW162" s="1008">
        <f t="shared" si="26"/>
        <v>0</v>
      </c>
      <c r="BX162" s="1008">
        <f t="shared" si="27"/>
        <v>0</v>
      </c>
      <c r="BY162" s="1008">
        <f t="shared" si="28"/>
        <v>0</v>
      </c>
      <c r="BZ162" s="1008"/>
      <c r="CA162" s="1008"/>
      <c r="CB162" s="927"/>
      <c r="CC162" s="952">
        <v>1</v>
      </c>
      <c r="CD162" s="1027">
        <f>A41</f>
        <v>7</v>
      </c>
      <c r="CE162" s="1026" t="str">
        <f>IF(C41="","",C41)</f>
        <v/>
      </c>
    </row>
    <row r="163" spans="1:83" ht="6" customHeight="1" thickBot="1">
      <c r="A163" s="1025"/>
      <c r="B163" s="961"/>
      <c r="C163" s="961"/>
      <c r="D163" s="961"/>
      <c r="E163" s="961"/>
      <c r="F163" s="961"/>
      <c r="G163" s="961"/>
      <c r="H163" s="961"/>
      <c r="I163" s="961"/>
      <c r="J163" s="961"/>
      <c r="K163" s="961"/>
      <c r="L163" s="961"/>
      <c r="M163" s="961"/>
      <c r="N163" s="1024"/>
      <c r="O163" s="968"/>
      <c r="P163" s="968"/>
      <c r="Q163" s="968"/>
      <c r="R163" s="968"/>
      <c r="S163" s="968"/>
      <c r="T163" s="968"/>
      <c r="U163" s="968"/>
      <c r="V163" s="968"/>
      <c r="W163" s="968"/>
      <c r="X163" s="968"/>
      <c r="Y163" s="968"/>
      <c r="Z163" s="968"/>
      <c r="AA163" s="968"/>
      <c r="AB163" s="1023"/>
      <c r="AC163" s="1023"/>
      <c r="AD163" s="1023"/>
      <c r="AE163" s="1023"/>
      <c r="AF163" s="1023"/>
      <c r="AG163" s="1023"/>
      <c r="AH163" s="1023"/>
      <c r="AI163" s="1023"/>
      <c r="AJ163" s="1023"/>
      <c r="AK163" s="1023"/>
      <c r="AL163" s="1023"/>
      <c r="AM163" s="1023"/>
      <c r="AN163" s="1023"/>
      <c r="AO163" s="1023"/>
      <c r="AP163" s="1023"/>
      <c r="AQ163" s="1023"/>
      <c r="AR163" s="1023"/>
      <c r="AS163" s="1023"/>
      <c r="AT163" s="1023"/>
      <c r="AU163" s="951">
        <v>1</v>
      </c>
      <c r="AW163" s="968"/>
      <c r="AX163" s="968"/>
      <c r="AY163" s="968"/>
      <c r="AZ163" s="968"/>
      <c r="BA163" s="968"/>
      <c r="BB163" s="968"/>
      <c r="BC163" s="968"/>
      <c r="BD163" s="968"/>
      <c r="BE163" s="968"/>
      <c r="BF163" s="968"/>
      <c r="BG163" s="968"/>
      <c r="BH163" s="968"/>
      <c r="BL163" s="927"/>
      <c r="BM163" s="927"/>
      <c r="BN163" s="927"/>
      <c r="BO163" s="937"/>
      <c r="BP163" s="937"/>
      <c r="BQ163" s="937"/>
      <c r="BR163" s="937"/>
      <c r="BS163" s="937"/>
      <c r="BT163" s="937"/>
      <c r="BU163" s="937"/>
      <c r="BV163" s="937"/>
      <c r="BW163" s="937"/>
      <c r="BX163" s="937"/>
      <c r="BY163" s="937"/>
      <c r="BZ163" s="937"/>
      <c r="CA163" s="937"/>
      <c r="CB163" s="927"/>
      <c r="CC163" s="952">
        <v>1</v>
      </c>
      <c r="CD163" s="937"/>
      <c r="CE163" s="927"/>
    </row>
    <row r="164" spans="1:83" ht="22.5" customHeight="1" thickTop="1" thickBot="1">
      <c r="A164" s="1021"/>
      <c r="B164" s="2599" t="s">
        <v>277</v>
      </c>
      <c r="C164" s="2600"/>
      <c r="D164" s="2600"/>
      <c r="E164" s="1006">
        <f>X162</f>
        <v>2</v>
      </c>
      <c r="F164" s="2609" t="str">
        <f>VLOOKUP(E164,A95:B99,2,1)</f>
        <v>Baja</v>
      </c>
      <c r="G164" s="2600"/>
      <c r="H164" s="2600"/>
      <c r="I164" s="2004">
        <f>IF(Y162&lt;0.01,0.01,Y162)</f>
        <v>0.29399999999999998</v>
      </c>
      <c r="J164" s="2005"/>
      <c r="K164" s="2604" t="s">
        <v>278</v>
      </c>
      <c r="L164" s="2586"/>
      <c r="M164" s="2586"/>
      <c r="N164" s="2586"/>
      <c r="O164" s="2586"/>
      <c r="P164" s="2605"/>
      <c r="Q164" s="1005">
        <f>Z162</f>
        <v>2</v>
      </c>
      <c r="R164" s="2585" t="str">
        <f>HLOOKUP(Q164,ADU1210:ADY1211,2,1)</f>
        <v>2 - Menor</v>
      </c>
      <c r="S164" s="2586"/>
      <c r="T164" s="2586"/>
      <c r="U164" s="2586"/>
      <c r="V164" s="2587">
        <f>IF(AA162&lt;0.01,0.01,AA162)</f>
        <v>0.39200000000000002</v>
      </c>
      <c r="W164" s="2588"/>
      <c r="Y164" s="1019"/>
      <c r="Z164" s="1019"/>
      <c r="AA164" s="1019"/>
      <c r="AB164" s="1019"/>
      <c r="AC164" s="1019"/>
      <c r="AD164" s="1019"/>
      <c r="AE164" s="1019"/>
      <c r="AF164" s="1019"/>
      <c r="AG164" s="1019"/>
      <c r="AH164" s="1019"/>
      <c r="AI164" s="1019"/>
      <c r="AJ164" s="1019"/>
      <c r="AK164" s="1019"/>
      <c r="AL164" s="1019"/>
      <c r="AM164" s="1019"/>
      <c r="AN164" s="1019"/>
      <c r="AO164" s="1019"/>
      <c r="AP164" s="1019"/>
      <c r="AQ164" s="1019"/>
      <c r="AR164" s="1019"/>
      <c r="AS164" s="1019"/>
      <c r="AT164" s="1019"/>
      <c r="AU164" s="951">
        <v>1</v>
      </c>
      <c r="AW164" s="1002" t="str">
        <f>CONCATENATE(E164," - ",F164)</f>
        <v>2 - Baja</v>
      </c>
      <c r="AX164" s="1008" t="str">
        <f>CONCATENATE(R164)</f>
        <v>2 - Menor</v>
      </c>
      <c r="AY164" s="968"/>
      <c r="AZ164" s="1022" t="s">
        <v>275</v>
      </c>
      <c r="BA164" s="968"/>
      <c r="BB164" s="968"/>
      <c r="BC164" s="968"/>
      <c r="BD164" s="968"/>
      <c r="BE164" s="968"/>
      <c r="BF164" s="968"/>
      <c r="BG164" s="968"/>
      <c r="BH164" s="968"/>
      <c r="BL164" s="927"/>
      <c r="BM164" s="927"/>
      <c r="BN164" s="927"/>
      <c r="BO164" s="937">
        <f t="shared" ref="BO164:BY164" si="37">SUM(BO133:BO162)</f>
        <v>1</v>
      </c>
      <c r="BP164" s="937">
        <f t="shared" si="37"/>
        <v>1</v>
      </c>
      <c r="BQ164" s="937">
        <f t="shared" si="37"/>
        <v>2</v>
      </c>
      <c r="BR164" s="937">
        <f t="shared" si="37"/>
        <v>0</v>
      </c>
      <c r="BS164" s="937">
        <f t="shared" si="37"/>
        <v>0</v>
      </c>
      <c r="BT164" s="937">
        <f t="shared" si="37"/>
        <v>2</v>
      </c>
      <c r="BU164" s="937">
        <f t="shared" si="37"/>
        <v>0</v>
      </c>
      <c r="BV164" s="937">
        <f t="shared" si="37"/>
        <v>0</v>
      </c>
      <c r="BW164" s="937">
        <f t="shared" si="37"/>
        <v>0</v>
      </c>
      <c r="BX164" s="937">
        <f t="shared" si="37"/>
        <v>2</v>
      </c>
      <c r="BY164" s="937">
        <f t="shared" si="37"/>
        <v>0</v>
      </c>
      <c r="BZ164" s="937"/>
      <c r="CA164" s="937"/>
      <c r="CB164" s="927"/>
      <c r="CC164" s="952">
        <v>1</v>
      </c>
      <c r="CD164" s="937"/>
      <c r="CE164" s="927"/>
    </row>
    <row r="165" spans="1:83" ht="6" customHeight="1" thickTop="1" thickBot="1">
      <c r="A165" s="1021"/>
      <c r="B165" s="961"/>
      <c r="C165" s="961"/>
      <c r="D165" s="961"/>
      <c r="E165" s="992"/>
      <c r="F165" s="968"/>
      <c r="G165" s="968"/>
      <c r="H165" s="968"/>
      <c r="I165" s="968"/>
      <c r="J165" s="968"/>
      <c r="K165" s="968"/>
      <c r="L165" s="968"/>
      <c r="M165" s="968"/>
      <c r="N165" s="968"/>
      <c r="O165" s="968"/>
      <c r="P165" s="968"/>
      <c r="Q165" s="968"/>
      <c r="R165" s="968"/>
      <c r="S165" s="968"/>
      <c r="T165" s="968"/>
      <c r="U165" s="968"/>
      <c r="V165" s="968"/>
      <c r="W165" s="968"/>
      <c r="X165" s="968"/>
      <c r="Y165" s="1019"/>
      <c r="Z165" s="1019"/>
      <c r="AA165" s="1019"/>
      <c r="AB165" s="1019"/>
      <c r="AC165" s="1019"/>
      <c r="AD165" s="1019"/>
      <c r="AE165" s="1019"/>
      <c r="AF165" s="1019"/>
      <c r="AG165" s="1019"/>
      <c r="AH165" s="1019"/>
      <c r="AI165" s="1019"/>
      <c r="AJ165" s="1019"/>
      <c r="AK165" s="1019"/>
      <c r="AL165" s="1019"/>
      <c r="AM165" s="1019"/>
      <c r="AN165" s="1019"/>
      <c r="AO165" s="1019"/>
      <c r="AP165" s="1019"/>
      <c r="AQ165" s="1019"/>
      <c r="AR165" s="1019"/>
      <c r="AS165" s="1019"/>
      <c r="AT165" s="1019"/>
      <c r="AU165" s="951">
        <v>1</v>
      </c>
      <c r="AV165" s="968"/>
      <c r="AW165" s="968"/>
      <c r="AX165" s="968"/>
      <c r="AY165" s="968"/>
      <c r="AZ165" s="1002">
        <f>COUNTA(V133:W162)</f>
        <v>2</v>
      </c>
      <c r="BA165" s="968"/>
      <c r="BB165" s="968"/>
      <c r="BC165" s="968"/>
      <c r="BD165" s="968"/>
      <c r="BE165" s="968"/>
      <c r="BF165" s="968"/>
      <c r="BG165" s="968"/>
      <c r="BH165" s="968"/>
      <c r="BI165" s="968"/>
      <c r="BJ165" s="968"/>
      <c r="BK165" s="992"/>
      <c r="BL165" s="992"/>
      <c r="BM165" s="992"/>
      <c r="BN165" s="992"/>
      <c r="BO165" s="992"/>
      <c r="BP165" s="992"/>
      <c r="BQ165" s="992"/>
      <c r="BR165" s="992"/>
      <c r="BS165" s="992"/>
      <c r="BT165" s="992"/>
      <c r="BU165" s="992"/>
      <c r="BV165" s="992"/>
      <c r="BW165" s="992"/>
      <c r="BX165" s="992"/>
      <c r="BY165" s="992"/>
      <c r="BZ165" s="992"/>
      <c r="CA165" s="992"/>
      <c r="CB165" s="968"/>
      <c r="CC165" s="952">
        <v>1</v>
      </c>
      <c r="CD165" s="937"/>
      <c r="CE165" s="927"/>
    </row>
    <row r="166" spans="1:83" ht="28.5" customHeight="1" thickBot="1">
      <c r="A166" s="1021"/>
      <c r="B166" s="961"/>
      <c r="C166" s="961"/>
      <c r="D166" s="961"/>
      <c r="E166" s="961"/>
      <c r="F166" s="2606" t="s">
        <v>279</v>
      </c>
      <c r="G166" s="2607"/>
      <c r="H166" s="2607"/>
      <c r="I166" s="2607"/>
      <c r="J166" s="2607"/>
      <c r="K166" s="2607"/>
      <c r="L166" s="2607"/>
      <c r="M166" s="2607"/>
      <c r="N166" s="2608" t="str">
        <f>IFERROR(INDEX(ADU1214:ADY1218,MATCH(E164,ADP1214:ADP1218,0),MATCH(Q164,ADU1210:ADY1210,0)),"")</f>
        <v>MODERADO</v>
      </c>
      <c r="O166" s="2607"/>
      <c r="P166" s="2607"/>
      <c r="Q166" s="2607"/>
      <c r="R166" s="2607"/>
      <c r="S166" s="2607"/>
      <c r="T166" s="2020">
        <f>IF(AV166&lt;0.01,0.01,AV166)</f>
        <v>0.115248</v>
      </c>
      <c r="U166" s="2020"/>
      <c r="V166" s="2020"/>
      <c r="W166" s="2021"/>
      <c r="Y166" s="2022" t="s">
        <v>662</v>
      </c>
      <c r="Z166" s="2022"/>
      <c r="AA166" s="2022"/>
      <c r="AB166" s="1019"/>
      <c r="AC166" s="1019"/>
      <c r="AD166" s="1019"/>
      <c r="AE166" s="1019"/>
      <c r="AF166" s="1019"/>
      <c r="AG166" s="1019"/>
      <c r="AH166" s="1019"/>
      <c r="AI166" s="1019"/>
      <c r="AJ166" s="1019"/>
      <c r="AK166" s="1019"/>
      <c r="AL166" s="1019"/>
      <c r="AM166" s="1019"/>
      <c r="AN166" s="1019"/>
      <c r="AO166" s="1019"/>
      <c r="AP166" s="1019"/>
      <c r="AQ166" s="1019"/>
      <c r="AR166" s="1019"/>
      <c r="AS166" s="1019"/>
      <c r="AT166" s="1019"/>
      <c r="AU166" s="951">
        <v>1</v>
      </c>
      <c r="AV166" s="1001">
        <f>I164*V164</f>
        <v>0.115248</v>
      </c>
      <c r="AW166" s="968"/>
      <c r="AX166" s="968"/>
      <c r="AY166" s="968"/>
      <c r="AZ166" s="968"/>
      <c r="BA166" s="968"/>
      <c r="BB166" s="968"/>
      <c r="BC166" s="968"/>
      <c r="BD166" s="968"/>
      <c r="BE166" s="968"/>
      <c r="BF166" s="968"/>
      <c r="BG166" s="968"/>
      <c r="BH166" s="968"/>
      <c r="BI166" s="968"/>
      <c r="BJ166" s="968"/>
      <c r="BK166" s="992"/>
      <c r="BL166" s="992"/>
      <c r="BM166" s="992"/>
      <c r="BN166" s="992"/>
      <c r="BO166" s="992"/>
      <c r="BP166" s="992"/>
      <c r="BQ166" s="992"/>
      <c r="BR166" s="992"/>
      <c r="BS166" s="992"/>
      <c r="BT166" s="992"/>
      <c r="BU166" s="992"/>
      <c r="BV166" s="992"/>
      <c r="BW166" s="992"/>
      <c r="BX166" s="992"/>
      <c r="BY166" s="992"/>
      <c r="BZ166" s="992"/>
      <c r="CA166" s="992"/>
      <c r="CB166" s="968"/>
      <c r="CC166" s="952">
        <v>1</v>
      </c>
      <c r="CD166" s="937"/>
      <c r="CE166" s="927"/>
    </row>
    <row r="167" spans="1:83" ht="12.75" customHeight="1">
      <c r="A167" s="1021"/>
      <c r="B167" s="961"/>
      <c r="C167" s="961"/>
      <c r="D167" s="961"/>
      <c r="E167" s="961"/>
      <c r="F167" s="961"/>
      <c r="G167" s="981"/>
      <c r="H167" s="981"/>
      <c r="I167" s="981"/>
      <c r="J167" s="981"/>
      <c r="K167" s="981"/>
      <c r="L167" s="981"/>
      <c r="M167" s="981"/>
      <c r="N167" s="981"/>
      <c r="O167" s="980"/>
      <c r="P167" s="980"/>
      <c r="Q167" s="980"/>
      <c r="R167" s="980"/>
      <c r="S167" s="980"/>
      <c r="T167" s="980"/>
      <c r="U167" s="979"/>
      <c r="V167" s="979"/>
      <c r="W167" s="979"/>
      <c r="X167" s="979"/>
      <c r="Y167" s="1019"/>
      <c r="Z167" s="1019"/>
      <c r="AA167" s="1019"/>
      <c r="AB167" s="1019"/>
      <c r="AC167" s="1020"/>
      <c r="AD167" s="1019"/>
      <c r="AE167" s="1019"/>
      <c r="AF167" s="1019"/>
      <c r="AG167" s="1019"/>
      <c r="AH167" s="1019"/>
      <c r="AI167" s="1019"/>
      <c r="AJ167" s="1019"/>
      <c r="AK167" s="1019"/>
      <c r="AL167" s="1019"/>
      <c r="AM167" s="1019"/>
      <c r="AN167" s="1019"/>
      <c r="AO167" s="1019"/>
      <c r="AP167" s="1019"/>
      <c r="AQ167" s="1019"/>
      <c r="AR167" s="1019"/>
      <c r="AS167" s="1019"/>
      <c r="AT167" s="1019"/>
      <c r="AU167" s="951">
        <v>1</v>
      </c>
      <c r="AV167" s="968"/>
      <c r="AW167" s="968"/>
      <c r="AX167" s="968"/>
      <c r="AY167" s="968"/>
      <c r="AZ167" s="968"/>
      <c r="BA167" s="968"/>
      <c r="BB167" s="968"/>
      <c r="BC167" s="968"/>
      <c r="BD167" s="968"/>
      <c r="BE167" s="968"/>
      <c r="BF167" s="968"/>
      <c r="BG167" s="968"/>
      <c r="BH167" s="968"/>
      <c r="BI167" s="968"/>
      <c r="BJ167" s="968"/>
      <c r="BK167" s="992"/>
      <c r="BL167" s="992"/>
      <c r="BM167" s="992"/>
      <c r="BN167" s="992"/>
      <c r="BO167" s="992"/>
      <c r="BP167" s="992"/>
      <c r="BQ167" s="992"/>
      <c r="BR167" s="992"/>
      <c r="BS167" s="992"/>
      <c r="BT167" s="992"/>
      <c r="BU167" s="992"/>
      <c r="BV167" s="992"/>
      <c r="BW167" s="992"/>
      <c r="BX167" s="992"/>
      <c r="BY167" s="992"/>
      <c r="BZ167" s="992"/>
      <c r="CA167" s="992"/>
      <c r="CB167" s="968"/>
      <c r="CC167" s="952">
        <v>1</v>
      </c>
      <c r="CD167" s="937"/>
      <c r="CE167" s="927"/>
    </row>
    <row r="168" spans="1:83" ht="28.5" customHeight="1">
      <c r="A168" s="976"/>
      <c r="B168" s="2592" t="s">
        <v>280</v>
      </c>
      <c r="C168" s="2593"/>
      <c r="D168" s="2593"/>
      <c r="E168" s="2593"/>
      <c r="F168" s="2593"/>
      <c r="G168" s="2596"/>
      <c r="H168" s="2597"/>
      <c r="I168" s="2597"/>
      <c r="J168" s="2597"/>
      <c r="K168" s="2597"/>
      <c r="L168" s="2597"/>
      <c r="M168" s="2597"/>
      <c r="N168" s="2598"/>
      <c r="O168" s="1264" t="s">
        <v>672</v>
      </c>
      <c r="P168" s="1265"/>
      <c r="Q168" s="1265"/>
      <c r="R168" s="1265"/>
      <c r="S168" s="1265"/>
      <c r="T168" s="1265"/>
      <c r="U168" s="1265"/>
      <c r="V168" s="1265"/>
      <c r="W168" s="1265"/>
      <c r="X168" s="1265"/>
      <c r="Y168" s="1265"/>
      <c r="Z168" s="1265"/>
      <c r="AA168" s="1265"/>
      <c r="AN168" s="1019"/>
      <c r="AO168" s="1019"/>
      <c r="AP168" s="1019"/>
      <c r="AQ168" s="1019"/>
      <c r="AR168" s="1019"/>
      <c r="AS168" s="1019"/>
      <c r="AT168" s="1019"/>
      <c r="AU168" s="951">
        <v>1</v>
      </c>
      <c r="AV168" s="960"/>
      <c r="AW168" s="968"/>
      <c r="AX168" s="968"/>
      <c r="AY168" s="968"/>
      <c r="AZ168" s="968"/>
      <c r="BA168" s="968"/>
      <c r="BB168" s="968"/>
      <c r="BC168" s="968"/>
      <c r="BD168" s="968"/>
      <c r="BE168" s="968"/>
      <c r="BF168" s="968"/>
      <c r="BG168" s="968"/>
      <c r="BH168" s="968"/>
      <c r="BI168" s="968"/>
      <c r="BJ168" s="968"/>
      <c r="BK168" s="992"/>
      <c r="BL168" s="992"/>
      <c r="BM168" s="992"/>
      <c r="BN168" s="992"/>
      <c r="BO168" s="992"/>
      <c r="BP168" s="992"/>
      <c r="BQ168" s="992"/>
      <c r="BR168" s="992"/>
      <c r="BS168" s="992"/>
      <c r="BT168" s="992"/>
      <c r="BU168" s="992"/>
      <c r="BV168" s="992"/>
      <c r="BW168" s="992"/>
      <c r="BX168" s="992"/>
      <c r="BY168" s="992"/>
      <c r="BZ168" s="992"/>
      <c r="CA168" s="992"/>
      <c r="CB168" s="968"/>
      <c r="CC168" s="952">
        <v>1</v>
      </c>
      <c r="CD168" s="937"/>
      <c r="CE168" s="927"/>
    </row>
    <row r="169" spans="1:83" ht="5.25" customHeight="1">
      <c r="A169" s="976"/>
      <c r="B169" s="968"/>
      <c r="C169" s="992"/>
      <c r="D169" s="992"/>
      <c r="E169" s="992"/>
      <c r="F169" s="992"/>
      <c r="G169" s="992"/>
      <c r="H169" s="968"/>
      <c r="I169" s="981"/>
      <c r="J169" s="981"/>
      <c r="K169" s="981"/>
      <c r="L169" s="981"/>
      <c r="M169" s="981"/>
      <c r="N169" s="981"/>
      <c r="O169" s="980"/>
      <c r="P169" s="980"/>
      <c r="Q169" s="980"/>
      <c r="R169" s="980"/>
      <c r="S169" s="980"/>
      <c r="T169" s="980"/>
      <c r="U169" s="979"/>
      <c r="V169" s="979"/>
      <c r="W169" s="979"/>
      <c r="X169" s="979"/>
      <c r="Y169" s="968"/>
      <c r="Z169" s="968"/>
      <c r="AA169" s="968"/>
      <c r="AB169" s="927"/>
      <c r="AC169" s="927"/>
      <c r="AD169" s="927"/>
      <c r="AE169" s="927"/>
      <c r="AF169" s="927"/>
      <c r="AG169" s="927"/>
      <c r="AH169" s="927"/>
      <c r="AI169" s="927"/>
      <c r="AJ169" s="927"/>
      <c r="AK169" s="927"/>
      <c r="AL169" s="927"/>
      <c r="AM169" s="927"/>
      <c r="AN169" s="927"/>
      <c r="AO169" s="927"/>
      <c r="AP169" s="927"/>
      <c r="AQ169" s="927"/>
      <c r="AR169" s="927"/>
      <c r="AS169" s="927"/>
      <c r="AT169" s="927"/>
      <c r="AU169" s="951">
        <v>1</v>
      </c>
      <c r="AV169" s="968"/>
      <c r="AW169" s="968"/>
      <c r="AX169" s="968"/>
      <c r="AY169" s="968"/>
      <c r="AZ169" s="968"/>
      <c r="BA169" s="968"/>
      <c r="BB169" s="968"/>
      <c r="BC169" s="968"/>
      <c r="BD169" s="968"/>
      <c r="BE169" s="968"/>
      <c r="BF169" s="968"/>
      <c r="BG169" s="968"/>
      <c r="BH169" s="968"/>
      <c r="BI169" s="968"/>
      <c r="BJ169" s="968"/>
      <c r="BK169" s="992"/>
      <c r="BL169" s="992"/>
      <c r="BM169" s="992"/>
      <c r="BN169" s="992"/>
      <c r="BO169" s="992"/>
      <c r="BP169" s="992"/>
      <c r="BQ169" s="992"/>
      <c r="BR169" s="992"/>
      <c r="BS169" s="992"/>
      <c r="BT169" s="992"/>
      <c r="BU169" s="992"/>
      <c r="BV169" s="992"/>
      <c r="BW169" s="992"/>
      <c r="BX169" s="992"/>
      <c r="BY169" s="992"/>
      <c r="BZ169" s="992"/>
      <c r="CA169" s="992"/>
      <c r="CB169" s="968"/>
      <c r="CC169" s="952">
        <v>1</v>
      </c>
      <c r="CD169" s="937"/>
      <c r="CE169" s="927"/>
    </row>
    <row r="170" spans="1:83" ht="30" customHeight="1">
      <c r="A170" s="976"/>
      <c r="B170" s="2838" t="s">
        <v>13</v>
      </c>
      <c r="C170" s="2839"/>
      <c r="D170" s="2839"/>
      <c r="E170" s="2839"/>
      <c r="F170" s="2839"/>
      <c r="G170" s="2839"/>
      <c r="H170" s="2839"/>
      <c r="I170" s="2839"/>
      <c r="J170" s="2839"/>
      <c r="K170" s="2839"/>
      <c r="L170" s="2839"/>
      <c r="M170" s="2839"/>
      <c r="N170" s="2839"/>
      <c r="O170" s="2839"/>
      <c r="P170" s="2839"/>
      <c r="Q170" s="2839"/>
      <c r="R170" s="2839"/>
      <c r="S170" s="2839"/>
      <c r="T170" s="2839"/>
      <c r="U170" s="2839"/>
      <c r="V170" s="2839"/>
      <c r="W170" s="2839"/>
      <c r="X170" s="2839"/>
      <c r="Y170" s="2839"/>
      <c r="Z170" s="2839"/>
      <c r="AA170" s="2839"/>
      <c r="AB170" s="2557" t="s">
        <v>488</v>
      </c>
      <c r="AC170" s="2558"/>
      <c r="AD170" s="2558"/>
      <c r="AE170" s="2558"/>
      <c r="AF170" s="2558"/>
      <c r="AG170" s="2558"/>
      <c r="AH170" s="2558"/>
      <c r="AI170" s="2558"/>
      <c r="AJ170" s="2558"/>
      <c r="AK170" s="2558"/>
      <c r="AL170" s="2558"/>
      <c r="AM170" s="2558"/>
      <c r="AN170" s="2558"/>
      <c r="AO170" s="2558"/>
      <c r="AP170" s="2558"/>
      <c r="AQ170" s="2558"/>
      <c r="AR170" s="2558"/>
      <c r="AS170" s="2559"/>
      <c r="AT170" s="990"/>
      <c r="AU170" s="951">
        <v>1</v>
      </c>
      <c r="AV170" s="968"/>
      <c r="AW170" s="968"/>
      <c r="AX170" s="968"/>
      <c r="AY170" s="968"/>
      <c r="AZ170" s="968"/>
      <c r="BA170" s="968"/>
      <c r="BB170" s="968"/>
      <c r="BC170" s="968"/>
      <c r="BD170" s="968"/>
      <c r="BE170" s="968"/>
      <c r="BF170" s="968"/>
      <c r="BG170" s="968"/>
      <c r="BH170" s="968"/>
      <c r="BI170" s="968"/>
      <c r="BJ170" s="968"/>
      <c r="BK170" s="992"/>
      <c r="BL170" s="992"/>
      <c r="BM170" s="992"/>
      <c r="BN170" s="992"/>
      <c r="BO170" s="992"/>
      <c r="BP170" s="992"/>
      <c r="BQ170" s="992"/>
      <c r="BR170" s="992"/>
      <c r="BS170" s="992"/>
      <c r="BT170" s="992"/>
      <c r="BU170" s="992"/>
      <c r="BV170" s="992"/>
      <c r="BW170" s="992"/>
      <c r="BX170" s="992"/>
      <c r="BY170" s="992"/>
      <c r="BZ170" s="992"/>
      <c r="CA170" s="992"/>
      <c r="CB170" s="968"/>
      <c r="CC170" s="952">
        <v>1</v>
      </c>
      <c r="CD170" s="937"/>
      <c r="CE170" s="927"/>
    </row>
    <row r="171" spans="1:83" ht="54.75" customHeight="1">
      <c r="A171" s="990"/>
      <c r="B171" s="2573" t="s">
        <v>487</v>
      </c>
      <c r="C171" s="2573"/>
      <c r="D171" s="2573"/>
      <c r="E171" s="2573" t="s">
        <v>27</v>
      </c>
      <c r="F171" s="2573"/>
      <c r="G171" s="2573" t="s">
        <v>486</v>
      </c>
      <c r="H171" s="2573"/>
      <c r="I171" s="2573"/>
      <c r="J171" s="2573" t="s">
        <v>281</v>
      </c>
      <c r="K171" s="2573"/>
      <c r="L171" s="2573" t="s">
        <v>28</v>
      </c>
      <c r="M171" s="2573"/>
      <c r="N171" s="2573" t="s">
        <v>485</v>
      </c>
      <c r="O171" s="2573"/>
      <c r="P171" s="2573" t="s">
        <v>204</v>
      </c>
      <c r="Q171" s="2840"/>
      <c r="R171" s="2549" t="s">
        <v>470</v>
      </c>
      <c r="S171" s="2840"/>
      <c r="T171" s="2549" t="s">
        <v>48</v>
      </c>
      <c r="U171" s="2549"/>
      <c r="V171" s="2573" t="s">
        <v>274</v>
      </c>
      <c r="W171" s="2573"/>
      <c r="X171" s="2573" t="s">
        <v>493</v>
      </c>
      <c r="Y171" s="2840"/>
      <c r="Z171" s="2573" t="s">
        <v>60</v>
      </c>
      <c r="AA171" s="2840"/>
      <c r="AB171" s="2568" t="s">
        <v>490</v>
      </c>
      <c r="AC171" s="2569"/>
      <c r="AD171" s="2569"/>
      <c r="AE171" s="2569"/>
      <c r="AF171" s="2569"/>
      <c r="AG171" s="2570"/>
      <c r="AH171" s="2568" t="s">
        <v>491</v>
      </c>
      <c r="AI171" s="2569"/>
      <c r="AJ171" s="2569"/>
      <c r="AK171" s="2569"/>
      <c r="AL171" s="2569"/>
      <c r="AM171" s="2570"/>
      <c r="AN171" s="2568" t="s">
        <v>492</v>
      </c>
      <c r="AO171" s="2569"/>
      <c r="AP171" s="2569"/>
      <c r="AQ171" s="2569"/>
      <c r="AR171" s="2569"/>
      <c r="AS171" s="2570"/>
      <c r="AT171" s="995"/>
      <c r="AU171" s="951">
        <v>1</v>
      </c>
      <c r="AV171" s="1018" t="s">
        <v>536</v>
      </c>
      <c r="AW171" s="1017" t="s">
        <v>265</v>
      </c>
      <c r="AX171" s="1017" t="s">
        <v>266</v>
      </c>
      <c r="AY171" s="1017" t="s">
        <v>267</v>
      </c>
      <c r="AZ171" s="997" t="s">
        <v>537</v>
      </c>
      <c r="BA171" s="997" t="s">
        <v>269</v>
      </c>
      <c r="BB171" s="997" t="s">
        <v>538</v>
      </c>
      <c r="BC171" s="997" t="s">
        <v>539</v>
      </c>
      <c r="BD171" s="997" t="s">
        <v>540</v>
      </c>
      <c r="BE171" s="997" t="s">
        <v>541</v>
      </c>
      <c r="BF171" s="997" t="s">
        <v>272</v>
      </c>
      <c r="BG171" s="997" t="s">
        <v>542</v>
      </c>
      <c r="BH171" s="997" t="s">
        <v>48</v>
      </c>
      <c r="BI171" s="1007" t="s">
        <v>543</v>
      </c>
      <c r="BJ171" s="1007" t="s">
        <v>544</v>
      </c>
      <c r="BK171" s="1016" t="s">
        <v>549</v>
      </c>
      <c r="BL171" s="1007" t="s">
        <v>545</v>
      </c>
      <c r="BM171" s="1007" t="s">
        <v>550</v>
      </c>
      <c r="BN171" s="1007" t="s">
        <v>548</v>
      </c>
      <c r="BO171" s="1007" t="s">
        <v>546</v>
      </c>
      <c r="BP171" s="1007" t="s">
        <v>547</v>
      </c>
      <c r="BQ171" s="1015" t="s">
        <v>523</v>
      </c>
      <c r="BR171" s="1015" t="s">
        <v>524</v>
      </c>
      <c r="BS171" s="1015" t="s">
        <v>525</v>
      </c>
      <c r="BT171" s="1015" t="s">
        <v>526</v>
      </c>
      <c r="BU171" s="1015" t="s">
        <v>527</v>
      </c>
      <c r="BV171" s="1015" t="s">
        <v>529</v>
      </c>
      <c r="BW171" s="1015" t="s">
        <v>528</v>
      </c>
      <c r="BX171" s="1015" t="s">
        <v>530</v>
      </c>
      <c r="BY171" s="1015" t="s">
        <v>531</v>
      </c>
      <c r="BZ171" s="1015" t="s">
        <v>532</v>
      </c>
      <c r="CA171" s="1015" t="s">
        <v>533</v>
      </c>
      <c r="CB171" s="968"/>
      <c r="CC171" s="952">
        <v>1</v>
      </c>
      <c r="CD171" s="937"/>
      <c r="CE171" s="927"/>
    </row>
    <row r="172" spans="1:83" ht="71.25" customHeight="1">
      <c r="A172" s="983" t="s">
        <v>591</v>
      </c>
      <c r="B172" s="2575" t="s">
        <v>1049</v>
      </c>
      <c r="C172" s="2575"/>
      <c r="D172" s="2575"/>
      <c r="E172" s="2574" t="s">
        <v>1048</v>
      </c>
      <c r="F172" s="2574"/>
      <c r="G172" s="2575" t="s">
        <v>1047</v>
      </c>
      <c r="H172" s="2575"/>
      <c r="I172" s="2575"/>
      <c r="J172" s="2841">
        <v>45296</v>
      </c>
      <c r="K172" s="2574"/>
      <c r="L172" s="2574" t="s">
        <v>1046</v>
      </c>
      <c r="M172" s="2574"/>
      <c r="N172" s="2576"/>
      <c r="O172" s="2576"/>
      <c r="P172" s="2547"/>
      <c r="Q172" s="2554"/>
      <c r="R172" s="2547"/>
      <c r="S172" s="2554"/>
      <c r="T172" s="2547"/>
      <c r="U172" s="2547"/>
      <c r="V172" s="2547"/>
      <c r="W172" s="2547"/>
      <c r="X172" s="1014">
        <f>IF(Y172&gt;0.8,5,IF(Y172&gt;0.6,4,IF(Y172&gt;0.4,3,IF(Y172&gt;0.2,2,1))))</f>
        <v>2</v>
      </c>
      <c r="Y172" s="1013">
        <f>IF(OR(V172="Ambos",V172="Probabilidad"),IF((I164-(I164*AY172))&lt;0.01,0.01,(I164-(I164*AY172))),I164)</f>
        <v>0.29399999999999998</v>
      </c>
      <c r="Z172" s="1014">
        <f>IF(AA172&gt;0.8,5,IF(AA172&gt;0.6,4,IF(AA172&gt;0.4,3,IF(AA172&gt;0.2,2,1))))</f>
        <v>2</v>
      </c>
      <c r="AA172" s="1013">
        <f>IF(OR(V172="Ambos",V172="Impacto"),V164-(V164*AY172),V164)</f>
        <v>0.39200000000000002</v>
      </c>
      <c r="AB172" s="2564" t="s">
        <v>1045</v>
      </c>
      <c r="AC172" s="2565"/>
      <c r="AD172" s="2565"/>
      <c r="AE172" s="2565"/>
      <c r="AF172" s="2565"/>
      <c r="AG172" s="2566"/>
      <c r="AH172" s="2564"/>
      <c r="AI172" s="2565"/>
      <c r="AJ172" s="2565"/>
      <c r="AK172" s="2565"/>
      <c r="AL172" s="2565"/>
      <c r="AM172" s="2566"/>
      <c r="AN172" s="2564"/>
      <c r="AO172" s="2565"/>
      <c r="AP172" s="2565"/>
      <c r="AQ172" s="2565"/>
      <c r="AR172" s="2565"/>
      <c r="AS172" s="2566"/>
      <c r="AT172" s="1012"/>
      <c r="AU172" s="951">
        <v>1</v>
      </c>
      <c r="AV172" s="1011">
        <f>IF(N172="SI",1,0)</f>
        <v>0</v>
      </c>
      <c r="AW172" s="1011">
        <f>IF(T172="",0,IF(R172="Automático",0.25,IF(C172="Manual",0.15,0)))</f>
        <v>0</v>
      </c>
      <c r="AX172" s="1011">
        <f>IF(R172="",0,IF(T172="Preventivo",0.25,IF(T172="Detectivo",0.15,IF(T172="Correctivo",0.1,0))))</f>
        <v>0</v>
      </c>
      <c r="AY172" s="1011">
        <f>IF(OR(R172=0,T172=0),0,AV172*(AW172+AX172))</f>
        <v>0</v>
      </c>
      <c r="AZ172" s="970" t="str">
        <f>CONCATENATE(A172,". ",B172," 
",A173,". ",B173," 
",A174,""".",B174,)</f>
        <v>TTO 1. Consulta de información y solicitud de realización de debida diligencia intensificada en caso de encontrar inusualidades. 
.  
".</v>
      </c>
      <c r="BA172" s="970" t="str">
        <f>CONCATENATE(A172,". ",E172," 
",A173,". ",E173," 
",A174,". ",E174,)</f>
        <v xml:space="preserve">TTO 1. Designados SARLAFT DTDP 
.  
. </v>
      </c>
      <c r="BB172" s="970" t="str">
        <f>CONCATENATE(A172,". ",G172," 
",A173,". ",G173," 
",A174,". ",G174,)</f>
        <v xml:space="preserve">TTO 1. Correos electrónicos de solicitud de consulta o debida diligencia intensificada 
.  
. </v>
      </c>
      <c r="BC172" s="970" t="str">
        <f>CONCATENATE(A172,". ",J172," 
",A173,". ",J173," 
",A174,". ",J174,)</f>
        <v xml:space="preserve">TTO 1. 45296 
.  
. </v>
      </c>
      <c r="BD172" s="970" t="str">
        <f>CONCATENATE(A172,". ",L172," 
",A173,". ",L173," 
",A174,". ",L174,)</f>
        <v xml:space="preserve">TTO 1. 31/08/2024 
.  
. </v>
      </c>
      <c r="BE172" s="970" t="str">
        <f>CONCATENATE(A172,". ",N172," 
",A173,". ",N173," 
",A174,". ",N174,)</f>
        <v xml:space="preserve">TTO 1.  
.  
. </v>
      </c>
      <c r="BF172" s="970" t="str">
        <f>CONCATENATE(A172,". ",P172," 
",A173,". ",P173," 
",A174,". ",P174,)</f>
        <v xml:space="preserve">TTO 1.  
.  
. </v>
      </c>
      <c r="BG172" s="970" t="str">
        <f>CONCATENATE(A172,". ",R172," 
",A173,". ",R173," 
",A174,". ",R174,)</f>
        <v xml:space="preserve">TTO 1.  
.  
. </v>
      </c>
      <c r="BH172" s="970" t="str">
        <f>CONCATENATE(A172,". ",T172," 
",A173,". ",T173," 
",A174,". ",T174,)</f>
        <v xml:space="preserve">TTO 1.  
.  
. </v>
      </c>
      <c r="BI172" s="970" t="str">
        <f>CONCATENATE(A172,". ",V172," 
",A173,". ",V173," 
",A174,". ",V174,)</f>
        <v xml:space="preserve">TTO 1.  
.  
. </v>
      </c>
      <c r="BJ172" s="970" t="str">
        <f>CONCATENATE(A172,". ",X172," 
",A173,". ",X173," 
",A174,". ",X174,)</f>
        <v>TTO 1. 2 
. 2 
. 2</v>
      </c>
      <c r="BK172" s="970" t="str">
        <f>CONCATENATE(A172,". ",Y172," 
",A173,". ",Y173," 
",A174,". ",Y174,)</f>
        <v>TTO 1. 0,294 
. 0,294 
. 0,294</v>
      </c>
      <c r="BL172" s="970" t="str">
        <f>CONCATENATE(A172,". ",Z172," 
",A173,". ",Z173," 
",A174,". ",Z174,)</f>
        <v>TTO 1. 2 
. 2 
. 2</v>
      </c>
      <c r="BM172" s="970" t="str">
        <f>CONCATENATE(A172,". ",AA172," 
",A173,". ",AA173," 
",A174,". ",AA174,)</f>
        <v>TTO 1. 0,392 
. 0,392 
. 0,392</v>
      </c>
      <c r="BN172" s="970"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970" t="str">
        <f>CONCATENATE(A172,". ",AH172," 
",A173,". ",AH173," 
",A174,". ",AH174,)</f>
        <v xml:space="preserve">TTO 1.  
.  
. </v>
      </c>
      <c r="BP172" s="970" t="str">
        <f>CONCATENATE(A172,". ",AN172," 
",A173,". ",AN173," 
",A174,". ",AN174,)</f>
        <v xml:space="preserve">TTO 1.  
.  
. </v>
      </c>
      <c r="BQ172" s="1008">
        <f>IF(P172="Continua",1,0)</f>
        <v>0</v>
      </c>
      <c r="BR172" s="1008">
        <f>IF(P172="Aleatoria",1,0)</f>
        <v>0</v>
      </c>
      <c r="BS172" s="1008">
        <f>IF(R172="manual",1,0)</f>
        <v>0</v>
      </c>
      <c r="BT172" s="1008">
        <f>IF(R172="automático",1,0)</f>
        <v>0</v>
      </c>
      <c r="BU172" s="1008">
        <f>IF(T172="preventivo",1,0)</f>
        <v>0</v>
      </c>
      <c r="BV172" s="1008">
        <f>IF(T172="detectivo",1,0)</f>
        <v>0</v>
      </c>
      <c r="BW172" s="1008">
        <f>IF(T172="correctivo",1,0)</f>
        <v>0</v>
      </c>
      <c r="BX172" s="1008">
        <f>IF(V172="probabilidad",1,0)</f>
        <v>0</v>
      </c>
      <c r="BY172" s="1008">
        <f>IF(V172="impacto",1,0)</f>
        <v>0</v>
      </c>
      <c r="BZ172" s="1008">
        <f>IF(V172="ambos",1,0)</f>
        <v>0</v>
      </c>
      <c r="CA172" s="1008">
        <f>IF(V172="ninguno",1,0)</f>
        <v>0</v>
      </c>
      <c r="CB172" s="968"/>
      <c r="CC172" s="952">
        <v>1</v>
      </c>
      <c r="CD172" s="937"/>
      <c r="CE172" s="927"/>
    </row>
    <row r="173" spans="1:83" ht="71.25" customHeight="1">
      <c r="A173" s="967" t="str">
        <f>IF(B173="","","TTO 2")</f>
        <v/>
      </c>
      <c r="B173" s="2545"/>
      <c r="C173" s="2545"/>
      <c r="D173" s="2545"/>
      <c r="E173" s="2547"/>
      <c r="F173" s="2547"/>
      <c r="G173" s="2571"/>
      <c r="H173" s="2572"/>
      <c r="I173" s="2572"/>
      <c r="J173" s="2560"/>
      <c r="K173" s="2560"/>
      <c r="L173" s="2560"/>
      <c r="M173" s="2560"/>
      <c r="N173" s="2576"/>
      <c r="O173" s="2576"/>
      <c r="P173" s="2547"/>
      <c r="Q173" s="2554"/>
      <c r="R173" s="2547"/>
      <c r="S173" s="2554"/>
      <c r="T173" s="2547"/>
      <c r="U173" s="2547"/>
      <c r="V173" s="2547"/>
      <c r="W173" s="2547"/>
      <c r="X173" s="1014">
        <f>IF(Y173&gt;0.8,5,IF(Y173&gt;0.6,4,IF(Y173&gt;0.4,3,IF(Y173&gt;0.2,2,1))))</f>
        <v>2</v>
      </c>
      <c r="Y173" s="1013">
        <f>IF(OR(V173="Ambos",V173="Probabilidad"),IF((Y172-(Y172*AY173))&lt;0.01,0.01,(Y172-(Y172*AY173))),Y172)</f>
        <v>0.29399999999999998</v>
      </c>
      <c r="Z173" s="1014">
        <f>IF(AA173&gt;0.8,5,IF(AA173&gt;0.6,4,IF(AA173&gt;0.4,3,IF(AA173&gt;0.2,2,1))))</f>
        <v>2</v>
      </c>
      <c r="AA173" s="1013">
        <f>IF(OR(V173="Ambos",V173="Impacto"),IF((AA172-(AA172*AZ173))&lt;0.01,0.01,(AA172-(AA172*AZ173))),AA172)</f>
        <v>0.39200000000000002</v>
      </c>
      <c r="AB173" s="2564"/>
      <c r="AC173" s="2565"/>
      <c r="AD173" s="2565"/>
      <c r="AE173" s="2565"/>
      <c r="AF173" s="2565"/>
      <c r="AG173" s="2566"/>
      <c r="AH173" s="2564"/>
      <c r="AI173" s="2565"/>
      <c r="AJ173" s="2565"/>
      <c r="AK173" s="2565"/>
      <c r="AL173" s="2565"/>
      <c r="AM173" s="2566"/>
      <c r="AN173" s="2564"/>
      <c r="AO173" s="2565"/>
      <c r="AP173" s="2565"/>
      <c r="AQ173" s="2565"/>
      <c r="AR173" s="2565"/>
      <c r="AS173" s="2566"/>
      <c r="AT173" s="1012"/>
      <c r="AU173" s="951">
        <v>1</v>
      </c>
      <c r="AV173" s="1011">
        <f>IF(N173="SI",1,0)</f>
        <v>0</v>
      </c>
      <c r="AW173" s="1011">
        <f>IF(T173="",0,IF(R173="Automático",0.25,IF(C173="Manual",0.15,0)))</f>
        <v>0</v>
      </c>
      <c r="AX173" s="1011">
        <f>IF(R173="",0,IF(T173="Preventivo",0.25,IF(T173="Detectivo",0.15,IF(T173="Correctivo",0.1,0))))</f>
        <v>0</v>
      </c>
      <c r="AY173" s="1011">
        <f>IF(OR(R173=0,T173=0),0,AV173*(AW173+AX173))</f>
        <v>0</v>
      </c>
      <c r="AZ173" s="1010"/>
      <c r="BA173" s="1010"/>
      <c r="BB173" s="1010"/>
      <c r="BC173" s="1010"/>
      <c r="BD173" s="1010"/>
      <c r="BE173" s="1010"/>
      <c r="BF173" s="1010"/>
      <c r="BG173" s="1010"/>
      <c r="BH173" s="1010"/>
      <c r="BI173" s="1009"/>
      <c r="BJ173" s="1009"/>
      <c r="BK173" s="1009"/>
      <c r="BL173" s="1009"/>
      <c r="BM173" s="1009"/>
      <c r="BN173" s="1009"/>
      <c r="BO173" s="1009"/>
      <c r="BP173" s="992"/>
      <c r="BQ173" s="1008">
        <f>IF(P173="Continua",1,0)</f>
        <v>0</v>
      </c>
      <c r="BR173" s="1008">
        <f>IF(P173="Aleatoria",1,0)</f>
        <v>0</v>
      </c>
      <c r="BS173" s="1008">
        <f>IF(R173="manual",1,0)</f>
        <v>0</v>
      </c>
      <c r="BT173" s="1008">
        <f>IF(R173="automático",1,0)</f>
        <v>0</v>
      </c>
      <c r="BU173" s="1008">
        <f>IF(T173="preventivo",1,0)</f>
        <v>0</v>
      </c>
      <c r="BV173" s="1008">
        <f>IF(T173="detectivo",1,0)</f>
        <v>0</v>
      </c>
      <c r="BW173" s="1008">
        <f>IF(T173="correctivo",1,0)</f>
        <v>0</v>
      </c>
      <c r="BX173" s="1008">
        <f>IF(V173="probabilidad",1,0)</f>
        <v>0</v>
      </c>
      <c r="BY173" s="1008">
        <f>IF(V173="impacto",1,0)</f>
        <v>0</v>
      </c>
      <c r="BZ173" s="1008">
        <f>IF(V173="ambos",1,0)</f>
        <v>0</v>
      </c>
      <c r="CA173" s="1008">
        <f>IF(V173="ninguno",1,0)</f>
        <v>0</v>
      </c>
      <c r="CC173" s="952">
        <v>1</v>
      </c>
    </row>
    <row r="174" spans="1:83" ht="71.25" customHeight="1">
      <c r="A174" s="967" t="str">
        <f>IF(B174="","","TTO 3")</f>
        <v/>
      </c>
      <c r="B174" s="2545"/>
      <c r="C174" s="2545"/>
      <c r="D174" s="2545"/>
      <c r="E174" s="2547"/>
      <c r="F174" s="2547"/>
      <c r="G174" s="2571"/>
      <c r="H174" s="2572"/>
      <c r="I174" s="2572"/>
      <c r="J174" s="2560"/>
      <c r="K174" s="2560"/>
      <c r="L174" s="2560"/>
      <c r="M174" s="2560"/>
      <c r="N174" s="2576"/>
      <c r="O174" s="2576"/>
      <c r="P174" s="2547"/>
      <c r="Q174" s="2554"/>
      <c r="R174" s="2547"/>
      <c r="S174" s="2554"/>
      <c r="T174" s="2547"/>
      <c r="U174" s="2547"/>
      <c r="V174" s="2547"/>
      <c r="W174" s="2547"/>
      <c r="X174" s="1014">
        <f>IF(Y174&gt;0.8,5,IF(Y174&gt;0.6,4,IF(Y174&gt;0.4,3,IF(Y174&gt;0.2,2,1))))</f>
        <v>2</v>
      </c>
      <c r="Y174" s="1013">
        <f>IF(OR(V174="Ambos",V174="Probabilidad"),IF((Y173-(Y173*AY174))&lt;0.01,0.01,(Y173-(Y173*AY174))),Y173)</f>
        <v>0.29399999999999998</v>
      </c>
      <c r="Z174" s="1014">
        <f>IF(AA174&gt;0.8,5,IF(AA174&gt;0.6,4,IF(AA174&gt;0.4,3,IF(AA174&gt;0.2,2,1))))</f>
        <v>2</v>
      </c>
      <c r="AA174" s="1013">
        <f>IF(OR(V174="Ambos",V174="Impacto"),IF((AA173-(AA173*AZ174))&lt;0.01,0.01,(AA173-(AA173*AZ174))),AA173)</f>
        <v>0.39200000000000002</v>
      </c>
      <c r="AB174" s="2564"/>
      <c r="AC174" s="2565"/>
      <c r="AD174" s="2565"/>
      <c r="AE174" s="2565"/>
      <c r="AF174" s="2565"/>
      <c r="AG174" s="2566"/>
      <c r="AH174" s="2564"/>
      <c r="AI174" s="2565"/>
      <c r="AJ174" s="2565"/>
      <c r="AK174" s="2565"/>
      <c r="AL174" s="2565"/>
      <c r="AM174" s="2566"/>
      <c r="AN174" s="2564"/>
      <c r="AO174" s="2565"/>
      <c r="AP174" s="2565"/>
      <c r="AQ174" s="2565"/>
      <c r="AR174" s="2565"/>
      <c r="AS174" s="2566"/>
      <c r="AT174" s="1012"/>
      <c r="AU174" s="951">
        <v>1</v>
      </c>
      <c r="AV174" s="1011">
        <f>IF(N174="SI",1,0)</f>
        <v>0</v>
      </c>
      <c r="AW174" s="1011">
        <f>IF(T174="",0,IF(R174="Automático",0.25,IF(C174="Manual",0.15,0)))</f>
        <v>0</v>
      </c>
      <c r="AX174" s="1011">
        <f>IF(R174="",0,IF(T174="Preventivo",0.25,IF(T174="Detectivo",0.15,IF(T174="Correctivo",0.1,0))))</f>
        <v>0</v>
      </c>
      <c r="AY174" s="1011">
        <f>IF(OR(R174=0,T174=0),0,AV174*(AW174+AX174))</f>
        <v>0</v>
      </c>
      <c r="AZ174" s="1010"/>
      <c r="BA174" s="1010"/>
      <c r="BB174" s="1010"/>
      <c r="BC174" s="1010"/>
      <c r="BD174" s="1010"/>
      <c r="BE174" s="1010"/>
      <c r="BF174" s="1010"/>
      <c r="BG174" s="1010"/>
      <c r="BH174" s="1010"/>
      <c r="BI174" s="1009"/>
      <c r="BJ174" s="1009"/>
      <c r="BK174" s="1009"/>
      <c r="BL174" s="1009"/>
      <c r="BM174" s="1009"/>
      <c r="BN174" s="1009"/>
      <c r="BO174" s="1009"/>
      <c r="BP174" s="992"/>
      <c r="BQ174" s="1008">
        <f>IF(P174="Continua",1,0)</f>
        <v>0</v>
      </c>
      <c r="BR174" s="1008">
        <f>IF(P174="Aleatoria",1,0)</f>
        <v>0</v>
      </c>
      <c r="BS174" s="1008">
        <f>IF(R174="manual",1,0)</f>
        <v>0</v>
      </c>
      <c r="BT174" s="1008">
        <f>IF(R174="automático",1,0)</f>
        <v>0</v>
      </c>
      <c r="BU174" s="1008">
        <f>IF(T174="preventivo",1,0)</f>
        <v>0</v>
      </c>
      <c r="BV174" s="1008">
        <f>IF(T174="detectivo",1,0)</f>
        <v>0</v>
      </c>
      <c r="BW174" s="1008">
        <f>IF(T174="correctivo",1,0)</f>
        <v>0</v>
      </c>
      <c r="BX174" s="1008">
        <f>IF(V174="probabilidad",1,0)</f>
        <v>0</v>
      </c>
      <c r="BY174" s="1008">
        <f>IF(V174="impacto",1,0)</f>
        <v>0</v>
      </c>
      <c r="BZ174" s="1008">
        <f>IF(V174="ambos",1,0)</f>
        <v>0</v>
      </c>
      <c r="CA174" s="1008">
        <f>IF(V174="ninguno",1,0)</f>
        <v>0</v>
      </c>
      <c r="CC174" s="952">
        <v>1</v>
      </c>
    </row>
    <row r="175" spans="1:83" ht="8.25" customHeight="1" thickBot="1">
      <c r="A175" s="976"/>
      <c r="B175" s="961"/>
      <c r="C175" s="961"/>
      <c r="D175" s="961"/>
      <c r="E175" s="961"/>
      <c r="F175" s="961"/>
      <c r="J175" s="981"/>
      <c r="K175" s="981"/>
      <c r="L175" s="981"/>
      <c r="M175" s="981"/>
      <c r="N175" s="981"/>
      <c r="O175" s="980"/>
      <c r="P175" s="980"/>
      <c r="Q175" s="980"/>
      <c r="R175" s="980"/>
      <c r="S175" s="980"/>
      <c r="T175" s="980"/>
      <c r="U175" s="979"/>
      <c r="V175" s="979"/>
      <c r="W175" s="979"/>
      <c r="X175" s="979"/>
      <c r="Y175" s="968"/>
      <c r="Z175" s="968"/>
      <c r="AA175" s="968"/>
      <c r="AB175" s="927"/>
      <c r="AC175" s="927"/>
      <c r="AD175" s="927"/>
      <c r="AE175" s="927"/>
      <c r="AF175" s="927"/>
      <c r="AG175" s="927"/>
      <c r="AH175" s="927"/>
      <c r="AI175" s="927"/>
      <c r="AJ175" s="927"/>
      <c r="AK175" s="927"/>
      <c r="AL175" s="927"/>
      <c r="AM175" s="927"/>
      <c r="AN175" s="927"/>
      <c r="AO175" s="927"/>
      <c r="AP175" s="927"/>
      <c r="AQ175" s="927"/>
      <c r="AR175" s="927"/>
      <c r="AS175" s="927"/>
      <c r="AT175" s="927"/>
      <c r="AU175" s="951">
        <v>1</v>
      </c>
      <c r="AV175" s="991"/>
      <c r="AW175" s="1000"/>
      <c r="AX175" s="1000"/>
      <c r="AY175" s="968"/>
      <c r="AZ175" s="1007"/>
      <c r="BA175" s="1007"/>
      <c r="BB175" s="1007"/>
      <c r="BC175" s="1007"/>
      <c r="BD175" s="1007"/>
      <c r="BE175" s="1007"/>
      <c r="BF175" s="1007"/>
      <c r="BG175" s="1007"/>
      <c r="BH175" s="1007"/>
      <c r="BI175" s="1007"/>
      <c r="BJ175" s="1007"/>
      <c r="BK175" s="992"/>
      <c r="BL175" s="992"/>
      <c r="BM175" s="992"/>
      <c r="BN175" s="992"/>
      <c r="BO175" s="992"/>
      <c r="BP175" s="992"/>
      <c r="BQ175" s="992"/>
      <c r="BR175" s="992"/>
      <c r="BS175" s="992"/>
      <c r="BT175" s="992"/>
      <c r="BU175" s="992"/>
      <c r="BV175" s="992"/>
      <c r="BW175" s="992"/>
      <c r="BX175" s="992"/>
      <c r="BY175" s="992"/>
      <c r="BZ175" s="992"/>
      <c r="CA175" s="992"/>
      <c r="CC175" s="952">
        <v>1</v>
      </c>
    </row>
    <row r="176" spans="1:83" ht="30" customHeight="1" thickTop="1" thickBot="1">
      <c r="A176" s="976"/>
      <c r="B176" s="2599" t="s">
        <v>663</v>
      </c>
      <c r="C176" s="2600"/>
      <c r="D176" s="2600"/>
      <c r="E176" s="1006">
        <f>X174</f>
        <v>2</v>
      </c>
      <c r="F176" s="2609" t="str">
        <f>VLOOKUP(E176,A95:B99,2,1)</f>
        <v>Baja</v>
      </c>
      <c r="G176" s="2600"/>
      <c r="H176" s="2600"/>
      <c r="I176" s="2004">
        <f>IF(Y174&lt;0.01,0.01,Y174)</f>
        <v>0.29399999999999998</v>
      </c>
      <c r="J176" s="2005"/>
      <c r="K176" s="2604" t="s">
        <v>664</v>
      </c>
      <c r="L176" s="2586"/>
      <c r="M176" s="2586"/>
      <c r="N176" s="2586"/>
      <c r="O176" s="2586"/>
      <c r="P176" s="2605"/>
      <c r="Q176" s="1005">
        <f>Z174</f>
        <v>2</v>
      </c>
      <c r="R176" s="2585" t="str">
        <f>HLOOKUP(Q176,ADU1210:ADY1211,2,1)</f>
        <v>2 - Menor</v>
      </c>
      <c r="S176" s="2586"/>
      <c r="T176" s="2586"/>
      <c r="U176" s="2586"/>
      <c r="V176" s="1004">
        <f>IF(AA174&lt;0.01,0.01,AA174)</f>
        <v>0.39200000000000002</v>
      </c>
      <c r="W176" s="1003"/>
      <c r="Y176" s="968"/>
      <c r="Z176" s="968"/>
      <c r="AA176" s="968"/>
      <c r="AB176" s="927"/>
      <c r="AC176" s="927"/>
      <c r="AD176" s="927"/>
      <c r="AE176" s="927"/>
      <c r="AF176" s="927"/>
      <c r="AG176" s="927"/>
      <c r="AH176" s="927"/>
      <c r="AI176" s="927"/>
      <c r="AJ176" s="927"/>
      <c r="AK176" s="927"/>
      <c r="AL176" s="927"/>
      <c r="AM176" s="927"/>
      <c r="AN176" s="927"/>
      <c r="AO176" s="927"/>
      <c r="AP176" s="927"/>
      <c r="AQ176" s="927"/>
      <c r="AR176" s="927"/>
      <c r="AS176" s="927"/>
      <c r="AT176" s="927"/>
      <c r="AU176" s="951">
        <v>1</v>
      </c>
      <c r="AW176" s="1002" t="str">
        <f>CONCATENATE(E176," - ",F176)</f>
        <v>2 - Baja</v>
      </c>
      <c r="AX176" s="1002" t="str">
        <f>CONCATENATE(R176)</f>
        <v>2 - Menor</v>
      </c>
      <c r="AY176" s="968"/>
      <c r="AZ176" s="968"/>
      <c r="BA176" s="968"/>
      <c r="BB176" s="968"/>
      <c r="BC176" s="968"/>
      <c r="BD176" s="968"/>
      <c r="BE176" s="968"/>
      <c r="BF176" s="968"/>
      <c r="BG176" s="968"/>
      <c r="BH176" s="968"/>
      <c r="BI176" s="968"/>
      <c r="BJ176" s="968"/>
      <c r="BK176" s="992"/>
      <c r="BL176" s="992"/>
      <c r="BM176" s="992"/>
      <c r="BN176" s="992"/>
      <c r="BO176" s="992"/>
      <c r="BP176" s="992"/>
      <c r="BQ176" s="937">
        <f t="shared" ref="BQ176:CA176" si="38">SUM(BQ172:BQ174)</f>
        <v>0</v>
      </c>
      <c r="BR176" s="937">
        <f t="shared" si="38"/>
        <v>0</v>
      </c>
      <c r="BS176" s="937">
        <f t="shared" si="38"/>
        <v>0</v>
      </c>
      <c r="BT176" s="937">
        <f t="shared" si="38"/>
        <v>0</v>
      </c>
      <c r="BU176" s="937">
        <f t="shared" si="38"/>
        <v>0</v>
      </c>
      <c r="BV176" s="937">
        <f t="shared" si="38"/>
        <v>0</v>
      </c>
      <c r="BW176" s="937">
        <f t="shared" si="38"/>
        <v>0</v>
      </c>
      <c r="BX176" s="937">
        <f t="shared" si="38"/>
        <v>0</v>
      </c>
      <c r="BY176" s="937">
        <f t="shared" si="38"/>
        <v>0</v>
      </c>
      <c r="BZ176" s="937">
        <f t="shared" si="38"/>
        <v>0</v>
      </c>
      <c r="CA176" s="937">
        <f t="shared" si="38"/>
        <v>0</v>
      </c>
      <c r="CC176" s="952">
        <v>1</v>
      </c>
    </row>
    <row r="177" spans="1:81" ht="12.75" customHeight="1" thickTop="1" thickBot="1">
      <c r="A177" s="976"/>
      <c r="B177" s="961"/>
      <c r="C177" s="961"/>
      <c r="D177" s="992"/>
      <c r="E177" s="968"/>
      <c r="F177" s="968"/>
      <c r="G177" s="968"/>
      <c r="H177" s="968"/>
      <c r="I177" s="968"/>
      <c r="J177" s="968"/>
      <c r="K177" s="968"/>
      <c r="L177" s="968"/>
      <c r="M177" s="968"/>
      <c r="N177" s="968"/>
      <c r="O177" s="968"/>
      <c r="P177" s="968"/>
      <c r="Q177" s="968"/>
      <c r="R177" s="968"/>
      <c r="S177" s="968"/>
      <c r="T177" s="968"/>
      <c r="U177" s="968"/>
      <c r="V177" s="968"/>
      <c r="W177" s="968"/>
      <c r="X177" s="979"/>
      <c r="Y177" s="968"/>
      <c r="Z177" s="968"/>
      <c r="AA177" s="968"/>
      <c r="AB177" s="927"/>
      <c r="AC177" s="927"/>
      <c r="AD177" s="927"/>
      <c r="AE177" s="927"/>
      <c r="AF177" s="927"/>
      <c r="AG177" s="927"/>
      <c r="AH177" s="927"/>
      <c r="AI177" s="927"/>
      <c r="AJ177" s="927"/>
      <c r="AK177" s="927"/>
      <c r="AL177" s="927"/>
      <c r="AM177" s="927"/>
      <c r="AN177" s="927"/>
      <c r="AO177" s="927"/>
      <c r="AP177" s="927"/>
      <c r="AQ177" s="927"/>
      <c r="AR177" s="927"/>
      <c r="AS177" s="927"/>
      <c r="AT177" s="927"/>
      <c r="AU177" s="951">
        <v>1</v>
      </c>
      <c r="AV177" s="991"/>
      <c r="AW177" s="1000"/>
      <c r="AX177" s="1000"/>
      <c r="AY177" s="968"/>
      <c r="AZ177" s="968"/>
      <c r="BA177" s="968"/>
      <c r="BB177" s="968"/>
      <c r="BC177" s="968"/>
      <c r="BD177" s="968"/>
      <c r="BE177" s="968"/>
      <c r="BF177" s="968"/>
      <c r="BG177" s="968"/>
      <c r="BH177" s="968"/>
      <c r="BI177" s="968"/>
      <c r="BJ177" s="968"/>
      <c r="BK177" s="992"/>
      <c r="BL177" s="992"/>
      <c r="BM177" s="992"/>
      <c r="BN177" s="992"/>
      <c r="BO177" s="992"/>
      <c r="BP177" s="992"/>
      <c r="BQ177" s="992"/>
      <c r="BR177" s="992"/>
      <c r="BS177" s="992"/>
      <c r="BT177" s="992"/>
      <c r="BU177" s="992"/>
      <c r="BV177" s="992"/>
      <c r="BW177" s="992"/>
      <c r="BX177" s="992"/>
      <c r="BY177" s="992"/>
      <c r="BZ177" s="992"/>
      <c r="CA177" s="992"/>
      <c r="CC177" s="952">
        <v>1</v>
      </c>
    </row>
    <row r="178" spans="1:81" ht="25.5" customHeight="1" thickBot="1">
      <c r="A178" s="976"/>
      <c r="B178" s="961"/>
      <c r="C178" s="961"/>
      <c r="D178" s="961"/>
      <c r="E178" s="961"/>
      <c r="F178" s="2606" t="s">
        <v>484</v>
      </c>
      <c r="G178" s="2607"/>
      <c r="H178" s="2607"/>
      <c r="I178" s="2607"/>
      <c r="J178" s="2607"/>
      <c r="K178" s="2607"/>
      <c r="L178" s="2607"/>
      <c r="M178" s="2607"/>
      <c r="N178" s="2608" t="str">
        <f>IFERROR(INDEX(ADU1214:ADY1218,MATCH(E176,ADP1214:ADP1218,0),MATCH(Q176,ADU1210:ADY1210,0)),"")</f>
        <v>MODERADO</v>
      </c>
      <c r="O178" s="2607"/>
      <c r="P178" s="2607"/>
      <c r="Q178" s="2607"/>
      <c r="R178" s="2607"/>
      <c r="S178" s="2607"/>
      <c r="T178" s="2020">
        <f>IF(AV178&lt;0.01,0.01,AV178)</f>
        <v>0.115248</v>
      </c>
      <c r="U178" s="2020"/>
      <c r="V178" s="2020"/>
      <c r="W178" s="2021"/>
      <c r="X178" s="979"/>
      <c r="Y178" s="2022" t="s">
        <v>662</v>
      </c>
      <c r="Z178" s="2022"/>
      <c r="AA178" s="2022"/>
      <c r="AB178" s="927"/>
      <c r="AC178" s="927"/>
      <c r="AD178" s="927"/>
      <c r="AE178" s="927"/>
      <c r="AF178" s="927"/>
      <c r="AG178" s="927"/>
      <c r="AH178" s="927"/>
      <c r="AI178" s="927"/>
      <c r="AJ178" s="927"/>
      <c r="AK178" s="927"/>
      <c r="AL178" s="927"/>
      <c r="AM178" s="927"/>
      <c r="AN178" s="927"/>
      <c r="AO178" s="927" t="s">
        <v>661</v>
      </c>
      <c r="AP178" s="927"/>
      <c r="AQ178" s="927"/>
      <c r="AR178" s="927"/>
      <c r="AS178" s="927"/>
      <c r="AT178" s="927"/>
      <c r="AU178" s="951">
        <v>1</v>
      </c>
      <c r="AV178" s="1001">
        <f>I176*V176</f>
        <v>0.115248</v>
      </c>
      <c r="AW178" s="1000"/>
      <c r="AX178" s="1000"/>
      <c r="AY178" s="968"/>
      <c r="AZ178" s="968"/>
      <c r="BA178" s="968"/>
      <c r="BB178" s="968"/>
      <c r="BC178" s="968"/>
      <c r="BD178" s="968"/>
      <c r="BE178" s="968"/>
      <c r="BF178" s="968"/>
      <c r="BG178" s="968"/>
      <c r="BH178" s="968"/>
      <c r="BI178" s="968"/>
      <c r="BJ178" s="968"/>
      <c r="BK178" s="992"/>
      <c r="BL178" s="992"/>
      <c r="BM178" s="992"/>
      <c r="BN178" s="992"/>
      <c r="BO178" s="992"/>
      <c r="BP178" s="992"/>
      <c r="BQ178" s="992"/>
      <c r="BR178" s="992"/>
      <c r="BS178" s="992"/>
      <c r="BT178" s="992"/>
      <c r="BU178" s="992"/>
      <c r="BV178" s="992"/>
      <c r="BW178" s="992"/>
      <c r="BX178" s="992"/>
      <c r="BY178" s="992"/>
      <c r="BZ178" s="992"/>
      <c r="CA178" s="992"/>
      <c r="CC178" s="952">
        <v>1</v>
      </c>
    </row>
    <row r="179" spans="1:81" ht="16.5" customHeight="1">
      <c r="A179" s="976"/>
      <c r="B179" s="961"/>
      <c r="C179" s="961"/>
      <c r="D179" s="961"/>
      <c r="E179" s="961"/>
      <c r="F179" s="961"/>
      <c r="G179" s="981"/>
      <c r="H179" s="981"/>
      <c r="I179" s="981"/>
      <c r="J179" s="981"/>
      <c r="K179" s="981"/>
      <c r="L179" s="981"/>
      <c r="M179" s="981"/>
      <c r="N179" s="981"/>
      <c r="O179" s="980"/>
      <c r="P179" s="980"/>
      <c r="Q179" s="980"/>
      <c r="R179" s="980"/>
      <c r="S179" s="980"/>
      <c r="T179" s="980"/>
      <c r="U179" s="979"/>
      <c r="V179" s="979"/>
      <c r="W179" s="979"/>
      <c r="X179" s="979"/>
      <c r="Y179" s="968"/>
      <c r="Z179" s="968"/>
      <c r="AA179" s="968"/>
      <c r="AB179" s="927"/>
      <c r="AC179" s="927"/>
      <c r="AD179" s="927"/>
      <c r="AE179" s="927"/>
      <c r="AF179" s="927"/>
      <c r="AG179" s="927"/>
      <c r="AH179" s="927"/>
      <c r="AI179" s="927"/>
      <c r="AJ179" s="927"/>
      <c r="AK179" s="927"/>
      <c r="AL179" s="927"/>
      <c r="AM179" s="927"/>
      <c r="AN179" s="927"/>
      <c r="AO179" s="927"/>
      <c r="AP179" s="927"/>
      <c r="AQ179" s="927"/>
      <c r="AR179" s="927"/>
      <c r="AS179" s="927"/>
      <c r="AT179" s="927"/>
      <c r="AU179" s="951">
        <v>1</v>
      </c>
      <c r="AV179" s="991"/>
      <c r="AW179" s="1000"/>
      <c r="AX179" s="1000"/>
      <c r="AY179" s="968"/>
      <c r="AZ179" s="968"/>
      <c r="BA179" s="968"/>
      <c r="BB179" s="968"/>
      <c r="BC179" s="968"/>
      <c r="BD179" s="968"/>
      <c r="BE179" s="968"/>
      <c r="BF179" s="968"/>
      <c r="BG179" s="968"/>
      <c r="BH179" s="968"/>
      <c r="BI179" s="968"/>
      <c r="BJ179" s="968"/>
      <c r="BK179" s="992"/>
      <c r="BL179" s="992"/>
      <c r="BM179" s="992"/>
      <c r="BN179" s="992"/>
      <c r="BO179" s="992"/>
      <c r="BP179" s="992"/>
      <c r="BQ179" s="992"/>
      <c r="BR179" s="992"/>
      <c r="BS179" s="992"/>
      <c r="BT179" s="992"/>
      <c r="BU179" s="992"/>
      <c r="BV179" s="992"/>
      <c r="BW179" s="992"/>
      <c r="BX179" s="992"/>
      <c r="BY179" s="992"/>
      <c r="BZ179" s="992"/>
      <c r="CA179" s="992"/>
      <c r="CC179" s="952">
        <v>1</v>
      </c>
    </row>
    <row r="180" spans="1:81" ht="30" customHeight="1">
      <c r="A180" s="976"/>
      <c r="B180" s="2879" t="s">
        <v>283</v>
      </c>
      <c r="C180" s="2880"/>
      <c r="D180" s="2880"/>
      <c r="E180" s="2880"/>
      <c r="F180" s="2880"/>
      <c r="G180" s="2880"/>
      <c r="H180" s="2880"/>
      <c r="I180" s="2880"/>
      <c r="J180" s="2880"/>
      <c r="K180" s="2880"/>
      <c r="L180" s="2880"/>
      <c r="M180" s="2880"/>
      <c r="N180" s="2880"/>
      <c r="O180" s="2880"/>
      <c r="P180" s="2880"/>
      <c r="Q180" s="2880"/>
      <c r="R180" s="2880"/>
      <c r="S180" s="2880"/>
      <c r="T180" s="2880"/>
      <c r="U180" s="2880"/>
      <c r="V180" s="2873" t="s">
        <v>581</v>
      </c>
      <c r="W180" s="2873"/>
      <c r="X180" s="2873"/>
      <c r="Y180" s="2873"/>
      <c r="Z180" s="2873"/>
      <c r="AA180" s="2873"/>
      <c r="AB180" s="2873"/>
      <c r="AC180" s="2873"/>
      <c r="AD180" s="2873"/>
      <c r="AE180" s="2873"/>
      <c r="AF180" s="2873"/>
      <c r="AG180" s="2873"/>
      <c r="AH180" s="2873"/>
      <c r="AI180" s="2873"/>
      <c r="AJ180" s="2873"/>
      <c r="AK180" s="2873"/>
      <c r="AL180" s="2873"/>
      <c r="AM180" s="2873"/>
      <c r="AN180" s="2873"/>
      <c r="AO180" s="2873"/>
      <c r="AP180" s="2873"/>
      <c r="AQ180" s="2873"/>
      <c r="AR180" s="2873"/>
      <c r="AS180" s="2873"/>
      <c r="AT180" s="999"/>
      <c r="AU180" s="951">
        <v>1</v>
      </c>
      <c r="AV180" s="970" t="s">
        <v>287</v>
      </c>
      <c r="AW180" s="998" t="s">
        <v>284</v>
      </c>
      <c r="AX180" s="997" t="s">
        <v>288</v>
      </c>
      <c r="AY180" s="997" t="s">
        <v>289</v>
      </c>
      <c r="AZ180" s="997" t="s">
        <v>290</v>
      </c>
      <c r="BA180" s="997" t="s">
        <v>3</v>
      </c>
      <c r="BB180" s="996" t="s">
        <v>578</v>
      </c>
      <c r="BC180" s="996" t="s">
        <v>579</v>
      </c>
      <c r="BD180" s="996" t="s">
        <v>580</v>
      </c>
      <c r="BE180" s="968"/>
      <c r="BF180" s="968"/>
      <c r="BG180" s="968"/>
      <c r="BH180" s="968"/>
      <c r="BI180" s="968"/>
      <c r="BJ180" s="968"/>
      <c r="BK180" s="992"/>
      <c r="BL180" s="992"/>
      <c r="BM180" s="992"/>
      <c r="BN180" s="992"/>
      <c r="BO180" s="992"/>
      <c r="BP180" s="992"/>
      <c r="BQ180" s="992"/>
      <c r="BR180" s="992"/>
      <c r="BS180" s="992"/>
      <c r="BT180" s="992"/>
      <c r="BU180" s="992"/>
      <c r="BV180" s="992"/>
      <c r="BW180" s="992"/>
      <c r="BX180" s="992"/>
      <c r="BY180" s="992"/>
      <c r="BZ180" s="992"/>
      <c r="CA180" s="992"/>
      <c r="CC180" s="952">
        <v>1</v>
      </c>
    </row>
    <row r="181" spans="1:81" ht="14.25" customHeight="1">
      <c r="A181" s="990"/>
      <c r="B181" s="2876" t="s">
        <v>1</v>
      </c>
      <c r="C181" s="2876" t="s">
        <v>284</v>
      </c>
      <c r="D181" s="2876"/>
      <c r="E181" s="2876"/>
      <c r="F181" s="2876"/>
      <c r="G181" s="2589" t="s">
        <v>489</v>
      </c>
      <c r="H181" s="2589" t="s">
        <v>638</v>
      </c>
      <c r="I181" s="2591"/>
      <c r="J181" s="2591"/>
      <c r="K181" s="2591"/>
      <c r="L181" s="2589" t="s">
        <v>639</v>
      </c>
      <c r="M181" s="2591"/>
      <c r="N181" s="2591"/>
      <c r="O181" s="2591"/>
      <c r="P181" s="2589" t="s">
        <v>640</v>
      </c>
      <c r="Q181" s="2591"/>
      <c r="R181" s="2591"/>
      <c r="S181" s="2591"/>
      <c r="T181" s="2869" t="s">
        <v>3</v>
      </c>
      <c r="U181" s="2869"/>
      <c r="V181" s="2552" t="s">
        <v>641</v>
      </c>
      <c r="W181" s="2552"/>
      <c r="X181" s="2552"/>
      <c r="Y181" s="2552"/>
      <c r="Z181" s="2552"/>
      <c r="AA181" s="2552"/>
      <c r="AB181" s="2552"/>
      <c r="AC181" s="2552"/>
      <c r="AD181" s="2552" t="s">
        <v>642</v>
      </c>
      <c r="AE181" s="2552"/>
      <c r="AF181" s="2552"/>
      <c r="AG181" s="2552"/>
      <c r="AH181" s="2552"/>
      <c r="AI181" s="2552"/>
      <c r="AJ181" s="2552"/>
      <c r="AK181" s="2552"/>
      <c r="AL181" s="2552" t="s">
        <v>643</v>
      </c>
      <c r="AM181" s="2552"/>
      <c r="AN181" s="2552"/>
      <c r="AO181" s="2552"/>
      <c r="AP181" s="2552"/>
      <c r="AQ181" s="2552"/>
      <c r="AR181" s="2552"/>
      <c r="AS181" s="2552"/>
      <c r="AT181" s="995"/>
      <c r="AU181" s="951">
        <v>1</v>
      </c>
      <c r="AV181" s="969" t="str">
        <f>CONCATENATE(A183,". ",B183," 
",A185,". ",B185," 
",A187,". ",B187," 
",A189,". ",B189)</f>
        <v xml:space="preserve">Indicador 1. EFICACIA DE
CONTROLES: 
Indicador 2. EFECTIVIDAD
(Alarmas - materialización): 
IND3.  
IND4. </v>
      </c>
      <c r="AW181" s="969" t="str">
        <f>CONCATENATE("IND ",A183,". ",C183," 
",A185,". ",C185," 
",A187,". ",C187," 
",A189,". ",C189)</f>
        <v xml:space="preserve">IND Indicador 1. Controles ejecutados en el periodod  / Controles programados a ejecutar en el periodo X 100% 
Indicador 2. Número de reportes internos (inusualidades) realizados / Total de señales de alerta detectadas x 100% 
IND3.  
IND4. </v>
      </c>
      <c r="AX181" s="969" t="str">
        <f>CONCATENATE("IND ",A183,". 
",J183," 
",A185,". 
",J185," 
",A187,". 
",J187," 
",A189,". 
",J189)</f>
        <v xml:space="preserve">IND Indicador 1. 
1 
Indicador 2. 
IND3. 
IND4. 
</v>
      </c>
      <c r="AY181" s="969" t="str">
        <f>CONCATENATE("IND ",A183,". 
",N183," 
",A185,". 
",N185," 
",A187,". 
",N187," 
",A189,". 
",N189)</f>
        <v xml:space="preserve">IND Indicador 1. 
Indicador 2. 
IND3. 
IND4. 
</v>
      </c>
      <c r="AZ181" s="969" t="str">
        <f>CONCATENATE("IND ",A183,". 
",R183," 
",A185,". 
",R185," 
",A187,". 
",R187," 
",A189,". 
",R189)</f>
        <v xml:space="preserve">IND Indicador 1. 
Indicador 2. 
IND3. 
IND4. 
</v>
      </c>
      <c r="BA181" s="969" t="str">
        <f>CONCATENATE("IND ",A183,". 
",R183," 
",A185,". 
",R185," 
",A187,". 
",R187," 
",A189,". 
",R189)</f>
        <v xml:space="preserve">IND Indicador 1. 
Indicador 2. 
IND3. 
IND4. 
</v>
      </c>
      <c r="BB181" s="969"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969" t="str">
        <f>CONCATENATE(A183,". 
",AD183," 
",A185,". 
",AD185," 
",A187,". 
",AD187," 
",A189,". 
",AD189)</f>
        <v xml:space="preserve">Indicador 1. 
Indicador 2. 
IND3. 
IND4. 
</v>
      </c>
      <c r="BD181" s="969" t="str">
        <f>CONCATENATE(A183,". 
",AL183," 
",A185,". 
",AL185," 
",A187,". 
",AL187," 
",A189,". 
",AL189)</f>
        <v xml:space="preserve">Indicador 1. 
Indicador 2. 
IND3. 
IND4. 
</v>
      </c>
      <c r="BE181" s="992"/>
      <c r="BF181" s="992"/>
      <c r="BG181" s="992"/>
      <c r="BH181" s="992"/>
      <c r="BI181" s="992"/>
      <c r="BJ181" s="992"/>
      <c r="BK181" s="992"/>
      <c r="BL181" s="992"/>
      <c r="BM181" s="992"/>
      <c r="BN181" s="992"/>
      <c r="BO181" s="992"/>
      <c r="BP181" s="992"/>
      <c r="BQ181" s="992"/>
      <c r="BR181" s="992"/>
      <c r="BS181" s="992"/>
      <c r="BT181" s="992"/>
      <c r="BU181" s="992"/>
      <c r="BV181" s="992"/>
      <c r="BW181" s="992"/>
      <c r="BX181" s="992"/>
      <c r="BY181" s="992"/>
      <c r="BZ181" s="992"/>
      <c r="CA181" s="992"/>
      <c r="CC181" s="952">
        <v>1</v>
      </c>
    </row>
    <row r="182" spans="1:81" ht="12.75" customHeight="1">
      <c r="A182" s="990"/>
      <c r="B182" s="2591"/>
      <c r="C182" s="2876"/>
      <c r="D182" s="2876"/>
      <c r="E182" s="2876"/>
      <c r="F182" s="2876"/>
      <c r="G182" s="2590"/>
      <c r="H182" s="2589" t="s">
        <v>285</v>
      </c>
      <c r="I182" s="2591"/>
      <c r="J182" s="2589" t="s">
        <v>286</v>
      </c>
      <c r="K182" s="2591"/>
      <c r="L182" s="2589" t="s">
        <v>285</v>
      </c>
      <c r="M182" s="2591"/>
      <c r="N182" s="2589" t="s">
        <v>286</v>
      </c>
      <c r="O182" s="2591"/>
      <c r="P182" s="2589"/>
      <c r="Q182" s="2591"/>
      <c r="R182" s="2589" t="s">
        <v>286</v>
      </c>
      <c r="S182" s="2591"/>
      <c r="T182" s="2869"/>
      <c r="U182" s="2869"/>
      <c r="V182" s="2552"/>
      <c r="W182" s="2552"/>
      <c r="X182" s="2552"/>
      <c r="Y182" s="2552"/>
      <c r="Z182" s="2552"/>
      <c r="AA182" s="2552"/>
      <c r="AB182" s="2552"/>
      <c r="AC182" s="2552"/>
      <c r="AD182" s="2552"/>
      <c r="AE182" s="2552"/>
      <c r="AF182" s="2552"/>
      <c r="AG182" s="2552"/>
      <c r="AH182" s="2552"/>
      <c r="AI182" s="2552"/>
      <c r="AJ182" s="2552"/>
      <c r="AK182" s="2552"/>
      <c r="AL182" s="2552"/>
      <c r="AM182" s="2552"/>
      <c r="AN182" s="2552"/>
      <c r="AO182" s="2552"/>
      <c r="AP182" s="2552"/>
      <c r="AQ182" s="2552"/>
      <c r="AR182" s="2552"/>
      <c r="AS182" s="2552"/>
      <c r="AT182" s="995"/>
      <c r="AU182" s="951">
        <v>1</v>
      </c>
      <c r="BE182" s="968"/>
      <c r="BF182" s="968"/>
      <c r="BG182" s="968"/>
      <c r="BH182" s="968"/>
      <c r="BI182" s="968"/>
      <c r="BJ182" s="968"/>
      <c r="BK182" s="992"/>
      <c r="BL182" s="992"/>
      <c r="BM182" s="992"/>
      <c r="BN182" s="992"/>
      <c r="BO182" s="992"/>
      <c r="BP182" s="992"/>
      <c r="BQ182" s="992"/>
      <c r="BR182" s="992"/>
      <c r="BS182" s="992"/>
      <c r="BT182" s="992"/>
      <c r="BU182" s="992"/>
      <c r="BV182" s="992"/>
      <c r="BW182" s="992"/>
      <c r="BX182" s="992"/>
      <c r="BY182" s="992"/>
      <c r="BZ182" s="992"/>
      <c r="CA182" s="992"/>
      <c r="CC182" s="952">
        <v>1</v>
      </c>
    </row>
    <row r="183" spans="1:81" ht="42" customHeight="1">
      <c r="A183" s="2877" t="s">
        <v>586</v>
      </c>
      <c r="B183" s="2872" t="s">
        <v>291</v>
      </c>
      <c r="C183" s="2872" t="s">
        <v>589</v>
      </c>
      <c r="D183" s="2872"/>
      <c r="E183" s="2872"/>
      <c r="F183" s="2872"/>
      <c r="G183" s="994" t="s">
        <v>292</v>
      </c>
      <c r="H183" s="2567">
        <v>655</v>
      </c>
      <c r="I183" s="2554"/>
      <c r="J183" s="2553">
        <f>IFERROR(ROUND(H183/H184,1),"")</f>
        <v>1</v>
      </c>
      <c r="K183" s="2554"/>
      <c r="L183" s="2567"/>
      <c r="M183" s="2554"/>
      <c r="N183" s="2553" t="str">
        <f>IFERROR(ROUND(L183/L184,1),"")</f>
        <v/>
      </c>
      <c r="O183" s="2554"/>
      <c r="P183" s="2567"/>
      <c r="Q183" s="2554"/>
      <c r="R183" s="2553" t="str">
        <f>IFERROR(ROUND(P183/P184,1),"")</f>
        <v/>
      </c>
      <c r="S183" s="2554"/>
      <c r="T183" s="2553"/>
      <c r="U183" s="2554"/>
      <c r="V183" s="2870" t="s">
        <v>1044</v>
      </c>
      <c r="W183" s="2871"/>
      <c r="X183" s="2871"/>
      <c r="Y183" s="2871"/>
      <c r="Z183" s="2871"/>
      <c r="AA183" s="2871"/>
      <c r="AB183" s="2871"/>
      <c r="AC183" s="2871"/>
      <c r="AD183" s="2543"/>
      <c r="AE183" s="2544"/>
      <c r="AF183" s="2544"/>
      <c r="AG183" s="2544"/>
      <c r="AH183" s="2544"/>
      <c r="AI183" s="2544"/>
      <c r="AJ183" s="2544"/>
      <c r="AK183" s="2544"/>
      <c r="AL183" s="2543"/>
      <c r="AM183" s="2544"/>
      <c r="AN183" s="2544"/>
      <c r="AO183" s="2544"/>
      <c r="AP183" s="2544"/>
      <c r="AQ183" s="2544"/>
      <c r="AR183" s="2544"/>
      <c r="AS183" s="2544"/>
      <c r="AT183" s="993"/>
      <c r="AU183" s="951">
        <v>1</v>
      </c>
      <c r="AV183" s="969" t="str">
        <f>CONCATENATE(A183,".  
",C183," 
",$H$181,": ",J183," 
",$L$181,": ",N183," 
",$P$181,": ",R183," 
",$T$181,": ",T183)</f>
        <v xml:space="preserve">Indicador 1.  
Controles ejecutados en el periodod  / Controles programados a ejecutar en el periodo X 100% 
DATOS PERIODO 1: 1 
DATOS PERIODO 2:  
DATOS PERIODO 3:  
AÑO: </v>
      </c>
      <c r="AW183" s="969"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968"/>
      <c r="BF183" s="968"/>
      <c r="BG183" s="968"/>
      <c r="BH183" s="968"/>
      <c r="BI183" s="968"/>
      <c r="BJ183" s="968"/>
      <c r="BK183" s="992"/>
      <c r="BL183" s="992"/>
      <c r="BM183" s="992"/>
      <c r="BN183" s="992"/>
      <c r="BO183" s="992"/>
      <c r="BP183" s="992"/>
      <c r="BQ183" s="992"/>
      <c r="BR183" s="992"/>
      <c r="BS183" s="992"/>
      <c r="BT183" s="992"/>
      <c r="BU183" s="992"/>
      <c r="BV183" s="992"/>
      <c r="BW183" s="992"/>
      <c r="BX183" s="992"/>
      <c r="BY183" s="992"/>
      <c r="BZ183" s="992"/>
      <c r="CA183" s="992"/>
      <c r="CC183" s="952">
        <v>1</v>
      </c>
    </row>
    <row r="184" spans="1:81" ht="84" customHeight="1">
      <c r="A184" s="2878"/>
      <c r="B184" s="2554"/>
      <c r="C184" s="2872"/>
      <c r="D184" s="2872"/>
      <c r="E184" s="2872"/>
      <c r="F184" s="2872"/>
      <c r="G184" s="994" t="s">
        <v>293</v>
      </c>
      <c r="H184" s="2567">
        <v>655</v>
      </c>
      <c r="I184" s="2554"/>
      <c r="J184" s="2554"/>
      <c r="K184" s="2554"/>
      <c r="L184" s="2567"/>
      <c r="M184" s="2554"/>
      <c r="N184" s="2554"/>
      <c r="O184" s="2554"/>
      <c r="P184" s="2567"/>
      <c r="Q184" s="2554"/>
      <c r="R184" s="2554"/>
      <c r="S184" s="2554"/>
      <c r="T184" s="2554"/>
      <c r="U184" s="2554"/>
      <c r="V184" s="2871"/>
      <c r="W184" s="2871"/>
      <c r="X184" s="2871"/>
      <c r="Y184" s="2871"/>
      <c r="Z184" s="2871"/>
      <c r="AA184" s="2871"/>
      <c r="AB184" s="2871"/>
      <c r="AC184" s="2871"/>
      <c r="AD184" s="2544"/>
      <c r="AE184" s="2544"/>
      <c r="AF184" s="2544"/>
      <c r="AG184" s="2544"/>
      <c r="AH184" s="2544"/>
      <c r="AI184" s="2544"/>
      <c r="AJ184" s="2544"/>
      <c r="AK184" s="2544"/>
      <c r="AL184" s="2544"/>
      <c r="AM184" s="2544"/>
      <c r="AN184" s="2544"/>
      <c r="AO184" s="2544"/>
      <c r="AP184" s="2544"/>
      <c r="AQ184" s="2544"/>
      <c r="AR184" s="2544"/>
      <c r="AS184" s="2544"/>
      <c r="AT184" s="993"/>
      <c r="AU184" s="951">
        <v>1</v>
      </c>
      <c r="AV184" s="969"/>
      <c r="AW184" s="969"/>
      <c r="AX184" s="969"/>
      <c r="AY184" s="968"/>
      <c r="AZ184" s="968"/>
      <c r="BA184" s="968"/>
      <c r="BB184" s="968"/>
      <c r="BC184" s="968"/>
      <c r="BD184" s="968"/>
      <c r="BE184" s="968"/>
      <c r="BF184" s="968"/>
      <c r="BG184" s="968"/>
      <c r="BH184" s="968"/>
      <c r="BI184" s="968"/>
      <c r="BJ184" s="968"/>
      <c r="BK184" s="992"/>
      <c r="BL184" s="992"/>
      <c r="BM184" s="992"/>
      <c r="BN184" s="992"/>
      <c r="BO184" s="992"/>
      <c r="BP184" s="992"/>
      <c r="BQ184" s="992"/>
      <c r="BR184" s="992"/>
      <c r="BS184" s="992"/>
      <c r="BT184" s="992"/>
      <c r="BU184" s="992"/>
      <c r="BV184" s="992"/>
      <c r="BW184" s="992"/>
      <c r="BX184" s="992"/>
      <c r="BY184" s="992"/>
      <c r="BZ184" s="992"/>
      <c r="CA184" s="992"/>
      <c r="CC184" s="952">
        <v>1</v>
      </c>
    </row>
    <row r="185" spans="1:81" ht="42" customHeight="1">
      <c r="A185" s="2877" t="str">
        <f>IF(B185="","","Indicador 2")</f>
        <v>Indicador 2</v>
      </c>
      <c r="B185" s="2872" t="s">
        <v>294</v>
      </c>
      <c r="C185" s="2884" t="s">
        <v>1043</v>
      </c>
      <c r="D185" s="2884"/>
      <c r="E185" s="2884"/>
      <c r="F185" s="2884"/>
      <c r="G185" s="994" t="s">
        <v>292</v>
      </c>
      <c r="H185" s="2567">
        <v>0</v>
      </c>
      <c r="I185" s="2554"/>
      <c r="J185" s="2553" t="str">
        <f>IFERROR(ROUND(H185/H186,1),"")</f>
        <v/>
      </c>
      <c r="K185" s="2554"/>
      <c r="L185" s="2567"/>
      <c r="M185" s="2554"/>
      <c r="N185" s="2553" t="str">
        <f>IFERROR(ROUND(L185/L186,1),"")</f>
        <v/>
      </c>
      <c r="O185" s="2554"/>
      <c r="P185" s="2567"/>
      <c r="Q185" s="2554"/>
      <c r="R185" s="2553" t="str">
        <f>IFERROR(ROUND(P185/P186,1),"")</f>
        <v/>
      </c>
      <c r="S185" s="2554"/>
      <c r="T185" s="2553"/>
      <c r="U185" s="2554"/>
      <c r="V185" s="2543" t="s">
        <v>718</v>
      </c>
      <c r="W185" s="2544"/>
      <c r="X185" s="2544"/>
      <c r="Y185" s="2544"/>
      <c r="Z185" s="2544"/>
      <c r="AA185" s="2544"/>
      <c r="AB185" s="2544"/>
      <c r="AC185" s="2544"/>
      <c r="AD185" s="2543"/>
      <c r="AE185" s="2544"/>
      <c r="AF185" s="2544"/>
      <c r="AG185" s="2544"/>
      <c r="AH185" s="2544"/>
      <c r="AI185" s="2544"/>
      <c r="AJ185" s="2544"/>
      <c r="AK185" s="2544"/>
      <c r="AL185" s="2543"/>
      <c r="AM185" s="2544"/>
      <c r="AN185" s="2544"/>
      <c r="AO185" s="2544"/>
      <c r="AP185" s="2544"/>
      <c r="AQ185" s="2544"/>
      <c r="AR185" s="2544"/>
      <c r="AS185" s="2544"/>
      <c r="AT185" s="993"/>
      <c r="AU185" s="951">
        <v>1</v>
      </c>
      <c r="AV185" s="969" t="str">
        <f>CONCATENATE(A185,".  
",C185," 
",$H$181,": ",J185," 
",$L$181,": ",N185," 
",$P$181,": ",R185," 
",$T$181,": ",T185)</f>
        <v xml:space="preserve">Indicador 2.  
Número de reportes internos (inusualidades) realizados / Total de señales de alerta detectadas x 100% 
DATOS PERIODO 1:  
DATOS PERIODO 2:  
DATOS PERIODO 3:  
AÑO: </v>
      </c>
      <c r="AW185" s="969"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969"/>
      <c r="AY185" s="927"/>
      <c r="AZ185" s="927"/>
      <c r="BA185" s="968"/>
      <c r="BB185" s="968"/>
      <c r="BC185" s="968"/>
      <c r="BD185" s="968"/>
      <c r="BE185" s="968"/>
      <c r="BF185" s="968"/>
      <c r="BG185" s="968"/>
      <c r="BH185" s="968"/>
      <c r="BI185" s="968"/>
      <c r="BJ185" s="968"/>
      <c r="BK185" s="968"/>
      <c r="BL185" s="968"/>
      <c r="BM185" s="968"/>
      <c r="BN185" s="968"/>
      <c r="BO185" s="968"/>
      <c r="BP185" s="968"/>
      <c r="BQ185" s="968"/>
      <c r="BR185" s="968"/>
      <c r="BS185" s="968"/>
      <c r="BT185" s="968"/>
      <c r="BU185" s="968"/>
      <c r="BV185" s="968"/>
      <c r="BW185" s="968"/>
      <c r="BX185" s="968"/>
      <c r="BY185" s="968"/>
      <c r="BZ185" s="968"/>
      <c r="CA185" s="968"/>
      <c r="CC185" s="952">
        <v>1</v>
      </c>
    </row>
    <row r="186" spans="1:81" ht="42" customHeight="1">
      <c r="A186" s="2878"/>
      <c r="B186" s="2554"/>
      <c r="C186" s="2884"/>
      <c r="D186" s="2884"/>
      <c r="E186" s="2884"/>
      <c r="F186" s="2884"/>
      <c r="G186" s="994" t="s">
        <v>293</v>
      </c>
      <c r="H186" s="2567">
        <v>0</v>
      </c>
      <c r="I186" s="2554"/>
      <c r="J186" s="2554"/>
      <c r="K186" s="2554"/>
      <c r="L186" s="2567"/>
      <c r="M186" s="2554"/>
      <c r="N186" s="2554"/>
      <c r="O186" s="2554"/>
      <c r="P186" s="2567"/>
      <c r="Q186" s="2554"/>
      <c r="R186" s="2554"/>
      <c r="S186" s="2554"/>
      <c r="T186" s="2554"/>
      <c r="U186" s="2554"/>
      <c r="V186" s="2544"/>
      <c r="W186" s="2544"/>
      <c r="X186" s="2544"/>
      <c r="Y186" s="2544"/>
      <c r="Z186" s="2544"/>
      <c r="AA186" s="2544"/>
      <c r="AB186" s="2544"/>
      <c r="AC186" s="2544"/>
      <c r="AD186" s="2544"/>
      <c r="AE186" s="2544"/>
      <c r="AF186" s="2544"/>
      <c r="AG186" s="2544"/>
      <c r="AH186" s="2544"/>
      <c r="AI186" s="2544"/>
      <c r="AJ186" s="2544"/>
      <c r="AK186" s="2544"/>
      <c r="AL186" s="2544"/>
      <c r="AM186" s="2544"/>
      <c r="AN186" s="2544"/>
      <c r="AO186" s="2544"/>
      <c r="AP186" s="2544"/>
      <c r="AQ186" s="2544"/>
      <c r="AR186" s="2544"/>
      <c r="AS186" s="2544"/>
      <c r="AT186" s="993"/>
      <c r="AU186" s="951">
        <v>1</v>
      </c>
      <c r="AV186" s="969"/>
      <c r="AW186" s="969"/>
      <c r="AX186" s="969"/>
      <c r="AY186" s="927"/>
      <c r="AZ186" s="927"/>
      <c r="BA186" s="968"/>
      <c r="BB186" s="968"/>
      <c r="BC186" s="968"/>
      <c r="BD186" s="968"/>
      <c r="BE186" s="968"/>
      <c r="BF186" s="968"/>
      <c r="BG186" s="968"/>
      <c r="BH186" s="968"/>
      <c r="BI186" s="968"/>
      <c r="BJ186" s="968"/>
      <c r="BK186" s="968"/>
      <c r="BL186" s="968"/>
      <c r="BM186" s="968"/>
      <c r="BN186" s="968"/>
      <c r="BO186" s="968"/>
      <c r="BP186" s="968"/>
      <c r="BQ186" s="968"/>
      <c r="BR186" s="968"/>
      <c r="BS186" s="968"/>
      <c r="BT186" s="968"/>
      <c r="BU186" s="968"/>
      <c r="BV186" s="968"/>
      <c r="BW186" s="968"/>
      <c r="BX186" s="968"/>
      <c r="BY186" s="968"/>
      <c r="BZ186" s="968"/>
      <c r="CA186" s="968"/>
      <c r="CC186" s="952">
        <v>1</v>
      </c>
    </row>
    <row r="187" spans="1:81" ht="42" customHeight="1">
      <c r="A187" s="2877" t="s">
        <v>611</v>
      </c>
      <c r="B187" s="2872"/>
      <c r="C187" s="2872"/>
      <c r="D187" s="2872"/>
      <c r="E187" s="2872"/>
      <c r="F187" s="2872"/>
      <c r="G187" s="994" t="s">
        <v>292</v>
      </c>
      <c r="H187" s="2567"/>
      <c r="I187" s="2554"/>
      <c r="J187" s="2553" t="str">
        <f>IFERROR(ROUND(H187/H188,1),"")</f>
        <v/>
      </c>
      <c r="K187" s="2554"/>
      <c r="L187" s="2567"/>
      <c r="M187" s="2554"/>
      <c r="N187" s="2553" t="str">
        <f>IFERROR(ROUND(L187/L188,1),"")</f>
        <v/>
      </c>
      <c r="O187" s="2554"/>
      <c r="P187" s="2567"/>
      <c r="Q187" s="2554"/>
      <c r="R187" s="2553" t="str">
        <f>IFERROR(ROUND(P187/P188,1),"")</f>
        <v/>
      </c>
      <c r="S187" s="2554"/>
      <c r="T187" s="2553"/>
      <c r="U187" s="2554"/>
      <c r="V187" s="2543"/>
      <c r="W187" s="2544"/>
      <c r="X187" s="2544"/>
      <c r="Y187" s="2544"/>
      <c r="Z187" s="2544"/>
      <c r="AA187" s="2544"/>
      <c r="AB187" s="2544"/>
      <c r="AC187" s="2544"/>
      <c r="AD187" s="2543"/>
      <c r="AE187" s="2544"/>
      <c r="AF187" s="2544"/>
      <c r="AG187" s="2544"/>
      <c r="AH187" s="2544"/>
      <c r="AI187" s="2544"/>
      <c r="AJ187" s="2544"/>
      <c r="AK187" s="2544"/>
      <c r="AL187" s="2543"/>
      <c r="AM187" s="2544"/>
      <c r="AN187" s="2544"/>
      <c r="AO187" s="2544"/>
      <c r="AP187" s="2544"/>
      <c r="AQ187" s="2544"/>
      <c r="AR187" s="2544"/>
      <c r="AS187" s="2544"/>
      <c r="AT187" s="993"/>
      <c r="AU187" s="951">
        <v>1</v>
      </c>
      <c r="AV187" s="969" t="str">
        <f>CONCATENATE(A187,".  
",C187," 
",$H$181,": ",J187," 
",$L$181,": ",N187," 
",$P$181,": ",R187," 
",$T$181,": ",T187)</f>
        <v xml:space="preserve">IND3.  
DATOS PERIODO 1:  
DATOS PERIODO 2:  
DATOS PERIODO 3:  
AÑO: </v>
      </c>
      <c r="AW187" s="969" t="str">
        <f>CONCATENATE(A187,".   
",$V$181,": ",V187," 
",$AD$181,": ",AD187," 
",$AL$181,": ",AL187)</f>
        <v xml:space="preserve">IND3.   
ANÁLISIS PERIODO 1:  
ANÁLISIS PERIODO 2:  
ANÁLISIS PERIODO 3: </v>
      </c>
      <c r="AX187" s="969"/>
      <c r="AY187" s="968"/>
      <c r="AZ187" s="968"/>
      <c r="BA187" s="968"/>
      <c r="BB187" s="968"/>
      <c r="BC187" s="968"/>
      <c r="BD187" s="968"/>
      <c r="BE187" s="968"/>
      <c r="BF187" s="968"/>
      <c r="BG187" s="968"/>
      <c r="BH187" s="968"/>
      <c r="BI187" s="968"/>
      <c r="BJ187" s="968"/>
      <c r="BK187" s="968"/>
      <c r="BL187" s="968"/>
      <c r="BM187" s="968"/>
      <c r="BN187" s="968"/>
      <c r="BO187" s="968"/>
      <c r="BP187" s="968"/>
      <c r="BQ187" s="968"/>
      <c r="BR187" s="968"/>
      <c r="BS187" s="968"/>
      <c r="BT187" s="968"/>
      <c r="BU187" s="968"/>
      <c r="BV187" s="968"/>
      <c r="BW187" s="968"/>
      <c r="BX187" s="968"/>
      <c r="BY187" s="968"/>
      <c r="BZ187" s="968"/>
      <c r="CA187" s="968"/>
      <c r="CC187" s="952">
        <v>1</v>
      </c>
    </row>
    <row r="188" spans="1:81" ht="42" customHeight="1">
      <c r="A188" s="2878"/>
      <c r="B188" s="2554"/>
      <c r="C188" s="2872"/>
      <c r="D188" s="2872"/>
      <c r="E188" s="2872"/>
      <c r="F188" s="2872"/>
      <c r="G188" s="994" t="s">
        <v>293</v>
      </c>
      <c r="H188" s="2567"/>
      <c r="I188" s="2554"/>
      <c r="J188" s="2554"/>
      <c r="K188" s="2554"/>
      <c r="L188" s="2567"/>
      <c r="M188" s="2554"/>
      <c r="N188" s="2554"/>
      <c r="O188" s="2554"/>
      <c r="P188" s="2567"/>
      <c r="Q188" s="2554"/>
      <c r="R188" s="2554"/>
      <c r="S188" s="2554"/>
      <c r="T188" s="2554"/>
      <c r="U188" s="2554"/>
      <c r="V188" s="2544"/>
      <c r="W188" s="2544"/>
      <c r="X188" s="2544"/>
      <c r="Y188" s="2544"/>
      <c r="Z188" s="2544"/>
      <c r="AA188" s="2544"/>
      <c r="AB188" s="2544"/>
      <c r="AC188" s="2544"/>
      <c r="AD188" s="2544"/>
      <c r="AE188" s="2544"/>
      <c r="AF188" s="2544"/>
      <c r="AG188" s="2544"/>
      <c r="AH188" s="2544"/>
      <c r="AI188" s="2544"/>
      <c r="AJ188" s="2544"/>
      <c r="AK188" s="2544"/>
      <c r="AL188" s="2544"/>
      <c r="AM188" s="2544"/>
      <c r="AN188" s="2544"/>
      <c r="AO188" s="2544"/>
      <c r="AP188" s="2544"/>
      <c r="AQ188" s="2544"/>
      <c r="AR188" s="2544"/>
      <c r="AS188" s="2544"/>
      <c r="AT188" s="993"/>
      <c r="AU188" s="951">
        <v>1</v>
      </c>
      <c r="AV188" s="969"/>
      <c r="AW188" s="969"/>
      <c r="AX188" s="969"/>
      <c r="AY188" s="968"/>
      <c r="AZ188" s="968"/>
      <c r="BA188" s="968"/>
      <c r="BB188" s="968"/>
      <c r="BC188" s="968"/>
      <c r="BD188" s="968"/>
      <c r="BE188" s="968"/>
      <c r="BF188" s="968"/>
      <c r="BG188" s="968"/>
      <c r="BH188" s="968"/>
      <c r="BI188" s="968"/>
      <c r="BJ188" s="968"/>
      <c r="BK188" s="992"/>
      <c r="BL188" s="992"/>
      <c r="BM188" s="992"/>
      <c r="BN188" s="992"/>
      <c r="BO188" s="992"/>
      <c r="BP188" s="992"/>
      <c r="BQ188" s="992"/>
      <c r="BR188" s="992"/>
      <c r="BS188" s="992"/>
      <c r="BT188" s="992"/>
      <c r="BU188" s="992"/>
      <c r="BV188" s="992"/>
      <c r="BW188" s="992"/>
      <c r="BX188" s="992"/>
      <c r="BY188" s="992"/>
      <c r="BZ188" s="992"/>
      <c r="CA188" s="992"/>
      <c r="CC188" s="952">
        <v>1</v>
      </c>
    </row>
    <row r="189" spans="1:81" ht="42" customHeight="1">
      <c r="A189" s="2877" t="s">
        <v>612</v>
      </c>
      <c r="B189" s="2872"/>
      <c r="C189" s="2872"/>
      <c r="D189" s="2872"/>
      <c r="E189" s="2872"/>
      <c r="F189" s="2872"/>
      <c r="G189" s="994" t="s">
        <v>292</v>
      </c>
      <c r="H189" s="2567"/>
      <c r="I189" s="2554"/>
      <c r="J189" s="2553" t="str">
        <f>IFERROR(ROUND(H189/H190,1),"")</f>
        <v/>
      </c>
      <c r="K189" s="2554"/>
      <c r="L189" s="2567"/>
      <c r="M189" s="2554"/>
      <c r="N189" s="2553" t="str">
        <f>IFERROR(ROUND(L189/L190,1),"")</f>
        <v/>
      </c>
      <c r="O189" s="2554"/>
      <c r="P189" s="2567"/>
      <c r="Q189" s="2554"/>
      <c r="R189" s="2553" t="str">
        <f>IFERROR(ROUND(P189/P190,1),"")</f>
        <v/>
      </c>
      <c r="S189" s="2554"/>
      <c r="T189" s="2553"/>
      <c r="U189" s="2554"/>
      <c r="V189" s="2543"/>
      <c r="W189" s="2544"/>
      <c r="X189" s="2544"/>
      <c r="Y189" s="2544"/>
      <c r="Z189" s="2544"/>
      <c r="AA189" s="2544"/>
      <c r="AB189" s="2544"/>
      <c r="AC189" s="2544"/>
      <c r="AD189" s="2543"/>
      <c r="AE189" s="2544"/>
      <c r="AF189" s="2544"/>
      <c r="AG189" s="2544"/>
      <c r="AH189" s="2544"/>
      <c r="AI189" s="2544"/>
      <c r="AJ189" s="2544"/>
      <c r="AK189" s="2544"/>
      <c r="AL189" s="2543"/>
      <c r="AM189" s="2544"/>
      <c r="AN189" s="2544"/>
      <c r="AO189" s="2544"/>
      <c r="AP189" s="2544"/>
      <c r="AQ189" s="2544"/>
      <c r="AR189" s="2544"/>
      <c r="AS189" s="2544"/>
      <c r="AT189" s="993"/>
      <c r="AU189" s="951">
        <v>1</v>
      </c>
      <c r="AV189" s="969" t="str">
        <f>CONCATENATE(A189,".  
",C189," 
",$H$181,": ",J189," 
",$L$181,": ",N189," 
",$P$181,": ",R189," 
",$T$181,": ",T189)</f>
        <v xml:space="preserve">IND4.  
DATOS PERIODO 1:  
DATOS PERIODO 2:  
DATOS PERIODO 3:  
AÑO: </v>
      </c>
      <c r="AW189" s="969" t="str">
        <f>CONCATENATE(A189,".   
",$V$181,": ",V189," 
",$AD$181,": ",AD189," 
",$AL$181,": ",AL189)</f>
        <v xml:space="preserve">IND4.   
ANÁLISIS PERIODO 1:  
ANÁLISIS PERIODO 2:  
ANÁLISIS PERIODO 3: </v>
      </c>
      <c r="AX189" s="969"/>
      <c r="AY189" s="968"/>
      <c r="AZ189" s="968"/>
      <c r="BA189" s="968"/>
      <c r="BB189" s="968"/>
      <c r="BC189" s="968"/>
      <c r="BD189" s="968"/>
      <c r="BE189" s="968"/>
      <c r="BF189" s="968"/>
      <c r="CC189" s="952">
        <v>1</v>
      </c>
    </row>
    <row r="190" spans="1:81" ht="42" customHeight="1">
      <c r="A190" s="2878"/>
      <c r="B190" s="2554"/>
      <c r="C190" s="2872"/>
      <c r="D190" s="2872"/>
      <c r="E190" s="2872"/>
      <c r="F190" s="2872"/>
      <c r="G190" s="994" t="s">
        <v>293</v>
      </c>
      <c r="H190" s="2567"/>
      <c r="I190" s="2554"/>
      <c r="J190" s="2554"/>
      <c r="K190" s="2554"/>
      <c r="L190" s="2567"/>
      <c r="M190" s="2554"/>
      <c r="N190" s="2554"/>
      <c r="O190" s="2554"/>
      <c r="P190" s="2567"/>
      <c r="Q190" s="2554"/>
      <c r="R190" s="2554"/>
      <c r="S190" s="2554"/>
      <c r="T190" s="2554"/>
      <c r="U190" s="2554"/>
      <c r="V190" s="2544"/>
      <c r="W190" s="2544"/>
      <c r="X190" s="2544"/>
      <c r="Y190" s="2544"/>
      <c r="Z190" s="2544"/>
      <c r="AA190" s="2544"/>
      <c r="AB190" s="2544"/>
      <c r="AC190" s="2544"/>
      <c r="AD190" s="2544"/>
      <c r="AE190" s="2544"/>
      <c r="AF190" s="2544"/>
      <c r="AG190" s="2544"/>
      <c r="AH190" s="2544"/>
      <c r="AI190" s="2544"/>
      <c r="AJ190" s="2544"/>
      <c r="AK190" s="2544"/>
      <c r="AL190" s="2544"/>
      <c r="AM190" s="2544"/>
      <c r="AN190" s="2544"/>
      <c r="AO190" s="2544"/>
      <c r="AP190" s="2544"/>
      <c r="AQ190" s="2544"/>
      <c r="AR190" s="2544"/>
      <c r="AS190" s="2544"/>
      <c r="AT190" s="993"/>
      <c r="AU190" s="951">
        <v>1</v>
      </c>
      <c r="AV190" s="969"/>
      <c r="AW190" s="969"/>
      <c r="AX190" s="969"/>
      <c r="AY190" s="968"/>
      <c r="AZ190" s="968"/>
      <c r="BA190" s="968"/>
      <c r="BB190" s="968"/>
      <c r="BC190" s="968"/>
      <c r="BD190" s="968"/>
      <c r="BE190" s="968"/>
      <c r="BF190" s="968"/>
      <c r="CC190" s="952">
        <v>1</v>
      </c>
    </row>
    <row r="191" spans="1:81" ht="10.5" customHeight="1">
      <c r="A191" s="976"/>
      <c r="B191" s="961"/>
      <c r="C191" s="961"/>
      <c r="D191" s="961"/>
      <c r="E191" s="961"/>
      <c r="F191" s="961"/>
      <c r="G191" s="981"/>
      <c r="H191" s="981"/>
      <c r="I191" s="981"/>
      <c r="J191" s="981"/>
      <c r="K191" s="981"/>
      <c r="L191" s="981"/>
      <c r="M191" s="981"/>
      <c r="N191" s="981"/>
      <c r="O191" s="980"/>
      <c r="P191" s="980"/>
      <c r="Q191" s="980"/>
      <c r="R191" s="980"/>
      <c r="S191" s="980"/>
      <c r="T191" s="980"/>
      <c r="U191" s="979"/>
      <c r="V191" s="979"/>
      <c r="W191" s="979"/>
      <c r="X191" s="979"/>
      <c r="Y191" s="968"/>
      <c r="Z191" s="968"/>
      <c r="AA191" s="968"/>
      <c r="AB191" s="927"/>
      <c r="AI191" s="927"/>
      <c r="AJ191" s="927"/>
      <c r="AK191" s="927"/>
      <c r="AL191" s="927"/>
      <c r="AM191" s="927"/>
      <c r="AN191" s="927"/>
      <c r="AO191" s="927"/>
      <c r="AP191" s="927"/>
      <c r="AQ191" s="927"/>
      <c r="AR191" s="927"/>
      <c r="AS191" s="927"/>
      <c r="AT191" s="927"/>
      <c r="AU191" s="951">
        <v>1</v>
      </c>
      <c r="AV191" s="991"/>
      <c r="AW191" s="968"/>
      <c r="AX191" s="968"/>
      <c r="AY191" s="968"/>
      <c r="AZ191" s="968"/>
      <c r="BA191" s="968"/>
      <c r="BB191" s="968"/>
      <c r="BC191" s="968"/>
      <c r="BD191" s="968"/>
      <c r="BE191" s="968"/>
      <c r="BF191" s="968"/>
      <c r="CC191" s="952">
        <v>1</v>
      </c>
    </row>
    <row r="192" spans="1:81" ht="30" customHeight="1">
      <c r="A192" s="976"/>
      <c r="B192" s="2946" t="s">
        <v>295</v>
      </c>
      <c r="C192" s="2947"/>
      <c r="D192" s="2947"/>
      <c r="E192" s="2947"/>
      <c r="F192" s="2947"/>
      <c r="G192" s="2947"/>
      <c r="H192" s="2947"/>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47"/>
      <c r="AD192" s="2947"/>
      <c r="AE192" s="2947"/>
      <c r="AF192" s="2947"/>
      <c r="AG192" s="2947"/>
      <c r="AH192" s="2947"/>
      <c r="AI192" s="2947"/>
      <c r="AJ192" s="2947"/>
      <c r="AK192" s="2947"/>
      <c r="AL192" s="2947"/>
      <c r="AM192" s="2947"/>
      <c r="AN192" s="2947"/>
      <c r="AO192" s="2947"/>
      <c r="AP192" s="2947"/>
      <c r="AQ192" s="2947"/>
      <c r="AR192" s="2947"/>
      <c r="AS192" s="2948"/>
      <c r="AT192" s="978"/>
      <c r="AU192" s="951">
        <v>1</v>
      </c>
      <c r="AV192" s="991"/>
      <c r="AW192" s="968"/>
      <c r="AX192" s="968"/>
      <c r="AY192" s="968"/>
      <c r="AZ192" s="968"/>
      <c r="BA192" s="968"/>
      <c r="BB192" s="968"/>
      <c r="BC192" s="968"/>
      <c r="BD192" s="968"/>
      <c r="BE192" s="968"/>
      <c r="BF192" s="968"/>
      <c r="CC192" s="952">
        <v>1</v>
      </c>
    </row>
    <row r="193" spans="1:81" ht="45" customHeight="1">
      <c r="A193" s="976"/>
      <c r="B193" s="2899" t="s">
        <v>674</v>
      </c>
      <c r="C193" s="2899"/>
      <c r="D193" s="2899"/>
      <c r="E193" s="2899"/>
      <c r="F193" s="2899"/>
      <c r="G193" s="2900"/>
      <c r="H193" s="2901"/>
      <c r="I193" s="2901"/>
      <c r="J193" s="2901"/>
      <c r="K193" s="2901"/>
      <c r="L193" s="2901"/>
      <c r="M193" s="2901"/>
      <c r="N193" s="2901"/>
      <c r="O193" s="2901"/>
      <c r="P193" s="2901"/>
      <c r="Q193" s="2901"/>
      <c r="R193" s="2901"/>
      <c r="S193" s="2901"/>
      <c r="T193" s="2901"/>
      <c r="U193" s="2901"/>
      <c r="V193" s="2901"/>
      <c r="W193" s="2901"/>
      <c r="X193" s="2901"/>
      <c r="Y193" s="2901"/>
      <c r="Z193" s="2901"/>
      <c r="AA193" s="2901"/>
      <c r="AB193" s="2901"/>
      <c r="AC193" s="2901"/>
      <c r="AD193" s="2901"/>
      <c r="AE193" s="2901"/>
      <c r="AF193" s="2901"/>
      <c r="AG193" s="2901"/>
      <c r="AH193" s="2901"/>
      <c r="AI193" s="2901"/>
      <c r="AJ193" s="2901"/>
      <c r="AK193" s="2901"/>
      <c r="AL193" s="2901"/>
      <c r="AM193" s="2901"/>
      <c r="AN193" s="2901"/>
      <c r="AO193" s="2901"/>
      <c r="AP193" s="2901"/>
      <c r="AQ193" s="2901"/>
      <c r="AR193" s="2901"/>
      <c r="AS193" s="2902"/>
      <c r="AT193" s="964"/>
      <c r="AU193" s="951">
        <v>1</v>
      </c>
      <c r="AV193" s="991"/>
      <c r="AW193" s="968"/>
      <c r="AX193" s="968"/>
      <c r="AY193" s="968"/>
      <c r="AZ193" s="968"/>
      <c r="BA193" s="968"/>
      <c r="BB193" s="968"/>
      <c r="BC193" s="968"/>
      <c r="BD193" s="968"/>
      <c r="BE193" s="968"/>
      <c r="BF193" s="968"/>
      <c r="CC193" s="952">
        <v>1</v>
      </c>
    </row>
    <row r="194" spans="1:81" ht="8.25" customHeight="1">
      <c r="A194" s="976"/>
      <c r="B194" s="968"/>
      <c r="C194" s="992"/>
      <c r="D194" s="992"/>
      <c r="E194" s="992"/>
      <c r="F194" s="992"/>
      <c r="G194" s="992"/>
      <c r="H194" s="968"/>
      <c r="I194" s="968"/>
      <c r="J194" s="968"/>
      <c r="K194" s="968"/>
      <c r="L194" s="981"/>
      <c r="M194" s="981"/>
      <c r="N194" s="981"/>
      <c r="O194" s="980"/>
      <c r="P194" s="980"/>
      <c r="Q194" s="980"/>
      <c r="R194" s="980"/>
      <c r="S194" s="980"/>
      <c r="T194" s="980"/>
      <c r="U194" s="979"/>
      <c r="V194" s="979"/>
      <c r="W194" s="979"/>
      <c r="X194" s="979"/>
      <c r="Y194" s="968"/>
      <c r="Z194" s="968"/>
      <c r="AA194" s="968"/>
      <c r="AB194" s="927"/>
      <c r="AC194" s="927"/>
      <c r="AD194" s="927"/>
      <c r="AE194" s="927"/>
      <c r="AF194" s="927"/>
      <c r="AG194" s="927"/>
      <c r="AH194" s="927"/>
      <c r="AI194" s="927"/>
      <c r="AJ194" s="927"/>
      <c r="AK194" s="927"/>
      <c r="AL194" s="927"/>
      <c r="AM194" s="927"/>
      <c r="AN194" s="927"/>
      <c r="AO194" s="927"/>
      <c r="AP194" s="927"/>
      <c r="AQ194" s="927"/>
      <c r="AR194" s="927"/>
      <c r="AS194" s="927"/>
      <c r="AT194" s="927"/>
      <c r="AU194" s="951">
        <v>1</v>
      </c>
      <c r="AV194" s="991"/>
      <c r="AW194" s="968"/>
      <c r="AX194" s="968"/>
      <c r="AY194" s="968"/>
      <c r="AZ194" s="968"/>
      <c r="BA194" s="968"/>
      <c r="BB194" s="968"/>
      <c r="BC194" s="968"/>
      <c r="BD194" s="968"/>
      <c r="BE194" s="968"/>
      <c r="BF194" s="968"/>
      <c r="CC194" s="952">
        <v>1</v>
      </c>
    </row>
    <row r="195" spans="1:81" ht="28.5" customHeight="1">
      <c r="A195" s="976"/>
      <c r="B195" s="2874" t="s">
        <v>498</v>
      </c>
      <c r="C195" s="2875"/>
      <c r="D195" s="2875"/>
      <c r="E195" s="2875"/>
      <c r="F195" s="2875"/>
      <c r="G195" s="2875"/>
      <c r="H195" s="2875"/>
      <c r="I195" s="2875"/>
      <c r="J195" s="2875"/>
      <c r="K195" s="2875"/>
      <c r="L195" s="2875"/>
      <c r="M195" s="2875"/>
      <c r="N195" s="2875"/>
      <c r="O195" s="2949" t="s">
        <v>100</v>
      </c>
      <c r="P195" s="2950"/>
      <c r="Q195" s="2950"/>
      <c r="R195" s="2950"/>
      <c r="S195" s="2951"/>
      <c r="T195" s="968"/>
      <c r="U195" s="968"/>
      <c r="V195" s="2952" t="s">
        <v>499</v>
      </c>
      <c r="W195" s="2952"/>
      <c r="X195" s="2952"/>
      <c r="Y195" s="2952"/>
      <c r="Z195" s="2952"/>
      <c r="AA195" s="2952"/>
      <c r="AB195" s="927"/>
      <c r="AC195" s="927"/>
      <c r="AD195" s="927"/>
      <c r="AE195" s="927"/>
      <c r="AF195" s="927"/>
      <c r="AG195" s="927"/>
      <c r="AH195" s="927"/>
      <c r="AI195" s="927"/>
      <c r="AJ195" s="927"/>
      <c r="AK195" s="927"/>
      <c r="AL195" s="927"/>
      <c r="AM195" s="927"/>
      <c r="AN195" s="927"/>
      <c r="AO195" s="927"/>
      <c r="AP195" s="927"/>
      <c r="AQ195" s="927"/>
      <c r="AR195" s="927"/>
      <c r="AS195" s="927"/>
      <c r="AT195" s="927"/>
      <c r="AU195" s="951">
        <v>1</v>
      </c>
      <c r="AV195" s="991"/>
      <c r="AW195" s="968"/>
      <c r="AX195" s="968"/>
      <c r="AY195" s="968"/>
      <c r="AZ195" s="968"/>
      <c r="BA195" s="968"/>
      <c r="BB195" s="968"/>
      <c r="BC195" s="968"/>
      <c r="BD195" s="968"/>
      <c r="BE195" s="968"/>
      <c r="BF195" s="968"/>
      <c r="CC195" s="952">
        <v>1</v>
      </c>
    </row>
    <row r="196" spans="1:81" ht="8.25" customHeight="1">
      <c r="A196" s="976"/>
      <c r="B196" s="968"/>
      <c r="C196" s="992"/>
      <c r="D196" s="992"/>
      <c r="E196" s="992"/>
      <c r="F196" s="992"/>
      <c r="G196" s="992"/>
      <c r="H196" s="968"/>
      <c r="I196" s="968"/>
      <c r="J196" s="968"/>
      <c r="K196" s="968"/>
      <c r="L196" s="981"/>
      <c r="M196" s="981"/>
      <c r="N196" s="981"/>
      <c r="O196" s="980"/>
      <c r="P196" s="980"/>
      <c r="Q196" s="980"/>
      <c r="R196" s="980"/>
      <c r="S196" s="980"/>
      <c r="T196" s="980"/>
      <c r="U196" s="979"/>
      <c r="V196" s="979"/>
      <c r="W196" s="979"/>
      <c r="X196" s="979"/>
      <c r="Y196" s="968"/>
      <c r="Z196" s="968"/>
      <c r="AA196" s="968"/>
      <c r="AB196" s="927"/>
      <c r="AC196" s="927"/>
      <c r="AD196" s="927"/>
      <c r="AE196" s="927"/>
      <c r="AF196" s="927"/>
      <c r="AG196" s="927"/>
      <c r="AH196" s="927"/>
      <c r="AJ196" s="927"/>
      <c r="AK196" s="927"/>
      <c r="AL196" s="927"/>
      <c r="AM196" s="927"/>
      <c r="AN196" s="927"/>
      <c r="AO196" s="927"/>
      <c r="AP196" s="927"/>
      <c r="AQ196" s="927"/>
      <c r="AR196" s="927"/>
      <c r="AS196" s="927"/>
      <c r="AT196" s="927"/>
      <c r="AU196" s="951">
        <v>1</v>
      </c>
      <c r="AV196" s="991"/>
      <c r="AW196" s="968"/>
      <c r="AX196" s="968"/>
      <c r="AY196" s="968"/>
      <c r="AZ196" s="968"/>
      <c r="BA196" s="968"/>
      <c r="BB196" s="968"/>
      <c r="BC196" s="968"/>
      <c r="BD196" s="968"/>
      <c r="BE196" s="968"/>
      <c r="BF196" s="968"/>
      <c r="CC196" s="952">
        <v>1</v>
      </c>
    </row>
    <row r="197" spans="1:81" ht="32.25" customHeight="1">
      <c r="A197" s="976"/>
      <c r="B197" s="2937" t="s">
        <v>296</v>
      </c>
      <c r="C197" s="2938"/>
      <c r="D197" s="2938"/>
      <c r="E197" s="2938"/>
      <c r="F197" s="2938"/>
      <c r="G197" s="2938"/>
      <c r="H197" s="2938"/>
      <c r="I197" s="2938"/>
      <c r="J197" s="2938"/>
      <c r="K197" s="2938"/>
      <c r="L197" s="2938"/>
      <c r="M197" s="2938"/>
      <c r="N197" s="2938"/>
      <c r="O197" s="2938"/>
      <c r="P197" s="2938"/>
      <c r="Q197" s="2938"/>
      <c r="R197" s="2938"/>
      <c r="S197" s="2938"/>
      <c r="T197" s="2938"/>
      <c r="U197" s="2938"/>
      <c r="V197" s="2938"/>
      <c r="W197" s="2938"/>
      <c r="X197" s="2939"/>
      <c r="Y197" s="2940" t="s">
        <v>297</v>
      </c>
      <c r="Z197" s="2941"/>
      <c r="AA197" s="2941"/>
      <c r="AB197" s="2941"/>
      <c r="AC197" s="2941"/>
      <c r="AD197" s="2941"/>
      <c r="AE197" s="2941"/>
      <c r="AF197" s="2941"/>
      <c r="AG197" s="2941"/>
      <c r="AH197" s="2941"/>
      <c r="AI197" s="2941"/>
      <c r="AJ197" s="2941"/>
      <c r="AK197" s="2941"/>
      <c r="AL197" s="2941"/>
      <c r="AM197" s="2941"/>
      <c r="AN197" s="2941"/>
      <c r="AO197" s="2941"/>
      <c r="AP197" s="2941"/>
      <c r="AQ197" s="2941"/>
      <c r="AR197" s="2941"/>
      <c r="AS197" s="2942"/>
      <c r="AT197" s="973"/>
      <c r="AU197" s="951">
        <v>1</v>
      </c>
      <c r="AV197" s="991"/>
      <c r="AW197" s="968"/>
      <c r="AX197" s="968"/>
      <c r="AY197" s="968"/>
      <c r="AZ197" s="968"/>
      <c r="BA197" s="968"/>
      <c r="BB197" s="968"/>
      <c r="BC197" s="968"/>
      <c r="BD197" s="968"/>
      <c r="BE197" s="968"/>
      <c r="BF197" s="968"/>
      <c r="CC197" s="952">
        <v>1</v>
      </c>
    </row>
    <row r="198" spans="1:81" ht="41.25" customHeight="1">
      <c r="A198" s="990"/>
      <c r="B198" s="2549" t="s">
        <v>298</v>
      </c>
      <c r="C198" s="2549"/>
      <c r="D198" s="2549"/>
      <c r="E198" s="2549"/>
      <c r="F198" s="2549" t="s">
        <v>300</v>
      </c>
      <c r="G198" s="2549"/>
      <c r="H198" s="2549" t="s">
        <v>301</v>
      </c>
      <c r="I198" s="2549"/>
      <c r="J198" s="2549"/>
      <c r="K198" s="2549" t="s">
        <v>299</v>
      </c>
      <c r="L198" s="2549"/>
      <c r="M198" s="2549"/>
      <c r="N198" s="2549"/>
      <c r="O198" s="2549" t="s">
        <v>495</v>
      </c>
      <c r="P198" s="2549"/>
      <c r="Q198" s="2549"/>
      <c r="R198" s="2549"/>
      <c r="S198" s="2549"/>
      <c r="T198" s="2561" t="s">
        <v>496</v>
      </c>
      <c r="U198" s="2562"/>
      <c r="V198" s="2562"/>
      <c r="W198" s="2562"/>
      <c r="X198" s="2563"/>
      <c r="Y198" s="2561" t="s">
        <v>497</v>
      </c>
      <c r="Z198" s="2562"/>
      <c r="AA198" s="2562"/>
      <c r="AB198" s="2562"/>
      <c r="AC198" s="2562"/>
      <c r="AD198" s="2562"/>
      <c r="AE198" s="2563"/>
      <c r="AF198" s="2551" t="s">
        <v>303</v>
      </c>
      <c r="AG198" s="2551"/>
      <c r="AH198" s="2551"/>
      <c r="AI198" s="2549" t="s">
        <v>27</v>
      </c>
      <c r="AJ198" s="2549"/>
      <c r="AK198" s="2549"/>
      <c r="AL198" s="2549" t="s">
        <v>471</v>
      </c>
      <c r="AM198" s="2549"/>
      <c r="AN198" s="2549" t="s">
        <v>472</v>
      </c>
      <c r="AO198" s="2549"/>
      <c r="AP198" s="2549"/>
      <c r="AQ198" s="2549"/>
      <c r="AR198" s="2549"/>
      <c r="AS198" s="2549"/>
      <c r="AT198" s="983"/>
      <c r="AU198" s="951">
        <v>1</v>
      </c>
      <c r="AV198" s="987" t="s">
        <v>298</v>
      </c>
      <c r="AW198" s="987" t="s">
        <v>300</v>
      </c>
      <c r="AX198" s="987" t="s">
        <v>301</v>
      </c>
      <c r="AY198" s="987" t="s">
        <v>299</v>
      </c>
      <c r="AZ198" s="987" t="s">
        <v>495</v>
      </c>
      <c r="BA198" s="989" t="s">
        <v>496</v>
      </c>
      <c r="BB198" s="989" t="s">
        <v>497</v>
      </c>
      <c r="BC198" s="988" t="s">
        <v>303</v>
      </c>
      <c r="BD198" s="987" t="s">
        <v>27</v>
      </c>
      <c r="BE198" s="987" t="s">
        <v>471</v>
      </c>
      <c r="BF198" s="987" t="s">
        <v>472</v>
      </c>
      <c r="CC198" s="952">
        <v>1</v>
      </c>
    </row>
    <row r="199" spans="1:81" ht="44.25" customHeight="1">
      <c r="A199" s="986" t="s">
        <v>587</v>
      </c>
      <c r="B199" s="2545"/>
      <c r="C199" s="2545"/>
      <c r="D199" s="2545"/>
      <c r="E199" s="2545"/>
      <c r="F199" s="2560"/>
      <c r="G199" s="2560"/>
      <c r="H199" s="2548"/>
      <c r="I199" s="2548"/>
      <c r="J199" s="2548"/>
      <c r="K199" s="2547"/>
      <c r="L199" s="2547"/>
      <c r="M199" s="2547"/>
      <c r="N199" s="2547"/>
      <c r="O199" s="2550"/>
      <c r="P199" s="2550"/>
      <c r="Q199" s="2550"/>
      <c r="R199" s="2550"/>
      <c r="S199" s="2550"/>
      <c r="T199" s="2550"/>
      <c r="U199" s="2550"/>
      <c r="V199" s="2550"/>
      <c r="W199" s="2550"/>
      <c r="X199" s="2550"/>
      <c r="Y199" s="2545"/>
      <c r="Z199" s="2545"/>
      <c r="AA199" s="2545"/>
      <c r="AB199" s="2545"/>
      <c r="AC199" s="2545"/>
      <c r="AD199" s="2545"/>
      <c r="AE199" s="2545"/>
      <c r="AF199" s="2548"/>
      <c r="AG199" s="2548"/>
      <c r="AH199" s="2548"/>
      <c r="AI199" s="2546"/>
      <c r="AJ199" s="2546"/>
      <c r="AK199" s="2546"/>
      <c r="AL199" s="2547"/>
      <c r="AM199" s="2547"/>
      <c r="AN199" s="2545"/>
      <c r="AO199" s="2545"/>
      <c r="AP199" s="2545"/>
      <c r="AQ199" s="2545"/>
      <c r="AR199" s="2545"/>
      <c r="AS199" s="2545"/>
      <c r="AT199" s="964"/>
      <c r="AU199" s="951">
        <v>1</v>
      </c>
      <c r="AV199" s="970" t="str">
        <f>CONCATENATE(A199,". ",B199," 
",A200,". ",B200," 
",A201,". ",B201," 
",A202,". ",B202," 
",A203,". ",B203," 
",A204,". ",B204," 
",A205,". ",B205,)</f>
        <v xml:space="preserve">Evento 1.  
.  
.  
.  
.  
.  
. </v>
      </c>
      <c r="AW199" s="985" t="str">
        <f>CONCATENATE(A199,". ",F199," 
",A200,". ",F200," 
",A201,". ",F201," 
",A202,". ",F202," 
",A203,". ",F203," 
",A204,". ",F204," 
",A205,". ",F205,)</f>
        <v xml:space="preserve">Evento 1.  
.  
.  
.  
.  
.  
. </v>
      </c>
      <c r="AX199" s="969" t="str">
        <f>CONCATENATE(A199,". ",H199," 
",A200,". ",H200," 
",A201,". ",H201," 
",A202,". ",H202," 
",A203,". ",H203," 
",A204,". ",H204," 
",A205,". ",H205,)</f>
        <v xml:space="preserve">Evento 1.  
.  
.  
.  
.  
.  
. </v>
      </c>
      <c r="AY199" s="969" t="str">
        <f>CONCATENATE(A199,". ",K199," 
",A200,". ",K200," 
",A201,". ",K201," 
",A202,". ",K202," 
",A203,". ",K203," 
",A204,". ",K204," 
",A205,". ",K205,)</f>
        <v xml:space="preserve">Evento 1.  
.  
.  
.  
.  
.  
. </v>
      </c>
      <c r="AZ199" s="969" t="str">
        <f>CONCATENATE(A199,". ",O199," 
",A200,". ",O200," 
",A201,". ",O201," 
",A202,". ",O202," 
",A203,". ",O203," 
",A204,". ",O204," 
",A205,". ",O205,)</f>
        <v xml:space="preserve">Evento 1.  
.  
.  
.  
.  
.  
. </v>
      </c>
      <c r="BA199" s="969" t="str">
        <f>CONCATENATE(A199,". ",T199," 
",A200,". ",T200," 
",A201,". ",T201," 
",A202,". ",T202," 
",A203,". ",T203," 
",A204,". ",T204," 
",A205,". ",T205,)</f>
        <v xml:space="preserve">Evento 1.  
.  
.  
.  
.  
.  
. </v>
      </c>
      <c r="BB199" s="969" t="str">
        <f>CONCATENATE(A199,". ",Y199," 
",A200,". ",Y200," 
",A201,". ",Y201," 
",A202,". ",Y202," 
",A203,". ",Y203," 
",A204,". ",Y204," 
",A205,". ",Y205,)</f>
        <v xml:space="preserve">Evento 1.  
.  
.  
.  
.  
.  
. </v>
      </c>
      <c r="BC199" s="970" t="str">
        <f>CONCATENATE(A199,". ",AF199," 
",A200,". ",AF200," 
",A201,". ",AF201," 
",A202,". ",AF202," 
",A203,". ",AF203," 
",A204,". ",AF204," 
",A205,". ",AF205,)</f>
        <v xml:space="preserve">Evento 1.  
.  
.  
.  
.  
.  
. </v>
      </c>
      <c r="BD199" s="969" t="str">
        <f>CONCATENATE(A199,". ",AI199," 
",A200,". ",AI200," 
",A201,". ",AI201," 
",A202,". ",AI202," 
",A203,". ",AI203," 
",A204,". ",AI204," 
",A205,". ",AI205,)</f>
        <v xml:space="preserve">Evento 1.  
.  
.  
.  
.  
.  
. </v>
      </c>
      <c r="BE199" s="969" t="str">
        <f>CONCATENATE(A199,". ",AL199," 
",A200,". ",AL200," 
",A201,". ",AL201," 
",A202,". ",AL202," 
",A203,". ",AL203," 
",A204,". ",AL204," 
",A205,". ",AL205,)</f>
        <v xml:space="preserve">Evento 1.  
.  
.  
.  
.  
.  
. </v>
      </c>
      <c r="BF199" s="969" t="str">
        <f>CONCATENATE(A199,". ",AN199," 
",A200,". ",AN200," 
",A201,". ",AN201," 
",A202,". ",AN202," 
",A203,". ",AN203," 
",A204,". ",AN204," 
",A205,". ",AN205,)</f>
        <v xml:space="preserve">Evento 1.  
.  
.  
.  
.  
.  
. </v>
      </c>
      <c r="CC199" s="952">
        <v>1</v>
      </c>
    </row>
    <row r="200" spans="1:81" ht="32.25" customHeight="1">
      <c r="A200" s="983" t="str">
        <f>IF(B200="","","Evento 2")</f>
        <v/>
      </c>
      <c r="B200" s="2545"/>
      <c r="C200" s="2545"/>
      <c r="D200" s="2545"/>
      <c r="E200" s="2545"/>
      <c r="F200" s="2560"/>
      <c r="G200" s="2560"/>
      <c r="H200" s="2548"/>
      <c r="I200" s="2548"/>
      <c r="J200" s="2548"/>
      <c r="K200" s="2547"/>
      <c r="L200" s="2547"/>
      <c r="M200" s="2547"/>
      <c r="N200" s="2547"/>
      <c r="O200" s="2550"/>
      <c r="P200" s="2550"/>
      <c r="Q200" s="2550"/>
      <c r="R200" s="2550"/>
      <c r="S200" s="2550"/>
      <c r="T200" s="2550"/>
      <c r="U200" s="2550"/>
      <c r="V200" s="2550"/>
      <c r="W200" s="2550"/>
      <c r="X200" s="2550"/>
      <c r="Y200" s="2545"/>
      <c r="Z200" s="2545"/>
      <c r="AA200" s="2545"/>
      <c r="AB200" s="2545"/>
      <c r="AC200" s="2545"/>
      <c r="AD200" s="2545"/>
      <c r="AE200" s="2545"/>
      <c r="AF200" s="2548"/>
      <c r="AG200" s="2548"/>
      <c r="AH200" s="2548"/>
      <c r="AI200" s="2546"/>
      <c r="AJ200" s="2546"/>
      <c r="AK200" s="2546"/>
      <c r="AL200" s="2547"/>
      <c r="AM200" s="2547"/>
      <c r="AN200" s="2545"/>
      <c r="AO200" s="2545"/>
      <c r="AP200" s="2545"/>
      <c r="AQ200" s="2545"/>
      <c r="AR200" s="2545"/>
      <c r="AS200" s="2545"/>
      <c r="AT200" s="964"/>
      <c r="AU200" s="951">
        <v>1</v>
      </c>
      <c r="AV200" s="970"/>
      <c r="AW200" s="969"/>
      <c r="AX200" s="968"/>
      <c r="AY200" s="968"/>
      <c r="AZ200" s="968"/>
      <c r="BA200" s="968"/>
      <c r="BB200" s="968"/>
      <c r="BC200" s="968"/>
      <c r="BD200" s="968"/>
      <c r="BE200" s="968"/>
      <c r="BF200" s="968"/>
      <c r="CC200" s="952">
        <v>1</v>
      </c>
    </row>
    <row r="201" spans="1:81" ht="32.25" customHeight="1">
      <c r="A201" s="983" t="str">
        <f>IF(B201="","","Evento 3")</f>
        <v/>
      </c>
      <c r="B201" s="2545"/>
      <c r="C201" s="2545"/>
      <c r="D201" s="2545"/>
      <c r="E201" s="2545"/>
      <c r="F201" s="2560"/>
      <c r="G201" s="2560"/>
      <c r="H201" s="2548"/>
      <c r="I201" s="2548"/>
      <c r="J201" s="2548"/>
      <c r="K201" s="2547"/>
      <c r="L201" s="2547"/>
      <c r="M201" s="2547"/>
      <c r="N201" s="2547"/>
      <c r="O201" s="2550"/>
      <c r="P201" s="2550"/>
      <c r="Q201" s="2550"/>
      <c r="R201" s="2550"/>
      <c r="S201" s="2550"/>
      <c r="T201" s="2550"/>
      <c r="U201" s="2550"/>
      <c r="V201" s="2550"/>
      <c r="W201" s="2550"/>
      <c r="X201" s="2550"/>
      <c r="Y201" s="2545"/>
      <c r="Z201" s="2545"/>
      <c r="AA201" s="2545"/>
      <c r="AB201" s="2545"/>
      <c r="AC201" s="2545"/>
      <c r="AD201" s="2545"/>
      <c r="AE201" s="2545"/>
      <c r="AF201" s="2548"/>
      <c r="AG201" s="2548"/>
      <c r="AH201" s="2548"/>
      <c r="AI201" s="2546"/>
      <c r="AJ201" s="2546"/>
      <c r="AK201" s="2546"/>
      <c r="AL201" s="2547"/>
      <c r="AM201" s="2547"/>
      <c r="AN201" s="2545"/>
      <c r="AO201" s="2545"/>
      <c r="AP201" s="2545"/>
      <c r="AQ201" s="2545"/>
      <c r="AR201" s="2545"/>
      <c r="AS201" s="2545"/>
      <c r="AT201" s="964"/>
      <c r="AU201" s="951">
        <v>1</v>
      </c>
      <c r="AV201" s="970"/>
      <c r="AW201" s="969"/>
      <c r="AX201" s="927"/>
      <c r="AY201" s="927"/>
      <c r="AZ201" s="927"/>
      <c r="BA201" s="927"/>
      <c r="BB201" s="927"/>
      <c r="BC201" s="927"/>
      <c r="BD201" s="927"/>
      <c r="BE201" s="927"/>
      <c r="BF201" s="927"/>
      <c r="CC201" s="952">
        <v>1</v>
      </c>
    </row>
    <row r="202" spans="1:81" ht="32.25" customHeight="1">
      <c r="A202" s="983" t="str">
        <f>IF(B202="","","Evento 4")</f>
        <v/>
      </c>
      <c r="B202" s="2545"/>
      <c r="C202" s="2545"/>
      <c r="D202" s="2545"/>
      <c r="E202" s="2545"/>
      <c r="F202" s="2560"/>
      <c r="G202" s="2560"/>
      <c r="H202" s="2548"/>
      <c r="I202" s="2548"/>
      <c r="J202" s="2548"/>
      <c r="K202" s="2547"/>
      <c r="L202" s="2547"/>
      <c r="M202" s="2547"/>
      <c r="N202" s="2547"/>
      <c r="O202" s="2550"/>
      <c r="P202" s="2550"/>
      <c r="Q202" s="2550"/>
      <c r="R202" s="2550"/>
      <c r="S202" s="2550"/>
      <c r="T202" s="2550"/>
      <c r="U202" s="2550"/>
      <c r="V202" s="2550"/>
      <c r="W202" s="2550"/>
      <c r="X202" s="2550"/>
      <c r="Y202" s="2545"/>
      <c r="Z202" s="2545"/>
      <c r="AA202" s="2545"/>
      <c r="AB202" s="2545"/>
      <c r="AC202" s="2545"/>
      <c r="AD202" s="2545"/>
      <c r="AE202" s="2545"/>
      <c r="AF202" s="2548"/>
      <c r="AG202" s="2548"/>
      <c r="AH202" s="2548"/>
      <c r="AI202" s="2546"/>
      <c r="AJ202" s="2546"/>
      <c r="AK202" s="2546"/>
      <c r="AL202" s="2547"/>
      <c r="AM202" s="2547"/>
      <c r="AN202" s="2545"/>
      <c r="AO202" s="2545"/>
      <c r="AP202" s="2545"/>
      <c r="AQ202" s="2545"/>
      <c r="AR202" s="2545"/>
      <c r="AS202" s="2545"/>
      <c r="AT202" s="964"/>
      <c r="AU202" s="951">
        <v>1</v>
      </c>
      <c r="AV202" s="970"/>
      <c r="AW202" s="969"/>
      <c r="AX202" s="927"/>
      <c r="AY202" s="927"/>
      <c r="AZ202" s="927"/>
      <c r="BA202" s="927"/>
      <c r="BB202" s="927"/>
      <c r="BC202" s="927"/>
      <c r="BD202" s="927"/>
      <c r="BE202" s="927"/>
      <c r="BF202" s="927"/>
      <c r="CC202" s="952">
        <v>1</v>
      </c>
    </row>
    <row r="203" spans="1:81" ht="32.25" customHeight="1">
      <c r="A203" s="983" t="str">
        <f>IF(B203="","","Evento 5")</f>
        <v/>
      </c>
      <c r="B203" s="2545"/>
      <c r="C203" s="2545"/>
      <c r="D203" s="2545"/>
      <c r="E203" s="2545"/>
      <c r="F203" s="2560"/>
      <c r="G203" s="2560"/>
      <c r="H203" s="2548"/>
      <c r="I203" s="2548"/>
      <c r="J203" s="2548"/>
      <c r="K203" s="2547"/>
      <c r="L203" s="2547"/>
      <c r="M203" s="2547"/>
      <c r="N203" s="2547"/>
      <c r="O203" s="2550"/>
      <c r="P203" s="2550"/>
      <c r="Q203" s="2550"/>
      <c r="R203" s="2550"/>
      <c r="S203" s="2550"/>
      <c r="T203" s="2550"/>
      <c r="U203" s="2550"/>
      <c r="V203" s="2550"/>
      <c r="W203" s="2550"/>
      <c r="X203" s="2550"/>
      <c r="Y203" s="2545"/>
      <c r="Z203" s="2545"/>
      <c r="AA203" s="2545"/>
      <c r="AB203" s="2545"/>
      <c r="AC203" s="2545"/>
      <c r="AD203" s="2545"/>
      <c r="AE203" s="2545"/>
      <c r="AF203" s="2548"/>
      <c r="AG203" s="2548"/>
      <c r="AH203" s="2548"/>
      <c r="AI203" s="2546"/>
      <c r="AJ203" s="2546"/>
      <c r="AK203" s="2546"/>
      <c r="AL203" s="2547"/>
      <c r="AM203" s="2547"/>
      <c r="AN203" s="2545"/>
      <c r="AO203" s="2545"/>
      <c r="AP203" s="2545"/>
      <c r="AQ203" s="2545"/>
      <c r="AR203" s="2545"/>
      <c r="AS203" s="2545"/>
      <c r="AT203" s="964"/>
      <c r="AU203" s="951">
        <v>1</v>
      </c>
      <c r="AV203" s="970"/>
      <c r="AW203" s="969"/>
      <c r="AX203" s="927"/>
      <c r="AY203" s="927"/>
      <c r="AZ203" s="927"/>
      <c r="BA203" s="927"/>
      <c r="BB203" s="927"/>
      <c r="BC203" s="927"/>
      <c r="BD203" s="927"/>
      <c r="BE203" s="927"/>
      <c r="BF203" s="927"/>
      <c r="CC203" s="952">
        <v>1</v>
      </c>
    </row>
    <row r="204" spans="1:81" ht="32.25" customHeight="1">
      <c r="A204" s="983" t="str">
        <f>IF(B204="","","Evento 6")</f>
        <v/>
      </c>
      <c r="B204" s="2545"/>
      <c r="C204" s="2545"/>
      <c r="D204" s="2545"/>
      <c r="E204" s="2545"/>
      <c r="F204" s="2560"/>
      <c r="G204" s="2560"/>
      <c r="H204" s="2548"/>
      <c r="I204" s="2548"/>
      <c r="J204" s="2548"/>
      <c r="K204" s="2547"/>
      <c r="L204" s="2547"/>
      <c r="M204" s="2547"/>
      <c r="N204" s="2547"/>
      <c r="O204" s="2550"/>
      <c r="P204" s="2550"/>
      <c r="Q204" s="2550"/>
      <c r="R204" s="2550"/>
      <c r="S204" s="2550"/>
      <c r="T204" s="2550"/>
      <c r="U204" s="2550"/>
      <c r="V204" s="2550"/>
      <c r="W204" s="2550"/>
      <c r="X204" s="2550"/>
      <c r="Y204" s="2545"/>
      <c r="Z204" s="2545"/>
      <c r="AA204" s="2545"/>
      <c r="AB204" s="2545"/>
      <c r="AC204" s="2545"/>
      <c r="AD204" s="2545"/>
      <c r="AE204" s="2545"/>
      <c r="AF204" s="2548"/>
      <c r="AG204" s="2548"/>
      <c r="AH204" s="2548"/>
      <c r="AI204" s="2546"/>
      <c r="AJ204" s="2546"/>
      <c r="AK204" s="2546"/>
      <c r="AL204" s="2547"/>
      <c r="AM204" s="2547"/>
      <c r="AN204" s="2545"/>
      <c r="AO204" s="2545"/>
      <c r="AP204" s="2545"/>
      <c r="AQ204" s="2545"/>
      <c r="AR204" s="2545"/>
      <c r="AS204" s="2545"/>
      <c r="AT204" s="964"/>
      <c r="AU204" s="951">
        <v>1</v>
      </c>
      <c r="AV204" s="970"/>
      <c r="AW204" s="969"/>
      <c r="AX204" s="968"/>
      <c r="AY204" s="968"/>
      <c r="AZ204" s="968"/>
      <c r="BA204" s="968"/>
      <c r="BB204" s="968"/>
      <c r="BC204" s="968"/>
      <c r="BD204" s="968"/>
      <c r="BE204" s="968"/>
      <c r="BF204" s="968"/>
      <c r="CC204" s="952">
        <v>1</v>
      </c>
    </row>
    <row r="205" spans="1:81" ht="32.25" customHeight="1">
      <c r="A205" s="983" t="str">
        <f>IF(B205="","","Evento 7")</f>
        <v/>
      </c>
      <c r="B205" s="2545"/>
      <c r="C205" s="2545"/>
      <c r="D205" s="2545"/>
      <c r="E205" s="2545"/>
      <c r="F205" s="2560"/>
      <c r="G205" s="2560"/>
      <c r="H205" s="2548"/>
      <c r="I205" s="2548"/>
      <c r="J205" s="2548"/>
      <c r="K205" s="2547"/>
      <c r="L205" s="2547"/>
      <c r="M205" s="2547"/>
      <c r="N205" s="2547"/>
      <c r="O205" s="2550"/>
      <c r="P205" s="2550"/>
      <c r="Q205" s="2550"/>
      <c r="R205" s="2550"/>
      <c r="S205" s="2550"/>
      <c r="T205" s="2550"/>
      <c r="U205" s="2550"/>
      <c r="V205" s="2550"/>
      <c r="W205" s="2550"/>
      <c r="X205" s="2550"/>
      <c r="Y205" s="2545"/>
      <c r="Z205" s="2545"/>
      <c r="AA205" s="2545"/>
      <c r="AB205" s="2545"/>
      <c r="AC205" s="2545"/>
      <c r="AD205" s="2545"/>
      <c r="AE205" s="2545"/>
      <c r="AF205" s="2548"/>
      <c r="AG205" s="2548"/>
      <c r="AH205" s="2548"/>
      <c r="AI205" s="2546"/>
      <c r="AJ205" s="2546"/>
      <c r="AK205" s="2546"/>
      <c r="AL205" s="2547"/>
      <c r="AM205" s="2547"/>
      <c r="AN205" s="2545"/>
      <c r="AO205" s="2545"/>
      <c r="AP205" s="2545"/>
      <c r="AQ205" s="2545"/>
      <c r="AR205" s="2545"/>
      <c r="AS205" s="2545"/>
      <c r="AT205" s="964"/>
      <c r="AU205" s="951">
        <v>1</v>
      </c>
      <c r="AV205" s="970"/>
      <c r="AW205" s="969"/>
      <c r="AX205" s="968"/>
      <c r="AY205" s="968"/>
      <c r="AZ205" s="968"/>
      <c r="BA205" s="968"/>
      <c r="BB205" s="968"/>
      <c r="BC205" s="968"/>
      <c r="CC205" s="952">
        <v>1</v>
      </c>
    </row>
    <row r="206" spans="1:81" ht="9" customHeight="1">
      <c r="A206" s="976"/>
      <c r="B206" s="961"/>
      <c r="C206" s="961"/>
      <c r="D206" s="961"/>
      <c r="E206" s="961"/>
      <c r="F206" s="961"/>
      <c r="G206" s="981"/>
      <c r="H206" s="981"/>
      <c r="I206" s="981"/>
      <c r="J206" s="981"/>
      <c r="K206" s="981"/>
      <c r="L206" s="981"/>
      <c r="M206" s="981"/>
      <c r="N206" s="981"/>
      <c r="O206" s="980"/>
      <c r="P206" s="980"/>
      <c r="Q206" s="980"/>
      <c r="R206" s="980"/>
      <c r="S206" s="980"/>
      <c r="T206" s="980"/>
      <c r="U206" s="979"/>
      <c r="V206" s="979"/>
      <c r="W206" s="979"/>
      <c r="X206" s="979"/>
      <c r="Y206" s="968"/>
      <c r="Z206" s="968"/>
      <c r="AA206" s="968"/>
      <c r="AB206" s="927"/>
      <c r="AC206" s="927"/>
      <c r="AD206" s="927"/>
      <c r="AE206" s="927"/>
      <c r="AF206" s="927"/>
      <c r="AK206" s="927"/>
      <c r="AL206" s="927"/>
      <c r="AM206" s="927"/>
      <c r="AN206" s="927"/>
      <c r="AO206" s="927"/>
      <c r="AP206" s="927"/>
      <c r="AQ206" s="927"/>
      <c r="AR206" s="927"/>
      <c r="AS206" s="927"/>
      <c r="AT206" s="927"/>
      <c r="AU206" s="951">
        <v>1</v>
      </c>
      <c r="AV206" s="968"/>
      <c r="AW206" s="968"/>
      <c r="AX206" s="968"/>
      <c r="AY206" s="968"/>
      <c r="AZ206" s="968"/>
      <c r="BA206" s="968"/>
      <c r="BB206" s="968"/>
      <c r="BC206" s="968"/>
      <c r="CC206" s="952">
        <v>1</v>
      </c>
    </row>
    <row r="207" spans="1:81" ht="30" customHeight="1">
      <c r="A207" s="976"/>
      <c r="B207" s="2945" t="s">
        <v>304</v>
      </c>
      <c r="C207" s="2945"/>
      <c r="D207" s="2945"/>
      <c r="E207" s="2945"/>
      <c r="F207" s="2945"/>
      <c r="G207" s="2945"/>
      <c r="H207" s="2945"/>
      <c r="I207" s="2945"/>
      <c r="J207" s="2945"/>
      <c r="K207" s="2945"/>
      <c r="L207" s="2945"/>
      <c r="M207" s="2945"/>
      <c r="N207" s="2945"/>
      <c r="O207" s="2945"/>
      <c r="P207" s="2945"/>
      <c r="Q207" s="2945"/>
      <c r="R207" s="2945"/>
      <c r="S207" s="2945"/>
      <c r="T207" s="2945"/>
      <c r="U207" s="2945"/>
      <c r="V207" s="2945"/>
      <c r="W207" s="2945"/>
      <c r="X207" s="2945"/>
      <c r="Y207" s="2945"/>
      <c r="Z207" s="2945"/>
      <c r="AA207" s="2945"/>
      <c r="AB207" s="2945"/>
      <c r="AC207" s="2945"/>
      <c r="AD207" s="2945"/>
      <c r="AE207" s="2945"/>
      <c r="AF207" s="2945"/>
      <c r="AG207" s="2945"/>
      <c r="AH207" s="2945"/>
      <c r="AI207" s="2945"/>
      <c r="AJ207" s="2945"/>
      <c r="AK207" s="2945"/>
      <c r="AL207" s="2945"/>
      <c r="AM207" s="2945"/>
      <c r="AN207" s="2945"/>
      <c r="AO207" s="2945"/>
      <c r="AP207" s="2945"/>
      <c r="AQ207" s="2945"/>
      <c r="AR207" s="2945"/>
      <c r="AS207" s="2945"/>
      <c r="AT207" s="984"/>
      <c r="AU207" s="951">
        <v>1</v>
      </c>
      <c r="AV207" s="968"/>
      <c r="AW207" s="968"/>
      <c r="AX207" s="968"/>
      <c r="AY207" s="968"/>
      <c r="AZ207" s="968"/>
      <c r="BA207" s="968"/>
      <c r="BB207" s="968"/>
      <c r="BC207" s="968"/>
      <c r="CC207" s="952">
        <v>1</v>
      </c>
    </row>
    <row r="208" spans="1:81" ht="26.25" customHeight="1">
      <c r="A208" s="976"/>
      <c r="B208" s="2886"/>
      <c r="C208" s="2887"/>
      <c r="D208" s="2896" t="s">
        <v>511</v>
      </c>
      <c r="E208" s="2897"/>
      <c r="F208" s="2897"/>
      <c r="G208" s="2897"/>
      <c r="H208" s="2897"/>
      <c r="I208" s="2897"/>
      <c r="J208" s="2897"/>
      <c r="K208" s="2897"/>
      <c r="L208" s="2897"/>
      <c r="M208" s="2897"/>
      <c r="N208" s="2897"/>
      <c r="O208" s="2897"/>
      <c r="P208" s="2897"/>
      <c r="Q208" s="2897"/>
      <c r="R208" s="2897"/>
      <c r="S208" s="2897"/>
      <c r="T208" s="2898"/>
      <c r="U208" s="2891"/>
      <c r="V208" s="2892"/>
      <c r="W208" s="2892"/>
      <c r="X208" s="2892"/>
      <c r="Y208" s="2892"/>
      <c r="Z208" s="2893" t="s">
        <v>511</v>
      </c>
      <c r="AA208" s="2894"/>
      <c r="AB208" s="2894"/>
      <c r="AC208" s="2894"/>
      <c r="AD208" s="2894"/>
      <c r="AE208" s="2894"/>
      <c r="AF208" s="2894"/>
      <c r="AG208" s="2894"/>
      <c r="AH208" s="2894"/>
      <c r="AI208" s="2894"/>
      <c r="AJ208" s="2894"/>
      <c r="AK208" s="2894"/>
      <c r="AL208" s="2894"/>
      <c r="AM208" s="2894"/>
      <c r="AN208" s="2894"/>
      <c r="AO208" s="2894"/>
      <c r="AP208" s="2894"/>
      <c r="AQ208" s="2894"/>
      <c r="AR208" s="2894"/>
      <c r="AS208" s="2895"/>
      <c r="AT208" s="983"/>
      <c r="AU208" s="951">
        <v>1</v>
      </c>
      <c r="AV208" s="968" t="s">
        <v>305</v>
      </c>
      <c r="AW208" s="968"/>
      <c r="AX208" s="968"/>
      <c r="AY208" s="968"/>
      <c r="AZ208" s="968"/>
      <c r="BA208" s="968"/>
      <c r="BB208" s="968"/>
      <c r="BC208" s="968"/>
      <c r="CC208" s="952">
        <v>1</v>
      </c>
    </row>
    <row r="209" spans="1:81" ht="33.75" customHeight="1">
      <c r="A209" s="976"/>
      <c r="B209" s="2888" t="s">
        <v>551</v>
      </c>
      <c r="C209" s="2889"/>
      <c r="D209" s="2908"/>
      <c r="E209" s="2908"/>
      <c r="F209" s="2908"/>
      <c r="G209" s="2908"/>
      <c r="H209" s="2908"/>
      <c r="I209" s="2908"/>
      <c r="J209" s="2908"/>
      <c r="K209" s="2908"/>
      <c r="L209" s="2908"/>
      <c r="M209" s="2908"/>
      <c r="N209" s="2908"/>
      <c r="O209" s="2908"/>
      <c r="P209" s="2908"/>
      <c r="Q209" s="2908"/>
      <c r="R209" s="2908"/>
      <c r="S209" s="2908"/>
      <c r="T209" s="2908"/>
      <c r="U209" s="2953" t="s">
        <v>558</v>
      </c>
      <c r="V209" s="2954"/>
      <c r="W209" s="2954"/>
      <c r="X209" s="2954"/>
      <c r="Y209" s="2955"/>
      <c r="Z209" s="2913"/>
      <c r="AA209" s="2914"/>
      <c r="AB209" s="2914"/>
      <c r="AC209" s="2914"/>
      <c r="AD209" s="2914"/>
      <c r="AE209" s="2914"/>
      <c r="AF209" s="2914"/>
      <c r="AG209" s="2914"/>
      <c r="AH209" s="2914"/>
      <c r="AI209" s="2914"/>
      <c r="AJ209" s="2914"/>
      <c r="AK209" s="2914"/>
      <c r="AL209" s="2914"/>
      <c r="AM209" s="2914"/>
      <c r="AN209" s="2914"/>
      <c r="AO209" s="2914"/>
      <c r="AP209" s="2914"/>
      <c r="AQ209" s="2914"/>
      <c r="AR209" s="2914"/>
      <c r="AS209" s="2915"/>
      <c r="AT209" s="982"/>
      <c r="AU209" s="951">
        <v>1</v>
      </c>
      <c r="AV209" s="970" t="str">
        <f>CONCATENATE(B209," 
",D209,". 
",B210," 
",D210,". 
",B211," 
",D211,". 
",U209," 
",Z209,". 
",U210," 
",Z210,". 
",B212," 
",D212,".
",B213,"
",D213,".
",U211,"
",Z211,".
",U212,"
",Z212,".
",U213,"
",Z213,".")</f>
        <v>1. DESCRIPCIÓN DEL RIESGO: 
. 
2. CAUSAS: 
. 
3. CONSECUENCIAS: 
. 
4. PROBABILIDAD: 
. 
5. IMPACTO: 
. 
6. CONTROLES: 
.
7. PLAN DE TRATAMIENTO:
.
8. INDICADORES:
.
9. OTRO:
.
.</v>
      </c>
      <c r="AW209" s="968"/>
      <c r="AX209" s="968"/>
      <c r="AY209" s="968"/>
      <c r="AZ209" s="968"/>
      <c r="BA209" s="968"/>
      <c r="BB209" s="968"/>
      <c r="BC209" s="968"/>
      <c r="CC209" s="952">
        <v>1</v>
      </c>
    </row>
    <row r="210" spans="1:81" ht="33.75" customHeight="1">
      <c r="A210" s="976"/>
      <c r="B210" s="2888" t="s">
        <v>552</v>
      </c>
      <c r="C210" s="2889"/>
      <c r="D210" s="2908"/>
      <c r="E210" s="2908"/>
      <c r="F210" s="2908"/>
      <c r="G210" s="2908"/>
      <c r="H210" s="2908"/>
      <c r="I210" s="2908"/>
      <c r="J210" s="2908"/>
      <c r="K210" s="2908"/>
      <c r="L210" s="2908"/>
      <c r="M210" s="2908"/>
      <c r="N210" s="2908"/>
      <c r="O210" s="2908"/>
      <c r="P210" s="2908"/>
      <c r="Q210" s="2908"/>
      <c r="R210" s="2908"/>
      <c r="S210" s="2908"/>
      <c r="T210" s="2908"/>
      <c r="U210" s="2881" t="s">
        <v>559</v>
      </c>
      <c r="V210" s="2882"/>
      <c r="W210" s="2882"/>
      <c r="X210" s="2882"/>
      <c r="Y210" s="2883"/>
      <c r="Z210" s="2913"/>
      <c r="AA210" s="2914"/>
      <c r="AB210" s="2914"/>
      <c r="AC210" s="2914"/>
      <c r="AD210" s="2914"/>
      <c r="AE210" s="2914"/>
      <c r="AF210" s="2914"/>
      <c r="AG210" s="2914"/>
      <c r="AH210" s="2914"/>
      <c r="AI210" s="2914"/>
      <c r="AJ210" s="2914"/>
      <c r="AK210" s="2914"/>
      <c r="AL210" s="2914"/>
      <c r="AM210" s="2914"/>
      <c r="AN210" s="2914"/>
      <c r="AO210" s="2914"/>
      <c r="AP210" s="2914"/>
      <c r="AQ210" s="2914"/>
      <c r="AR210" s="2914"/>
      <c r="AS210" s="2915"/>
      <c r="AT210" s="982"/>
      <c r="AU210" s="951">
        <v>1</v>
      </c>
      <c r="AV210" s="970"/>
      <c r="AW210" s="968"/>
      <c r="AX210" s="968"/>
      <c r="AY210" s="968"/>
      <c r="AZ210" s="968"/>
      <c r="BA210" s="968"/>
      <c r="BB210" s="968"/>
      <c r="BC210" s="968"/>
      <c r="CC210" s="952">
        <v>1</v>
      </c>
    </row>
    <row r="211" spans="1:81" ht="33.75" customHeight="1">
      <c r="A211" s="976"/>
      <c r="B211" s="2888" t="s">
        <v>557</v>
      </c>
      <c r="C211" s="2889"/>
      <c r="D211" s="2908"/>
      <c r="E211" s="2908"/>
      <c r="F211" s="2908"/>
      <c r="G211" s="2908"/>
      <c r="H211" s="2908"/>
      <c r="I211" s="2908"/>
      <c r="J211" s="2908"/>
      <c r="K211" s="2908"/>
      <c r="L211" s="2908"/>
      <c r="M211" s="2908"/>
      <c r="N211" s="2908"/>
      <c r="O211" s="2908"/>
      <c r="P211" s="2908"/>
      <c r="Q211" s="2908"/>
      <c r="R211" s="2908"/>
      <c r="S211" s="2908"/>
      <c r="T211" s="2908"/>
      <c r="U211" s="2881" t="s">
        <v>553</v>
      </c>
      <c r="V211" s="2882"/>
      <c r="W211" s="2882"/>
      <c r="X211" s="2882"/>
      <c r="Y211" s="2883"/>
      <c r="Z211" s="2913"/>
      <c r="AA211" s="2914"/>
      <c r="AB211" s="2914"/>
      <c r="AC211" s="2914"/>
      <c r="AD211" s="2914"/>
      <c r="AE211" s="2914"/>
      <c r="AF211" s="2914"/>
      <c r="AG211" s="2914"/>
      <c r="AH211" s="2914"/>
      <c r="AI211" s="2914"/>
      <c r="AJ211" s="2914"/>
      <c r="AK211" s="2914"/>
      <c r="AL211" s="2914"/>
      <c r="AM211" s="2914"/>
      <c r="AN211" s="2914"/>
      <c r="AO211" s="2914"/>
      <c r="AP211" s="2914"/>
      <c r="AQ211" s="2914"/>
      <c r="AR211" s="2914"/>
      <c r="AS211" s="2915"/>
      <c r="AT211" s="982"/>
      <c r="AU211" s="951">
        <v>1</v>
      </c>
      <c r="AV211" s="970"/>
      <c r="AW211" s="968"/>
      <c r="AX211" s="968"/>
      <c r="AY211" s="968"/>
      <c r="AZ211" s="968"/>
      <c r="BA211" s="968"/>
      <c r="BB211" s="968"/>
      <c r="BC211" s="968"/>
      <c r="CC211" s="952">
        <v>1</v>
      </c>
    </row>
    <row r="212" spans="1:81" ht="33.75" customHeight="1">
      <c r="A212" s="976"/>
      <c r="B212" s="2888" t="s">
        <v>555</v>
      </c>
      <c r="C212" s="2889"/>
      <c r="D212" s="2908"/>
      <c r="E212" s="2908"/>
      <c r="F212" s="2908"/>
      <c r="G212" s="2908"/>
      <c r="H212" s="2908"/>
      <c r="I212" s="2908"/>
      <c r="J212" s="2908"/>
      <c r="K212" s="2908"/>
      <c r="L212" s="2908"/>
      <c r="M212" s="2908"/>
      <c r="N212" s="2908"/>
      <c r="O212" s="2908"/>
      <c r="P212" s="2908"/>
      <c r="Q212" s="2908"/>
      <c r="R212" s="2908"/>
      <c r="S212" s="2908"/>
      <c r="T212" s="2908"/>
      <c r="U212" s="2881" t="s">
        <v>554</v>
      </c>
      <c r="V212" s="2882"/>
      <c r="W212" s="2882"/>
      <c r="X212" s="2882"/>
      <c r="Y212" s="2883"/>
      <c r="Z212" s="2913"/>
      <c r="AA212" s="2914"/>
      <c r="AB212" s="2914"/>
      <c r="AC212" s="2914"/>
      <c r="AD212" s="2914"/>
      <c r="AE212" s="2914"/>
      <c r="AF212" s="2914"/>
      <c r="AG212" s="2914"/>
      <c r="AH212" s="2914"/>
      <c r="AI212" s="2914"/>
      <c r="AJ212" s="2914"/>
      <c r="AK212" s="2914"/>
      <c r="AL212" s="2914"/>
      <c r="AM212" s="2914"/>
      <c r="AN212" s="2914"/>
      <c r="AO212" s="2914"/>
      <c r="AP212" s="2914"/>
      <c r="AQ212" s="2914"/>
      <c r="AR212" s="2914"/>
      <c r="AS212" s="2915"/>
      <c r="AT212" s="982"/>
      <c r="AU212" s="951">
        <v>1</v>
      </c>
      <c r="AV212" s="970"/>
      <c r="AW212" s="968"/>
      <c r="AX212" s="968"/>
      <c r="AY212" s="968"/>
      <c r="AZ212" s="968"/>
      <c r="BA212" s="968"/>
      <c r="BB212" s="968"/>
      <c r="BC212" s="968"/>
      <c r="CC212" s="952">
        <v>1</v>
      </c>
    </row>
    <row r="213" spans="1:81" ht="33.75" customHeight="1">
      <c r="A213" s="976"/>
      <c r="B213" s="2888" t="s">
        <v>556</v>
      </c>
      <c r="C213" s="2889"/>
      <c r="D213" s="2908"/>
      <c r="E213" s="2908"/>
      <c r="F213" s="2908"/>
      <c r="G213" s="2908"/>
      <c r="H213" s="2908"/>
      <c r="I213" s="2908"/>
      <c r="J213" s="2908"/>
      <c r="K213" s="2908"/>
      <c r="L213" s="2908"/>
      <c r="M213" s="2908"/>
      <c r="N213" s="2908"/>
      <c r="O213" s="2908"/>
      <c r="P213" s="2908"/>
      <c r="Q213" s="2908"/>
      <c r="R213" s="2908"/>
      <c r="S213" s="2908"/>
      <c r="T213" s="2908"/>
      <c r="U213" s="2916"/>
      <c r="V213" s="2917"/>
      <c r="W213" s="2917"/>
      <c r="X213" s="2917"/>
      <c r="Y213" s="2918"/>
      <c r="Z213" s="2913"/>
      <c r="AA213" s="2914"/>
      <c r="AB213" s="2914"/>
      <c r="AC213" s="2914"/>
      <c r="AD213" s="2914"/>
      <c r="AE213" s="2914"/>
      <c r="AF213" s="2914"/>
      <c r="AG213" s="2914"/>
      <c r="AH213" s="2914"/>
      <c r="AI213" s="2914"/>
      <c r="AJ213" s="2914"/>
      <c r="AK213" s="2914"/>
      <c r="AL213" s="2914"/>
      <c r="AM213" s="2914"/>
      <c r="AN213" s="2914"/>
      <c r="AO213" s="2914"/>
      <c r="AP213" s="2914"/>
      <c r="AQ213" s="2914"/>
      <c r="AR213" s="2914"/>
      <c r="AS213" s="2915"/>
      <c r="AT213" s="982"/>
      <c r="AU213" s="951">
        <v>1</v>
      </c>
      <c r="AV213" s="970"/>
      <c r="AW213" s="968"/>
      <c r="AX213" s="968"/>
      <c r="AY213" s="968"/>
      <c r="AZ213" s="968"/>
      <c r="BA213" s="968"/>
      <c r="BB213" s="968"/>
      <c r="BC213" s="968"/>
      <c r="CC213" s="952">
        <v>1</v>
      </c>
    </row>
    <row r="214" spans="1:81" ht="9" customHeight="1">
      <c r="A214" s="976"/>
      <c r="B214" s="961"/>
      <c r="C214" s="961"/>
      <c r="D214" s="961"/>
      <c r="E214" s="961"/>
      <c r="F214" s="961"/>
      <c r="G214" s="981"/>
      <c r="H214" s="981"/>
      <c r="I214" s="981"/>
      <c r="J214" s="981"/>
      <c r="K214" s="981"/>
      <c r="L214" s="981"/>
      <c r="M214" s="981"/>
      <c r="N214" s="981"/>
      <c r="O214" s="980"/>
      <c r="P214" s="980"/>
      <c r="Q214" s="980"/>
      <c r="R214" s="980"/>
      <c r="S214" s="980"/>
      <c r="T214" s="980"/>
      <c r="U214" s="979"/>
      <c r="V214" s="979"/>
      <c r="W214" s="979"/>
      <c r="X214" s="979"/>
      <c r="Y214" s="968"/>
      <c r="Z214" s="968"/>
      <c r="AA214" s="968"/>
      <c r="AB214" s="927"/>
      <c r="AC214" s="927"/>
      <c r="AD214" s="927"/>
      <c r="AE214" s="927"/>
      <c r="AF214" s="927"/>
      <c r="AG214" s="927"/>
      <c r="AH214" s="927"/>
      <c r="AI214" s="927"/>
      <c r="AJ214" s="927"/>
      <c r="AK214" s="927"/>
      <c r="AL214" s="927"/>
      <c r="AM214" s="927"/>
      <c r="AN214" s="927"/>
      <c r="AO214" s="927"/>
      <c r="AP214" s="927"/>
      <c r="AQ214" s="927"/>
      <c r="AR214" s="927"/>
      <c r="AS214" s="927"/>
      <c r="AT214" s="927"/>
      <c r="AU214" s="951">
        <v>1</v>
      </c>
      <c r="AV214" s="968"/>
      <c r="AW214" s="968"/>
      <c r="AX214" s="968"/>
      <c r="AY214" s="968"/>
      <c r="AZ214" s="968"/>
      <c r="BA214" s="968"/>
      <c r="BB214" s="968"/>
      <c r="BC214" s="968"/>
      <c r="CC214" s="952">
        <v>1</v>
      </c>
    </row>
    <row r="215" spans="1:81" ht="30" customHeight="1">
      <c r="A215" s="976"/>
      <c r="B215" s="2903" t="s">
        <v>14</v>
      </c>
      <c r="C215" s="2904"/>
      <c r="D215" s="2904"/>
      <c r="E215" s="2904"/>
      <c r="F215" s="2904"/>
      <c r="G215" s="2904"/>
      <c r="H215" s="2904"/>
      <c r="I215" s="2904"/>
      <c r="J215" s="2904"/>
      <c r="K215" s="2904"/>
      <c r="L215" s="2904"/>
      <c r="M215" s="2904"/>
      <c r="N215" s="2904"/>
      <c r="O215" s="2904"/>
      <c r="P215" s="2904"/>
      <c r="Q215" s="2904"/>
      <c r="R215" s="2904"/>
      <c r="S215" s="2904"/>
      <c r="T215" s="2904"/>
      <c r="U215" s="2904"/>
      <c r="V215" s="2904"/>
      <c r="W215" s="2904"/>
      <c r="X215" s="2904"/>
      <c r="Y215" s="2904"/>
      <c r="Z215" s="2904"/>
      <c r="AA215" s="2904"/>
      <c r="AB215" s="2904"/>
      <c r="AC215" s="2904"/>
      <c r="AD215" s="2904"/>
      <c r="AE215" s="2904"/>
      <c r="AF215" s="2904"/>
      <c r="AG215" s="2904"/>
      <c r="AH215" s="2904"/>
      <c r="AI215" s="2904"/>
      <c r="AJ215" s="2904"/>
      <c r="AK215" s="2904"/>
      <c r="AL215" s="2904"/>
      <c r="AM215" s="2904"/>
      <c r="AN215" s="2904"/>
      <c r="AO215" s="2904"/>
      <c r="AP215" s="2904"/>
      <c r="AQ215" s="2904"/>
      <c r="AR215" s="2904"/>
      <c r="AS215" s="2905"/>
      <c r="AT215" s="978"/>
      <c r="AU215" s="951">
        <v>1</v>
      </c>
      <c r="AV215" s="968"/>
      <c r="AW215" s="968"/>
      <c r="AX215" s="968"/>
      <c r="AY215" s="968"/>
      <c r="AZ215" s="968"/>
      <c r="BA215" s="968"/>
      <c r="BB215" s="968"/>
      <c r="BC215" s="968"/>
      <c r="CC215" s="952">
        <v>1</v>
      </c>
    </row>
    <row r="216" spans="1:81" ht="28.5" customHeight="1">
      <c r="A216" s="976"/>
      <c r="B216" s="2931" t="s">
        <v>502</v>
      </c>
      <c r="C216" s="2931"/>
      <c r="D216" s="2931"/>
      <c r="E216" s="2931"/>
      <c r="F216" s="2931"/>
      <c r="G216" s="2931"/>
      <c r="H216" s="2931"/>
      <c r="I216" s="2931"/>
      <c r="J216" s="2931"/>
      <c r="K216" s="2931"/>
      <c r="L216" s="2931"/>
      <c r="M216" s="2931"/>
      <c r="N216" s="2931"/>
      <c r="O216" s="2931"/>
      <c r="P216" s="2931"/>
      <c r="Q216" s="2931"/>
      <c r="R216" s="2931"/>
      <c r="S216" s="2931"/>
      <c r="T216" s="2931"/>
      <c r="U216" s="2932" t="s">
        <v>504</v>
      </c>
      <c r="V216" s="2932"/>
      <c r="W216" s="2932"/>
      <c r="X216" s="2932"/>
      <c r="Y216" s="2932"/>
      <c r="Z216" s="2932"/>
      <c r="AA216" s="2932"/>
      <c r="AB216" s="2932"/>
      <c r="AC216" s="2932"/>
      <c r="AD216" s="2932"/>
      <c r="AE216" s="2932"/>
      <c r="AF216" s="2932"/>
      <c r="AG216" s="2932"/>
      <c r="AH216" s="2932"/>
      <c r="AI216" s="2932"/>
      <c r="AJ216" s="2932"/>
      <c r="AK216" s="2932"/>
      <c r="AL216" s="2932"/>
      <c r="AM216" s="2932"/>
      <c r="AN216" s="2932"/>
      <c r="AO216" s="2932"/>
      <c r="AP216" s="2932"/>
      <c r="AQ216" s="2932"/>
      <c r="AR216" s="2932"/>
      <c r="AS216" s="2932"/>
      <c r="AT216" s="977"/>
      <c r="AU216" s="951">
        <v>1</v>
      </c>
      <c r="AV216" s="968"/>
      <c r="AW216" s="968"/>
      <c r="AX216" s="968"/>
      <c r="AY216" s="968"/>
      <c r="AZ216" s="968"/>
      <c r="BA216" s="968"/>
      <c r="BB216" s="968"/>
      <c r="BC216" s="968"/>
      <c r="BK216" s="925"/>
      <c r="BL216" s="925"/>
      <c r="BM216" s="925"/>
      <c r="BN216" s="925"/>
      <c r="BO216" s="925"/>
      <c r="BP216" s="925"/>
      <c r="BQ216" s="925"/>
      <c r="BR216" s="925"/>
      <c r="BS216" s="925"/>
      <c r="BT216" s="925"/>
      <c r="BU216" s="925"/>
      <c r="BV216" s="925"/>
      <c r="BW216" s="925"/>
      <c r="BX216" s="925"/>
      <c r="BY216" s="925"/>
      <c r="BZ216" s="925"/>
      <c r="CA216" s="925"/>
      <c r="CC216" s="952">
        <v>1</v>
      </c>
    </row>
    <row r="217" spans="1:81" ht="28.5" customHeight="1">
      <c r="A217" s="976"/>
      <c r="B217" s="975" t="s">
        <v>4</v>
      </c>
      <c r="C217" s="975" t="s">
        <v>32</v>
      </c>
      <c r="D217" s="974" t="s">
        <v>306</v>
      </c>
      <c r="E217" s="2922" t="s">
        <v>503</v>
      </c>
      <c r="F217" s="2924"/>
      <c r="G217" s="2924"/>
      <c r="H217" s="2924"/>
      <c r="I217" s="2924"/>
      <c r="J217" s="2924"/>
      <c r="K217" s="2924"/>
      <c r="L217" s="2924"/>
      <c r="M217" s="2924"/>
      <c r="N217" s="2924"/>
      <c r="O217" s="2924"/>
      <c r="P217" s="2924"/>
      <c r="Q217" s="2924"/>
      <c r="R217" s="2924"/>
      <c r="S217" s="2924"/>
      <c r="T217" s="2923"/>
      <c r="U217" s="2919" t="s">
        <v>4</v>
      </c>
      <c r="V217" s="2920"/>
      <c r="W217" s="2921"/>
      <c r="X217" s="2922" t="s">
        <v>32</v>
      </c>
      <c r="Y217" s="2923"/>
      <c r="Z217" s="2925" t="s">
        <v>506</v>
      </c>
      <c r="AA217" s="2926"/>
      <c r="AB217" s="2927"/>
      <c r="AC217" s="2928" t="s">
        <v>505</v>
      </c>
      <c r="AD217" s="2929"/>
      <c r="AE217" s="2929"/>
      <c r="AF217" s="2929"/>
      <c r="AG217" s="2929"/>
      <c r="AH217" s="2929"/>
      <c r="AI217" s="2929"/>
      <c r="AJ217" s="2929"/>
      <c r="AK217" s="2929"/>
      <c r="AL217" s="2929"/>
      <c r="AM217" s="2929"/>
      <c r="AN217" s="2929"/>
      <c r="AO217" s="2929"/>
      <c r="AP217" s="2929"/>
      <c r="AQ217" s="2929"/>
      <c r="AR217" s="2929"/>
      <c r="AS217" s="2930"/>
      <c r="AT217" s="973"/>
      <c r="AU217" s="951">
        <v>1</v>
      </c>
      <c r="AV217" s="972" t="s">
        <v>4</v>
      </c>
      <c r="AW217" s="972" t="s">
        <v>308</v>
      </c>
      <c r="AX217" s="972" t="s">
        <v>1</v>
      </c>
      <c r="AY217" s="972" t="s">
        <v>309</v>
      </c>
      <c r="AZ217" s="972" t="s">
        <v>560</v>
      </c>
      <c r="BA217" s="972" t="s">
        <v>561</v>
      </c>
      <c r="BB217" s="972" t="s">
        <v>562</v>
      </c>
      <c r="BC217" s="972" t="s">
        <v>563</v>
      </c>
      <c r="CC217" s="952">
        <v>1</v>
      </c>
    </row>
    <row r="218" spans="1:81" ht="40.5" customHeight="1">
      <c r="A218" s="971" t="s">
        <v>588</v>
      </c>
      <c r="B218" s="966" t="s">
        <v>720</v>
      </c>
      <c r="C218" s="965" t="s">
        <v>713</v>
      </c>
      <c r="D218" s="965" t="s">
        <v>714</v>
      </c>
      <c r="E218" s="2806" t="s">
        <v>721</v>
      </c>
      <c r="F218" s="2909"/>
      <c r="G218" s="2909"/>
      <c r="H218" s="2909"/>
      <c r="I218" s="2909"/>
      <c r="J218" s="2909"/>
      <c r="K218" s="2909"/>
      <c r="L218" s="2909"/>
      <c r="M218" s="2909"/>
      <c r="N218" s="2909"/>
      <c r="O218" s="2909"/>
      <c r="P218" s="2909"/>
      <c r="Q218" s="2909"/>
      <c r="R218" s="2909"/>
      <c r="S218" s="2909"/>
      <c r="T218" s="2909"/>
      <c r="U218" s="2906"/>
      <c r="V218" s="2907"/>
      <c r="W218" s="2907"/>
      <c r="X218" s="2906"/>
      <c r="Y218" s="2907"/>
      <c r="Z218" s="2906"/>
      <c r="AA218" s="2907"/>
      <c r="AB218" s="2907"/>
      <c r="AC218" s="2908"/>
      <c r="AD218" s="2908"/>
      <c r="AE218" s="2908"/>
      <c r="AF218" s="2908"/>
      <c r="AG218" s="2908"/>
      <c r="AH218" s="2908"/>
      <c r="AI218" s="2908"/>
      <c r="AJ218" s="2908"/>
      <c r="AK218" s="2908"/>
      <c r="AL218" s="2908"/>
      <c r="AM218" s="2908"/>
      <c r="AN218" s="2908"/>
      <c r="AO218" s="2908"/>
      <c r="AP218" s="2908"/>
      <c r="AQ218" s="2908"/>
      <c r="AR218" s="2908"/>
      <c r="AS218" s="2908"/>
      <c r="AT218" s="964"/>
      <c r="AU218" s="951">
        <v>1</v>
      </c>
      <c r="AV218" s="969" t="str">
        <f>CONCATENATE(A218,". ",B218," 
",A219,". ",B219," 
",A220,". ",B220," 
",A221,". ",B221," 
",A222,". ",B222," 
",A223,". ",B223," 
",A224,". ",B224,)</f>
        <v xml:space="preserve">Ob. 1. 15/07/2025 
.  
.  
.  
.  
.  
. </v>
      </c>
      <c r="AW218" s="969" t="str">
        <f>CONCATENATE(A218,". ",C218," 
",A219,". ",C219," 
",A220,". ",C220," 
",A221,". ",C221," 
",A222,". ",C222," 
",A223,". ",C223," 
",A224,". ",C224,)</f>
        <v xml:space="preserve">Ob. 1. SGGC 
.  
.  
.  
.  
.  
. </v>
      </c>
      <c r="AX218" s="969" t="str">
        <f>CONCATENATE(A218,". ",D218," 
",A219,". ",D219," 
",A220,". ",D220," 
",A221,". ",D221," 
",A222,". ",D222," 
",A223,". ",D223," 
",A224,". ",D224,)</f>
        <v xml:space="preserve">Ob. 1. Jorge Enrique Cely León 
.  
.  
.  
.  
.  
. </v>
      </c>
      <c r="AY218" s="969"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969" t="str">
        <f>CONCATENATE(A218,". ",U218," 
",A219,". ",U219," 
",A220,". ",U220," 
",A221,". ",U221," 
",A222,". ",U222," 
",A223,". ",U223," 
",A224,". ",U224,)</f>
        <v xml:space="preserve">Ob. 1.  
.  
.  
.  
.  
.  
. </v>
      </c>
      <c r="BA218" s="969" t="str">
        <f>CONCATENATE(A218,". ",X218," 
",A219,". ",X219," 
",A220,". ",X220," 
",A221,". ",X221," 
",A222,". ",X222," 
",A223,". ",X223," 
",A224,". ",X224,)</f>
        <v xml:space="preserve">Ob. 1.  
.  
.  
.  
.  
.  
. </v>
      </c>
      <c r="BB218" s="969" t="str">
        <f>CONCATENATE(A218,". ",Z218," 
",A219,". ",Z219," 
",A220,". ",Z220," 
",A221,". ",Z221," 
",A222,". ",Z222," 
",A223,". ",Z223," 
",A224,". ",Z224,)</f>
        <v xml:space="preserve">Ob. 1.  
.  
.  
.  
.  
.  
. </v>
      </c>
      <c r="BC218" s="969" t="str">
        <f>CONCATENATE(A218,". ",AC218," 
",A219,". ",AC219," 
",A220,". ",AC220," 
",A221,". ",AC221," 
",A222,". ",AC222," 
",A223,". ",AC223," 
",A224,". ",AC224,)</f>
        <v xml:space="preserve">Ob. 1.  
.  
.  
.  
.  
.  
. </v>
      </c>
      <c r="CC218" s="952">
        <v>1</v>
      </c>
    </row>
    <row r="219" spans="1:81" ht="20.25" customHeight="1">
      <c r="A219" s="967" t="str">
        <f>IF(B219="","","Ob. 2")</f>
        <v/>
      </c>
      <c r="B219" s="966"/>
      <c r="C219" s="965"/>
      <c r="D219" s="965"/>
      <c r="E219" s="2806"/>
      <c r="F219" s="2909"/>
      <c r="G219" s="2909"/>
      <c r="H219" s="2909"/>
      <c r="I219" s="2909"/>
      <c r="J219" s="2909"/>
      <c r="K219" s="2909"/>
      <c r="L219" s="2909"/>
      <c r="M219" s="2909"/>
      <c r="N219" s="2909"/>
      <c r="O219" s="2909"/>
      <c r="P219" s="2909"/>
      <c r="Q219" s="2909"/>
      <c r="R219" s="2909"/>
      <c r="S219" s="2909"/>
      <c r="T219" s="2909"/>
      <c r="U219" s="2906"/>
      <c r="V219" s="2907"/>
      <c r="W219" s="2907"/>
      <c r="X219" s="2906"/>
      <c r="Y219" s="2907"/>
      <c r="Z219" s="2906"/>
      <c r="AA219" s="2907"/>
      <c r="AB219" s="2907"/>
      <c r="AC219" s="2908"/>
      <c r="AD219" s="2908"/>
      <c r="AE219" s="2908"/>
      <c r="AF219" s="2908"/>
      <c r="AG219" s="2908"/>
      <c r="AH219" s="2908"/>
      <c r="AI219" s="2908"/>
      <c r="AJ219" s="2908"/>
      <c r="AK219" s="2908"/>
      <c r="AL219" s="2908"/>
      <c r="AM219" s="2908"/>
      <c r="AN219" s="2908"/>
      <c r="AO219" s="2908"/>
      <c r="AP219" s="2908"/>
      <c r="AQ219" s="2908"/>
      <c r="AR219" s="2908"/>
      <c r="AS219" s="2908"/>
      <c r="AT219" s="964"/>
      <c r="AU219" s="951">
        <v>1</v>
      </c>
      <c r="AV219" s="970"/>
      <c r="AW219" s="969"/>
      <c r="AX219" s="969"/>
      <c r="AY219" s="969"/>
      <c r="AZ219" s="969"/>
      <c r="BA219" s="968"/>
      <c r="BB219" s="968"/>
      <c r="BC219" s="968"/>
      <c r="CC219" s="952">
        <v>1</v>
      </c>
    </row>
    <row r="220" spans="1:81" ht="20.25" customHeight="1">
      <c r="A220" s="967" t="str">
        <f>IF(B220="","","Ob. 3")</f>
        <v/>
      </c>
      <c r="B220" s="966"/>
      <c r="C220" s="965"/>
      <c r="D220" s="965"/>
      <c r="E220" s="2806"/>
      <c r="F220" s="2909"/>
      <c r="G220" s="2909"/>
      <c r="H220" s="2909"/>
      <c r="I220" s="2909"/>
      <c r="J220" s="2909"/>
      <c r="K220" s="2909"/>
      <c r="L220" s="2909"/>
      <c r="M220" s="2909"/>
      <c r="N220" s="2909"/>
      <c r="O220" s="2909"/>
      <c r="P220" s="2909"/>
      <c r="Q220" s="2909"/>
      <c r="R220" s="2909"/>
      <c r="S220" s="2909"/>
      <c r="T220" s="2909"/>
      <c r="U220" s="2906"/>
      <c r="V220" s="2907"/>
      <c r="W220" s="2907"/>
      <c r="X220" s="2906"/>
      <c r="Y220" s="2907"/>
      <c r="Z220" s="2906"/>
      <c r="AA220" s="2907"/>
      <c r="AB220" s="2907"/>
      <c r="AC220" s="2908"/>
      <c r="AD220" s="2908"/>
      <c r="AE220" s="2908"/>
      <c r="AF220" s="2908"/>
      <c r="AG220" s="2908"/>
      <c r="AH220" s="2908"/>
      <c r="AI220" s="2908"/>
      <c r="AJ220" s="2908"/>
      <c r="AK220" s="2908"/>
      <c r="AL220" s="2908"/>
      <c r="AM220" s="2908"/>
      <c r="AN220" s="2908"/>
      <c r="AO220" s="2908"/>
      <c r="AP220" s="2908"/>
      <c r="AQ220" s="2908"/>
      <c r="AR220" s="2908"/>
      <c r="AS220" s="2908"/>
      <c r="AT220" s="964"/>
      <c r="AU220" s="951">
        <v>1</v>
      </c>
      <c r="AV220" s="970"/>
      <c r="AW220" s="969"/>
      <c r="AX220" s="969"/>
      <c r="AY220" s="969"/>
      <c r="AZ220" s="969"/>
      <c r="BA220" s="968"/>
      <c r="BB220" s="968"/>
      <c r="BC220" s="968"/>
      <c r="CC220" s="952">
        <v>1</v>
      </c>
    </row>
    <row r="221" spans="1:81" ht="20.25" customHeight="1">
      <c r="A221" s="967" t="str">
        <f>IF(B221="","","Ob. 4")</f>
        <v/>
      </c>
      <c r="B221" s="966"/>
      <c r="C221" s="965"/>
      <c r="D221" s="965"/>
      <c r="E221" s="2806"/>
      <c r="F221" s="2909"/>
      <c r="G221" s="2909"/>
      <c r="H221" s="2909"/>
      <c r="I221" s="2909"/>
      <c r="J221" s="2909"/>
      <c r="K221" s="2909"/>
      <c r="L221" s="2909"/>
      <c r="M221" s="2909"/>
      <c r="N221" s="2909"/>
      <c r="O221" s="2909"/>
      <c r="P221" s="2909"/>
      <c r="Q221" s="2909"/>
      <c r="R221" s="2909"/>
      <c r="S221" s="2909"/>
      <c r="T221" s="2909"/>
      <c r="U221" s="2906"/>
      <c r="V221" s="2907"/>
      <c r="W221" s="2907"/>
      <c r="X221" s="2906"/>
      <c r="Y221" s="2907"/>
      <c r="Z221" s="2906"/>
      <c r="AA221" s="2907"/>
      <c r="AB221" s="2907"/>
      <c r="AC221" s="2908"/>
      <c r="AD221" s="2908"/>
      <c r="AE221" s="2908"/>
      <c r="AF221" s="2908"/>
      <c r="AG221" s="2908"/>
      <c r="AH221" s="2908"/>
      <c r="AI221" s="2908"/>
      <c r="AJ221" s="2908"/>
      <c r="AK221" s="2908"/>
      <c r="AL221" s="2908"/>
      <c r="AM221" s="2908"/>
      <c r="AN221" s="2908"/>
      <c r="AO221" s="2908"/>
      <c r="AP221" s="2908"/>
      <c r="AQ221" s="2908"/>
      <c r="AR221" s="2908"/>
      <c r="AS221" s="2908"/>
      <c r="AT221" s="964"/>
      <c r="AU221" s="951">
        <v>1</v>
      </c>
      <c r="CC221" s="952">
        <v>1</v>
      </c>
    </row>
    <row r="222" spans="1:81" ht="20.25" customHeight="1">
      <c r="A222" s="967" t="str">
        <f>IF(B222="","","Ob. 5")</f>
        <v/>
      </c>
      <c r="B222" s="966"/>
      <c r="C222" s="965"/>
      <c r="D222" s="965"/>
      <c r="E222" s="2806"/>
      <c r="F222" s="2909"/>
      <c r="G222" s="2909"/>
      <c r="H222" s="2909"/>
      <c r="I222" s="2909"/>
      <c r="J222" s="2909"/>
      <c r="K222" s="2909"/>
      <c r="L222" s="2909"/>
      <c r="M222" s="2909"/>
      <c r="N222" s="2909"/>
      <c r="O222" s="2909"/>
      <c r="P222" s="2909"/>
      <c r="Q222" s="2909"/>
      <c r="R222" s="2909"/>
      <c r="S222" s="2909"/>
      <c r="T222" s="2909"/>
      <c r="U222" s="2906"/>
      <c r="V222" s="2907"/>
      <c r="W222" s="2907"/>
      <c r="X222" s="2906"/>
      <c r="Y222" s="2907"/>
      <c r="Z222" s="2906"/>
      <c r="AA222" s="2907"/>
      <c r="AB222" s="2907"/>
      <c r="AC222" s="2908"/>
      <c r="AD222" s="2908"/>
      <c r="AE222" s="2908"/>
      <c r="AF222" s="2908"/>
      <c r="AG222" s="2908"/>
      <c r="AH222" s="2908"/>
      <c r="AI222" s="2908"/>
      <c r="AJ222" s="2908"/>
      <c r="AK222" s="2908"/>
      <c r="AL222" s="2908"/>
      <c r="AM222" s="2908"/>
      <c r="AN222" s="2908"/>
      <c r="AO222" s="2908"/>
      <c r="AP222" s="2908"/>
      <c r="AQ222" s="2908"/>
      <c r="AR222" s="2908"/>
      <c r="AS222" s="2908"/>
      <c r="AT222" s="964"/>
      <c r="AU222" s="951">
        <v>1</v>
      </c>
      <c r="CC222" s="952">
        <v>1</v>
      </c>
    </row>
    <row r="223" spans="1:81" ht="20.25" customHeight="1">
      <c r="A223" s="967" t="str">
        <f>IF(B223="","","Ob. 6")</f>
        <v/>
      </c>
      <c r="B223" s="966"/>
      <c r="C223" s="965"/>
      <c r="D223" s="965"/>
      <c r="E223" s="2806"/>
      <c r="F223" s="2909"/>
      <c r="G223" s="2909"/>
      <c r="H223" s="2909"/>
      <c r="I223" s="2909"/>
      <c r="J223" s="2909"/>
      <c r="K223" s="2909"/>
      <c r="L223" s="2909"/>
      <c r="M223" s="2909"/>
      <c r="N223" s="2909"/>
      <c r="O223" s="2909"/>
      <c r="P223" s="2909"/>
      <c r="Q223" s="2909"/>
      <c r="R223" s="2909"/>
      <c r="S223" s="2909"/>
      <c r="T223" s="2909"/>
      <c r="U223" s="2906"/>
      <c r="V223" s="2907"/>
      <c r="W223" s="2907"/>
      <c r="X223" s="2906"/>
      <c r="Y223" s="2907"/>
      <c r="Z223" s="2906"/>
      <c r="AA223" s="2907"/>
      <c r="AB223" s="2907"/>
      <c r="AC223" s="2908"/>
      <c r="AD223" s="2908"/>
      <c r="AE223" s="2908"/>
      <c r="AF223" s="2908"/>
      <c r="AG223" s="2908"/>
      <c r="AH223" s="2908"/>
      <c r="AI223" s="2908"/>
      <c r="AJ223" s="2908"/>
      <c r="AK223" s="2908"/>
      <c r="AL223" s="2908"/>
      <c r="AM223" s="2908"/>
      <c r="AN223" s="2908"/>
      <c r="AO223" s="2908"/>
      <c r="AP223" s="2908"/>
      <c r="AQ223" s="2908"/>
      <c r="AR223" s="2908"/>
      <c r="AS223" s="2908"/>
      <c r="AT223" s="964"/>
      <c r="AU223" s="951">
        <v>1</v>
      </c>
      <c r="CC223" s="952">
        <v>1</v>
      </c>
    </row>
    <row r="224" spans="1:81" ht="20.25" customHeight="1">
      <c r="A224" s="967" t="str">
        <f>IF(B224="","","Ob. 7")</f>
        <v/>
      </c>
      <c r="B224" s="966"/>
      <c r="C224" s="965"/>
      <c r="D224" s="965"/>
      <c r="E224" s="2806"/>
      <c r="F224" s="2909"/>
      <c r="G224" s="2909"/>
      <c r="H224" s="2909"/>
      <c r="I224" s="2909"/>
      <c r="J224" s="2909"/>
      <c r="K224" s="2909"/>
      <c r="L224" s="2909"/>
      <c r="M224" s="2909"/>
      <c r="N224" s="2909"/>
      <c r="O224" s="2909"/>
      <c r="P224" s="2909"/>
      <c r="Q224" s="2909"/>
      <c r="R224" s="2909"/>
      <c r="S224" s="2909"/>
      <c r="T224" s="2909"/>
      <c r="U224" s="2906"/>
      <c r="V224" s="2907"/>
      <c r="W224" s="2907"/>
      <c r="X224" s="2906"/>
      <c r="Y224" s="2907"/>
      <c r="Z224" s="2906"/>
      <c r="AA224" s="2907"/>
      <c r="AB224" s="2907"/>
      <c r="AC224" s="2908"/>
      <c r="AD224" s="2908"/>
      <c r="AE224" s="2908"/>
      <c r="AF224" s="2908"/>
      <c r="AG224" s="2908"/>
      <c r="AH224" s="2908"/>
      <c r="AI224" s="2908"/>
      <c r="AJ224" s="2908"/>
      <c r="AK224" s="2908"/>
      <c r="AL224" s="2908"/>
      <c r="AM224" s="2908"/>
      <c r="AN224" s="2908"/>
      <c r="AO224" s="2908"/>
      <c r="AP224" s="2908"/>
      <c r="AQ224" s="2908"/>
      <c r="AR224" s="2908"/>
      <c r="AS224" s="2908"/>
      <c r="AT224" s="964"/>
      <c r="AU224" s="951">
        <v>1</v>
      </c>
      <c r="CC224" s="952">
        <v>1</v>
      </c>
    </row>
    <row r="225" spans="1:81" ht="27" customHeight="1">
      <c r="A225" s="963" t="s">
        <v>310</v>
      </c>
      <c r="B225" s="962"/>
      <c r="C225" s="962"/>
      <c r="D225" s="962"/>
      <c r="E225" s="962"/>
      <c r="F225" s="962"/>
      <c r="G225" s="962"/>
      <c r="H225" s="962"/>
      <c r="I225" s="962"/>
      <c r="J225" s="962"/>
      <c r="K225" s="962"/>
      <c r="L225" s="962"/>
      <c r="M225" s="962"/>
      <c r="N225" s="962"/>
      <c r="O225" s="962"/>
      <c r="P225" s="962"/>
      <c r="Q225" s="962"/>
      <c r="R225" s="962"/>
      <c r="S225" s="962"/>
      <c r="T225" s="962"/>
      <c r="U225" s="962"/>
      <c r="V225" s="962"/>
      <c r="W225" s="962"/>
      <c r="X225" s="962"/>
      <c r="Y225" s="962"/>
      <c r="Z225" s="961"/>
      <c r="AA225" s="961"/>
      <c r="AB225" s="960"/>
      <c r="AC225" s="960"/>
      <c r="AD225" s="960"/>
      <c r="AE225" s="960"/>
      <c r="AF225" s="960"/>
      <c r="AG225" s="960"/>
      <c r="AH225" s="960"/>
      <c r="AI225" s="960"/>
      <c r="AJ225" s="960"/>
      <c r="AK225" s="960"/>
      <c r="AL225" s="960"/>
      <c r="AM225" s="960"/>
      <c r="AN225" s="960"/>
      <c r="AO225" s="960"/>
      <c r="AP225" s="960"/>
      <c r="AQ225" s="960"/>
      <c r="AR225" s="960"/>
      <c r="AS225" s="960"/>
      <c r="AT225" s="960"/>
      <c r="AU225" s="951">
        <v>1</v>
      </c>
      <c r="CC225" s="952">
        <v>1</v>
      </c>
    </row>
    <row r="226" spans="1:81" s="956" customFormat="1" ht="20.100000000000001" customHeight="1">
      <c r="A226" s="959" t="s">
        <v>311</v>
      </c>
      <c r="B226" s="958" t="s">
        <v>312</v>
      </c>
      <c r="C226" s="2885" t="s">
        <v>287</v>
      </c>
      <c r="D226" s="2591"/>
      <c r="E226" s="2591"/>
      <c r="F226" s="2885" t="s">
        <v>313</v>
      </c>
      <c r="G226" s="2591"/>
      <c r="H226" s="2591"/>
      <c r="I226" s="958" t="s">
        <v>311</v>
      </c>
      <c r="J226" s="2885" t="s">
        <v>312</v>
      </c>
      <c r="K226" s="2591"/>
      <c r="L226" s="2591"/>
      <c r="M226" s="2885" t="s">
        <v>287</v>
      </c>
      <c r="N226" s="2591"/>
      <c r="O226" s="2591"/>
      <c r="P226" s="2591"/>
      <c r="Q226" s="2591"/>
      <c r="R226" s="2591"/>
      <c r="S226" s="2591"/>
      <c r="T226" s="2591"/>
      <c r="U226" s="2591"/>
      <c r="V226" s="2591"/>
      <c r="W226" s="2885" t="s">
        <v>313</v>
      </c>
      <c r="X226" s="2591"/>
      <c r="Y226" s="2591"/>
      <c r="Z226" s="2591"/>
      <c r="AA226" s="2591"/>
      <c r="AB226" s="957"/>
      <c r="AC226" s="957"/>
      <c r="AD226" s="957"/>
      <c r="AE226" s="957"/>
      <c r="AF226" s="957"/>
      <c r="AG226" s="957"/>
      <c r="AH226" s="957"/>
      <c r="AI226" s="957"/>
      <c r="AJ226" s="957"/>
      <c r="AK226" s="957"/>
      <c r="AL226" s="957"/>
      <c r="AM226" s="957"/>
      <c r="AN226" s="957"/>
      <c r="AO226" s="957"/>
      <c r="AP226" s="957"/>
      <c r="AQ226" s="957"/>
      <c r="AR226" s="957"/>
      <c r="AS226" s="957"/>
      <c r="AT226" s="957"/>
      <c r="AU226" s="951">
        <v>1</v>
      </c>
      <c r="CC226" s="952">
        <v>1</v>
      </c>
    </row>
    <row r="227" spans="1:81" ht="16.5" customHeight="1">
      <c r="A227" s="953" t="s">
        <v>207</v>
      </c>
      <c r="B227" s="955" t="s">
        <v>1042</v>
      </c>
      <c r="C227" s="2574" t="s">
        <v>1041</v>
      </c>
      <c r="D227" s="2574"/>
      <c r="E227" s="2574"/>
      <c r="F227" s="2547"/>
      <c r="G227" s="2890"/>
      <c r="H227" s="2890"/>
      <c r="I227" s="953" t="s">
        <v>216</v>
      </c>
      <c r="J227" s="2547"/>
      <c r="K227" s="2890"/>
      <c r="L227" s="2890"/>
      <c r="M227" s="2547"/>
      <c r="N227" s="2890"/>
      <c r="O227" s="2890"/>
      <c r="P227" s="2890"/>
      <c r="Q227" s="2890"/>
      <c r="R227" s="2890"/>
      <c r="S227" s="2890"/>
      <c r="T227" s="2890"/>
      <c r="U227" s="2890"/>
      <c r="V227" s="2890"/>
      <c r="W227" s="2547"/>
      <c r="X227" s="2890"/>
      <c r="Y227" s="2890"/>
      <c r="Z227" s="2890"/>
      <c r="AA227" s="2890"/>
      <c r="AB227" s="937"/>
      <c r="AC227" s="937"/>
      <c r="AD227" s="937"/>
      <c r="AE227" s="937"/>
      <c r="AF227" s="937"/>
      <c r="AG227" s="937"/>
      <c r="AH227" s="937"/>
      <c r="AI227" s="937"/>
      <c r="AJ227" s="937"/>
      <c r="AK227" s="937"/>
      <c r="AL227" s="937"/>
      <c r="AM227" s="937"/>
      <c r="AN227" s="937"/>
      <c r="AO227" s="937"/>
      <c r="AP227" s="937"/>
      <c r="AQ227" s="937"/>
      <c r="AR227" s="937"/>
      <c r="AS227" s="937"/>
      <c r="AT227" s="937"/>
      <c r="AU227" s="951">
        <v>1</v>
      </c>
      <c r="CC227" s="952">
        <v>1</v>
      </c>
    </row>
    <row r="228" spans="1:81" ht="16.5" customHeight="1">
      <c r="A228" s="953" t="s">
        <v>208</v>
      </c>
      <c r="B228" s="955" t="s">
        <v>713</v>
      </c>
      <c r="C228" s="2574" t="s">
        <v>714</v>
      </c>
      <c r="D228" s="2574"/>
      <c r="E228" s="2574"/>
      <c r="F228" s="2574" t="s">
        <v>806</v>
      </c>
      <c r="G228" s="2574"/>
      <c r="H228" s="2574"/>
      <c r="I228" s="953" t="s">
        <v>217</v>
      </c>
      <c r="J228" s="2547"/>
      <c r="K228" s="2890"/>
      <c r="L228" s="2890"/>
      <c r="M228" s="2547"/>
      <c r="N228" s="2890"/>
      <c r="O228" s="2890"/>
      <c r="P228" s="2890"/>
      <c r="Q228" s="2890"/>
      <c r="R228" s="2890"/>
      <c r="S228" s="2890"/>
      <c r="T228" s="2890"/>
      <c r="U228" s="2890"/>
      <c r="V228" s="2890"/>
      <c r="W228" s="2547"/>
      <c r="X228" s="2890"/>
      <c r="Y228" s="2890"/>
      <c r="Z228" s="2890"/>
      <c r="AA228" s="2890"/>
      <c r="AB228" s="937"/>
      <c r="AC228" s="937"/>
      <c r="AD228" s="937"/>
      <c r="AE228" s="937"/>
      <c r="AF228" s="937"/>
      <c r="AG228" s="937"/>
      <c r="AH228" s="937"/>
      <c r="AI228" s="937"/>
      <c r="AJ228" s="937"/>
      <c r="AK228" s="937"/>
      <c r="AL228" s="937"/>
      <c r="AM228" s="937"/>
      <c r="AN228" s="937"/>
      <c r="AO228" s="937"/>
      <c r="AP228" s="937"/>
      <c r="AQ228" s="937"/>
      <c r="AR228" s="937"/>
      <c r="AS228" s="937"/>
      <c r="AT228" s="937"/>
      <c r="AU228" s="951">
        <v>1</v>
      </c>
      <c r="CC228" s="952">
        <v>1</v>
      </c>
    </row>
    <row r="229" spans="1:81" ht="16.5" customHeight="1">
      <c r="A229" s="953" t="s">
        <v>209</v>
      </c>
      <c r="B229" s="955" t="s">
        <v>713</v>
      </c>
      <c r="C229" s="2574" t="s">
        <v>714</v>
      </c>
      <c r="D229" s="2574"/>
      <c r="E229" s="2574"/>
      <c r="F229" s="2574" t="s">
        <v>806</v>
      </c>
      <c r="G229" s="2574"/>
      <c r="H229" s="2574"/>
      <c r="I229" s="953" t="s">
        <v>218</v>
      </c>
      <c r="J229" s="2547"/>
      <c r="K229" s="2890"/>
      <c r="L229" s="2890"/>
      <c r="M229" s="2547"/>
      <c r="N229" s="2890"/>
      <c r="O229" s="2890"/>
      <c r="P229" s="2890"/>
      <c r="Q229" s="2890"/>
      <c r="R229" s="2890"/>
      <c r="S229" s="2890"/>
      <c r="T229" s="2890"/>
      <c r="U229" s="2890"/>
      <c r="V229" s="2890"/>
      <c r="W229" s="2547"/>
      <c r="X229" s="2890"/>
      <c r="Y229" s="2890"/>
      <c r="Z229" s="2890"/>
      <c r="AA229" s="2890"/>
      <c r="AB229" s="937"/>
      <c r="AC229" s="937"/>
      <c r="AD229" s="937"/>
      <c r="AE229" s="937"/>
      <c r="AF229" s="937"/>
      <c r="AG229" s="937"/>
      <c r="AH229" s="937"/>
      <c r="AI229" s="937"/>
      <c r="AJ229" s="937"/>
      <c r="AK229" s="937"/>
      <c r="AL229" s="937"/>
      <c r="AM229" s="937"/>
      <c r="AN229" s="937"/>
      <c r="AO229" s="937"/>
      <c r="AP229" s="937"/>
      <c r="AQ229" s="937"/>
      <c r="AR229" s="937"/>
      <c r="AS229" s="937"/>
      <c r="AT229" s="937"/>
      <c r="AU229" s="951">
        <v>1</v>
      </c>
      <c r="CC229" s="952">
        <v>1</v>
      </c>
    </row>
    <row r="230" spans="1:81" ht="16.5" customHeight="1">
      <c r="A230" s="953" t="s">
        <v>210</v>
      </c>
      <c r="B230" s="954"/>
      <c r="C230" s="2547"/>
      <c r="D230" s="2890"/>
      <c r="E230" s="2890"/>
      <c r="F230" s="2547"/>
      <c r="G230" s="2890"/>
      <c r="H230" s="2890"/>
      <c r="I230" s="953" t="s">
        <v>219</v>
      </c>
      <c r="J230" s="2547"/>
      <c r="K230" s="2890"/>
      <c r="L230" s="2890"/>
      <c r="M230" s="2547"/>
      <c r="N230" s="2890"/>
      <c r="O230" s="2890"/>
      <c r="P230" s="2890"/>
      <c r="Q230" s="2890"/>
      <c r="R230" s="2890"/>
      <c r="S230" s="2890"/>
      <c r="T230" s="2890"/>
      <c r="U230" s="2890"/>
      <c r="V230" s="2890"/>
      <c r="W230" s="2547"/>
      <c r="X230" s="2890"/>
      <c r="Y230" s="2890"/>
      <c r="Z230" s="2890"/>
      <c r="AA230" s="2890"/>
      <c r="AB230" s="937"/>
      <c r="AC230" s="937"/>
      <c r="AD230" s="937"/>
      <c r="AE230" s="937"/>
      <c r="AF230" s="937"/>
      <c r="AG230" s="937"/>
      <c r="AH230" s="937"/>
      <c r="AI230" s="937"/>
      <c r="AJ230" s="937"/>
      <c r="AK230" s="937"/>
      <c r="AL230" s="937"/>
      <c r="AM230" s="937"/>
      <c r="AN230" s="937"/>
      <c r="AO230" s="937"/>
      <c r="AP230" s="937"/>
      <c r="AQ230" s="937"/>
      <c r="AR230" s="937"/>
      <c r="AS230" s="937"/>
      <c r="AT230" s="937"/>
      <c r="AU230" s="951">
        <v>1</v>
      </c>
      <c r="CC230" s="952">
        <v>1</v>
      </c>
    </row>
    <row r="231" spans="1:81" ht="16.5" customHeight="1">
      <c r="A231" s="953" t="s">
        <v>211</v>
      </c>
      <c r="B231" s="954"/>
      <c r="C231" s="2547"/>
      <c r="D231" s="2890"/>
      <c r="E231" s="2890"/>
      <c r="F231" s="2547"/>
      <c r="G231" s="2890"/>
      <c r="H231" s="2890"/>
      <c r="I231" s="953" t="s">
        <v>220</v>
      </c>
      <c r="J231" s="2547"/>
      <c r="K231" s="2890"/>
      <c r="L231" s="2890"/>
      <c r="M231" s="2547"/>
      <c r="N231" s="2890"/>
      <c r="O231" s="2890"/>
      <c r="P231" s="2890"/>
      <c r="Q231" s="2890"/>
      <c r="R231" s="2890"/>
      <c r="S231" s="2890"/>
      <c r="T231" s="2890"/>
      <c r="U231" s="2890"/>
      <c r="V231" s="2890"/>
      <c r="W231" s="2547"/>
      <c r="X231" s="2890"/>
      <c r="Y231" s="2890"/>
      <c r="Z231" s="2890"/>
      <c r="AA231" s="2890"/>
      <c r="AB231" s="937"/>
      <c r="AC231" s="937"/>
      <c r="AD231" s="937"/>
      <c r="AE231" s="937"/>
      <c r="AF231" s="937"/>
      <c r="AG231" s="937"/>
      <c r="AH231" s="937"/>
      <c r="AI231" s="937"/>
      <c r="AJ231" s="937"/>
      <c r="AK231" s="937"/>
      <c r="AL231" s="937"/>
      <c r="AM231" s="937"/>
      <c r="AN231" s="937"/>
      <c r="AO231" s="937"/>
      <c r="AP231" s="937"/>
      <c r="AQ231" s="937"/>
      <c r="AR231" s="937"/>
      <c r="AS231" s="937"/>
      <c r="AT231" s="937"/>
      <c r="AU231" s="951">
        <v>1</v>
      </c>
      <c r="CC231" s="952">
        <v>1</v>
      </c>
    </row>
    <row r="232" spans="1:81" ht="16.5" customHeight="1">
      <c r="A232" s="953" t="s">
        <v>212</v>
      </c>
      <c r="B232" s="954"/>
      <c r="C232" s="2547"/>
      <c r="D232" s="2890"/>
      <c r="E232" s="2890"/>
      <c r="F232" s="2547"/>
      <c r="G232" s="2890"/>
      <c r="H232" s="2890"/>
      <c r="I232" s="953" t="s">
        <v>653</v>
      </c>
      <c r="J232" s="2547"/>
      <c r="K232" s="2890"/>
      <c r="L232" s="2890"/>
      <c r="M232" s="2547"/>
      <c r="N232" s="2890"/>
      <c r="O232" s="2890"/>
      <c r="P232" s="2890"/>
      <c r="Q232" s="2890"/>
      <c r="R232" s="2890"/>
      <c r="S232" s="2890"/>
      <c r="T232" s="2890"/>
      <c r="U232" s="2890"/>
      <c r="V232" s="2890"/>
      <c r="W232" s="2547"/>
      <c r="X232" s="2890"/>
      <c r="Y232" s="2890"/>
      <c r="Z232" s="2890"/>
      <c r="AA232" s="2890"/>
      <c r="AB232" s="937"/>
      <c r="AC232" s="937"/>
      <c r="AD232" s="937"/>
      <c r="AE232" s="937"/>
      <c r="AF232" s="937"/>
      <c r="AG232" s="937"/>
      <c r="AH232" s="937"/>
      <c r="AI232" s="937"/>
      <c r="AJ232" s="937"/>
      <c r="AK232" s="937"/>
      <c r="AL232" s="937"/>
      <c r="AM232" s="937"/>
      <c r="AN232" s="937"/>
      <c r="AO232" s="937"/>
      <c r="AP232" s="937"/>
      <c r="AQ232" s="937"/>
      <c r="AR232" s="937"/>
      <c r="AS232" s="937"/>
      <c r="AT232" s="937"/>
      <c r="AU232" s="951">
        <v>1</v>
      </c>
      <c r="CC232" s="952">
        <v>1</v>
      </c>
    </row>
    <row r="233" spans="1:81" ht="16.5" customHeight="1">
      <c r="A233" s="953" t="s">
        <v>213</v>
      </c>
      <c r="B233" s="954"/>
      <c r="C233" s="2547"/>
      <c r="D233" s="2890"/>
      <c r="E233" s="2890"/>
      <c r="F233" s="2547"/>
      <c r="G233" s="2890"/>
      <c r="H233" s="2890"/>
      <c r="I233" s="953" t="s">
        <v>654</v>
      </c>
      <c r="J233" s="2547"/>
      <c r="K233" s="2890"/>
      <c r="L233" s="2890"/>
      <c r="M233" s="2547"/>
      <c r="N233" s="2890"/>
      <c r="O233" s="2890"/>
      <c r="P233" s="2890"/>
      <c r="Q233" s="2890"/>
      <c r="R233" s="2890"/>
      <c r="S233" s="2890"/>
      <c r="T233" s="2890"/>
      <c r="U233" s="2890"/>
      <c r="V233" s="2890"/>
      <c r="W233" s="2547"/>
      <c r="X233" s="2890"/>
      <c r="Y233" s="2890"/>
      <c r="Z233" s="2890"/>
      <c r="AA233" s="2890"/>
      <c r="AB233" s="937"/>
      <c r="AC233" s="937"/>
      <c r="AD233" s="937"/>
      <c r="AE233" s="937"/>
      <c r="AF233" s="937"/>
      <c r="AG233" s="937"/>
      <c r="AH233" s="937"/>
      <c r="AI233" s="937"/>
      <c r="AJ233" s="937"/>
      <c r="AK233" s="937"/>
      <c r="AL233" s="937"/>
      <c r="AM233" s="937"/>
      <c r="AN233" s="937"/>
      <c r="AO233" s="937"/>
      <c r="AP233" s="937"/>
      <c r="AQ233" s="937"/>
      <c r="AR233" s="937"/>
      <c r="AS233" s="937"/>
      <c r="AT233" s="937"/>
      <c r="AU233" s="951">
        <v>1</v>
      </c>
      <c r="CC233" s="952">
        <v>1</v>
      </c>
    </row>
    <row r="234" spans="1:81" ht="16.5" customHeight="1">
      <c r="A234" s="953" t="s">
        <v>214</v>
      </c>
      <c r="B234" s="954"/>
      <c r="C234" s="2547"/>
      <c r="D234" s="2890"/>
      <c r="E234" s="2890"/>
      <c r="F234" s="2547"/>
      <c r="G234" s="2890"/>
      <c r="H234" s="2890"/>
      <c r="I234" s="953" t="s">
        <v>655</v>
      </c>
      <c r="J234" s="2547"/>
      <c r="K234" s="2890"/>
      <c r="L234" s="2890"/>
      <c r="M234" s="2547"/>
      <c r="N234" s="2890"/>
      <c r="O234" s="2890"/>
      <c r="P234" s="2890"/>
      <c r="Q234" s="2890"/>
      <c r="R234" s="2890"/>
      <c r="S234" s="2890"/>
      <c r="T234" s="2890"/>
      <c r="U234" s="2890"/>
      <c r="V234" s="2890"/>
      <c r="W234" s="2547"/>
      <c r="X234" s="2890"/>
      <c r="Y234" s="2890"/>
      <c r="Z234" s="2890"/>
      <c r="AA234" s="2890"/>
      <c r="AB234" s="937"/>
      <c r="AC234" s="937"/>
      <c r="AD234" s="937"/>
      <c r="AE234" s="937"/>
      <c r="AF234" s="937"/>
      <c r="AG234" s="937"/>
      <c r="AH234" s="937"/>
      <c r="AI234" s="937"/>
      <c r="AJ234" s="937"/>
      <c r="AK234" s="937"/>
      <c r="AL234" s="937"/>
      <c r="AM234" s="937"/>
      <c r="AN234" s="937"/>
      <c r="AO234" s="937"/>
      <c r="AP234" s="937"/>
      <c r="AQ234" s="937"/>
      <c r="AR234" s="937"/>
      <c r="AS234" s="937"/>
      <c r="AT234" s="937"/>
      <c r="AU234" s="951">
        <v>1</v>
      </c>
      <c r="CC234" s="952">
        <v>1</v>
      </c>
    </row>
    <row r="235" spans="1:81" ht="16.5" customHeight="1">
      <c r="A235" s="953" t="s">
        <v>215</v>
      </c>
      <c r="B235" s="954"/>
      <c r="C235" s="2547"/>
      <c r="D235" s="2890"/>
      <c r="E235" s="2890"/>
      <c r="F235" s="2547"/>
      <c r="G235" s="2890"/>
      <c r="H235" s="2890"/>
      <c r="I235" s="953" t="s">
        <v>656</v>
      </c>
      <c r="J235" s="2547"/>
      <c r="K235" s="2890"/>
      <c r="L235" s="2890"/>
      <c r="M235" s="2547"/>
      <c r="N235" s="2890"/>
      <c r="O235" s="2890"/>
      <c r="P235" s="2890"/>
      <c r="Q235" s="2890"/>
      <c r="R235" s="2890"/>
      <c r="S235" s="2890"/>
      <c r="T235" s="2890"/>
      <c r="U235" s="2890"/>
      <c r="V235" s="2890"/>
      <c r="W235" s="2547"/>
      <c r="X235" s="2890"/>
      <c r="Y235" s="2890"/>
      <c r="Z235" s="2890"/>
      <c r="AA235" s="2890"/>
      <c r="AB235" s="937"/>
      <c r="AC235" s="937"/>
      <c r="AD235" s="937"/>
      <c r="AE235" s="937"/>
      <c r="AF235" s="937"/>
      <c r="AG235" s="937"/>
      <c r="AH235" s="937"/>
      <c r="AI235" s="937"/>
      <c r="AJ235" s="937"/>
      <c r="AK235" s="937"/>
      <c r="AL235" s="937"/>
      <c r="AM235" s="937"/>
      <c r="AN235" s="937"/>
      <c r="AO235" s="937"/>
      <c r="AP235" s="937"/>
      <c r="AQ235" s="937"/>
      <c r="AR235" s="937"/>
      <c r="AS235" s="937"/>
      <c r="AT235" s="937"/>
      <c r="AU235" s="951">
        <v>1</v>
      </c>
      <c r="CC235" s="952">
        <v>1</v>
      </c>
    </row>
    <row r="236" spans="1:81" ht="15" customHeight="1">
      <c r="A236" s="926"/>
      <c r="AU236" s="951">
        <v>1</v>
      </c>
      <c r="AV236" s="951">
        <v>1</v>
      </c>
      <c r="AW236" s="951">
        <v>1</v>
      </c>
      <c r="AX236" s="951">
        <v>1</v>
      </c>
      <c r="AY236" s="951">
        <v>1</v>
      </c>
      <c r="AZ236" s="951">
        <v>1</v>
      </c>
      <c r="BA236" s="951">
        <v>1</v>
      </c>
      <c r="BB236" s="951">
        <v>1</v>
      </c>
      <c r="BC236" s="951">
        <v>1</v>
      </c>
      <c r="BD236" s="951">
        <v>1</v>
      </c>
      <c r="BE236" s="951">
        <v>1</v>
      </c>
      <c r="BF236" s="951">
        <v>1</v>
      </c>
      <c r="BG236" s="951">
        <v>1</v>
      </c>
      <c r="BH236" s="951">
        <v>1</v>
      </c>
      <c r="BI236" s="951">
        <v>1</v>
      </c>
      <c r="BJ236" s="951">
        <v>1</v>
      </c>
      <c r="BK236" s="951">
        <v>1</v>
      </c>
      <c r="BL236" s="951">
        <v>1</v>
      </c>
      <c r="BM236" s="951">
        <v>1</v>
      </c>
      <c r="BN236" s="951">
        <v>1</v>
      </c>
      <c r="BO236" s="951">
        <v>1</v>
      </c>
      <c r="BP236" s="951">
        <v>1</v>
      </c>
      <c r="BQ236" s="951">
        <v>1</v>
      </c>
      <c r="BR236" s="951">
        <v>1</v>
      </c>
      <c r="BS236" s="951">
        <v>1</v>
      </c>
      <c r="BT236" s="951">
        <v>1</v>
      </c>
      <c r="BU236" s="951">
        <v>1</v>
      </c>
      <c r="BV236" s="951">
        <v>1</v>
      </c>
      <c r="BW236" s="951">
        <v>1</v>
      </c>
      <c r="BX236" s="951">
        <v>1</v>
      </c>
      <c r="BY236" s="951">
        <v>1</v>
      </c>
      <c r="BZ236" s="951">
        <v>1</v>
      </c>
      <c r="CA236" s="951">
        <v>1</v>
      </c>
      <c r="CB236" s="951">
        <v>1</v>
      </c>
      <c r="CC236" s="951">
        <v>1</v>
      </c>
    </row>
    <row r="1126" spans="1:777" ht="11.25" customHeight="1">
      <c r="A1126" s="938" t="s">
        <v>58</v>
      </c>
      <c r="B1126" s="945"/>
      <c r="C1126" s="946"/>
      <c r="D1126" s="946"/>
      <c r="E1126" s="946"/>
      <c r="F1126" s="946"/>
      <c r="G1126" s="946"/>
      <c r="H1126" s="945"/>
      <c r="I1126" s="945"/>
      <c r="J1126" s="945"/>
      <c r="K1126" s="945"/>
      <c r="L1126" s="945"/>
      <c r="M1126" s="945"/>
      <c r="N1126" s="945"/>
      <c r="O1126" s="945"/>
      <c r="P1126" s="945"/>
      <c r="Q1126" s="945"/>
      <c r="R1126" s="945"/>
      <c r="S1126" s="945"/>
      <c r="T1126" s="945"/>
      <c r="U1126" s="945"/>
      <c r="V1126" s="945"/>
      <c r="W1126" s="945"/>
      <c r="X1126" s="945"/>
      <c r="Y1126" s="945"/>
      <c r="Z1126" s="945"/>
      <c r="AA1126" s="945"/>
      <c r="AB1126" s="945"/>
      <c r="AC1126" s="945"/>
      <c r="AD1126" s="945"/>
      <c r="AE1126" s="945"/>
      <c r="AF1126" s="945"/>
      <c r="AG1126" s="945"/>
      <c r="AH1126" s="945"/>
      <c r="AI1126" s="945"/>
      <c r="AJ1126" s="945"/>
      <c r="AK1126" s="945"/>
      <c r="AL1126" s="945"/>
      <c r="AM1126" s="945"/>
      <c r="AN1126" s="945"/>
      <c r="AO1126" s="945"/>
      <c r="AP1126" s="945"/>
      <c r="AQ1126" s="945"/>
      <c r="AR1126" s="945"/>
      <c r="AS1126" s="945"/>
      <c r="AT1126" s="945"/>
      <c r="AU1126" s="945"/>
      <c r="AV1126" s="945"/>
      <c r="AW1126" s="945"/>
      <c r="AX1126" s="945"/>
      <c r="AY1126" s="945"/>
      <c r="AZ1126" s="945"/>
      <c r="BA1126" s="945"/>
      <c r="BB1126" s="945"/>
      <c r="BC1126" s="945"/>
      <c r="BD1126" s="945"/>
      <c r="BE1126" s="945"/>
      <c r="BF1126" s="945"/>
      <c r="BG1126" s="945"/>
      <c r="BH1126" s="945"/>
      <c r="BI1126" s="945"/>
      <c r="BJ1126" s="945"/>
      <c r="BK1126" s="946"/>
      <c r="BL1126" s="946"/>
      <c r="BM1126" s="946"/>
      <c r="BN1126" s="946"/>
      <c r="BO1126" s="946"/>
      <c r="BP1126" s="946"/>
      <c r="BQ1126" s="946"/>
      <c r="BR1126" s="946"/>
      <c r="BS1126" s="946"/>
      <c r="BT1126" s="946"/>
      <c r="BU1126" s="946"/>
      <c r="BV1126" s="946"/>
      <c r="BW1126" s="946"/>
      <c r="BX1126" s="946"/>
      <c r="BY1126" s="946"/>
      <c r="BZ1126" s="946"/>
      <c r="CA1126" s="946"/>
      <c r="CB1126" s="945"/>
      <c r="CC1126" s="945"/>
      <c r="CD1126" s="946"/>
      <c r="CE1126" s="945"/>
      <c r="CF1126" s="945"/>
      <c r="CG1126" s="945"/>
      <c r="CH1126" s="945"/>
      <c r="CI1126" s="945"/>
      <c r="CJ1126" s="945"/>
      <c r="CK1126" s="945"/>
      <c r="CL1126" s="945"/>
      <c r="CM1126" s="945"/>
      <c r="CN1126" s="945"/>
      <c r="CO1126" s="945"/>
      <c r="CP1126" s="945"/>
      <c r="CQ1126" s="945"/>
      <c r="CR1126" s="945"/>
      <c r="CS1126" s="945"/>
      <c r="CT1126" s="945"/>
      <c r="CU1126" s="945"/>
      <c r="CV1126" s="945"/>
      <c r="CW1126" s="945"/>
      <c r="CX1126" s="945"/>
      <c r="CY1126" s="945"/>
      <c r="CZ1126" s="945"/>
      <c r="DA1126" s="945"/>
      <c r="DB1126" s="945"/>
      <c r="DC1126" s="945"/>
      <c r="DD1126" s="945"/>
      <c r="DE1126" s="945"/>
      <c r="DF1126" s="945"/>
      <c r="DG1126" s="945"/>
      <c r="DH1126" s="945"/>
      <c r="DI1126" s="945"/>
      <c r="DJ1126" s="945"/>
      <c r="DK1126" s="945"/>
      <c r="DL1126" s="945"/>
      <c r="DM1126" s="945"/>
      <c r="DN1126" s="945"/>
      <c r="DO1126" s="945"/>
      <c r="DP1126" s="945"/>
      <c r="DQ1126" s="945"/>
      <c r="DR1126" s="945"/>
      <c r="DS1126" s="945"/>
      <c r="DT1126" s="945"/>
      <c r="DU1126" s="945"/>
      <c r="DV1126" s="945"/>
      <c r="DW1126" s="945"/>
      <c r="DX1126" s="945"/>
      <c r="DY1126" s="945"/>
      <c r="DZ1126" s="945"/>
      <c r="EA1126" s="945"/>
      <c r="EB1126" s="945"/>
      <c r="EC1126" s="945"/>
      <c r="ED1126" s="945"/>
      <c r="EE1126" s="945"/>
      <c r="EF1126" s="945"/>
      <c r="EG1126" s="945"/>
      <c r="EH1126" s="945"/>
      <c r="EI1126" s="945"/>
      <c r="EJ1126" s="945"/>
      <c r="EK1126" s="945"/>
      <c r="EL1126" s="945"/>
      <c r="EM1126" s="945"/>
      <c r="EN1126" s="945"/>
      <c r="EO1126" s="945"/>
      <c r="EP1126" s="945"/>
      <c r="EQ1126" s="945"/>
      <c r="ER1126" s="945"/>
      <c r="ES1126" s="945"/>
      <c r="ET1126" s="945"/>
      <c r="EU1126" s="945"/>
      <c r="EV1126" s="945"/>
      <c r="EW1126" s="945"/>
      <c r="EX1126" s="945"/>
      <c r="EY1126" s="945"/>
      <c r="EZ1126" s="945"/>
      <c r="FA1126" s="945"/>
      <c r="FB1126" s="945"/>
      <c r="FC1126" s="945"/>
      <c r="FD1126" s="945"/>
      <c r="FE1126" s="945"/>
      <c r="FF1126" s="945"/>
      <c r="FG1126" s="945"/>
      <c r="FH1126" s="945"/>
      <c r="FI1126" s="945"/>
      <c r="FJ1126" s="945"/>
      <c r="FK1126" s="945"/>
      <c r="FL1126" s="945"/>
      <c r="FM1126" s="945"/>
      <c r="FN1126" s="945"/>
      <c r="FO1126" s="945"/>
      <c r="FP1126" s="945"/>
      <c r="FQ1126" s="945"/>
      <c r="FR1126" s="945"/>
      <c r="FS1126" s="945"/>
      <c r="FT1126" s="945"/>
      <c r="FU1126" s="945"/>
      <c r="FV1126" s="945"/>
      <c r="FW1126" s="945"/>
      <c r="FX1126" s="945"/>
      <c r="FY1126" s="945"/>
      <c r="FZ1126" s="945"/>
      <c r="GA1126" s="945"/>
      <c r="GB1126" s="945"/>
      <c r="GC1126" s="945"/>
      <c r="GD1126" s="945"/>
      <c r="GE1126" s="945"/>
      <c r="GF1126" s="945"/>
      <c r="GG1126" s="945"/>
      <c r="GH1126" s="945"/>
      <c r="GI1126" s="945"/>
      <c r="GJ1126" s="945"/>
      <c r="GK1126" s="945"/>
      <c r="GL1126" s="945"/>
      <c r="GM1126" s="945"/>
      <c r="GN1126" s="945"/>
      <c r="GO1126" s="945"/>
      <c r="GP1126" s="945"/>
      <c r="GQ1126" s="945"/>
      <c r="GR1126" s="945"/>
      <c r="GS1126" s="945"/>
      <c r="GT1126" s="945"/>
      <c r="GU1126" s="945"/>
      <c r="GV1126" s="945"/>
      <c r="GW1126" s="945"/>
      <c r="GX1126" s="945"/>
      <c r="GY1126" s="945"/>
      <c r="GZ1126" s="945"/>
      <c r="HA1126" s="945"/>
      <c r="HB1126" s="945"/>
      <c r="HC1126" s="945"/>
      <c r="HD1126" s="945"/>
      <c r="HE1126" s="945"/>
      <c r="HF1126" s="945"/>
      <c r="HG1126" s="945"/>
      <c r="HH1126" s="945"/>
      <c r="HI1126" s="945"/>
      <c r="HJ1126" s="945"/>
      <c r="HK1126" s="945"/>
      <c r="HL1126" s="945"/>
      <c r="HM1126" s="945"/>
      <c r="HN1126" s="945"/>
      <c r="HO1126" s="945"/>
      <c r="HP1126" s="945"/>
      <c r="HQ1126" s="945"/>
      <c r="HR1126" s="945"/>
      <c r="HS1126" s="945"/>
      <c r="HT1126" s="945"/>
      <c r="HU1126" s="945"/>
      <c r="HV1126" s="945"/>
      <c r="HW1126" s="945"/>
      <c r="HX1126" s="945"/>
      <c r="HY1126" s="945"/>
      <c r="HZ1126" s="945"/>
      <c r="IA1126" s="945"/>
      <c r="IB1126" s="945"/>
      <c r="IC1126" s="945"/>
      <c r="ID1126" s="945"/>
      <c r="IE1126" s="945"/>
      <c r="IF1126" s="945"/>
      <c r="IG1126" s="945"/>
      <c r="IH1126" s="945"/>
      <c r="II1126" s="945"/>
      <c r="IJ1126" s="945"/>
      <c r="IK1126" s="945"/>
      <c r="IL1126" s="945"/>
      <c r="IM1126" s="945"/>
      <c r="IN1126" s="945"/>
      <c r="IO1126" s="945"/>
      <c r="IP1126" s="945"/>
      <c r="IQ1126" s="945"/>
      <c r="IR1126" s="945"/>
      <c r="IS1126" s="945"/>
      <c r="IT1126" s="945"/>
      <c r="IU1126" s="945"/>
      <c r="IV1126" s="945"/>
      <c r="IW1126" s="945"/>
      <c r="IX1126" s="945"/>
      <c r="IY1126" s="945"/>
      <c r="IZ1126" s="945"/>
      <c r="JA1126" s="945"/>
      <c r="JB1126" s="945"/>
      <c r="JC1126" s="945"/>
      <c r="JD1126" s="945"/>
      <c r="JE1126" s="945"/>
      <c r="JF1126" s="945"/>
      <c r="JG1126" s="945"/>
      <c r="JH1126" s="945"/>
      <c r="JI1126" s="945"/>
      <c r="JJ1126" s="945"/>
      <c r="JK1126" s="945"/>
      <c r="JL1126" s="945"/>
      <c r="JM1126" s="945"/>
      <c r="JN1126" s="945"/>
      <c r="JO1126" s="945"/>
      <c r="JP1126" s="945"/>
      <c r="JQ1126" s="945"/>
      <c r="JR1126" s="945"/>
      <c r="JS1126" s="945"/>
      <c r="JT1126" s="945"/>
      <c r="JU1126" s="945"/>
      <c r="JV1126" s="945"/>
      <c r="JW1126" s="945"/>
      <c r="JX1126" s="945"/>
      <c r="JY1126" s="945"/>
      <c r="JZ1126" s="945"/>
      <c r="KA1126" s="945"/>
      <c r="KB1126" s="945"/>
      <c r="KC1126" s="945"/>
      <c r="KD1126" s="945"/>
      <c r="KE1126" s="945"/>
      <c r="KF1126" s="945"/>
      <c r="KG1126" s="945"/>
      <c r="KH1126" s="945"/>
      <c r="KI1126" s="945"/>
      <c r="KJ1126" s="945"/>
      <c r="KK1126" s="945"/>
      <c r="KL1126" s="945"/>
      <c r="KM1126" s="945"/>
      <c r="KN1126" s="945"/>
      <c r="KO1126" s="945"/>
      <c r="KP1126" s="945"/>
      <c r="KQ1126" s="945"/>
      <c r="KR1126" s="945"/>
      <c r="KS1126" s="945"/>
      <c r="KT1126" s="945"/>
      <c r="KU1126" s="945"/>
      <c r="KV1126" s="945"/>
      <c r="KW1126" s="945"/>
      <c r="KX1126" s="945"/>
      <c r="KY1126" s="945"/>
      <c r="KZ1126" s="945"/>
      <c r="LA1126" s="945"/>
      <c r="LB1126" s="945"/>
      <c r="LC1126" s="945"/>
      <c r="LD1126" s="945"/>
      <c r="LE1126" s="945"/>
      <c r="LF1126" s="945"/>
      <c r="LG1126" s="945"/>
      <c r="LH1126" s="945"/>
      <c r="LI1126" s="945"/>
      <c r="LJ1126" s="945"/>
      <c r="LK1126" s="945"/>
      <c r="LL1126" s="945"/>
      <c r="LM1126" s="945"/>
      <c r="LN1126" s="945"/>
      <c r="LO1126" s="945"/>
      <c r="LP1126" s="945"/>
      <c r="LQ1126" s="945"/>
      <c r="LR1126" s="945"/>
      <c r="LS1126" s="945"/>
      <c r="LT1126" s="945"/>
      <c r="LU1126" s="945"/>
      <c r="LV1126" s="945"/>
      <c r="LW1126" s="945"/>
      <c r="LX1126" s="945"/>
      <c r="LY1126" s="945"/>
      <c r="LZ1126" s="945"/>
      <c r="MA1126" s="945"/>
      <c r="MB1126" s="945"/>
      <c r="MC1126" s="945"/>
      <c r="MD1126" s="945"/>
      <c r="ME1126" s="945"/>
      <c r="MF1126" s="945"/>
      <c r="MG1126" s="945"/>
      <c r="MH1126" s="945"/>
      <c r="MI1126" s="945"/>
      <c r="MJ1126" s="945"/>
      <c r="MK1126" s="945"/>
      <c r="ML1126" s="945"/>
      <c r="MM1126" s="945"/>
      <c r="MN1126" s="945"/>
      <c r="MO1126" s="945"/>
      <c r="MP1126" s="945"/>
      <c r="MQ1126" s="945"/>
      <c r="MR1126" s="945"/>
      <c r="MS1126" s="945"/>
      <c r="MT1126" s="945"/>
      <c r="MU1126" s="945"/>
      <c r="MV1126" s="945"/>
      <c r="MW1126" s="945"/>
      <c r="MX1126" s="945"/>
      <c r="MY1126" s="945"/>
      <c r="MZ1126" s="945"/>
      <c r="NA1126" s="945"/>
      <c r="NB1126" s="945"/>
      <c r="NC1126" s="945"/>
      <c r="ND1126" s="945"/>
      <c r="NE1126" s="945"/>
      <c r="NF1126" s="945"/>
      <c r="NG1126" s="945"/>
      <c r="NH1126" s="945"/>
      <c r="NI1126" s="945"/>
      <c r="NJ1126" s="945"/>
      <c r="NK1126" s="945"/>
      <c r="NL1126" s="945"/>
      <c r="NM1126" s="945"/>
      <c r="NN1126" s="945"/>
      <c r="NO1126" s="945"/>
      <c r="NP1126" s="945"/>
      <c r="NQ1126" s="945"/>
      <c r="NR1126" s="945"/>
      <c r="NS1126" s="945"/>
      <c r="NT1126" s="945"/>
      <c r="NU1126" s="945"/>
      <c r="NV1126" s="945"/>
      <c r="NW1126" s="945"/>
      <c r="NX1126" s="945"/>
      <c r="NY1126" s="945"/>
      <c r="NZ1126" s="945"/>
      <c r="OA1126" s="945"/>
      <c r="OB1126" s="945"/>
      <c r="OC1126" s="945"/>
      <c r="OD1126" s="945"/>
      <c r="OE1126" s="945"/>
      <c r="OF1126" s="945"/>
      <c r="OG1126" s="945"/>
      <c r="OH1126" s="945"/>
      <c r="OI1126" s="945"/>
      <c r="OJ1126" s="945"/>
      <c r="OK1126" s="945"/>
      <c r="OL1126" s="945"/>
      <c r="OM1126" s="945"/>
      <c r="ON1126" s="945"/>
      <c r="OO1126" s="945"/>
      <c r="OP1126" s="945"/>
      <c r="OQ1126" s="945"/>
      <c r="OR1126" s="945"/>
      <c r="OS1126" s="945"/>
      <c r="OT1126" s="945"/>
      <c r="OU1126" s="945"/>
      <c r="OV1126" s="945"/>
      <c r="OW1126" s="945"/>
      <c r="OX1126" s="945"/>
      <c r="OY1126" s="945"/>
      <c r="OZ1126" s="945"/>
      <c r="PA1126" s="945"/>
      <c r="PB1126" s="945"/>
      <c r="PC1126" s="945"/>
      <c r="PD1126" s="945"/>
      <c r="PE1126" s="945"/>
      <c r="PF1126" s="945"/>
      <c r="PG1126" s="945"/>
      <c r="PH1126" s="945"/>
      <c r="PI1126" s="945"/>
      <c r="PJ1126" s="945"/>
      <c r="PK1126" s="945"/>
      <c r="PL1126" s="945"/>
      <c r="PM1126" s="945"/>
      <c r="PN1126" s="945"/>
      <c r="PO1126" s="945"/>
      <c r="PP1126" s="945"/>
      <c r="PQ1126" s="945"/>
      <c r="PR1126" s="945"/>
      <c r="PS1126" s="945"/>
      <c r="PT1126" s="945"/>
      <c r="PU1126" s="945"/>
      <c r="PV1126" s="945"/>
      <c r="PW1126" s="945"/>
      <c r="PX1126" s="945"/>
      <c r="PY1126" s="945"/>
      <c r="PZ1126" s="945"/>
      <c r="QA1126" s="945"/>
      <c r="QB1126" s="945"/>
      <c r="QC1126" s="945"/>
      <c r="QD1126" s="945"/>
      <c r="QE1126" s="945"/>
      <c r="QF1126" s="945"/>
      <c r="QG1126" s="945"/>
      <c r="QH1126" s="945"/>
      <c r="QI1126" s="945"/>
      <c r="QJ1126" s="945"/>
      <c r="QK1126" s="945"/>
      <c r="QL1126" s="945"/>
      <c r="QM1126" s="945"/>
      <c r="QN1126" s="945"/>
      <c r="QO1126" s="945"/>
      <c r="QP1126" s="945"/>
      <c r="QQ1126" s="945"/>
      <c r="QR1126" s="945"/>
      <c r="QS1126" s="945"/>
      <c r="QT1126" s="945"/>
      <c r="QU1126" s="945"/>
      <c r="QV1126" s="945"/>
      <c r="QW1126" s="945"/>
      <c r="QX1126" s="945"/>
      <c r="QY1126" s="945"/>
      <c r="QZ1126" s="945"/>
      <c r="RA1126" s="945"/>
      <c r="RB1126" s="945"/>
      <c r="RC1126" s="945"/>
      <c r="RD1126" s="945"/>
      <c r="RE1126" s="945"/>
      <c r="RF1126" s="945"/>
      <c r="RG1126" s="945"/>
      <c r="RH1126" s="945"/>
      <c r="RI1126" s="945"/>
      <c r="RJ1126" s="945"/>
      <c r="RK1126" s="945"/>
      <c r="RL1126" s="945"/>
      <c r="RM1126" s="945"/>
      <c r="RN1126" s="945"/>
      <c r="RO1126" s="945"/>
      <c r="RP1126" s="945"/>
      <c r="RQ1126" s="945"/>
      <c r="RR1126" s="945"/>
      <c r="RS1126" s="945"/>
      <c r="RT1126" s="945"/>
      <c r="RU1126" s="945"/>
      <c r="RV1126" s="945"/>
      <c r="RW1126" s="945"/>
      <c r="RX1126" s="945"/>
      <c r="RY1126" s="945"/>
      <c r="RZ1126" s="945"/>
      <c r="SA1126" s="945"/>
      <c r="SB1126" s="945"/>
      <c r="SC1126" s="945"/>
      <c r="SD1126" s="945"/>
      <c r="SE1126" s="945"/>
      <c r="SF1126" s="945"/>
      <c r="SG1126" s="945"/>
      <c r="SH1126" s="945"/>
      <c r="SI1126" s="945"/>
      <c r="SJ1126" s="945"/>
      <c r="SK1126" s="945"/>
      <c r="SL1126" s="945"/>
      <c r="SM1126" s="945"/>
      <c r="SN1126" s="945"/>
      <c r="SO1126" s="945"/>
      <c r="SP1126" s="945"/>
      <c r="SQ1126" s="945"/>
      <c r="SR1126" s="945"/>
      <c r="SS1126" s="945"/>
      <c r="ST1126" s="945"/>
      <c r="SU1126" s="945"/>
      <c r="SV1126" s="945"/>
      <c r="SW1126" s="945"/>
      <c r="SX1126" s="945"/>
      <c r="SY1126" s="945"/>
      <c r="SZ1126" s="945"/>
      <c r="TA1126" s="945"/>
      <c r="TB1126" s="945"/>
      <c r="TC1126" s="945"/>
      <c r="TD1126" s="945"/>
      <c r="TE1126" s="945"/>
      <c r="TF1126" s="945"/>
      <c r="TG1126" s="945"/>
      <c r="TH1126" s="945"/>
      <c r="TI1126" s="945"/>
      <c r="TJ1126" s="945"/>
      <c r="TK1126" s="945"/>
      <c r="TL1126" s="945"/>
      <c r="TM1126" s="945"/>
      <c r="TN1126" s="945"/>
      <c r="TO1126" s="945"/>
      <c r="TP1126" s="945"/>
      <c r="TQ1126" s="945"/>
      <c r="TR1126" s="945"/>
      <c r="TS1126" s="945"/>
      <c r="TT1126" s="945"/>
      <c r="TU1126" s="945"/>
      <c r="TV1126" s="945"/>
      <c r="TW1126" s="945"/>
      <c r="TX1126" s="945"/>
      <c r="TY1126" s="945"/>
      <c r="TZ1126" s="945"/>
      <c r="UA1126" s="945"/>
      <c r="UB1126" s="945"/>
      <c r="UC1126" s="945"/>
      <c r="UD1126" s="945"/>
      <c r="UE1126" s="945"/>
      <c r="UF1126" s="945"/>
      <c r="UG1126" s="945"/>
      <c r="UH1126" s="945"/>
      <c r="UI1126" s="945"/>
      <c r="UJ1126" s="945"/>
      <c r="UK1126" s="945"/>
      <c r="UL1126" s="945"/>
      <c r="UM1126" s="945"/>
      <c r="UN1126" s="945"/>
      <c r="UO1126" s="945"/>
      <c r="UP1126" s="945"/>
      <c r="UQ1126" s="945"/>
      <c r="UR1126" s="945"/>
      <c r="US1126" s="945"/>
      <c r="UT1126" s="945"/>
      <c r="UU1126" s="945"/>
      <c r="UV1126" s="945"/>
      <c r="UW1126" s="945"/>
      <c r="UX1126" s="945"/>
      <c r="UY1126" s="945"/>
      <c r="UZ1126" s="945"/>
      <c r="VA1126" s="945"/>
      <c r="VB1126" s="945"/>
      <c r="VC1126" s="945"/>
      <c r="VD1126" s="945"/>
      <c r="VE1126" s="945"/>
      <c r="VF1126" s="945"/>
      <c r="VG1126" s="945"/>
      <c r="VH1126" s="945"/>
      <c r="VI1126" s="945"/>
      <c r="VJ1126" s="945"/>
      <c r="VK1126" s="945"/>
      <c r="VL1126" s="945"/>
      <c r="VM1126" s="945"/>
      <c r="VN1126" s="945"/>
      <c r="VO1126" s="945"/>
      <c r="VP1126" s="945"/>
      <c r="VQ1126" s="945"/>
      <c r="VR1126" s="945"/>
      <c r="VS1126" s="945"/>
      <c r="VT1126" s="945"/>
      <c r="VU1126" s="945"/>
      <c r="VV1126" s="945"/>
      <c r="VW1126" s="945"/>
      <c r="VX1126" s="945"/>
      <c r="VY1126" s="945"/>
      <c r="VZ1126" s="945"/>
      <c r="WA1126" s="945"/>
      <c r="WB1126" s="945"/>
      <c r="WC1126" s="945"/>
      <c r="WD1126" s="945"/>
      <c r="WE1126" s="945"/>
      <c r="WF1126" s="945"/>
      <c r="WG1126" s="945"/>
      <c r="WH1126" s="945"/>
      <c r="WI1126" s="945"/>
      <c r="WJ1126" s="945"/>
      <c r="WK1126" s="945"/>
      <c r="WL1126" s="945"/>
      <c r="WM1126" s="945"/>
      <c r="WN1126" s="945"/>
      <c r="WO1126" s="945"/>
      <c r="WP1126" s="945"/>
      <c r="WQ1126" s="945"/>
      <c r="WR1126" s="945"/>
      <c r="WS1126" s="945"/>
      <c r="WT1126" s="945"/>
      <c r="WU1126" s="945"/>
      <c r="WV1126" s="945"/>
      <c r="WW1126" s="945"/>
      <c r="WX1126" s="945"/>
      <c r="WY1126" s="945"/>
      <c r="WZ1126" s="945"/>
      <c r="XA1126" s="945"/>
      <c r="XB1126" s="945"/>
      <c r="XC1126" s="945"/>
      <c r="XD1126" s="945"/>
      <c r="XE1126" s="945"/>
      <c r="XF1126" s="945"/>
      <c r="XG1126" s="945"/>
      <c r="XH1126" s="945"/>
      <c r="XI1126" s="945"/>
      <c r="XJ1126" s="945"/>
      <c r="XK1126" s="945"/>
      <c r="XL1126" s="945"/>
      <c r="XM1126" s="945"/>
      <c r="XN1126" s="945"/>
      <c r="XO1126" s="945"/>
      <c r="XP1126" s="945"/>
      <c r="XQ1126" s="945"/>
      <c r="XR1126" s="945"/>
      <c r="XS1126" s="945"/>
      <c r="XT1126" s="945"/>
      <c r="XU1126" s="945"/>
      <c r="XV1126" s="945"/>
      <c r="XW1126" s="945"/>
      <c r="XX1126" s="945"/>
      <c r="XY1126" s="945"/>
      <c r="XZ1126" s="945"/>
      <c r="YA1126" s="945"/>
      <c r="YB1126" s="945"/>
      <c r="YC1126" s="945"/>
      <c r="YD1126" s="945"/>
      <c r="YE1126" s="945"/>
      <c r="YF1126" s="945"/>
      <c r="YG1126" s="945"/>
      <c r="YH1126" s="945"/>
      <c r="YI1126" s="945"/>
      <c r="YJ1126" s="945"/>
      <c r="YK1126" s="945"/>
      <c r="YL1126" s="945"/>
      <c r="YM1126" s="945"/>
      <c r="YN1126" s="945"/>
      <c r="YO1126" s="945"/>
      <c r="YP1126" s="945"/>
      <c r="YQ1126" s="945"/>
      <c r="YR1126" s="945"/>
      <c r="YS1126" s="945"/>
      <c r="YT1126" s="945"/>
      <c r="YU1126" s="945"/>
      <c r="YV1126" s="945"/>
      <c r="YW1126" s="945"/>
      <c r="YX1126" s="945"/>
      <c r="YY1126" s="945"/>
      <c r="YZ1126" s="945"/>
      <c r="ZA1126" s="945"/>
      <c r="ZB1126" s="945"/>
      <c r="ZC1126" s="945"/>
      <c r="ZD1126" s="945"/>
      <c r="ZE1126" s="945"/>
      <c r="ZF1126" s="945"/>
      <c r="ZG1126" s="945"/>
      <c r="ZH1126" s="945"/>
      <c r="ZI1126" s="945"/>
      <c r="ZJ1126" s="945"/>
      <c r="ZK1126" s="945"/>
      <c r="ZL1126" s="945"/>
      <c r="ZM1126" s="945"/>
      <c r="ZN1126" s="945"/>
      <c r="ZO1126" s="945"/>
      <c r="ZP1126" s="945"/>
      <c r="ZQ1126" s="945"/>
      <c r="ZR1126" s="945"/>
      <c r="ZS1126" s="945"/>
      <c r="ZT1126" s="945"/>
      <c r="ZU1126" s="945"/>
      <c r="ZV1126" s="945"/>
      <c r="ZW1126" s="945"/>
      <c r="ZX1126" s="945"/>
      <c r="ZY1126" s="945"/>
      <c r="ZZ1126" s="945"/>
      <c r="AAA1126" s="945"/>
      <c r="AAB1126" s="945"/>
      <c r="AAC1126" s="945"/>
      <c r="AAD1126" s="945"/>
      <c r="AAE1126" s="945"/>
      <c r="AAF1126" s="945"/>
      <c r="AAG1126" s="945"/>
      <c r="AAH1126" s="945"/>
      <c r="AAI1126" s="945"/>
      <c r="AAJ1126" s="945"/>
      <c r="AAK1126" s="945"/>
      <c r="AAL1126" s="945"/>
      <c r="AAM1126" s="945"/>
      <c r="AAN1126" s="945"/>
      <c r="AAO1126" s="945"/>
      <c r="AAP1126" s="945"/>
      <c r="AAQ1126" s="945"/>
      <c r="AAR1126" s="945"/>
      <c r="AAS1126" s="945"/>
      <c r="AAT1126" s="945"/>
      <c r="AAU1126" s="945"/>
      <c r="AAV1126" s="945"/>
      <c r="AAW1126" s="945"/>
      <c r="AAX1126" s="945"/>
      <c r="AAY1126" s="945"/>
      <c r="AAZ1126" s="945"/>
      <c r="ABA1126" s="945"/>
      <c r="ABB1126" s="945"/>
      <c r="ABC1126" s="945"/>
      <c r="ABD1126" s="945"/>
      <c r="ABE1126" s="945"/>
      <c r="ABF1126" s="945"/>
      <c r="ABG1126" s="945"/>
      <c r="ABH1126" s="945"/>
      <c r="ABI1126" s="945"/>
      <c r="ABJ1126" s="945"/>
      <c r="ABK1126" s="945"/>
      <c r="ABL1126" s="945"/>
      <c r="ABM1126" s="945"/>
      <c r="ABN1126" s="945"/>
      <c r="ABO1126" s="945"/>
      <c r="ABP1126" s="945"/>
      <c r="ABQ1126" s="945"/>
      <c r="ABR1126" s="945"/>
      <c r="ABS1126" s="945"/>
      <c r="ABT1126" s="945"/>
      <c r="ABU1126" s="945"/>
      <c r="ABV1126" s="945"/>
      <c r="ABW1126" s="945"/>
      <c r="ABX1126" s="945"/>
      <c r="ABY1126" s="945"/>
      <c r="ABZ1126" s="945"/>
      <c r="ACA1126" s="945"/>
      <c r="ACB1126" s="945"/>
      <c r="ACC1126" s="945"/>
      <c r="ACD1126" s="945"/>
      <c r="ACE1126" s="945"/>
      <c r="ACF1126" s="945"/>
      <c r="ACG1126" s="945"/>
      <c r="ACH1126" s="945"/>
      <c r="ACI1126" s="945"/>
      <c r="ACJ1126" s="945"/>
      <c r="ACK1126" s="945"/>
      <c r="ACL1126" s="945"/>
      <c r="ACM1126" s="945"/>
      <c r="ACN1126" s="945"/>
      <c r="ACO1126" s="945"/>
      <c r="ACP1126" s="945"/>
      <c r="ACQ1126" s="938" t="s">
        <v>58</v>
      </c>
      <c r="ACR1126" s="938"/>
      <c r="ACS1126" s="938"/>
    </row>
    <row r="1127" spans="1:777" ht="11.25" customHeight="1">
      <c r="A1127" s="938"/>
      <c r="B1127" s="947"/>
      <c r="C1127" s="948"/>
      <c r="D1127" s="948"/>
      <c r="E1127" s="948"/>
      <c r="F1127" s="948"/>
      <c r="G1127" s="948"/>
      <c r="H1127" s="947"/>
      <c r="I1127" s="947"/>
      <c r="J1127" s="947"/>
      <c r="K1127" s="947"/>
      <c r="L1127" s="947"/>
      <c r="M1127" s="947"/>
      <c r="N1127" s="947"/>
      <c r="O1127" s="947"/>
      <c r="P1127" s="947"/>
      <c r="Q1127" s="947"/>
      <c r="R1127" s="947"/>
      <c r="S1127" s="947"/>
      <c r="T1127" s="947"/>
      <c r="U1127" s="947"/>
      <c r="V1127" s="947"/>
      <c r="W1127" s="947"/>
      <c r="X1127" s="947"/>
      <c r="Y1127" s="947"/>
      <c r="Z1127" s="947"/>
      <c r="AA1127" s="947"/>
      <c r="AB1127" s="945"/>
      <c r="AC1127" s="945"/>
      <c r="AD1127" s="945"/>
      <c r="AE1127" s="945"/>
      <c r="AF1127" s="945"/>
      <c r="AG1127" s="945"/>
      <c r="AH1127" s="945"/>
      <c r="AI1127" s="945"/>
      <c r="AJ1127" s="945"/>
      <c r="AK1127" s="945"/>
      <c r="AL1127" s="945"/>
      <c r="AM1127" s="945"/>
      <c r="AN1127" s="945"/>
      <c r="AO1127" s="945"/>
      <c r="AP1127" s="945"/>
      <c r="AQ1127" s="945"/>
      <c r="AR1127" s="945"/>
      <c r="AS1127" s="945"/>
      <c r="AT1127" s="945"/>
      <c r="AU1127" s="945"/>
      <c r="AV1127" s="947"/>
      <c r="AW1127" s="947"/>
      <c r="AX1127" s="947"/>
      <c r="AY1127" s="947"/>
      <c r="AZ1127" s="947"/>
      <c r="BA1127" s="947"/>
      <c r="BB1127" s="947"/>
      <c r="BC1127" s="947"/>
      <c r="BD1127" s="947"/>
      <c r="BE1127" s="947"/>
      <c r="BF1127" s="947"/>
      <c r="BG1127" s="947"/>
      <c r="BH1127" s="947"/>
      <c r="BI1127" s="947"/>
      <c r="BJ1127" s="947"/>
      <c r="BK1127" s="948"/>
      <c r="BL1127" s="948"/>
      <c r="BM1127" s="948"/>
      <c r="BN1127" s="948"/>
      <c r="BO1127" s="948"/>
      <c r="BP1127" s="948"/>
      <c r="BQ1127" s="948"/>
      <c r="BR1127" s="948"/>
      <c r="BS1127" s="948"/>
      <c r="BT1127" s="948"/>
      <c r="BU1127" s="948"/>
      <c r="BV1127" s="948"/>
      <c r="BW1127" s="948"/>
      <c r="BX1127" s="948"/>
      <c r="BY1127" s="948"/>
      <c r="BZ1127" s="948"/>
      <c r="CA1127" s="948"/>
      <c r="CB1127" s="947"/>
      <c r="CC1127" s="945"/>
      <c r="CD1127" s="946"/>
      <c r="CE1127" s="945"/>
      <c r="CF1127" s="945"/>
      <c r="CG1127" s="945"/>
      <c r="CH1127" s="945"/>
      <c r="CI1127" s="945"/>
      <c r="CJ1127" s="945"/>
      <c r="CK1127" s="945"/>
      <c r="CL1127" s="945"/>
      <c r="CM1127" s="945"/>
      <c r="CN1127" s="945"/>
      <c r="CO1127" s="945"/>
      <c r="CP1127" s="945"/>
      <c r="CQ1127" s="945"/>
      <c r="CR1127" s="945"/>
      <c r="CS1127" s="945"/>
      <c r="CT1127" s="945"/>
      <c r="CU1127" s="945"/>
      <c r="CV1127" s="945"/>
      <c r="CW1127" s="945"/>
      <c r="CX1127" s="945"/>
      <c r="CY1127" s="945"/>
      <c r="CZ1127" s="945"/>
      <c r="DA1127" s="945"/>
      <c r="DB1127" s="945"/>
      <c r="DC1127" s="945"/>
      <c r="DD1127" s="945"/>
      <c r="DE1127" s="945"/>
      <c r="DF1127" s="945"/>
      <c r="DG1127" s="945"/>
      <c r="DH1127" s="945"/>
      <c r="DI1127" s="945"/>
      <c r="DJ1127" s="945"/>
      <c r="DK1127" s="945"/>
      <c r="DL1127" s="945"/>
      <c r="DM1127" s="945"/>
      <c r="DN1127" s="945"/>
      <c r="DO1127" s="945"/>
      <c r="DP1127" s="945"/>
      <c r="DQ1127" s="945"/>
      <c r="DR1127" s="945"/>
      <c r="DS1127" s="945"/>
      <c r="DT1127" s="945"/>
      <c r="DU1127" s="945"/>
      <c r="DV1127" s="945"/>
      <c r="DW1127" s="945"/>
      <c r="DX1127" s="945"/>
      <c r="DY1127" s="945"/>
      <c r="DZ1127" s="945"/>
      <c r="EA1127" s="945"/>
      <c r="EB1127" s="945"/>
      <c r="EC1127" s="945"/>
      <c r="ED1127" s="945"/>
      <c r="EE1127" s="945"/>
      <c r="EF1127" s="945"/>
      <c r="EG1127" s="945"/>
      <c r="EH1127" s="945"/>
      <c r="EI1127" s="945"/>
      <c r="EJ1127" s="945"/>
      <c r="EK1127" s="945"/>
      <c r="EL1127" s="945"/>
      <c r="EM1127" s="945"/>
      <c r="EN1127" s="945"/>
      <c r="EO1127" s="945"/>
      <c r="EP1127" s="945"/>
      <c r="EQ1127" s="945"/>
      <c r="ER1127" s="945"/>
      <c r="ES1127" s="945"/>
      <c r="ET1127" s="945"/>
      <c r="EU1127" s="945"/>
      <c r="EV1127" s="945"/>
      <c r="EW1127" s="945"/>
      <c r="EX1127" s="945"/>
      <c r="EY1127" s="945"/>
      <c r="EZ1127" s="945"/>
      <c r="FA1127" s="945"/>
      <c r="FB1127" s="945"/>
      <c r="FC1127" s="945"/>
      <c r="FD1127" s="945"/>
      <c r="FE1127" s="945"/>
      <c r="FF1127" s="945"/>
      <c r="FG1127" s="945"/>
      <c r="FH1127" s="945"/>
      <c r="FI1127" s="945"/>
      <c r="FJ1127" s="945"/>
      <c r="FK1127" s="945"/>
      <c r="FL1127" s="945"/>
      <c r="FM1127" s="945"/>
      <c r="FN1127" s="945"/>
      <c r="FO1127" s="945"/>
      <c r="FP1127" s="945"/>
      <c r="FQ1127" s="945"/>
      <c r="FR1127" s="945"/>
      <c r="FS1127" s="945"/>
      <c r="FT1127" s="945"/>
      <c r="FU1127" s="945"/>
      <c r="FV1127" s="945"/>
      <c r="FW1127" s="945"/>
      <c r="FX1127" s="945"/>
      <c r="FY1127" s="945"/>
      <c r="FZ1127" s="945"/>
      <c r="GA1127" s="945"/>
      <c r="GB1127" s="945"/>
      <c r="GC1127" s="945"/>
      <c r="GD1127" s="945"/>
      <c r="GE1127" s="945"/>
      <c r="GF1127" s="945"/>
      <c r="GG1127" s="945"/>
      <c r="GH1127" s="945"/>
      <c r="GI1127" s="945"/>
      <c r="GJ1127" s="945"/>
      <c r="GK1127" s="945"/>
      <c r="GL1127" s="945"/>
      <c r="GM1127" s="945"/>
      <c r="GN1127" s="945"/>
      <c r="GO1127" s="945"/>
      <c r="GP1127" s="945"/>
      <c r="GQ1127" s="945"/>
      <c r="GR1127" s="945"/>
      <c r="GS1127" s="945"/>
      <c r="GT1127" s="945"/>
      <c r="GU1127" s="945"/>
      <c r="GV1127" s="945"/>
      <c r="GW1127" s="945"/>
      <c r="GX1127" s="945"/>
      <c r="GY1127" s="945"/>
      <c r="GZ1127" s="945"/>
      <c r="HA1127" s="945"/>
      <c r="HB1127" s="945"/>
      <c r="HC1127" s="945"/>
      <c r="HD1127" s="945"/>
      <c r="HE1127" s="945"/>
      <c r="HF1127" s="945"/>
      <c r="HG1127" s="945"/>
      <c r="HH1127" s="945"/>
      <c r="HI1127" s="945"/>
      <c r="HJ1127" s="945"/>
      <c r="HK1127" s="945"/>
      <c r="HL1127" s="945"/>
      <c r="HM1127" s="945"/>
      <c r="HN1127" s="945"/>
      <c r="HO1127" s="945"/>
      <c r="HP1127" s="945"/>
      <c r="HQ1127" s="945"/>
      <c r="HR1127" s="945"/>
      <c r="HS1127" s="945"/>
      <c r="HT1127" s="945"/>
      <c r="HU1127" s="945"/>
      <c r="HV1127" s="945"/>
      <c r="HW1127" s="945"/>
      <c r="HX1127" s="945"/>
      <c r="HY1127" s="945"/>
      <c r="HZ1127" s="945"/>
      <c r="IA1127" s="945"/>
      <c r="IB1127" s="945"/>
      <c r="IC1127" s="945"/>
      <c r="ID1127" s="945"/>
      <c r="IE1127" s="945"/>
      <c r="IF1127" s="945"/>
      <c r="IG1127" s="945"/>
      <c r="IH1127" s="945"/>
      <c r="II1127" s="945"/>
      <c r="IJ1127" s="945"/>
      <c r="IK1127" s="945"/>
      <c r="IL1127" s="945"/>
      <c r="IM1127" s="945"/>
      <c r="IN1127" s="945"/>
      <c r="IO1127" s="945"/>
      <c r="IP1127" s="945"/>
      <c r="IQ1127" s="945"/>
      <c r="IR1127" s="945"/>
      <c r="IS1127" s="945"/>
      <c r="IT1127" s="945"/>
      <c r="IU1127" s="945"/>
      <c r="IV1127" s="945"/>
      <c r="IW1127" s="945"/>
      <c r="IX1127" s="945"/>
      <c r="IY1127" s="945"/>
      <c r="IZ1127" s="945"/>
      <c r="JA1127" s="945"/>
      <c r="JB1127" s="945"/>
      <c r="JC1127" s="945"/>
      <c r="JD1127" s="945"/>
      <c r="JE1127" s="945"/>
      <c r="JF1127" s="945"/>
      <c r="JG1127" s="945"/>
      <c r="JH1127" s="945"/>
      <c r="JI1127" s="945"/>
      <c r="JJ1127" s="945"/>
      <c r="JK1127" s="945"/>
      <c r="JL1127" s="945"/>
      <c r="JM1127" s="945"/>
      <c r="JN1127" s="945"/>
      <c r="JO1127" s="945"/>
      <c r="JP1127" s="945"/>
      <c r="JQ1127" s="945"/>
      <c r="JR1127" s="945"/>
      <c r="JS1127" s="945"/>
      <c r="JT1127" s="945"/>
      <c r="JU1127" s="945"/>
      <c r="JV1127" s="945"/>
      <c r="JW1127" s="945"/>
      <c r="JX1127" s="945"/>
      <c r="JY1127" s="945"/>
      <c r="JZ1127" s="945"/>
      <c r="KA1127" s="945"/>
      <c r="KB1127" s="945"/>
      <c r="KC1127" s="945"/>
      <c r="KD1127" s="945"/>
      <c r="KE1127" s="945"/>
      <c r="KF1127" s="945"/>
      <c r="KG1127" s="945"/>
      <c r="KH1127" s="945"/>
      <c r="KI1127" s="945"/>
      <c r="KJ1127" s="945"/>
      <c r="KK1127" s="945"/>
      <c r="KL1127" s="945"/>
      <c r="KM1127" s="945"/>
      <c r="KN1127" s="945"/>
      <c r="KO1127" s="945"/>
      <c r="KP1127" s="945"/>
      <c r="KQ1127" s="945"/>
      <c r="KR1127" s="945"/>
      <c r="KS1127" s="945"/>
      <c r="KT1127" s="945"/>
      <c r="KU1127" s="945"/>
      <c r="KV1127" s="945"/>
      <c r="KW1127" s="945"/>
      <c r="KX1127" s="945"/>
      <c r="KY1127" s="945"/>
      <c r="KZ1127" s="945"/>
      <c r="LA1127" s="945"/>
      <c r="LB1127" s="945"/>
      <c r="LC1127" s="945"/>
      <c r="LD1127" s="945"/>
      <c r="LE1127" s="945"/>
      <c r="LF1127" s="945"/>
      <c r="LG1127" s="945"/>
      <c r="LH1127" s="945"/>
      <c r="LI1127" s="945"/>
      <c r="LJ1127" s="945"/>
      <c r="LK1127" s="945"/>
      <c r="LL1127" s="945"/>
      <c r="LM1127" s="945"/>
      <c r="LN1127" s="945"/>
      <c r="LO1127" s="945"/>
      <c r="LP1127" s="945"/>
      <c r="LQ1127" s="945"/>
      <c r="LR1127" s="945"/>
      <c r="LS1127" s="945"/>
      <c r="LT1127" s="945"/>
      <c r="LU1127" s="945"/>
      <c r="LV1127" s="945"/>
      <c r="LW1127" s="945"/>
      <c r="LX1127" s="945"/>
      <c r="LY1127" s="945"/>
      <c r="LZ1127" s="945"/>
      <c r="MA1127" s="945"/>
      <c r="MB1127" s="945"/>
      <c r="MC1127" s="945"/>
      <c r="MD1127" s="945"/>
      <c r="ME1127" s="945"/>
      <c r="MF1127" s="945"/>
      <c r="MG1127" s="945"/>
      <c r="MH1127" s="945"/>
      <c r="MI1127" s="945"/>
      <c r="MJ1127" s="945"/>
      <c r="MK1127" s="945"/>
      <c r="ML1127" s="945"/>
      <c r="MM1127" s="945"/>
      <c r="MN1127" s="945"/>
      <c r="MO1127" s="945"/>
      <c r="MP1127" s="945"/>
      <c r="MQ1127" s="945"/>
      <c r="MR1127" s="945"/>
      <c r="MS1127" s="945"/>
      <c r="MT1127" s="945"/>
      <c r="MU1127" s="945"/>
      <c r="MV1127" s="945"/>
      <c r="MW1127" s="945"/>
      <c r="MX1127" s="945"/>
      <c r="MY1127" s="945"/>
      <c r="MZ1127" s="945"/>
      <c r="NA1127" s="945"/>
      <c r="NB1127" s="945"/>
      <c r="NC1127" s="945"/>
      <c r="ND1127" s="945"/>
      <c r="NE1127" s="945"/>
      <c r="NF1127" s="945"/>
      <c r="NG1127" s="945"/>
      <c r="NH1127" s="945"/>
      <c r="NI1127" s="945"/>
      <c r="NJ1127" s="945"/>
      <c r="NK1127" s="945"/>
      <c r="NL1127" s="945"/>
      <c r="NM1127" s="945"/>
      <c r="NN1127" s="945"/>
      <c r="NO1127" s="945"/>
      <c r="NP1127" s="945"/>
      <c r="NQ1127" s="945"/>
      <c r="NR1127" s="945"/>
      <c r="NS1127" s="945"/>
      <c r="NT1127" s="945"/>
      <c r="NU1127" s="945"/>
      <c r="NV1127" s="945"/>
      <c r="NW1127" s="945"/>
      <c r="NX1127" s="945"/>
      <c r="NY1127" s="945"/>
      <c r="NZ1127" s="945"/>
      <c r="OA1127" s="945"/>
      <c r="OB1127" s="945"/>
      <c r="OC1127" s="945"/>
      <c r="OD1127" s="945"/>
      <c r="OE1127" s="945"/>
      <c r="OF1127" s="945"/>
      <c r="OG1127" s="945"/>
      <c r="OH1127" s="945"/>
      <c r="OI1127" s="945"/>
      <c r="OJ1127" s="945"/>
      <c r="OK1127" s="945"/>
      <c r="OL1127" s="945"/>
      <c r="OM1127" s="945"/>
      <c r="ON1127" s="945"/>
      <c r="OO1127" s="945"/>
      <c r="OP1127" s="945"/>
      <c r="OQ1127" s="945"/>
      <c r="OR1127" s="945"/>
      <c r="OS1127" s="945"/>
      <c r="OT1127" s="945"/>
      <c r="OU1127" s="945"/>
      <c r="OV1127" s="945"/>
      <c r="OW1127" s="945"/>
      <c r="OX1127" s="945"/>
      <c r="OY1127" s="945"/>
      <c r="OZ1127" s="945"/>
      <c r="PA1127" s="945"/>
      <c r="PB1127" s="945"/>
      <c r="PC1127" s="945"/>
      <c r="PD1127" s="945"/>
      <c r="PE1127" s="945"/>
      <c r="PF1127" s="945"/>
      <c r="PG1127" s="945"/>
      <c r="PH1127" s="945"/>
      <c r="PI1127" s="945"/>
      <c r="PJ1127" s="945"/>
      <c r="PK1127" s="945"/>
      <c r="PL1127" s="945"/>
      <c r="PM1127" s="945"/>
      <c r="PN1127" s="945"/>
      <c r="PO1127" s="945"/>
      <c r="PP1127" s="945"/>
      <c r="PQ1127" s="945"/>
      <c r="PR1127" s="945"/>
      <c r="PS1127" s="945"/>
      <c r="PT1127" s="945"/>
      <c r="PU1127" s="945"/>
      <c r="PV1127" s="945"/>
      <c r="PW1127" s="945"/>
      <c r="PX1127" s="945"/>
      <c r="PY1127" s="945"/>
      <c r="PZ1127" s="945"/>
      <c r="QA1127" s="945"/>
      <c r="QB1127" s="945"/>
      <c r="QC1127" s="945"/>
      <c r="QD1127" s="945"/>
      <c r="QE1127" s="945"/>
      <c r="QF1127" s="945"/>
      <c r="QG1127" s="945"/>
      <c r="QH1127" s="945"/>
      <c r="QI1127" s="945"/>
      <c r="QJ1127" s="945"/>
      <c r="QK1127" s="945"/>
      <c r="QL1127" s="945"/>
      <c r="QM1127" s="945"/>
      <c r="QN1127" s="945"/>
      <c r="QO1127" s="945"/>
      <c r="QP1127" s="945"/>
      <c r="QQ1127" s="945"/>
      <c r="QR1127" s="945"/>
      <c r="QS1127" s="945"/>
      <c r="QT1127" s="945"/>
      <c r="QU1127" s="945"/>
      <c r="QV1127" s="945"/>
      <c r="QW1127" s="945"/>
      <c r="QX1127" s="945"/>
      <c r="QY1127" s="945"/>
      <c r="QZ1127" s="945"/>
      <c r="RA1127" s="945"/>
      <c r="RB1127" s="945"/>
      <c r="RC1127" s="945"/>
      <c r="RD1127" s="945"/>
      <c r="RE1127" s="945"/>
      <c r="RF1127" s="945"/>
      <c r="RG1127" s="945"/>
      <c r="RH1127" s="945"/>
      <c r="RI1127" s="945"/>
      <c r="RJ1127" s="945"/>
      <c r="RK1127" s="945"/>
      <c r="RL1127" s="945"/>
      <c r="RM1127" s="945"/>
      <c r="RN1127" s="945"/>
      <c r="RO1127" s="945"/>
      <c r="RP1127" s="945"/>
      <c r="RQ1127" s="945"/>
      <c r="RR1127" s="945"/>
      <c r="RS1127" s="945"/>
      <c r="RT1127" s="945"/>
      <c r="RU1127" s="945"/>
      <c r="RV1127" s="945"/>
      <c r="RW1127" s="945"/>
      <c r="RX1127" s="945"/>
      <c r="RY1127" s="945"/>
      <c r="RZ1127" s="945"/>
      <c r="SA1127" s="945"/>
      <c r="SB1127" s="945"/>
      <c r="SC1127" s="945"/>
      <c r="SD1127" s="945"/>
      <c r="SE1127" s="945"/>
      <c r="SF1127" s="945"/>
      <c r="SG1127" s="945"/>
      <c r="SH1127" s="945"/>
      <c r="SI1127" s="945"/>
      <c r="SJ1127" s="945"/>
      <c r="SK1127" s="945"/>
      <c r="SL1127" s="945"/>
      <c r="SM1127" s="945"/>
      <c r="SN1127" s="945"/>
      <c r="SO1127" s="945"/>
      <c r="SP1127" s="945"/>
      <c r="SQ1127" s="945"/>
      <c r="SR1127" s="945"/>
      <c r="SS1127" s="945"/>
      <c r="ST1127" s="945"/>
      <c r="SU1127" s="945"/>
      <c r="SV1127" s="945"/>
      <c r="SW1127" s="945"/>
      <c r="SX1127" s="945"/>
      <c r="SY1127" s="945"/>
      <c r="SZ1127" s="945"/>
      <c r="TA1127" s="945"/>
      <c r="TB1127" s="945"/>
      <c r="TC1127" s="945"/>
      <c r="TD1127" s="945"/>
      <c r="TE1127" s="945"/>
      <c r="TF1127" s="945"/>
      <c r="TG1127" s="945"/>
      <c r="TH1127" s="945"/>
      <c r="TI1127" s="945"/>
      <c r="TJ1127" s="945"/>
      <c r="TK1127" s="945"/>
      <c r="TL1127" s="945"/>
      <c r="TM1127" s="945"/>
      <c r="TN1127" s="945"/>
      <c r="TO1127" s="945"/>
      <c r="TP1127" s="945"/>
      <c r="TQ1127" s="945"/>
      <c r="TR1127" s="945"/>
      <c r="TS1127" s="945"/>
      <c r="TT1127" s="945"/>
      <c r="TU1127" s="945"/>
      <c r="TV1127" s="945"/>
      <c r="TW1127" s="945"/>
      <c r="TX1127" s="945"/>
      <c r="TY1127" s="945"/>
      <c r="TZ1127" s="945"/>
      <c r="UA1127" s="945"/>
      <c r="UB1127" s="945"/>
      <c r="UC1127" s="945"/>
      <c r="UD1127" s="945"/>
      <c r="UE1127" s="945"/>
      <c r="UF1127" s="945"/>
      <c r="UG1127" s="945"/>
      <c r="UH1127" s="945"/>
      <c r="UI1127" s="945"/>
      <c r="UJ1127" s="945"/>
      <c r="UK1127" s="945"/>
      <c r="UL1127" s="945"/>
      <c r="UM1127" s="945"/>
      <c r="UN1127" s="945"/>
      <c r="UO1127" s="945"/>
      <c r="UP1127" s="945"/>
      <c r="UQ1127" s="945"/>
      <c r="UR1127" s="945"/>
      <c r="US1127" s="945"/>
      <c r="UT1127" s="945"/>
      <c r="UU1127" s="945"/>
      <c r="UV1127" s="945"/>
      <c r="UW1127" s="945"/>
      <c r="UX1127" s="945"/>
      <c r="UY1127" s="945"/>
      <c r="UZ1127" s="945"/>
      <c r="VA1127" s="945"/>
      <c r="VB1127" s="945"/>
      <c r="VC1127" s="945"/>
      <c r="VD1127" s="945"/>
      <c r="VE1127" s="945"/>
      <c r="VF1127" s="945"/>
      <c r="VG1127" s="945"/>
      <c r="VH1127" s="945"/>
      <c r="VI1127" s="945"/>
      <c r="VJ1127" s="945"/>
      <c r="VK1127" s="945"/>
      <c r="VL1127" s="945"/>
      <c r="VM1127" s="945"/>
      <c r="VN1127" s="945"/>
      <c r="VO1127" s="945"/>
      <c r="VP1127" s="945"/>
      <c r="VQ1127" s="945"/>
      <c r="VR1127" s="945"/>
      <c r="VS1127" s="945"/>
      <c r="VT1127" s="945"/>
      <c r="VU1127" s="945"/>
      <c r="VV1127" s="945"/>
      <c r="VW1127" s="945"/>
      <c r="VX1127" s="945"/>
      <c r="VY1127" s="945"/>
      <c r="VZ1127" s="945"/>
      <c r="WA1127" s="945"/>
      <c r="WB1127" s="945"/>
      <c r="WC1127" s="945"/>
      <c r="WD1127" s="945"/>
      <c r="WE1127" s="945"/>
      <c r="WF1127" s="945"/>
      <c r="WG1127" s="945"/>
      <c r="WH1127" s="945"/>
      <c r="WI1127" s="945"/>
      <c r="WJ1127" s="945"/>
      <c r="WK1127" s="945"/>
      <c r="WL1127" s="945"/>
      <c r="WM1127" s="945"/>
      <c r="WN1127" s="945"/>
      <c r="WO1127" s="945"/>
      <c r="WP1127" s="945"/>
      <c r="WQ1127" s="945"/>
      <c r="WR1127" s="945"/>
      <c r="WS1127" s="945"/>
      <c r="WT1127" s="945"/>
      <c r="WU1127" s="945"/>
      <c r="WV1127" s="945"/>
      <c r="WW1127" s="945"/>
      <c r="WX1127" s="945"/>
      <c r="WY1127" s="945"/>
      <c r="WZ1127" s="945"/>
      <c r="XA1127" s="945"/>
      <c r="XB1127" s="945"/>
      <c r="XC1127" s="945"/>
      <c r="XD1127" s="945"/>
      <c r="XE1127" s="945"/>
      <c r="XF1127" s="945"/>
      <c r="XG1127" s="945"/>
      <c r="XH1127" s="945"/>
      <c r="XI1127" s="945"/>
      <c r="XJ1127" s="945"/>
      <c r="XK1127" s="945"/>
      <c r="XL1127" s="945"/>
      <c r="XM1127" s="945"/>
      <c r="XN1127" s="945"/>
      <c r="XO1127" s="945"/>
      <c r="XP1127" s="945"/>
      <c r="XQ1127" s="945"/>
      <c r="XR1127" s="945"/>
      <c r="XS1127" s="945"/>
      <c r="XT1127" s="945"/>
      <c r="XU1127" s="945"/>
      <c r="XV1127" s="945"/>
      <c r="XW1127" s="945"/>
      <c r="XX1127" s="945"/>
      <c r="XY1127" s="945"/>
      <c r="XZ1127" s="945"/>
      <c r="YA1127" s="945"/>
      <c r="YB1127" s="945"/>
      <c r="YC1127" s="945"/>
      <c r="YD1127" s="945"/>
      <c r="YE1127" s="945"/>
      <c r="YF1127" s="945"/>
      <c r="YG1127" s="945"/>
      <c r="YH1127" s="945"/>
      <c r="YI1127" s="945"/>
      <c r="YJ1127" s="945"/>
      <c r="YK1127" s="945"/>
      <c r="YL1127" s="945"/>
      <c r="YM1127" s="945"/>
      <c r="YN1127" s="945"/>
      <c r="YO1127" s="945"/>
      <c r="YP1127" s="945"/>
      <c r="YQ1127" s="945"/>
      <c r="YR1127" s="945"/>
      <c r="YS1127" s="945"/>
      <c r="YT1127" s="945"/>
      <c r="YU1127" s="945"/>
      <c r="YV1127" s="945"/>
      <c r="YW1127" s="945"/>
      <c r="YX1127" s="945"/>
      <c r="YY1127" s="945"/>
      <c r="YZ1127" s="945"/>
      <c r="ZA1127" s="945"/>
      <c r="ZB1127" s="945"/>
      <c r="ZC1127" s="945"/>
      <c r="ZD1127" s="945"/>
      <c r="ZE1127" s="945"/>
      <c r="ZF1127" s="945"/>
      <c r="ZG1127" s="945"/>
      <c r="ZH1127" s="945"/>
      <c r="ZI1127" s="945"/>
      <c r="ZJ1127" s="945"/>
      <c r="ZK1127" s="945"/>
      <c r="ZL1127" s="945"/>
      <c r="ZM1127" s="945"/>
      <c r="ZN1127" s="945"/>
      <c r="ZO1127" s="945"/>
      <c r="ZP1127" s="945"/>
      <c r="ZQ1127" s="945"/>
      <c r="ZR1127" s="945"/>
      <c r="ZS1127" s="945"/>
      <c r="ZT1127" s="945"/>
      <c r="ZU1127" s="945"/>
      <c r="ZV1127" s="945"/>
      <c r="ZW1127" s="945"/>
      <c r="ZX1127" s="945"/>
      <c r="ZY1127" s="945"/>
      <c r="ZZ1127" s="945"/>
      <c r="AAA1127" s="945"/>
      <c r="AAB1127" s="945"/>
      <c r="AAC1127" s="945"/>
      <c r="AAD1127" s="945"/>
      <c r="AAE1127" s="945"/>
      <c r="AAF1127" s="945"/>
      <c r="AAG1127" s="945"/>
      <c r="AAH1127" s="945"/>
      <c r="AAI1127" s="945"/>
      <c r="AAJ1127" s="945"/>
      <c r="AAK1127" s="945"/>
      <c r="AAL1127" s="945"/>
      <c r="AAM1127" s="945"/>
      <c r="AAN1127" s="945"/>
      <c r="AAO1127" s="945"/>
      <c r="AAP1127" s="945"/>
      <c r="AAQ1127" s="945"/>
      <c r="AAR1127" s="945"/>
      <c r="AAS1127" s="945"/>
      <c r="AAT1127" s="945"/>
      <c r="AAU1127" s="945"/>
      <c r="AAV1127" s="945"/>
      <c r="AAW1127" s="945"/>
      <c r="AAX1127" s="945"/>
      <c r="AAY1127" s="945"/>
      <c r="AAZ1127" s="945"/>
      <c r="ABA1127" s="945"/>
      <c r="ABB1127" s="945"/>
      <c r="ABC1127" s="945"/>
      <c r="ABD1127" s="945"/>
      <c r="ABE1127" s="945"/>
      <c r="ABF1127" s="945"/>
      <c r="ABG1127" s="945"/>
      <c r="ABH1127" s="945"/>
      <c r="ABI1127" s="945"/>
      <c r="ABJ1127" s="945"/>
      <c r="ABK1127" s="945"/>
      <c r="ABL1127" s="945"/>
      <c r="ABM1127" s="945"/>
      <c r="ABN1127" s="945"/>
      <c r="ABO1127" s="945"/>
      <c r="ABP1127" s="945"/>
      <c r="ABQ1127" s="945"/>
      <c r="ABR1127" s="945"/>
      <c r="ABS1127" s="945"/>
      <c r="ABT1127" s="945"/>
      <c r="ABU1127" s="945"/>
      <c r="ABV1127" s="945"/>
      <c r="ABW1127" s="945"/>
      <c r="ABX1127" s="945"/>
      <c r="ABY1127" s="945"/>
      <c r="ABZ1127" s="945"/>
      <c r="ACA1127" s="945"/>
      <c r="ACB1127" s="945"/>
      <c r="ACC1127" s="945"/>
      <c r="ACD1127" s="945"/>
      <c r="ACE1127" s="945"/>
      <c r="ACF1127" s="945"/>
      <c r="ACG1127" s="945"/>
      <c r="ACH1127" s="945"/>
      <c r="ACI1127" s="945"/>
      <c r="ACJ1127" s="945"/>
      <c r="ACK1127" s="945"/>
      <c r="ACL1127" s="945"/>
      <c r="ACM1127" s="945"/>
      <c r="ACN1127" s="945"/>
      <c r="ACO1127" s="945"/>
      <c r="ACP1127" s="945"/>
      <c r="ACQ1127" s="938"/>
      <c r="ACR1127" s="950" t="s">
        <v>314</v>
      </c>
      <c r="ACS1127" s="938"/>
    </row>
    <row r="1128" spans="1:777" ht="60" customHeight="1">
      <c r="A1128" s="938"/>
      <c r="B1128" s="947"/>
      <c r="C1128" s="948"/>
      <c r="D1128" s="948"/>
      <c r="E1128" s="948"/>
      <c r="F1128" s="948"/>
      <c r="G1128" s="948"/>
      <c r="H1128" s="947"/>
      <c r="I1128" s="947"/>
      <c r="J1128" s="947"/>
      <c r="K1128" s="947"/>
      <c r="L1128" s="947"/>
      <c r="M1128" s="947"/>
      <c r="N1128" s="947"/>
      <c r="O1128" s="947"/>
      <c r="P1128" s="947"/>
      <c r="Q1128" s="947"/>
      <c r="R1128" s="947"/>
      <c r="S1128" s="947"/>
      <c r="T1128" s="947"/>
      <c r="U1128" s="947"/>
      <c r="V1128" s="947"/>
      <c r="W1128" s="947"/>
      <c r="X1128" s="947"/>
      <c r="Y1128" s="947"/>
      <c r="Z1128" s="947"/>
      <c r="AA1128" s="947"/>
      <c r="AB1128" s="945"/>
      <c r="AC1128" s="945"/>
      <c r="AD1128" s="945"/>
      <c r="AE1128" s="945"/>
      <c r="AF1128" s="945"/>
      <c r="AG1128" s="945"/>
      <c r="AH1128" s="945"/>
      <c r="AI1128" s="945"/>
      <c r="AJ1128" s="945"/>
      <c r="AK1128" s="945"/>
      <c r="AL1128" s="945"/>
      <c r="AM1128" s="945"/>
      <c r="AN1128" s="945"/>
      <c r="AO1128" s="945"/>
      <c r="AP1128" s="945"/>
      <c r="AQ1128" s="945"/>
      <c r="AR1128" s="945"/>
      <c r="AS1128" s="945"/>
      <c r="AT1128" s="945"/>
      <c r="AU1128" s="945"/>
      <c r="AV1128" s="947"/>
      <c r="AW1128" s="947"/>
      <c r="AX1128" s="947"/>
      <c r="AY1128" s="947"/>
      <c r="AZ1128" s="947"/>
      <c r="BA1128" s="947"/>
      <c r="BB1128" s="947"/>
      <c r="BC1128" s="947"/>
      <c r="BD1128" s="947"/>
      <c r="BE1128" s="947"/>
      <c r="BF1128" s="947"/>
      <c r="BG1128" s="947"/>
      <c r="BH1128" s="947"/>
      <c r="BI1128" s="947"/>
      <c r="BJ1128" s="947"/>
      <c r="BK1128" s="948"/>
      <c r="BL1128" s="948"/>
      <c r="BM1128" s="948"/>
      <c r="BN1128" s="948"/>
      <c r="BO1128" s="948"/>
      <c r="BP1128" s="948"/>
      <c r="BQ1128" s="948"/>
      <c r="BR1128" s="948"/>
      <c r="BS1128" s="948"/>
      <c r="BT1128" s="948"/>
      <c r="BU1128" s="948"/>
      <c r="BV1128" s="948"/>
      <c r="BW1128" s="948"/>
      <c r="BX1128" s="948"/>
      <c r="BY1128" s="948"/>
      <c r="BZ1128" s="948"/>
      <c r="CA1128" s="948"/>
      <c r="CB1128" s="947"/>
      <c r="CC1128" s="945"/>
      <c r="CD1128" s="946"/>
      <c r="CE1128" s="945"/>
      <c r="CF1128" s="945"/>
      <c r="CG1128" s="945"/>
      <c r="CH1128" s="945"/>
      <c r="CI1128" s="945"/>
      <c r="CJ1128" s="945"/>
      <c r="CK1128" s="945"/>
      <c r="CL1128" s="945"/>
      <c r="CM1128" s="945"/>
      <c r="CN1128" s="945"/>
      <c r="CO1128" s="945"/>
      <c r="CP1128" s="945"/>
      <c r="CQ1128" s="945"/>
      <c r="CR1128" s="945"/>
      <c r="CS1128" s="945"/>
      <c r="CT1128" s="945"/>
      <c r="CU1128" s="945"/>
      <c r="CV1128" s="945"/>
      <c r="CW1128" s="945"/>
      <c r="CX1128" s="945"/>
      <c r="CY1128" s="945"/>
      <c r="CZ1128" s="945"/>
      <c r="DA1128" s="945"/>
      <c r="DB1128" s="945"/>
      <c r="DC1128" s="945"/>
      <c r="DD1128" s="945"/>
      <c r="DE1128" s="945"/>
      <c r="DF1128" s="945"/>
      <c r="DG1128" s="945"/>
      <c r="DH1128" s="945"/>
      <c r="DI1128" s="945"/>
      <c r="DJ1128" s="945"/>
      <c r="DK1128" s="945"/>
      <c r="DL1128" s="945"/>
      <c r="DM1128" s="945"/>
      <c r="DN1128" s="945"/>
      <c r="DO1128" s="945"/>
      <c r="DP1128" s="945"/>
      <c r="DQ1128" s="945"/>
      <c r="DR1128" s="945"/>
      <c r="DS1128" s="945"/>
      <c r="DT1128" s="945"/>
      <c r="DU1128" s="945"/>
      <c r="DV1128" s="945"/>
      <c r="DW1128" s="945"/>
      <c r="DX1128" s="945"/>
      <c r="DY1128" s="945"/>
      <c r="DZ1128" s="945"/>
      <c r="EA1128" s="945"/>
      <c r="EB1128" s="945"/>
      <c r="EC1128" s="945"/>
      <c r="ED1128" s="945"/>
      <c r="EE1128" s="945"/>
      <c r="EF1128" s="945"/>
      <c r="EG1128" s="945"/>
      <c r="EH1128" s="945"/>
      <c r="EI1128" s="945"/>
      <c r="EJ1128" s="945"/>
      <c r="EK1128" s="945"/>
      <c r="EL1128" s="945"/>
      <c r="EM1128" s="945"/>
      <c r="EN1128" s="945"/>
      <c r="EO1128" s="945"/>
      <c r="EP1128" s="945"/>
      <c r="EQ1128" s="945"/>
      <c r="ER1128" s="945"/>
      <c r="ES1128" s="945"/>
      <c r="ET1128" s="945"/>
      <c r="EU1128" s="945"/>
      <c r="EV1128" s="945"/>
      <c r="EW1128" s="945"/>
      <c r="EX1128" s="945"/>
      <c r="EY1128" s="945"/>
      <c r="EZ1128" s="945"/>
      <c r="FA1128" s="945"/>
      <c r="FB1128" s="945"/>
      <c r="FC1128" s="945"/>
      <c r="FD1128" s="945"/>
      <c r="FE1128" s="945"/>
      <c r="FF1128" s="945"/>
      <c r="FG1128" s="945"/>
      <c r="FH1128" s="945"/>
      <c r="FI1128" s="945"/>
      <c r="FJ1128" s="945"/>
      <c r="FK1128" s="945"/>
      <c r="FL1128" s="945"/>
      <c r="FM1128" s="945"/>
      <c r="FN1128" s="945"/>
      <c r="FO1128" s="945"/>
      <c r="FP1128" s="945"/>
      <c r="FQ1128" s="945"/>
      <c r="FR1128" s="945"/>
      <c r="FS1128" s="945"/>
      <c r="FT1128" s="945"/>
      <c r="FU1128" s="945"/>
      <c r="FV1128" s="945"/>
      <c r="FW1128" s="945"/>
      <c r="FX1128" s="945"/>
      <c r="FY1128" s="945"/>
      <c r="FZ1128" s="945"/>
      <c r="GA1128" s="945"/>
      <c r="GB1128" s="945"/>
      <c r="GC1128" s="945"/>
      <c r="GD1128" s="945"/>
      <c r="GE1128" s="945"/>
      <c r="GF1128" s="945"/>
      <c r="GG1128" s="945"/>
      <c r="GH1128" s="945"/>
      <c r="GI1128" s="945"/>
      <c r="GJ1128" s="945"/>
      <c r="GK1128" s="945"/>
      <c r="GL1128" s="945"/>
      <c r="GM1128" s="945"/>
      <c r="GN1128" s="945"/>
      <c r="GO1128" s="945"/>
      <c r="GP1128" s="945"/>
      <c r="GQ1128" s="945"/>
      <c r="GR1128" s="945"/>
      <c r="GS1128" s="945"/>
      <c r="GT1128" s="945"/>
      <c r="GU1128" s="945"/>
      <c r="GV1128" s="945"/>
      <c r="GW1128" s="945"/>
      <c r="GX1128" s="945"/>
      <c r="GY1128" s="945"/>
      <c r="GZ1128" s="945"/>
      <c r="HA1128" s="945"/>
      <c r="HB1128" s="945"/>
      <c r="HC1128" s="945"/>
      <c r="HD1128" s="945"/>
      <c r="HE1128" s="945"/>
      <c r="HF1128" s="945"/>
      <c r="HG1128" s="945"/>
      <c r="HH1128" s="945"/>
      <c r="HI1128" s="945"/>
      <c r="HJ1128" s="945"/>
      <c r="HK1128" s="945"/>
      <c r="HL1128" s="945"/>
      <c r="HM1128" s="945"/>
      <c r="HN1128" s="945"/>
      <c r="HO1128" s="945"/>
      <c r="HP1128" s="945"/>
      <c r="HQ1128" s="945"/>
      <c r="HR1128" s="945"/>
      <c r="HS1128" s="945"/>
      <c r="HT1128" s="945"/>
      <c r="HU1128" s="945"/>
      <c r="HV1128" s="945"/>
      <c r="HW1128" s="945"/>
      <c r="HX1128" s="945"/>
      <c r="HY1128" s="945"/>
      <c r="HZ1128" s="945"/>
      <c r="IA1128" s="945"/>
      <c r="IB1128" s="945"/>
      <c r="IC1128" s="945"/>
      <c r="ID1128" s="945"/>
      <c r="IE1128" s="945"/>
      <c r="IF1128" s="945"/>
      <c r="IG1128" s="945"/>
      <c r="IH1128" s="945"/>
      <c r="II1128" s="945"/>
      <c r="IJ1128" s="945"/>
      <c r="IK1128" s="945"/>
      <c r="IL1128" s="945"/>
      <c r="IM1128" s="945"/>
      <c r="IN1128" s="945"/>
      <c r="IO1128" s="945"/>
      <c r="IP1128" s="945"/>
      <c r="IQ1128" s="945"/>
      <c r="IR1128" s="945"/>
      <c r="IS1128" s="945"/>
      <c r="IT1128" s="945"/>
      <c r="IU1128" s="945"/>
      <c r="IV1128" s="945"/>
      <c r="IW1128" s="945"/>
      <c r="IX1128" s="945"/>
      <c r="IY1128" s="945"/>
      <c r="IZ1128" s="945"/>
      <c r="JA1128" s="945"/>
      <c r="JB1128" s="945"/>
      <c r="JC1128" s="945"/>
      <c r="JD1128" s="945"/>
      <c r="JE1128" s="945"/>
      <c r="JF1128" s="945"/>
      <c r="JG1128" s="945"/>
      <c r="JH1128" s="945"/>
      <c r="JI1128" s="945"/>
      <c r="JJ1128" s="945"/>
      <c r="JK1128" s="945"/>
      <c r="JL1128" s="945"/>
      <c r="JM1128" s="945"/>
      <c r="JN1128" s="945"/>
      <c r="JO1128" s="945"/>
      <c r="JP1128" s="945"/>
      <c r="JQ1128" s="945"/>
      <c r="JR1128" s="945"/>
      <c r="JS1128" s="945"/>
      <c r="JT1128" s="945"/>
      <c r="JU1128" s="945"/>
      <c r="JV1128" s="945"/>
      <c r="JW1128" s="945"/>
      <c r="JX1128" s="945"/>
      <c r="JY1128" s="945"/>
      <c r="JZ1128" s="945"/>
      <c r="KA1128" s="945"/>
      <c r="KB1128" s="945"/>
      <c r="KC1128" s="945"/>
      <c r="KD1128" s="945"/>
      <c r="KE1128" s="945"/>
      <c r="KF1128" s="945"/>
      <c r="KG1128" s="945"/>
      <c r="KH1128" s="945"/>
      <c r="KI1128" s="945"/>
      <c r="KJ1128" s="945"/>
      <c r="KK1128" s="945"/>
      <c r="KL1128" s="945"/>
      <c r="KM1128" s="945"/>
      <c r="KN1128" s="945"/>
      <c r="KO1128" s="945"/>
      <c r="KP1128" s="945"/>
      <c r="KQ1128" s="945"/>
      <c r="KR1128" s="945"/>
      <c r="KS1128" s="945"/>
      <c r="KT1128" s="945"/>
      <c r="KU1128" s="945"/>
      <c r="KV1128" s="945"/>
      <c r="KW1128" s="945"/>
      <c r="KX1128" s="945"/>
      <c r="KY1128" s="945"/>
      <c r="KZ1128" s="945"/>
      <c r="LA1128" s="945"/>
      <c r="LB1128" s="945"/>
      <c r="LC1128" s="945"/>
      <c r="LD1128" s="945"/>
      <c r="LE1128" s="945"/>
      <c r="LF1128" s="945"/>
      <c r="LG1128" s="945"/>
      <c r="LH1128" s="945"/>
      <c r="LI1128" s="945"/>
      <c r="LJ1128" s="945"/>
      <c r="LK1128" s="945"/>
      <c r="LL1128" s="945"/>
      <c r="LM1128" s="945"/>
      <c r="LN1128" s="945"/>
      <c r="LO1128" s="945"/>
      <c r="LP1128" s="945"/>
      <c r="LQ1128" s="945"/>
      <c r="LR1128" s="945"/>
      <c r="LS1128" s="945"/>
      <c r="LT1128" s="945"/>
      <c r="LU1128" s="945"/>
      <c r="LV1128" s="945"/>
      <c r="LW1128" s="945"/>
      <c r="LX1128" s="945"/>
      <c r="LY1128" s="945"/>
      <c r="LZ1128" s="945"/>
      <c r="MA1128" s="945"/>
      <c r="MB1128" s="945"/>
      <c r="MC1128" s="945"/>
      <c r="MD1128" s="945"/>
      <c r="ME1128" s="945"/>
      <c r="MF1128" s="945"/>
      <c r="MG1128" s="945"/>
      <c r="MH1128" s="945"/>
      <c r="MI1128" s="945"/>
      <c r="MJ1128" s="945"/>
      <c r="MK1128" s="945"/>
      <c r="ML1128" s="945"/>
      <c r="MM1128" s="945"/>
      <c r="MN1128" s="945"/>
      <c r="MO1128" s="945"/>
      <c r="MP1128" s="945"/>
      <c r="MQ1128" s="945"/>
      <c r="MR1128" s="945"/>
      <c r="MS1128" s="945"/>
      <c r="MT1128" s="945"/>
      <c r="MU1128" s="945"/>
      <c r="MV1128" s="945"/>
      <c r="MW1128" s="945"/>
      <c r="MX1128" s="945"/>
      <c r="MY1128" s="945"/>
      <c r="MZ1128" s="945"/>
      <c r="NA1128" s="945"/>
      <c r="NB1128" s="945"/>
      <c r="NC1128" s="945"/>
      <c r="ND1128" s="945"/>
      <c r="NE1128" s="945"/>
      <c r="NF1128" s="945"/>
      <c r="NG1128" s="945"/>
      <c r="NH1128" s="945"/>
      <c r="NI1128" s="945"/>
      <c r="NJ1128" s="945"/>
      <c r="NK1128" s="945"/>
      <c r="NL1128" s="945"/>
      <c r="NM1128" s="945"/>
      <c r="NN1128" s="945"/>
      <c r="NO1128" s="945"/>
      <c r="NP1128" s="945"/>
      <c r="NQ1128" s="945"/>
      <c r="NR1128" s="945"/>
      <c r="NS1128" s="945"/>
      <c r="NT1128" s="945"/>
      <c r="NU1128" s="945"/>
      <c r="NV1128" s="945"/>
      <c r="NW1128" s="945"/>
      <c r="NX1128" s="945"/>
      <c r="NY1128" s="945"/>
      <c r="NZ1128" s="945"/>
      <c r="OA1128" s="945"/>
      <c r="OB1128" s="945"/>
      <c r="OC1128" s="945"/>
      <c r="OD1128" s="945"/>
      <c r="OE1128" s="945"/>
      <c r="OF1128" s="945"/>
      <c r="OG1128" s="945"/>
      <c r="OH1128" s="945"/>
      <c r="OI1128" s="945"/>
      <c r="OJ1128" s="945"/>
      <c r="OK1128" s="945"/>
      <c r="OL1128" s="945"/>
      <c r="OM1128" s="945"/>
      <c r="ON1128" s="945"/>
      <c r="OO1128" s="945"/>
      <c r="OP1128" s="945"/>
      <c r="OQ1128" s="945"/>
      <c r="OR1128" s="945"/>
      <c r="OS1128" s="945"/>
      <c r="OT1128" s="945"/>
      <c r="OU1128" s="945"/>
      <c r="OV1128" s="945"/>
      <c r="OW1128" s="945"/>
      <c r="OX1128" s="945"/>
      <c r="OY1128" s="945"/>
      <c r="OZ1128" s="945"/>
      <c r="PA1128" s="945"/>
      <c r="PB1128" s="945"/>
      <c r="PC1128" s="945"/>
      <c r="PD1128" s="945"/>
      <c r="PE1128" s="945"/>
      <c r="PF1128" s="945"/>
      <c r="PG1128" s="945"/>
      <c r="PH1128" s="945"/>
      <c r="PI1128" s="945"/>
      <c r="PJ1128" s="945"/>
      <c r="PK1128" s="945"/>
      <c r="PL1128" s="945"/>
      <c r="PM1128" s="945"/>
      <c r="PN1128" s="945"/>
      <c r="PO1128" s="945"/>
      <c r="PP1128" s="945"/>
      <c r="PQ1128" s="945"/>
      <c r="PR1128" s="945"/>
      <c r="PS1128" s="945"/>
      <c r="PT1128" s="945"/>
      <c r="PU1128" s="945"/>
      <c r="PV1128" s="945"/>
      <c r="PW1128" s="945"/>
      <c r="PX1128" s="945"/>
      <c r="PY1128" s="945"/>
      <c r="PZ1128" s="945"/>
      <c r="QA1128" s="945"/>
      <c r="QB1128" s="945"/>
      <c r="QC1128" s="945"/>
      <c r="QD1128" s="945"/>
      <c r="QE1128" s="945"/>
      <c r="QF1128" s="945"/>
      <c r="QG1128" s="945"/>
      <c r="QH1128" s="945"/>
      <c r="QI1128" s="945"/>
      <c r="QJ1128" s="945"/>
      <c r="QK1128" s="945"/>
      <c r="QL1128" s="945"/>
      <c r="QM1128" s="945"/>
      <c r="QN1128" s="945"/>
      <c r="QO1128" s="945"/>
      <c r="QP1128" s="945"/>
      <c r="QQ1128" s="945"/>
      <c r="QR1128" s="945"/>
      <c r="QS1128" s="945"/>
      <c r="QT1128" s="945"/>
      <c r="QU1128" s="945"/>
      <c r="QV1128" s="945"/>
      <c r="QW1128" s="945"/>
      <c r="QX1128" s="945"/>
      <c r="QY1128" s="945"/>
      <c r="QZ1128" s="945"/>
      <c r="RA1128" s="945"/>
      <c r="RB1128" s="945"/>
      <c r="RC1128" s="945"/>
      <c r="RD1128" s="945"/>
      <c r="RE1128" s="945"/>
      <c r="RF1128" s="945"/>
      <c r="RG1128" s="945"/>
      <c r="RH1128" s="945"/>
      <c r="RI1128" s="945"/>
      <c r="RJ1128" s="945"/>
      <c r="RK1128" s="945"/>
      <c r="RL1128" s="945"/>
      <c r="RM1128" s="945"/>
      <c r="RN1128" s="945"/>
      <c r="RO1128" s="945"/>
      <c r="RP1128" s="945"/>
      <c r="RQ1128" s="945"/>
      <c r="RR1128" s="945"/>
      <c r="RS1128" s="945"/>
      <c r="RT1128" s="945"/>
      <c r="RU1128" s="945"/>
      <c r="RV1128" s="945"/>
      <c r="RW1128" s="945"/>
      <c r="RX1128" s="945"/>
      <c r="RY1128" s="945"/>
      <c r="RZ1128" s="945"/>
      <c r="SA1128" s="945"/>
      <c r="SB1128" s="945"/>
      <c r="SC1128" s="945"/>
      <c r="SD1128" s="945"/>
      <c r="SE1128" s="945"/>
      <c r="SF1128" s="945"/>
      <c r="SG1128" s="945"/>
      <c r="SH1128" s="945"/>
      <c r="SI1128" s="945"/>
      <c r="SJ1128" s="945"/>
      <c r="SK1128" s="945"/>
      <c r="SL1128" s="945"/>
      <c r="SM1128" s="945"/>
      <c r="SN1128" s="945"/>
      <c r="SO1128" s="945"/>
      <c r="SP1128" s="945"/>
      <c r="SQ1128" s="945"/>
      <c r="SR1128" s="945"/>
      <c r="SS1128" s="945"/>
      <c r="ST1128" s="945"/>
      <c r="SU1128" s="945"/>
      <c r="SV1128" s="945"/>
      <c r="SW1128" s="945"/>
      <c r="SX1128" s="945"/>
      <c r="SY1128" s="945"/>
      <c r="SZ1128" s="945"/>
      <c r="TA1128" s="945"/>
      <c r="TB1128" s="945"/>
      <c r="TC1128" s="945"/>
      <c r="TD1128" s="945"/>
      <c r="TE1128" s="945"/>
      <c r="TF1128" s="945"/>
      <c r="TG1128" s="945"/>
      <c r="TH1128" s="945"/>
      <c r="TI1128" s="945"/>
      <c r="TJ1128" s="945"/>
      <c r="TK1128" s="945"/>
      <c r="TL1128" s="945"/>
      <c r="TM1128" s="945"/>
      <c r="TN1128" s="945"/>
      <c r="TO1128" s="945"/>
      <c r="TP1128" s="945"/>
      <c r="TQ1128" s="945"/>
      <c r="TR1128" s="945"/>
      <c r="TS1128" s="945"/>
      <c r="TT1128" s="945"/>
      <c r="TU1128" s="945"/>
      <c r="TV1128" s="945"/>
      <c r="TW1128" s="945"/>
      <c r="TX1128" s="945"/>
      <c r="TY1128" s="945"/>
      <c r="TZ1128" s="945"/>
      <c r="UA1128" s="945"/>
      <c r="UB1128" s="945"/>
      <c r="UC1128" s="945"/>
      <c r="UD1128" s="945"/>
      <c r="UE1128" s="945"/>
      <c r="UF1128" s="945"/>
      <c r="UG1128" s="945"/>
      <c r="UH1128" s="945"/>
      <c r="UI1128" s="945"/>
      <c r="UJ1128" s="945"/>
      <c r="UK1128" s="945"/>
      <c r="UL1128" s="945"/>
      <c r="UM1128" s="945"/>
      <c r="UN1128" s="945"/>
      <c r="UO1128" s="945"/>
      <c r="UP1128" s="945"/>
      <c r="UQ1128" s="945"/>
      <c r="UR1128" s="945"/>
      <c r="US1128" s="945"/>
      <c r="UT1128" s="945"/>
      <c r="UU1128" s="945"/>
      <c r="UV1128" s="945"/>
      <c r="UW1128" s="945"/>
      <c r="UX1128" s="945"/>
      <c r="UY1128" s="945"/>
      <c r="UZ1128" s="945"/>
      <c r="VA1128" s="945"/>
      <c r="VB1128" s="945"/>
      <c r="VC1128" s="945"/>
      <c r="VD1128" s="945"/>
      <c r="VE1128" s="945"/>
      <c r="VF1128" s="945"/>
      <c r="VG1128" s="945"/>
      <c r="VH1128" s="945"/>
      <c r="VI1128" s="945"/>
      <c r="VJ1128" s="945"/>
      <c r="VK1128" s="945"/>
      <c r="VL1128" s="945"/>
      <c r="VM1128" s="945"/>
      <c r="VN1128" s="945"/>
      <c r="VO1128" s="945"/>
      <c r="VP1128" s="945"/>
      <c r="VQ1128" s="945"/>
      <c r="VR1128" s="945"/>
      <c r="VS1128" s="945"/>
      <c r="VT1128" s="945"/>
      <c r="VU1128" s="945"/>
      <c r="VV1128" s="945"/>
      <c r="VW1128" s="945"/>
      <c r="VX1128" s="945"/>
      <c r="VY1128" s="945"/>
      <c r="VZ1128" s="945"/>
      <c r="WA1128" s="945"/>
      <c r="WB1128" s="945"/>
      <c r="WC1128" s="945"/>
      <c r="WD1128" s="945"/>
      <c r="WE1128" s="945"/>
      <c r="WF1128" s="945"/>
      <c r="WG1128" s="945"/>
      <c r="WH1128" s="945"/>
      <c r="WI1128" s="945"/>
      <c r="WJ1128" s="945"/>
      <c r="WK1128" s="945"/>
      <c r="WL1128" s="945"/>
      <c r="WM1128" s="945"/>
      <c r="WN1128" s="945"/>
      <c r="WO1128" s="945"/>
      <c r="WP1128" s="945"/>
      <c r="WQ1128" s="945"/>
      <c r="WR1128" s="945"/>
      <c r="WS1128" s="945"/>
      <c r="WT1128" s="945"/>
      <c r="WU1128" s="945"/>
      <c r="WV1128" s="945"/>
      <c r="WW1128" s="945"/>
      <c r="WX1128" s="945"/>
      <c r="WY1128" s="945"/>
      <c r="WZ1128" s="945"/>
      <c r="XA1128" s="945"/>
      <c r="XB1128" s="945"/>
      <c r="XC1128" s="945"/>
      <c r="XD1128" s="945"/>
      <c r="XE1128" s="945"/>
      <c r="XF1128" s="945"/>
      <c r="XG1128" s="945"/>
      <c r="XH1128" s="945"/>
      <c r="XI1128" s="945"/>
      <c r="XJ1128" s="945"/>
      <c r="XK1128" s="945"/>
      <c r="XL1128" s="945"/>
      <c r="XM1128" s="945"/>
      <c r="XN1128" s="945"/>
      <c r="XO1128" s="945"/>
      <c r="XP1128" s="945"/>
      <c r="XQ1128" s="945"/>
      <c r="XR1128" s="945"/>
      <c r="XS1128" s="945"/>
      <c r="XT1128" s="945"/>
      <c r="XU1128" s="945"/>
      <c r="XV1128" s="945"/>
      <c r="XW1128" s="945"/>
      <c r="XX1128" s="945"/>
      <c r="XY1128" s="945"/>
      <c r="XZ1128" s="945"/>
      <c r="YA1128" s="945"/>
      <c r="YB1128" s="945"/>
      <c r="YC1128" s="945"/>
      <c r="YD1128" s="945"/>
      <c r="YE1128" s="945"/>
      <c r="YF1128" s="945"/>
      <c r="YG1128" s="945"/>
      <c r="YH1128" s="945"/>
      <c r="YI1128" s="945"/>
      <c r="YJ1128" s="945"/>
      <c r="YK1128" s="945"/>
      <c r="YL1128" s="945"/>
      <c r="YM1128" s="945"/>
      <c r="YN1128" s="945"/>
      <c r="YO1128" s="945"/>
      <c r="YP1128" s="945"/>
      <c r="YQ1128" s="945"/>
      <c r="YR1128" s="945"/>
      <c r="YS1128" s="945"/>
      <c r="YT1128" s="945"/>
      <c r="YU1128" s="945"/>
      <c r="YV1128" s="945"/>
      <c r="YW1128" s="945"/>
      <c r="YX1128" s="945"/>
      <c r="YY1128" s="945"/>
      <c r="YZ1128" s="945"/>
      <c r="ZA1128" s="945"/>
      <c r="ZB1128" s="945"/>
      <c r="ZC1128" s="945"/>
      <c r="ZD1128" s="945"/>
      <c r="ZE1128" s="945"/>
      <c r="ZF1128" s="945"/>
      <c r="ZG1128" s="945"/>
      <c r="ZH1128" s="945"/>
      <c r="ZI1128" s="945"/>
      <c r="ZJ1128" s="945"/>
      <c r="ZK1128" s="945"/>
      <c r="ZL1128" s="945"/>
      <c r="ZM1128" s="945"/>
      <c r="ZN1128" s="945"/>
      <c r="ZO1128" s="945"/>
      <c r="ZP1128" s="945"/>
      <c r="ZQ1128" s="945"/>
      <c r="ZR1128" s="945"/>
      <c r="ZS1128" s="945"/>
      <c r="ZT1128" s="945"/>
      <c r="ZU1128" s="945"/>
      <c r="ZV1128" s="945"/>
      <c r="ZW1128" s="945"/>
      <c r="ZX1128" s="945"/>
      <c r="ZY1128" s="945"/>
      <c r="ZZ1128" s="945"/>
      <c r="AAA1128" s="945"/>
      <c r="AAB1128" s="945"/>
      <c r="AAC1128" s="945"/>
      <c r="AAD1128" s="945"/>
      <c r="AAE1128" s="945"/>
      <c r="AAF1128" s="945"/>
      <c r="AAG1128" s="945"/>
      <c r="AAH1128" s="945"/>
      <c r="AAI1128" s="945"/>
      <c r="AAJ1128" s="945"/>
      <c r="AAK1128" s="945"/>
      <c r="AAL1128" s="945"/>
      <c r="AAM1128" s="945"/>
      <c r="AAN1128" s="945"/>
      <c r="AAO1128" s="945"/>
      <c r="AAP1128" s="945"/>
      <c r="AAQ1128" s="945"/>
      <c r="AAR1128" s="945"/>
      <c r="AAS1128" s="945"/>
      <c r="AAT1128" s="945"/>
      <c r="AAU1128" s="945"/>
      <c r="AAV1128" s="945"/>
      <c r="AAW1128" s="945"/>
      <c r="AAX1128" s="945"/>
      <c r="AAY1128" s="945"/>
      <c r="AAZ1128" s="945"/>
      <c r="ABA1128" s="945"/>
      <c r="ABB1128" s="945"/>
      <c r="ABC1128" s="945"/>
      <c r="ABD1128" s="945"/>
      <c r="ABE1128" s="945"/>
      <c r="ABF1128" s="945"/>
      <c r="ABG1128" s="945"/>
      <c r="ABH1128" s="945"/>
      <c r="ABI1128" s="945"/>
      <c r="ABJ1128" s="945"/>
      <c r="ABK1128" s="945"/>
      <c r="ABL1128" s="945"/>
      <c r="ABM1128" s="945"/>
      <c r="ABN1128" s="945"/>
      <c r="ABO1128" s="945"/>
      <c r="ABP1128" s="945"/>
      <c r="ABQ1128" s="945"/>
      <c r="ABR1128" s="945"/>
      <c r="ABS1128" s="945"/>
      <c r="ABT1128" s="945"/>
      <c r="ABU1128" s="945"/>
      <c r="ABV1128" s="945"/>
      <c r="ABW1128" s="945"/>
      <c r="ABX1128" s="945"/>
      <c r="ABY1128" s="945"/>
      <c r="ABZ1128" s="945"/>
      <c r="ACA1128" s="945"/>
      <c r="ACB1128" s="945"/>
      <c r="ACC1128" s="945"/>
      <c r="ACD1128" s="945"/>
      <c r="ACE1128" s="945"/>
      <c r="ACF1128" s="945"/>
      <c r="ACG1128" s="945"/>
      <c r="ACH1128" s="945"/>
      <c r="ACI1128" s="945"/>
      <c r="ACJ1128" s="945"/>
      <c r="ACK1128" s="945"/>
      <c r="ACL1128" s="945"/>
      <c r="ACM1128" s="945"/>
      <c r="ACN1128" s="945"/>
      <c r="ACO1128" s="945"/>
      <c r="ACP1128" s="945"/>
      <c r="ACQ1128" s="938"/>
      <c r="ACR1128" s="944" t="s">
        <v>667</v>
      </c>
      <c r="ACS1128" s="949" t="s">
        <v>668</v>
      </c>
    </row>
    <row r="1129" spans="1:777" ht="95.25" customHeight="1">
      <c r="A1129" s="938"/>
      <c r="B1129" s="947"/>
      <c r="C1129" s="948"/>
      <c r="D1129" s="948"/>
      <c r="E1129" s="948"/>
      <c r="F1129" s="948"/>
      <c r="G1129" s="948"/>
      <c r="H1129" s="947"/>
      <c r="I1129" s="947"/>
      <c r="J1129" s="947"/>
      <c r="K1129" s="947"/>
      <c r="L1129" s="947"/>
      <c r="M1129" s="947"/>
      <c r="N1129" s="947"/>
      <c r="O1129" s="947"/>
      <c r="P1129" s="947"/>
      <c r="Q1129" s="947"/>
      <c r="R1129" s="947"/>
      <c r="S1129" s="947"/>
      <c r="T1129" s="947"/>
      <c r="U1129" s="947"/>
      <c r="V1129" s="947"/>
      <c r="W1129" s="947"/>
      <c r="X1129" s="947"/>
      <c r="Y1129" s="947"/>
      <c r="Z1129" s="947"/>
      <c r="AA1129" s="947"/>
      <c r="AB1129" s="945"/>
      <c r="AC1129" s="945"/>
      <c r="AD1129" s="945"/>
      <c r="AE1129" s="945"/>
      <c r="AF1129" s="945"/>
      <c r="AG1129" s="945"/>
      <c r="AH1129" s="945"/>
      <c r="AI1129" s="945"/>
      <c r="AJ1129" s="945"/>
      <c r="AK1129" s="945"/>
      <c r="AL1129" s="945"/>
      <c r="AM1129" s="945"/>
      <c r="AN1129" s="945"/>
      <c r="AO1129" s="945"/>
      <c r="AP1129" s="945"/>
      <c r="AQ1129" s="945"/>
      <c r="AR1129" s="945"/>
      <c r="AS1129" s="945"/>
      <c r="AT1129" s="945"/>
      <c r="AU1129" s="945"/>
      <c r="AV1129" s="947"/>
      <c r="AW1129" s="947"/>
      <c r="AX1129" s="947"/>
      <c r="AY1129" s="947"/>
      <c r="AZ1129" s="947"/>
      <c r="BA1129" s="947"/>
      <c r="BB1129" s="947"/>
      <c r="BC1129" s="947"/>
      <c r="BD1129" s="947"/>
      <c r="BE1129" s="947"/>
      <c r="BF1129" s="947"/>
      <c r="BG1129" s="947"/>
      <c r="BH1129" s="947"/>
      <c r="BI1129" s="947"/>
      <c r="BJ1129" s="947"/>
      <c r="BK1129" s="948"/>
      <c r="BL1129" s="948"/>
      <c r="BM1129" s="948"/>
      <c r="BN1129" s="948"/>
      <c r="BO1129" s="948"/>
      <c r="BP1129" s="948"/>
      <c r="BQ1129" s="948"/>
      <c r="BR1129" s="948"/>
      <c r="BS1129" s="948"/>
      <c r="BT1129" s="948"/>
      <c r="BU1129" s="948"/>
      <c r="BV1129" s="948"/>
      <c r="BW1129" s="948"/>
      <c r="BX1129" s="948"/>
      <c r="BY1129" s="948"/>
      <c r="BZ1129" s="948"/>
      <c r="CA1129" s="948"/>
      <c r="CB1129" s="947"/>
      <c r="CC1129" s="945"/>
      <c r="CD1129" s="946"/>
      <c r="CE1129" s="945"/>
      <c r="CF1129" s="945"/>
      <c r="CG1129" s="945"/>
      <c r="CH1129" s="945"/>
      <c r="CI1129" s="945"/>
      <c r="CJ1129" s="945"/>
      <c r="CK1129" s="945"/>
      <c r="CL1129" s="945"/>
      <c r="CM1129" s="945"/>
      <c r="CN1129" s="945"/>
      <c r="CO1129" s="945"/>
      <c r="CP1129" s="945"/>
      <c r="CQ1129" s="945"/>
      <c r="CR1129" s="945"/>
      <c r="CS1129" s="945"/>
      <c r="CT1129" s="945"/>
      <c r="CU1129" s="945"/>
      <c r="CV1129" s="945"/>
      <c r="CW1129" s="945"/>
      <c r="CX1129" s="945"/>
      <c r="CY1129" s="945"/>
      <c r="CZ1129" s="945"/>
      <c r="DA1129" s="945"/>
      <c r="DB1129" s="945"/>
      <c r="DC1129" s="945"/>
      <c r="DD1129" s="945"/>
      <c r="DE1129" s="945"/>
      <c r="DF1129" s="945"/>
      <c r="DG1129" s="945"/>
      <c r="DH1129" s="945"/>
      <c r="DI1129" s="945"/>
      <c r="DJ1129" s="945"/>
      <c r="DK1129" s="945"/>
      <c r="DL1129" s="945"/>
      <c r="DM1129" s="945"/>
      <c r="DN1129" s="945"/>
      <c r="DO1129" s="945"/>
      <c r="DP1129" s="945"/>
      <c r="DQ1129" s="945"/>
      <c r="DR1129" s="945"/>
      <c r="DS1129" s="945"/>
      <c r="DT1129" s="945"/>
      <c r="DU1129" s="945"/>
      <c r="DV1129" s="945"/>
      <c r="DW1129" s="945"/>
      <c r="DX1129" s="945"/>
      <c r="DY1129" s="945"/>
      <c r="DZ1129" s="945"/>
      <c r="EA1129" s="945"/>
      <c r="EB1129" s="945"/>
      <c r="EC1129" s="945"/>
      <c r="ED1129" s="945"/>
      <c r="EE1129" s="945"/>
      <c r="EF1129" s="945"/>
      <c r="EG1129" s="945"/>
      <c r="EH1129" s="945"/>
      <c r="EI1129" s="945"/>
      <c r="EJ1129" s="945"/>
      <c r="EK1129" s="945"/>
      <c r="EL1129" s="945"/>
      <c r="EM1129" s="945"/>
      <c r="EN1129" s="945"/>
      <c r="EO1129" s="945"/>
      <c r="EP1129" s="945"/>
      <c r="EQ1129" s="945"/>
      <c r="ER1129" s="945"/>
      <c r="ES1129" s="945"/>
      <c r="ET1129" s="945"/>
      <c r="EU1129" s="945"/>
      <c r="EV1129" s="945"/>
      <c r="EW1129" s="945"/>
      <c r="EX1129" s="945"/>
      <c r="EY1129" s="945"/>
      <c r="EZ1129" s="945"/>
      <c r="FA1129" s="945"/>
      <c r="FB1129" s="945"/>
      <c r="FC1129" s="945"/>
      <c r="FD1129" s="945"/>
      <c r="FE1129" s="945"/>
      <c r="FF1129" s="945"/>
      <c r="FG1129" s="945"/>
      <c r="FH1129" s="945"/>
      <c r="FI1129" s="945"/>
      <c r="FJ1129" s="945"/>
      <c r="FK1129" s="945"/>
      <c r="FL1129" s="945"/>
      <c r="FM1129" s="945"/>
      <c r="FN1129" s="945"/>
      <c r="FO1129" s="945"/>
      <c r="FP1129" s="945"/>
      <c r="FQ1129" s="945"/>
      <c r="FR1129" s="945"/>
      <c r="FS1129" s="945"/>
      <c r="FT1129" s="945"/>
      <c r="FU1129" s="945"/>
      <c r="FV1129" s="945"/>
      <c r="FW1129" s="945"/>
      <c r="FX1129" s="945"/>
      <c r="FY1129" s="945"/>
      <c r="FZ1129" s="945"/>
      <c r="GA1129" s="945"/>
      <c r="GB1129" s="945"/>
      <c r="GC1129" s="945"/>
      <c r="GD1129" s="945"/>
      <c r="GE1129" s="945"/>
      <c r="GF1129" s="945"/>
      <c r="GG1129" s="945"/>
      <c r="GH1129" s="945"/>
      <c r="GI1129" s="945"/>
      <c r="GJ1129" s="945"/>
      <c r="GK1129" s="945"/>
      <c r="GL1129" s="945"/>
      <c r="GM1129" s="945"/>
      <c r="GN1129" s="945"/>
      <c r="GO1129" s="945"/>
      <c r="GP1129" s="945"/>
      <c r="GQ1129" s="945"/>
      <c r="GR1129" s="945"/>
      <c r="GS1129" s="945"/>
      <c r="GT1129" s="945"/>
      <c r="GU1129" s="945"/>
      <c r="GV1129" s="945"/>
      <c r="GW1129" s="945"/>
      <c r="GX1129" s="945"/>
      <c r="GY1129" s="945"/>
      <c r="GZ1129" s="945"/>
      <c r="HA1129" s="945"/>
      <c r="HB1129" s="945"/>
      <c r="HC1129" s="945"/>
      <c r="HD1129" s="945"/>
      <c r="HE1129" s="945"/>
      <c r="HF1129" s="945"/>
      <c r="HG1129" s="945"/>
      <c r="HH1129" s="945"/>
      <c r="HI1129" s="945"/>
      <c r="HJ1129" s="945"/>
      <c r="HK1129" s="945"/>
      <c r="HL1129" s="945"/>
      <c r="HM1129" s="945"/>
      <c r="HN1129" s="945"/>
      <c r="HO1129" s="945"/>
      <c r="HP1129" s="945"/>
      <c r="HQ1129" s="945"/>
      <c r="HR1129" s="945"/>
      <c r="HS1129" s="945"/>
      <c r="HT1129" s="945"/>
      <c r="HU1129" s="945"/>
      <c r="HV1129" s="945"/>
      <c r="HW1129" s="945"/>
      <c r="HX1129" s="945"/>
      <c r="HY1129" s="945"/>
      <c r="HZ1129" s="945"/>
      <c r="IA1129" s="945"/>
      <c r="IB1129" s="945"/>
      <c r="IC1129" s="945"/>
      <c r="ID1129" s="945"/>
      <c r="IE1129" s="945"/>
      <c r="IF1129" s="945"/>
      <c r="IG1129" s="945"/>
      <c r="IH1129" s="945"/>
      <c r="II1129" s="945"/>
      <c r="IJ1129" s="945"/>
      <c r="IK1129" s="945"/>
      <c r="IL1129" s="945"/>
      <c r="IM1129" s="945"/>
      <c r="IN1129" s="945"/>
      <c r="IO1129" s="945"/>
      <c r="IP1129" s="945"/>
      <c r="IQ1129" s="945"/>
      <c r="IR1129" s="945"/>
      <c r="IS1129" s="945"/>
      <c r="IT1129" s="945"/>
      <c r="IU1129" s="945"/>
      <c r="IV1129" s="945"/>
      <c r="IW1129" s="945"/>
      <c r="IX1129" s="945"/>
      <c r="IY1129" s="945"/>
      <c r="IZ1129" s="945"/>
      <c r="JA1129" s="945"/>
      <c r="JB1129" s="945"/>
      <c r="JC1129" s="945"/>
      <c r="JD1129" s="945"/>
      <c r="JE1129" s="945"/>
      <c r="JF1129" s="945"/>
      <c r="JG1129" s="945"/>
      <c r="JH1129" s="945"/>
      <c r="JI1129" s="945"/>
      <c r="JJ1129" s="945"/>
      <c r="JK1129" s="945"/>
      <c r="JL1129" s="945"/>
      <c r="JM1129" s="945"/>
      <c r="JN1129" s="945"/>
      <c r="JO1129" s="945"/>
      <c r="JP1129" s="945"/>
      <c r="JQ1129" s="945"/>
      <c r="JR1129" s="945"/>
      <c r="JS1129" s="945"/>
      <c r="JT1129" s="945"/>
      <c r="JU1129" s="945"/>
      <c r="JV1129" s="945"/>
      <c r="JW1129" s="945"/>
      <c r="JX1129" s="945"/>
      <c r="JY1129" s="945"/>
      <c r="JZ1129" s="945"/>
      <c r="KA1129" s="945"/>
      <c r="KB1129" s="945"/>
      <c r="KC1129" s="945"/>
      <c r="KD1129" s="945"/>
      <c r="KE1129" s="945"/>
      <c r="KF1129" s="945"/>
      <c r="KG1129" s="945"/>
      <c r="KH1129" s="945"/>
      <c r="KI1129" s="945"/>
      <c r="KJ1129" s="945"/>
      <c r="KK1129" s="945"/>
      <c r="KL1129" s="945"/>
      <c r="KM1129" s="945"/>
      <c r="KN1129" s="945"/>
      <c r="KO1129" s="945"/>
      <c r="KP1129" s="945"/>
      <c r="KQ1129" s="945"/>
      <c r="KR1129" s="945"/>
      <c r="KS1129" s="945"/>
      <c r="KT1129" s="945"/>
      <c r="KU1129" s="945"/>
      <c r="KV1129" s="945"/>
      <c r="KW1129" s="945"/>
      <c r="KX1129" s="945"/>
      <c r="KY1129" s="945"/>
      <c r="KZ1129" s="945"/>
      <c r="LA1129" s="945"/>
      <c r="LB1129" s="945"/>
      <c r="LC1129" s="945"/>
      <c r="LD1129" s="945"/>
      <c r="LE1129" s="945"/>
      <c r="LF1129" s="945"/>
      <c r="LG1129" s="945"/>
      <c r="LH1129" s="945"/>
      <c r="LI1129" s="945"/>
      <c r="LJ1129" s="945"/>
      <c r="LK1129" s="945"/>
      <c r="LL1129" s="945"/>
      <c r="LM1129" s="945"/>
      <c r="LN1129" s="945"/>
      <c r="LO1129" s="945"/>
      <c r="LP1129" s="945"/>
      <c r="LQ1129" s="945"/>
      <c r="LR1129" s="945"/>
      <c r="LS1129" s="945"/>
      <c r="LT1129" s="945"/>
      <c r="LU1129" s="945"/>
      <c r="LV1129" s="945"/>
      <c r="LW1129" s="945"/>
      <c r="LX1129" s="945"/>
      <c r="LY1129" s="945"/>
      <c r="LZ1129" s="945"/>
      <c r="MA1129" s="945"/>
      <c r="MB1129" s="945"/>
      <c r="MC1129" s="945"/>
      <c r="MD1129" s="945"/>
      <c r="ME1129" s="945"/>
      <c r="MF1129" s="945"/>
      <c r="MG1129" s="945"/>
      <c r="MH1129" s="945"/>
      <c r="MI1129" s="945"/>
      <c r="MJ1129" s="945"/>
      <c r="MK1129" s="945"/>
      <c r="ML1129" s="945"/>
      <c r="MM1129" s="945"/>
      <c r="MN1129" s="945"/>
      <c r="MO1129" s="945"/>
      <c r="MP1129" s="945"/>
      <c r="MQ1129" s="945"/>
      <c r="MR1129" s="945"/>
      <c r="MS1129" s="945"/>
      <c r="MT1129" s="945"/>
      <c r="MU1129" s="945"/>
      <c r="MV1129" s="945"/>
      <c r="MW1129" s="945"/>
      <c r="MX1129" s="945"/>
      <c r="MY1129" s="945"/>
      <c r="MZ1129" s="945"/>
      <c r="NA1129" s="945"/>
      <c r="NB1129" s="945"/>
      <c r="NC1129" s="945"/>
      <c r="ND1129" s="945"/>
      <c r="NE1129" s="945"/>
      <c r="NF1129" s="945"/>
      <c r="NG1129" s="945"/>
      <c r="NH1129" s="945"/>
      <c r="NI1129" s="945"/>
      <c r="NJ1129" s="945"/>
      <c r="NK1129" s="945"/>
      <c r="NL1129" s="945"/>
      <c r="NM1129" s="945"/>
      <c r="NN1129" s="945"/>
      <c r="NO1129" s="945"/>
      <c r="NP1129" s="945"/>
      <c r="NQ1129" s="945"/>
      <c r="NR1129" s="945"/>
      <c r="NS1129" s="945"/>
      <c r="NT1129" s="945"/>
      <c r="NU1129" s="945"/>
      <c r="NV1129" s="945"/>
      <c r="NW1129" s="945"/>
      <c r="NX1129" s="945"/>
      <c r="NY1129" s="945"/>
      <c r="NZ1129" s="945"/>
      <c r="OA1129" s="945"/>
      <c r="OB1129" s="945"/>
      <c r="OC1129" s="945"/>
      <c r="OD1129" s="945"/>
      <c r="OE1129" s="945"/>
      <c r="OF1129" s="945"/>
      <c r="OG1129" s="945"/>
      <c r="OH1129" s="945"/>
      <c r="OI1129" s="945"/>
      <c r="OJ1129" s="945"/>
      <c r="OK1129" s="945"/>
      <c r="OL1129" s="945"/>
      <c r="OM1129" s="945"/>
      <c r="ON1129" s="945"/>
      <c r="OO1129" s="945"/>
      <c r="OP1129" s="945"/>
      <c r="OQ1129" s="945"/>
      <c r="OR1129" s="945"/>
      <c r="OS1129" s="945"/>
      <c r="OT1129" s="945"/>
      <c r="OU1129" s="945"/>
      <c r="OV1129" s="945"/>
      <c r="OW1129" s="945"/>
      <c r="OX1129" s="945"/>
      <c r="OY1129" s="945"/>
      <c r="OZ1129" s="945"/>
      <c r="PA1129" s="945"/>
      <c r="PB1129" s="945"/>
      <c r="PC1129" s="945"/>
      <c r="PD1129" s="945"/>
      <c r="PE1129" s="945"/>
      <c r="PF1129" s="945"/>
      <c r="PG1129" s="945"/>
      <c r="PH1129" s="945"/>
      <c r="PI1129" s="945"/>
      <c r="PJ1129" s="945"/>
      <c r="PK1129" s="945"/>
      <c r="PL1129" s="945"/>
      <c r="PM1129" s="945"/>
      <c r="PN1129" s="945"/>
      <c r="PO1129" s="945"/>
      <c r="PP1129" s="945"/>
      <c r="PQ1129" s="945"/>
      <c r="PR1129" s="945"/>
      <c r="PS1129" s="945"/>
      <c r="PT1129" s="945"/>
      <c r="PU1129" s="945"/>
      <c r="PV1129" s="945"/>
      <c r="PW1129" s="945"/>
      <c r="PX1129" s="945"/>
      <c r="PY1129" s="945"/>
      <c r="PZ1129" s="945"/>
      <c r="QA1129" s="945"/>
      <c r="QB1129" s="945"/>
      <c r="QC1129" s="945"/>
      <c r="QD1129" s="945"/>
      <c r="QE1129" s="945"/>
      <c r="QF1129" s="945"/>
      <c r="QG1129" s="945"/>
      <c r="QH1129" s="945"/>
      <c r="QI1129" s="945"/>
      <c r="QJ1129" s="945"/>
      <c r="QK1129" s="945"/>
      <c r="QL1129" s="945"/>
      <c r="QM1129" s="945"/>
      <c r="QN1129" s="945"/>
      <c r="QO1129" s="945"/>
      <c r="QP1129" s="945"/>
      <c r="QQ1129" s="945"/>
      <c r="QR1129" s="945"/>
      <c r="QS1129" s="945"/>
      <c r="QT1129" s="945"/>
      <c r="QU1129" s="945"/>
      <c r="QV1129" s="945"/>
      <c r="QW1129" s="945"/>
      <c r="QX1129" s="945"/>
      <c r="QY1129" s="945"/>
      <c r="QZ1129" s="945"/>
      <c r="RA1129" s="945"/>
      <c r="RB1129" s="945"/>
      <c r="RC1129" s="945"/>
      <c r="RD1129" s="945"/>
      <c r="RE1129" s="945"/>
      <c r="RF1129" s="945"/>
      <c r="RG1129" s="945"/>
      <c r="RH1129" s="945"/>
      <c r="RI1129" s="945"/>
      <c r="RJ1129" s="945"/>
      <c r="RK1129" s="945"/>
      <c r="RL1129" s="945"/>
      <c r="RM1129" s="945"/>
      <c r="RN1129" s="945"/>
      <c r="RO1129" s="945"/>
      <c r="RP1129" s="945"/>
      <c r="RQ1129" s="945"/>
      <c r="RR1129" s="945"/>
      <c r="RS1129" s="945"/>
      <c r="RT1129" s="945"/>
      <c r="RU1129" s="945"/>
      <c r="RV1129" s="945"/>
      <c r="RW1129" s="945"/>
      <c r="RX1129" s="945"/>
      <c r="RY1129" s="945"/>
      <c r="RZ1129" s="945"/>
      <c r="SA1129" s="945"/>
      <c r="SB1129" s="945"/>
      <c r="SC1129" s="945"/>
      <c r="SD1129" s="945"/>
      <c r="SE1129" s="945"/>
      <c r="SF1129" s="945"/>
      <c r="SG1129" s="945"/>
      <c r="SH1129" s="945"/>
      <c r="SI1129" s="945"/>
      <c r="SJ1129" s="945"/>
      <c r="SK1129" s="945"/>
      <c r="SL1129" s="945"/>
      <c r="SM1129" s="945"/>
      <c r="SN1129" s="945"/>
      <c r="SO1129" s="945"/>
      <c r="SP1129" s="945"/>
      <c r="SQ1129" s="945"/>
      <c r="SR1129" s="945"/>
      <c r="SS1129" s="945"/>
      <c r="ST1129" s="945"/>
      <c r="SU1129" s="945"/>
      <c r="SV1129" s="945"/>
      <c r="SW1129" s="945"/>
      <c r="SX1129" s="945"/>
      <c r="SY1129" s="945"/>
      <c r="SZ1129" s="945"/>
      <c r="TA1129" s="945"/>
      <c r="TB1129" s="945"/>
      <c r="TC1129" s="945"/>
      <c r="TD1129" s="945"/>
      <c r="TE1129" s="945"/>
      <c r="TF1129" s="945"/>
      <c r="TG1129" s="945"/>
      <c r="TH1129" s="945"/>
      <c r="TI1129" s="945"/>
      <c r="TJ1129" s="945"/>
      <c r="TK1129" s="945"/>
      <c r="TL1129" s="945"/>
      <c r="TM1129" s="945"/>
      <c r="TN1129" s="945"/>
      <c r="TO1129" s="945"/>
      <c r="TP1129" s="945"/>
      <c r="TQ1129" s="945"/>
      <c r="TR1129" s="945"/>
      <c r="TS1129" s="945"/>
      <c r="TT1129" s="945"/>
      <c r="TU1129" s="945"/>
      <c r="TV1129" s="945"/>
      <c r="TW1129" s="945"/>
      <c r="TX1129" s="945"/>
      <c r="TY1129" s="945"/>
      <c r="TZ1129" s="945"/>
      <c r="UA1129" s="945"/>
      <c r="UB1129" s="945"/>
      <c r="UC1129" s="945"/>
      <c r="UD1129" s="945"/>
      <c r="UE1129" s="945"/>
      <c r="UF1129" s="945"/>
      <c r="UG1129" s="945"/>
      <c r="UH1129" s="945"/>
      <c r="UI1129" s="945"/>
      <c r="UJ1129" s="945"/>
      <c r="UK1129" s="945"/>
      <c r="UL1129" s="945"/>
      <c r="UM1129" s="945"/>
      <c r="UN1129" s="945"/>
      <c r="UO1129" s="945"/>
      <c r="UP1129" s="945"/>
      <c r="UQ1129" s="945"/>
      <c r="UR1129" s="945"/>
      <c r="US1129" s="945"/>
      <c r="UT1129" s="945"/>
      <c r="UU1129" s="945"/>
      <c r="UV1129" s="945"/>
      <c r="UW1129" s="945"/>
      <c r="UX1129" s="945"/>
      <c r="UY1129" s="945"/>
      <c r="UZ1129" s="945"/>
      <c r="VA1129" s="945"/>
      <c r="VB1129" s="945"/>
      <c r="VC1129" s="945"/>
      <c r="VD1129" s="945"/>
      <c r="VE1129" s="945"/>
      <c r="VF1129" s="945"/>
      <c r="VG1129" s="945"/>
      <c r="VH1129" s="945"/>
      <c r="VI1129" s="945"/>
      <c r="VJ1129" s="945"/>
      <c r="VK1129" s="945"/>
      <c r="VL1129" s="945"/>
      <c r="VM1129" s="945"/>
      <c r="VN1129" s="945"/>
      <c r="VO1129" s="945"/>
      <c r="VP1129" s="945"/>
      <c r="VQ1129" s="945"/>
      <c r="VR1129" s="945"/>
      <c r="VS1129" s="945"/>
      <c r="VT1129" s="945"/>
      <c r="VU1129" s="945"/>
      <c r="VV1129" s="945"/>
      <c r="VW1129" s="945"/>
      <c r="VX1129" s="945"/>
      <c r="VY1129" s="945"/>
      <c r="VZ1129" s="945"/>
      <c r="WA1129" s="945"/>
      <c r="WB1129" s="945"/>
      <c r="WC1129" s="945"/>
      <c r="WD1129" s="945"/>
      <c r="WE1129" s="945"/>
      <c r="WF1129" s="945"/>
      <c r="WG1129" s="945"/>
      <c r="WH1129" s="945"/>
      <c r="WI1129" s="945"/>
      <c r="WJ1129" s="945"/>
      <c r="WK1129" s="945"/>
      <c r="WL1129" s="945"/>
      <c r="WM1129" s="945"/>
      <c r="WN1129" s="945"/>
      <c r="WO1129" s="945"/>
      <c r="WP1129" s="945"/>
      <c r="WQ1129" s="945"/>
      <c r="WR1129" s="945"/>
      <c r="WS1129" s="945"/>
      <c r="WT1129" s="945"/>
      <c r="WU1129" s="945"/>
      <c r="WV1129" s="945"/>
      <c r="WW1129" s="945"/>
      <c r="WX1129" s="945"/>
      <c r="WY1129" s="945"/>
      <c r="WZ1129" s="945"/>
      <c r="XA1129" s="945"/>
      <c r="XB1129" s="945"/>
      <c r="XC1129" s="945"/>
      <c r="XD1129" s="945"/>
      <c r="XE1129" s="945"/>
      <c r="XF1129" s="945"/>
      <c r="XG1129" s="945"/>
      <c r="XH1129" s="945"/>
      <c r="XI1129" s="945"/>
      <c r="XJ1129" s="945"/>
      <c r="XK1129" s="945"/>
      <c r="XL1129" s="945"/>
      <c r="XM1129" s="945"/>
      <c r="XN1129" s="945"/>
      <c r="XO1129" s="945"/>
      <c r="XP1129" s="945"/>
      <c r="XQ1129" s="945"/>
      <c r="XR1129" s="945"/>
      <c r="XS1129" s="945"/>
      <c r="XT1129" s="945"/>
      <c r="XU1129" s="945"/>
      <c r="XV1129" s="945"/>
      <c r="XW1129" s="945"/>
      <c r="XX1129" s="945"/>
      <c r="XY1129" s="945"/>
      <c r="XZ1129" s="945"/>
      <c r="YA1129" s="945"/>
      <c r="YB1129" s="945"/>
      <c r="YC1129" s="945"/>
      <c r="YD1129" s="945"/>
      <c r="YE1129" s="945"/>
      <c r="YF1129" s="945"/>
      <c r="YG1129" s="945"/>
      <c r="YH1129" s="945"/>
      <c r="YI1129" s="945"/>
      <c r="YJ1129" s="945"/>
      <c r="YK1129" s="945"/>
      <c r="YL1129" s="945"/>
      <c r="YM1129" s="945"/>
      <c r="YN1129" s="945"/>
      <c r="YO1129" s="945"/>
      <c r="YP1129" s="945"/>
      <c r="YQ1129" s="945"/>
      <c r="YR1129" s="945"/>
      <c r="YS1129" s="945"/>
      <c r="YT1129" s="945"/>
      <c r="YU1129" s="945"/>
      <c r="YV1129" s="945"/>
      <c r="YW1129" s="945"/>
      <c r="YX1129" s="945"/>
      <c r="YY1129" s="945"/>
      <c r="YZ1129" s="945"/>
      <c r="ZA1129" s="945"/>
      <c r="ZB1129" s="945"/>
      <c r="ZC1129" s="945"/>
      <c r="ZD1129" s="945"/>
      <c r="ZE1129" s="945"/>
      <c r="ZF1129" s="945"/>
      <c r="ZG1129" s="945"/>
      <c r="ZH1129" s="945"/>
      <c r="ZI1129" s="945"/>
      <c r="ZJ1129" s="945"/>
      <c r="ZK1129" s="945"/>
      <c r="ZL1129" s="945"/>
      <c r="ZM1129" s="945"/>
      <c r="ZN1129" s="945"/>
      <c r="ZO1129" s="945"/>
      <c r="ZP1129" s="945"/>
      <c r="ZQ1129" s="945"/>
      <c r="ZR1129" s="945"/>
      <c r="ZS1129" s="945"/>
      <c r="ZT1129" s="945"/>
      <c r="ZU1129" s="945"/>
      <c r="ZV1129" s="945"/>
      <c r="ZW1129" s="945"/>
      <c r="ZX1129" s="945"/>
      <c r="ZY1129" s="945"/>
      <c r="ZZ1129" s="945"/>
      <c r="AAA1129" s="945"/>
      <c r="AAB1129" s="945"/>
      <c r="AAC1129" s="945"/>
      <c r="AAD1129" s="945"/>
      <c r="AAE1129" s="945"/>
      <c r="AAF1129" s="945"/>
      <c r="AAG1129" s="945"/>
      <c r="AAH1129" s="945"/>
      <c r="AAI1129" s="945"/>
      <c r="AAJ1129" s="945"/>
      <c r="AAK1129" s="945"/>
      <c r="AAL1129" s="945"/>
      <c r="AAM1129" s="945"/>
      <c r="AAN1129" s="945"/>
      <c r="AAO1129" s="945"/>
      <c r="AAP1129" s="945"/>
      <c r="AAQ1129" s="945"/>
      <c r="AAR1129" s="945"/>
      <c r="AAS1129" s="945"/>
      <c r="AAT1129" s="945"/>
      <c r="AAU1129" s="945"/>
      <c r="AAV1129" s="945"/>
      <c r="AAW1129" s="945"/>
      <c r="AAX1129" s="945"/>
      <c r="AAY1129" s="945"/>
      <c r="AAZ1129" s="945"/>
      <c r="ABA1129" s="945"/>
      <c r="ABB1129" s="945"/>
      <c r="ABC1129" s="945"/>
      <c r="ABD1129" s="945"/>
      <c r="ABE1129" s="945"/>
      <c r="ABF1129" s="945"/>
      <c r="ABG1129" s="945"/>
      <c r="ABH1129" s="945"/>
      <c r="ABI1129" s="945"/>
      <c r="ABJ1129" s="945"/>
      <c r="ABK1129" s="945"/>
      <c r="ABL1129" s="945"/>
      <c r="ABM1129" s="945"/>
      <c r="ABN1129" s="945"/>
      <c r="ABO1129" s="945"/>
      <c r="ABP1129" s="945"/>
      <c r="ABQ1129" s="945"/>
      <c r="ABR1129" s="945"/>
      <c r="ABS1129" s="945"/>
      <c r="ABT1129" s="945"/>
      <c r="ABU1129" s="945"/>
      <c r="ABV1129" s="945"/>
      <c r="ABW1129" s="945"/>
      <c r="ABX1129" s="945"/>
      <c r="ABY1129" s="945"/>
      <c r="ABZ1129" s="945"/>
      <c r="ACA1129" s="945"/>
      <c r="ACB1129" s="945"/>
      <c r="ACC1129" s="945"/>
      <c r="ACD1129" s="945"/>
      <c r="ACE1129" s="945"/>
      <c r="ACF1129" s="945"/>
      <c r="ACG1129" s="945"/>
      <c r="ACH1129" s="945"/>
      <c r="ACI1129" s="945"/>
      <c r="ACJ1129" s="945"/>
      <c r="ACK1129" s="945"/>
      <c r="ACL1129" s="945"/>
      <c r="ACM1129" s="945"/>
      <c r="ACN1129" s="945"/>
      <c r="ACO1129" s="945"/>
      <c r="ACP1129" s="945"/>
      <c r="ACQ1129" s="938"/>
      <c r="ACR1129" s="944" t="s">
        <v>671</v>
      </c>
      <c r="ACS1129" s="949" t="s">
        <v>687</v>
      </c>
    </row>
    <row r="1130" spans="1:777" ht="81" customHeight="1">
      <c r="A1130" s="938"/>
      <c r="B1130" s="947"/>
      <c r="C1130" s="948"/>
      <c r="D1130" s="948"/>
      <c r="E1130" s="948"/>
      <c r="F1130" s="948"/>
      <c r="G1130" s="948"/>
      <c r="H1130" s="947"/>
      <c r="I1130" s="947"/>
      <c r="J1130" s="947"/>
      <c r="K1130" s="947"/>
      <c r="L1130" s="947"/>
      <c r="M1130" s="947"/>
      <c r="N1130" s="947"/>
      <c r="O1130" s="947"/>
      <c r="P1130" s="947"/>
      <c r="Q1130" s="947"/>
      <c r="R1130" s="947"/>
      <c r="S1130" s="947"/>
      <c r="T1130" s="947"/>
      <c r="U1130" s="947"/>
      <c r="V1130" s="947"/>
      <c r="W1130" s="947"/>
      <c r="X1130" s="947"/>
      <c r="Y1130" s="947"/>
      <c r="Z1130" s="947"/>
      <c r="AA1130" s="947"/>
      <c r="AB1130" s="945"/>
      <c r="AC1130" s="945"/>
      <c r="AD1130" s="945"/>
      <c r="AE1130" s="945"/>
      <c r="AF1130" s="945"/>
      <c r="AG1130" s="945"/>
      <c r="AH1130" s="945"/>
      <c r="AI1130" s="945"/>
      <c r="AJ1130" s="945"/>
      <c r="AK1130" s="945"/>
      <c r="AL1130" s="945"/>
      <c r="AM1130" s="945"/>
      <c r="AN1130" s="945"/>
      <c r="AO1130" s="945"/>
      <c r="AP1130" s="945"/>
      <c r="AQ1130" s="945"/>
      <c r="AR1130" s="945"/>
      <c r="AS1130" s="945"/>
      <c r="AT1130" s="945"/>
      <c r="AU1130" s="945"/>
      <c r="AV1130" s="947"/>
      <c r="AW1130" s="947"/>
      <c r="AX1130" s="947"/>
      <c r="AY1130" s="947"/>
      <c r="AZ1130" s="947"/>
      <c r="BA1130" s="947"/>
      <c r="BB1130" s="947"/>
      <c r="BC1130" s="947"/>
      <c r="BD1130" s="947"/>
      <c r="BE1130" s="947"/>
      <c r="BF1130" s="947"/>
      <c r="BG1130" s="947"/>
      <c r="BH1130" s="947"/>
      <c r="BI1130" s="947"/>
      <c r="BJ1130" s="947"/>
      <c r="BK1130" s="948"/>
      <c r="BL1130" s="948"/>
      <c r="BM1130" s="948"/>
      <c r="BN1130" s="948"/>
      <c r="BO1130" s="948"/>
      <c r="BP1130" s="948"/>
      <c r="BQ1130" s="948"/>
      <c r="BR1130" s="948"/>
      <c r="BS1130" s="948"/>
      <c r="BT1130" s="948"/>
      <c r="BU1130" s="948"/>
      <c r="BV1130" s="948"/>
      <c r="BW1130" s="948"/>
      <c r="BX1130" s="948"/>
      <c r="BY1130" s="948"/>
      <c r="BZ1130" s="948"/>
      <c r="CA1130" s="948"/>
      <c r="CB1130" s="947"/>
      <c r="CC1130" s="945"/>
      <c r="CD1130" s="946"/>
      <c r="CE1130" s="945"/>
      <c r="CF1130" s="945"/>
      <c r="CG1130" s="945"/>
      <c r="CH1130" s="945"/>
      <c r="CI1130" s="945"/>
      <c r="CJ1130" s="945"/>
      <c r="CK1130" s="945"/>
      <c r="CL1130" s="945"/>
      <c r="CM1130" s="945"/>
      <c r="CN1130" s="945"/>
      <c r="CO1130" s="945"/>
      <c r="CP1130" s="945"/>
      <c r="CQ1130" s="945"/>
      <c r="CR1130" s="945"/>
      <c r="CS1130" s="945"/>
      <c r="CT1130" s="945"/>
      <c r="CU1130" s="945"/>
      <c r="CV1130" s="945"/>
      <c r="CW1130" s="945"/>
      <c r="CX1130" s="945"/>
      <c r="CY1130" s="945"/>
      <c r="CZ1130" s="945"/>
      <c r="DA1130" s="945"/>
      <c r="DB1130" s="945"/>
      <c r="DC1130" s="945"/>
      <c r="DD1130" s="945"/>
      <c r="DE1130" s="945"/>
      <c r="DF1130" s="945"/>
      <c r="DG1130" s="945"/>
      <c r="DH1130" s="945"/>
      <c r="DI1130" s="945"/>
      <c r="DJ1130" s="945"/>
      <c r="DK1130" s="945"/>
      <c r="DL1130" s="945"/>
      <c r="DM1130" s="945"/>
      <c r="DN1130" s="945"/>
      <c r="DO1130" s="945"/>
      <c r="DP1130" s="945"/>
      <c r="DQ1130" s="945"/>
      <c r="DR1130" s="945"/>
      <c r="DS1130" s="945"/>
      <c r="DT1130" s="945"/>
      <c r="DU1130" s="945"/>
      <c r="DV1130" s="945"/>
      <c r="DW1130" s="945"/>
      <c r="DX1130" s="945"/>
      <c r="DY1130" s="945"/>
      <c r="DZ1130" s="945"/>
      <c r="EA1130" s="945"/>
      <c r="EB1130" s="945"/>
      <c r="EC1130" s="945"/>
      <c r="ED1130" s="945"/>
      <c r="EE1130" s="945"/>
      <c r="EF1130" s="945"/>
      <c r="EG1130" s="945"/>
      <c r="EH1130" s="945"/>
      <c r="EI1130" s="945"/>
      <c r="EJ1130" s="945"/>
      <c r="EK1130" s="945"/>
      <c r="EL1130" s="945"/>
      <c r="EM1130" s="945"/>
      <c r="EN1130" s="945"/>
      <c r="EO1130" s="945"/>
      <c r="EP1130" s="945"/>
      <c r="EQ1130" s="945"/>
      <c r="ER1130" s="945"/>
      <c r="ES1130" s="945"/>
      <c r="ET1130" s="945"/>
      <c r="EU1130" s="945"/>
      <c r="EV1130" s="945"/>
      <c r="EW1130" s="945"/>
      <c r="EX1130" s="945"/>
      <c r="EY1130" s="945"/>
      <c r="EZ1130" s="945"/>
      <c r="FA1130" s="945"/>
      <c r="FB1130" s="945"/>
      <c r="FC1130" s="945"/>
      <c r="FD1130" s="945"/>
      <c r="FE1130" s="945"/>
      <c r="FF1130" s="945"/>
      <c r="FG1130" s="945"/>
      <c r="FH1130" s="945"/>
      <c r="FI1130" s="945"/>
      <c r="FJ1130" s="945"/>
      <c r="FK1130" s="945"/>
      <c r="FL1130" s="945"/>
      <c r="FM1130" s="945"/>
      <c r="FN1130" s="945"/>
      <c r="FO1130" s="945"/>
      <c r="FP1130" s="945"/>
      <c r="FQ1130" s="945"/>
      <c r="FR1130" s="945"/>
      <c r="FS1130" s="945"/>
      <c r="FT1130" s="945"/>
      <c r="FU1130" s="945"/>
      <c r="FV1130" s="945"/>
      <c r="FW1130" s="945"/>
      <c r="FX1130" s="945"/>
      <c r="FY1130" s="945"/>
      <c r="FZ1130" s="945"/>
      <c r="GA1130" s="945"/>
      <c r="GB1130" s="945"/>
      <c r="GC1130" s="945"/>
      <c r="GD1130" s="945"/>
      <c r="GE1130" s="945"/>
      <c r="GF1130" s="945"/>
      <c r="GG1130" s="945"/>
      <c r="GH1130" s="945"/>
      <c r="GI1130" s="945"/>
      <c r="GJ1130" s="945"/>
      <c r="GK1130" s="945"/>
      <c r="GL1130" s="945"/>
      <c r="GM1130" s="945"/>
      <c r="GN1130" s="945"/>
      <c r="GO1130" s="945"/>
      <c r="GP1130" s="945"/>
      <c r="GQ1130" s="945"/>
      <c r="GR1130" s="945"/>
      <c r="GS1130" s="945"/>
      <c r="GT1130" s="945"/>
      <c r="GU1130" s="945"/>
      <c r="GV1130" s="945"/>
      <c r="GW1130" s="945"/>
      <c r="GX1130" s="945"/>
      <c r="GY1130" s="945"/>
      <c r="GZ1130" s="945"/>
      <c r="HA1130" s="945"/>
      <c r="HB1130" s="945"/>
      <c r="HC1130" s="945"/>
      <c r="HD1130" s="945"/>
      <c r="HE1130" s="945"/>
      <c r="HF1130" s="945"/>
      <c r="HG1130" s="945"/>
      <c r="HH1130" s="945"/>
      <c r="HI1130" s="945"/>
      <c r="HJ1130" s="945"/>
      <c r="HK1130" s="945"/>
      <c r="HL1130" s="945"/>
      <c r="HM1130" s="945"/>
      <c r="HN1130" s="945"/>
      <c r="HO1130" s="945"/>
      <c r="HP1130" s="945"/>
      <c r="HQ1130" s="945"/>
      <c r="HR1130" s="945"/>
      <c r="HS1130" s="945"/>
      <c r="HT1130" s="945"/>
      <c r="HU1130" s="945"/>
      <c r="HV1130" s="945"/>
      <c r="HW1130" s="945"/>
      <c r="HX1130" s="945"/>
      <c r="HY1130" s="945"/>
      <c r="HZ1130" s="945"/>
      <c r="IA1130" s="945"/>
      <c r="IB1130" s="945"/>
      <c r="IC1130" s="945"/>
      <c r="ID1130" s="945"/>
      <c r="IE1130" s="945"/>
      <c r="IF1130" s="945"/>
      <c r="IG1130" s="945"/>
      <c r="IH1130" s="945"/>
      <c r="II1130" s="945"/>
      <c r="IJ1130" s="945"/>
      <c r="IK1130" s="945"/>
      <c r="IL1130" s="945"/>
      <c r="IM1130" s="945"/>
      <c r="IN1130" s="945"/>
      <c r="IO1130" s="945"/>
      <c r="IP1130" s="945"/>
      <c r="IQ1130" s="945"/>
      <c r="IR1130" s="945"/>
      <c r="IS1130" s="945"/>
      <c r="IT1130" s="945"/>
      <c r="IU1130" s="945"/>
      <c r="IV1130" s="945"/>
      <c r="IW1130" s="945"/>
      <c r="IX1130" s="945"/>
      <c r="IY1130" s="945"/>
      <c r="IZ1130" s="945"/>
      <c r="JA1130" s="945"/>
      <c r="JB1130" s="945"/>
      <c r="JC1130" s="945"/>
      <c r="JD1130" s="945"/>
      <c r="JE1130" s="945"/>
      <c r="JF1130" s="945"/>
      <c r="JG1130" s="945"/>
      <c r="JH1130" s="945"/>
      <c r="JI1130" s="945"/>
      <c r="JJ1130" s="945"/>
      <c r="JK1130" s="945"/>
      <c r="JL1130" s="945"/>
      <c r="JM1130" s="945"/>
      <c r="JN1130" s="945"/>
      <c r="JO1130" s="945"/>
      <c r="JP1130" s="945"/>
      <c r="JQ1130" s="945"/>
      <c r="JR1130" s="945"/>
      <c r="JS1130" s="945"/>
      <c r="JT1130" s="945"/>
      <c r="JU1130" s="945"/>
      <c r="JV1130" s="945"/>
      <c r="JW1130" s="945"/>
      <c r="JX1130" s="945"/>
      <c r="JY1130" s="945"/>
      <c r="JZ1130" s="945"/>
      <c r="KA1130" s="945"/>
      <c r="KB1130" s="945"/>
      <c r="KC1130" s="945"/>
      <c r="KD1130" s="945"/>
      <c r="KE1130" s="945"/>
      <c r="KF1130" s="945"/>
      <c r="KG1130" s="945"/>
      <c r="KH1130" s="945"/>
      <c r="KI1130" s="945"/>
      <c r="KJ1130" s="945"/>
      <c r="KK1130" s="945"/>
      <c r="KL1130" s="945"/>
      <c r="KM1130" s="945"/>
      <c r="KN1130" s="945"/>
      <c r="KO1130" s="945"/>
      <c r="KP1130" s="945"/>
      <c r="KQ1130" s="945"/>
      <c r="KR1130" s="945"/>
      <c r="KS1130" s="945"/>
      <c r="KT1130" s="945"/>
      <c r="KU1130" s="945"/>
      <c r="KV1130" s="945"/>
      <c r="KW1130" s="945"/>
      <c r="KX1130" s="945"/>
      <c r="KY1130" s="945"/>
      <c r="KZ1130" s="945"/>
      <c r="LA1130" s="945"/>
      <c r="LB1130" s="945"/>
      <c r="LC1130" s="945"/>
      <c r="LD1130" s="945"/>
      <c r="LE1130" s="945"/>
      <c r="LF1130" s="945"/>
      <c r="LG1130" s="945"/>
      <c r="LH1130" s="945"/>
      <c r="LI1130" s="945"/>
      <c r="LJ1130" s="945"/>
      <c r="LK1130" s="945"/>
      <c r="LL1130" s="945"/>
      <c r="LM1130" s="945"/>
      <c r="LN1130" s="945"/>
      <c r="LO1130" s="945"/>
      <c r="LP1130" s="945"/>
      <c r="LQ1130" s="945"/>
      <c r="LR1130" s="945"/>
      <c r="LS1130" s="945"/>
      <c r="LT1130" s="945"/>
      <c r="LU1130" s="945"/>
      <c r="LV1130" s="945"/>
      <c r="LW1130" s="945"/>
      <c r="LX1130" s="945"/>
      <c r="LY1130" s="945"/>
      <c r="LZ1130" s="945"/>
      <c r="MA1130" s="945"/>
      <c r="MB1130" s="945"/>
      <c r="MC1130" s="945"/>
      <c r="MD1130" s="945"/>
      <c r="ME1130" s="945"/>
      <c r="MF1130" s="945"/>
      <c r="MG1130" s="945"/>
      <c r="MH1130" s="945"/>
      <c r="MI1130" s="945"/>
      <c r="MJ1130" s="945"/>
      <c r="MK1130" s="945"/>
      <c r="ML1130" s="945"/>
      <c r="MM1130" s="945"/>
      <c r="MN1130" s="945"/>
      <c r="MO1130" s="945"/>
      <c r="MP1130" s="945"/>
      <c r="MQ1130" s="945"/>
      <c r="MR1130" s="945"/>
      <c r="MS1130" s="945"/>
      <c r="MT1130" s="945"/>
      <c r="MU1130" s="945"/>
      <c r="MV1130" s="945"/>
      <c r="MW1130" s="945"/>
      <c r="MX1130" s="945"/>
      <c r="MY1130" s="945"/>
      <c r="MZ1130" s="945"/>
      <c r="NA1130" s="945"/>
      <c r="NB1130" s="945"/>
      <c r="NC1130" s="945"/>
      <c r="ND1130" s="945"/>
      <c r="NE1130" s="945"/>
      <c r="NF1130" s="945"/>
      <c r="NG1130" s="945"/>
      <c r="NH1130" s="945"/>
      <c r="NI1130" s="945"/>
      <c r="NJ1130" s="945"/>
      <c r="NK1130" s="945"/>
      <c r="NL1130" s="945"/>
      <c r="NM1130" s="945"/>
      <c r="NN1130" s="945"/>
      <c r="NO1130" s="945"/>
      <c r="NP1130" s="945"/>
      <c r="NQ1130" s="945"/>
      <c r="NR1130" s="945"/>
      <c r="NS1130" s="945"/>
      <c r="NT1130" s="945"/>
      <c r="NU1130" s="945"/>
      <c r="NV1130" s="945"/>
      <c r="NW1130" s="945"/>
      <c r="NX1130" s="945"/>
      <c r="NY1130" s="945"/>
      <c r="NZ1130" s="945"/>
      <c r="OA1130" s="945"/>
      <c r="OB1130" s="945"/>
      <c r="OC1130" s="945"/>
      <c r="OD1130" s="945"/>
      <c r="OE1130" s="945"/>
      <c r="OF1130" s="945"/>
      <c r="OG1130" s="945"/>
      <c r="OH1130" s="945"/>
      <c r="OI1130" s="945"/>
      <c r="OJ1130" s="945"/>
      <c r="OK1130" s="945"/>
      <c r="OL1130" s="945"/>
      <c r="OM1130" s="945"/>
      <c r="ON1130" s="945"/>
      <c r="OO1130" s="945"/>
      <c r="OP1130" s="945"/>
      <c r="OQ1130" s="945"/>
      <c r="OR1130" s="945"/>
      <c r="OS1130" s="945"/>
      <c r="OT1130" s="945"/>
      <c r="OU1130" s="945"/>
      <c r="OV1130" s="945"/>
      <c r="OW1130" s="945"/>
      <c r="OX1130" s="945"/>
      <c r="OY1130" s="945"/>
      <c r="OZ1130" s="945"/>
      <c r="PA1130" s="945"/>
      <c r="PB1130" s="945"/>
      <c r="PC1130" s="945"/>
      <c r="PD1130" s="945"/>
      <c r="PE1130" s="945"/>
      <c r="PF1130" s="945"/>
      <c r="PG1130" s="945"/>
      <c r="PH1130" s="945"/>
      <c r="PI1130" s="945"/>
      <c r="PJ1130" s="945"/>
      <c r="PK1130" s="945"/>
      <c r="PL1130" s="945"/>
      <c r="PM1130" s="945"/>
      <c r="PN1130" s="945"/>
      <c r="PO1130" s="945"/>
      <c r="PP1130" s="945"/>
      <c r="PQ1130" s="945"/>
      <c r="PR1130" s="945"/>
      <c r="PS1130" s="945"/>
      <c r="PT1130" s="945"/>
      <c r="PU1130" s="945"/>
      <c r="PV1130" s="945"/>
      <c r="PW1130" s="945"/>
      <c r="PX1130" s="945"/>
      <c r="PY1130" s="945"/>
      <c r="PZ1130" s="945"/>
      <c r="QA1130" s="945"/>
      <c r="QB1130" s="945"/>
      <c r="QC1130" s="945"/>
      <c r="QD1130" s="945"/>
      <c r="QE1130" s="945"/>
      <c r="QF1130" s="945"/>
      <c r="QG1130" s="945"/>
      <c r="QH1130" s="945"/>
      <c r="QI1130" s="945"/>
      <c r="QJ1130" s="945"/>
      <c r="QK1130" s="945"/>
      <c r="QL1130" s="945"/>
      <c r="QM1130" s="945"/>
      <c r="QN1130" s="945"/>
      <c r="QO1130" s="945"/>
      <c r="QP1130" s="945"/>
      <c r="QQ1130" s="945"/>
      <c r="QR1130" s="945"/>
      <c r="QS1130" s="945"/>
      <c r="QT1130" s="945"/>
      <c r="QU1130" s="945"/>
      <c r="QV1130" s="945"/>
      <c r="QW1130" s="945"/>
      <c r="QX1130" s="945"/>
      <c r="QY1130" s="945"/>
      <c r="QZ1130" s="945"/>
      <c r="RA1130" s="945"/>
      <c r="RB1130" s="945"/>
      <c r="RC1130" s="945"/>
      <c r="RD1130" s="945"/>
      <c r="RE1130" s="945"/>
      <c r="RF1130" s="945"/>
      <c r="RG1130" s="945"/>
      <c r="RH1130" s="945"/>
      <c r="RI1130" s="945"/>
      <c r="RJ1130" s="945"/>
      <c r="RK1130" s="945"/>
      <c r="RL1130" s="945"/>
      <c r="RM1130" s="945"/>
      <c r="RN1130" s="945"/>
      <c r="RO1130" s="945"/>
      <c r="RP1130" s="945"/>
      <c r="RQ1130" s="945"/>
      <c r="RR1130" s="945"/>
      <c r="RS1130" s="945"/>
      <c r="RT1130" s="945"/>
      <c r="RU1130" s="945"/>
      <c r="RV1130" s="945"/>
      <c r="RW1130" s="945"/>
      <c r="RX1130" s="945"/>
      <c r="RY1130" s="945"/>
      <c r="RZ1130" s="945"/>
      <c r="SA1130" s="945"/>
      <c r="SB1130" s="945"/>
      <c r="SC1130" s="945"/>
      <c r="SD1130" s="945"/>
      <c r="SE1130" s="945"/>
      <c r="SF1130" s="945"/>
      <c r="SG1130" s="945"/>
      <c r="SH1130" s="945"/>
      <c r="SI1130" s="945"/>
      <c r="SJ1130" s="945"/>
      <c r="SK1130" s="945"/>
      <c r="SL1130" s="945"/>
      <c r="SM1130" s="945"/>
      <c r="SN1130" s="945"/>
      <c r="SO1130" s="945"/>
      <c r="SP1130" s="945"/>
      <c r="SQ1130" s="945"/>
      <c r="SR1130" s="945"/>
      <c r="SS1130" s="945"/>
      <c r="ST1130" s="945"/>
      <c r="SU1130" s="945"/>
      <c r="SV1130" s="945"/>
      <c r="SW1130" s="945"/>
      <c r="SX1130" s="945"/>
      <c r="SY1130" s="945"/>
      <c r="SZ1130" s="945"/>
      <c r="TA1130" s="945"/>
      <c r="TB1130" s="945"/>
      <c r="TC1130" s="945"/>
      <c r="TD1130" s="945"/>
      <c r="TE1130" s="945"/>
      <c r="TF1130" s="945"/>
      <c r="TG1130" s="945"/>
      <c r="TH1130" s="945"/>
      <c r="TI1130" s="945"/>
      <c r="TJ1130" s="945"/>
      <c r="TK1130" s="945"/>
      <c r="TL1130" s="945"/>
      <c r="TM1130" s="945"/>
      <c r="TN1130" s="945"/>
      <c r="TO1130" s="945"/>
      <c r="TP1130" s="945"/>
      <c r="TQ1130" s="945"/>
      <c r="TR1130" s="945"/>
      <c r="TS1130" s="945"/>
      <c r="TT1130" s="945"/>
      <c r="TU1130" s="945"/>
      <c r="TV1130" s="945"/>
      <c r="TW1130" s="945"/>
      <c r="TX1130" s="945"/>
      <c r="TY1130" s="945"/>
      <c r="TZ1130" s="945"/>
      <c r="UA1130" s="945"/>
      <c r="UB1130" s="945"/>
      <c r="UC1130" s="945"/>
      <c r="UD1130" s="945"/>
      <c r="UE1130" s="945"/>
      <c r="UF1130" s="945"/>
      <c r="UG1130" s="945"/>
      <c r="UH1130" s="945"/>
      <c r="UI1130" s="945"/>
      <c r="UJ1130" s="945"/>
      <c r="UK1130" s="945"/>
      <c r="UL1130" s="945"/>
      <c r="UM1130" s="945"/>
      <c r="UN1130" s="945"/>
      <c r="UO1130" s="945"/>
      <c r="UP1130" s="945"/>
      <c r="UQ1130" s="945"/>
      <c r="UR1130" s="945"/>
      <c r="US1130" s="945"/>
      <c r="UT1130" s="945"/>
      <c r="UU1130" s="945"/>
      <c r="UV1130" s="945"/>
      <c r="UW1130" s="945"/>
      <c r="UX1130" s="945"/>
      <c r="UY1130" s="945"/>
      <c r="UZ1130" s="945"/>
      <c r="VA1130" s="945"/>
      <c r="VB1130" s="945"/>
      <c r="VC1130" s="945"/>
      <c r="VD1130" s="945"/>
      <c r="VE1130" s="945"/>
      <c r="VF1130" s="945"/>
      <c r="VG1130" s="945"/>
      <c r="VH1130" s="945"/>
      <c r="VI1130" s="945"/>
      <c r="VJ1130" s="945"/>
      <c r="VK1130" s="945"/>
      <c r="VL1130" s="945"/>
      <c r="VM1130" s="945"/>
      <c r="VN1130" s="945"/>
      <c r="VO1130" s="945"/>
      <c r="VP1130" s="945"/>
      <c r="VQ1130" s="945"/>
      <c r="VR1130" s="945"/>
      <c r="VS1130" s="945"/>
      <c r="VT1130" s="945"/>
      <c r="VU1130" s="945"/>
      <c r="VV1130" s="945"/>
      <c r="VW1130" s="945"/>
      <c r="VX1130" s="945"/>
      <c r="VY1130" s="945"/>
      <c r="VZ1130" s="945"/>
      <c r="WA1130" s="945"/>
      <c r="WB1130" s="945"/>
      <c r="WC1130" s="945"/>
      <c r="WD1130" s="945"/>
      <c r="WE1130" s="945"/>
      <c r="WF1130" s="945"/>
      <c r="WG1130" s="945"/>
      <c r="WH1130" s="945"/>
      <c r="WI1130" s="945"/>
      <c r="WJ1130" s="945"/>
      <c r="WK1130" s="945"/>
      <c r="WL1130" s="945"/>
      <c r="WM1130" s="945"/>
      <c r="WN1130" s="945"/>
      <c r="WO1130" s="945"/>
      <c r="WP1130" s="945"/>
      <c r="WQ1130" s="945"/>
      <c r="WR1130" s="945"/>
      <c r="WS1130" s="945"/>
      <c r="WT1130" s="945"/>
      <c r="WU1130" s="945"/>
      <c r="WV1130" s="945"/>
      <c r="WW1130" s="945"/>
      <c r="WX1130" s="945"/>
      <c r="WY1130" s="945"/>
      <c r="WZ1130" s="945"/>
      <c r="XA1130" s="945"/>
      <c r="XB1130" s="945"/>
      <c r="XC1130" s="945"/>
      <c r="XD1130" s="945"/>
      <c r="XE1130" s="945"/>
      <c r="XF1130" s="945"/>
      <c r="XG1130" s="945"/>
      <c r="XH1130" s="945"/>
      <c r="XI1130" s="945"/>
      <c r="XJ1130" s="945"/>
      <c r="XK1130" s="945"/>
      <c r="XL1130" s="945"/>
      <c r="XM1130" s="945"/>
      <c r="XN1130" s="945"/>
      <c r="XO1130" s="945"/>
      <c r="XP1130" s="945"/>
      <c r="XQ1130" s="945"/>
      <c r="XR1130" s="945"/>
      <c r="XS1130" s="945"/>
      <c r="XT1130" s="945"/>
      <c r="XU1130" s="945"/>
      <c r="XV1130" s="945"/>
      <c r="XW1130" s="945"/>
      <c r="XX1130" s="945"/>
      <c r="XY1130" s="945"/>
      <c r="XZ1130" s="945"/>
      <c r="YA1130" s="945"/>
      <c r="YB1130" s="945"/>
      <c r="YC1130" s="945"/>
      <c r="YD1130" s="945"/>
      <c r="YE1130" s="945"/>
      <c r="YF1130" s="945"/>
      <c r="YG1130" s="945"/>
      <c r="YH1130" s="945"/>
      <c r="YI1130" s="945"/>
      <c r="YJ1130" s="945"/>
      <c r="YK1130" s="945"/>
      <c r="YL1130" s="945"/>
      <c r="YM1130" s="945"/>
      <c r="YN1130" s="945"/>
      <c r="YO1130" s="945"/>
      <c r="YP1130" s="945"/>
      <c r="YQ1130" s="945"/>
      <c r="YR1130" s="945"/>
      <c r="YS1130" s="945"/>
      <c r="YT1130" s="945"/>
      <c r="YU1130" s="945"/>
      <c r="YV1130" s="945"/>
      <c r="YW1130" s="945"/>
      <c r="YX1130" s="945"/>
      <c r="YY1130" s="945"/>
      <c r="YZ1130" s="945"/>
      <c r="ZA1130" s="945"/>
      <c r="ZB1130" s="945"/>
      <c r="ZC1130" s="945"/>
      <c r="ZD1130" s="945"/>
      <c r="ZE1130" s="945"/>
      <c r="ZF1130" s="945"/>
      <c r="ZG1130" s="945"/>
      <c r="ZH1130" s="945"/>
      <c r="ZI1130" s="945"/>
      <c r="ZJ1130" s="945"/>
      <c r="ZK1130" s="945"/>
      <c r="ZL1130" s="945"/>
      <c r="ZM1130" s="945"/>
      <c r="ZN1130" s="945"/>
      <c r="ZO1130" s="945"/>
      <c r="ZP1130" s="945"/>
      <c r="ZQ1130" s="945"/>
      <c r="ZR1130" s="945"/>
      <c r="ZS1130" s="945"/>
      <c r="ZT1130" s="945"/>
      <c r="ZU1130" s="945"/>
      <c r="ZV1130" s="945"/>
      <c r="ZW1130" s="945"/>
      <c r="ZX1130" s="945"/>
      <c r="ZY1130" s="945"/>
      <c r="ZZ1130" s="945"/>
      <c r="AAA1130" s="945"/>
      <c r="AAB1130" s="945"/>
      <c r="AAC1130" s="945"/>
      <c r="AAD1130" s="945"/>
      <c r="AAE1130" s="945"/>
      <c r="AAF1130" s="945"/>
      <c r="AAG1130" s="945"/>
      <c r="AAH1130" s="945"/>
      <c r="AAI1130" s="945"/>
      <c r="AAJ1130" s="945"/>
      <c r="AAK1130" s="945"/>
      <c r="AAL1130" s="945"/>
      <c r="AAM1130" s="945"/>
      <c r="AAN1130" s="945"/>
      <c r="AAO1130" s="945"/>
      <c r="AAP1130" s="945"/>
      <c r="AAQ1130" s="945"/>
      <c r="AAR1130" s="945"/>
      <c r="AAS1130" s="945"/>
      <c r="AAT1130" s="945"/>
      <c r="AAU1130" s="945"/>
      <c r="AAV1130" s="945"/>
      <c r="AAW1130" s="945"/>
      <c r="AAX1130" s="945"/>
      <c r="AAY1130" s="945"/>
      <c r="AAZ1130" s="945"/>
      <c r="ABA1130" s="945"/>
      <c r="ABB1130" s="945"/>
      <c r="ABC1130" s="945"/>
      <c r="ABD1130" s="945"/>
      <c r="ABE1130" s="945"/>
      <c r="ABF1130" s="945"/>
      <c r="ABG1130" s="945"/>
      <c r="ABH1130" s="945"/>
      <c r="ABI1130" s="945"/>
      <c r="ABJ1130" s="945"/>
      <c r="ABK1130" s="945"/>
      <c r="ABL1130" s="945"/>
      <c r="ABM1130" s="945"/>
      <c r="ABN1130" s="945"/>
      <c r="ABO1130" s="945"/>
      <c r="ABP1130" s="945"/>
      <c r="ABQ1130" s="945"/>
      <c r="ABR1130" s="945"/>
      <c r="ABS1130" s="945"/>
      <c r="ABT1130" s="945"/>
      <c r="ABU1130" s="945"/>
      <c r="ABV1130" s="945"/>
      <c r="ABW1130" s="945"/>
      <c r="ABX1130" s="945"/>
      <c r="ABY1130" s="945"/>
      <c r="ABZ1130" s="945"/>
      <c r="ACA1130" s="945"/>
      <c r="ACB1130" s="945"/>
      <c r="ACC1130" s="945"/>
      <c r="ACD1130" s="945"/>
      <c r="ACE1130" s="945"/>
      <c r="ACF1130" s="945"/>
      <c r="ACG1130" s="945"/>
      <c r="ACH1130" s="945"/>
      <c r="ACI1130" s="945"/>
      <c r="ACJ1130" s="945"/>
      <c r="ACK1130" s="945"/>
      <c r="ACL1130" s="945"/>
      <c r="ACM1130" s="945"/>
      <c r="ACN1130" s="945"/>
      <c r="ACO1130" s="945"/>
      <c r="ACP1130" s="945"/>
      <c r="ACQ1130" s="938"/>
      <c r="ACR1130" s="944" t="s">
        <v>669</v>
      </c>
      <c r="ACS1130" s="943" t="s">
        <v>670</v>
      </c>
    </row>
    <row r="1131" spans="1:777" ht="94.5" customHeight="1">
      <c r="A1131" s="938"/>
      <c r="B1131" s="947"/>
      <c r="C1131" s="948"/>
      <c r="D1131" s="948"/>
      <c r="E1131" s="948"/>
      <c r="F1131" s="948"/>
      <c r="G1131" s="948"/>
      <c r="H1131" s="947"/>
      <c r="I1131" s="947"/>
      <c r="J1131" s="947"/>
      <c r="K1131" s="947"/>
      <c r="L1131" s="947"/>
      <c r="M1131" s="947"/>
      <c r="N1131" s="947"/>
      <c r="O1131" s="947"/>
      <c r="P1131" s="947"/>
      <c r="Q1131" s="947"/>
      <c r="R1131" s="947"/>
      <c r="S1131" s="947"/>
      <c r="T1131" s="947"/>
      <c r="U1131" s="947"/>
      <c r="V1131" s="947"/>
      <c r="W1131" s="947"/>
      <c r="X1131" s="947"/>
      <c r="Y1131" s="947"/>
      <c r="Z1131" s="947"/>
      <c r="AA1131" s="947"/>
      <c r="AB1131" s="945"/>
      <c r="AC1131" s="945"/>
      <c r="AD1131" s="945"/>
      <c r="AE1131" s="945"/>
      <c r="AF1131" s="945"/>
      <c r="AG1131" s="945"/>
      <c r="AH1131" s="945"/>
      <c r="AI1131" s="945"/>
      <c r="AJ1131" s="945"/>
      <c r="AK1131" s="945"/>
      <c r="AL1131" s="945"/>
      <c r="AM1131" s="945"/>
      <c r="AN1131" s="945"/>
      <c r="AO1131" s="945"/>
      <c r="AP1131" s="945"/>
      <c r="AQ1131" s="945"/>
      <c r="AR1131" s="945"/>
      <c r="AS1131" s="945"/>
      <c r="AT1131" s="945"/>
      <c r="AU1131" s="945"/>
      <c r="AV1131" s="947"/>
      <c r="AW1131" s="947"/>
      <c r="AX1131" s="947"/>
      <c r="AY1131" s="947"/>
      <c r="AZ1131" s="947"/>
      <c r="BA1131" s="947"/>
      <c r="BB1131" s="947"/>
      <c r="BC1131" s="947"/>
      <c r="BD1131" s="947"/>
      <c r="BE1131" s="947"/>
      <c r="BF1131" s="947"/>
      <c r="BG1131" s="947"/>
      <c r="BH1131" s="947"/>
      <c r="BI1131" s="947"/>
      <c r="BJ1131" s="947"/>
      <c r="BK1131" s="948"/>
      <c r="BL1131" s="948"/>
      <c r="BM1131" s="948"/>
      <c r="BN1131" s="948"/>
      <c r="BO1131" s="948"/>
      <c r="BP1131" s="948"/>
      <c r="BQ1131" s="948"/>
      <c r="BR1131" s="948"/>
      <c r="BS1131" s="948"/>
      <c r="BT1131" s="948"/>
      <c r="BU1131" s="948"/>
      <c r="BV1131" s="948"/>
      <c r="BW1131" s="948"/>
      <c r="BX1131" s="948"/>
      <c r="BY1131" s="948"/>
      <c r="BZ1131" s="948"/>
      <c r="CA1131" s="948"/>
      <c r="CB1131" s="947"/>
      <c r="CC1131" s="945"/>
      <c r="CD1131" s="946"/>
      <c r="CE1131" s="945"/>
      <c r="CF1131" s="945"/>
      <c r="CG1131" s="945"/>
      <c r="CH1131" s="945"/>
      <c r="CI1131" s="945"/>
      <c r="CJ1131" s="945"/>
      <c r="CK1131" s="945"/>
      <c r="CL1131" s="945"/>
      <c r="CM1131" s="945"/>
      <c r="CN1131" s="945"/>
      <c r="CO1131" s="945"/>
      <c r="CP1131" s="945"/>
      <c r="CQ1131" s="945"/>
      <c r="CR1131" s="945"/>
      <c r="CS1131" s="945"/>
      <c r="CT1131" s="945"/>
      <c r="CU1131" s="945"/>
      <c r="CV1131" s="945"/>
      <c r="CW1131" s="945"/>
      <c r="CX1131" s="945"/>
      <c r="CY1131" s="945"/>
      <c r="CZ1131" s="945"/>
      <c r="DA1131" s="945"/>
      <c r="DB1131" s="945"/>
      <c r="DC1131" s="945"/>
      <c r="DD1131" s="945"/>
      <c r="DE1131" s="945"/>
      <c r="DF1131" s="945"/>
      <c r="DG1131" s="945"/>
      <c r="DH1131" s="945"/>
      <c r="DI1131" s="945"/>
      <c r="DJ1131" s="945"/>
      <c r="DK1131" s="945"/>
      <c r="DL1131" s="945"/>
      <c r="DM1131" s="945"/>
      <c r="DN1131" s="945"/>
      <c r="DO1131" s="945"/>
      <c r="DP1131" s="945"/>
      <c r="DQ1131" s="945"/>
      <c r="DR1131" s="945"/>
      <c r="DS1131" s="945"/>
      <c r="DT1131" s="945"/>
      <c r="DU1131" s="945"/>
      <c r="DV1131" s="945"/>
      <c r="DW1131" s="945"/>
      <c r="DX1131" s="945"/>
      <c r="DY1131" s="945"/>
      <c r="DZ1131" s="945"/>
      <c r="EA1131" s="945"/>
      <c r="EB1131" s="945"/>
      <c r="EC1131" s="945"/>
      <c r="ED1131" s="945"/>
      <c r="EE1131" s="945"/>
      <c r="EF1131" s="945"/>
      <c r="EG1131" s="945"/>
      <c r="EH1131" s="945"/>
      <c r="EI1131" s="945"/>
      <c r="EJ1131" s="945"/>
      <c r="EK1131" s="945"/>
      <c r="EL1131" s="945"/>
      <c r="EM1131" s="945"/>
      <c r="EN1131" s="945"/>
      <c r="EO1131" s="945"/>
      <c r="EP1131" s="945"/>
      <c r="EQ1131" s="945"/>
      <c r="ER1131" s="945"/>
      <c r="ES1131" s="945"/>
      <c r="ET1131" s="945"/>
      <c r="EU1131" s="945"/>
      <c r="EV1131" s="945"/>
      <c r="EW1131" s="945"/>
      <c r="EX1131" s="945"/>
      <c r="EY1131" s="945"/>
      <c r="EZ1131" s="945"/>
      <c r="FA1131" s="945"/>
      <c r="FB1131" s="945"/>
      <c r="FC1131" s="945"/>
      <c r="FD1131" s="945"/>
      <c r="FE1131" s="945"/>
      <c r="FF1131" s="945"/>
      <c r="FG1131" s="945"/>
      <c r="FH1131" s="945"/>
      <c r="FI1131" s="945"/>
      <c r="FJ1131" s="945"/>
      <c r="FK1131" s="945"/>
      <c r="FL1131" s="945"/>
      <c r="FM1131" s="945"/>
      <c r="FN1131" s="945"/>
      <c r="FO1131" s="945"/>
      <c r="FP1131" s="945"/>
      <c r="FQ1131" s="945"/>
      <c r="FR1131" s="945"/>
      <c r="FS1131" s="945"/>
      <c r="FT1131" s="945"/>
      <c r="FU1131" s="945"/>
      <c r="FV1131" s="945"/>
      <c r="FW1131" s="945"/>
      <c r="FX1131" s="945"/>
      <c r="FY1131" s="945"/>
      <c r="FZ1131" s="945"/>
      <c r="GA1131" s="945"/>
      <c r="GB1131" s="945"/>
      <c r="GC1131" s="945"/>
      <c r="GD1131" s="945"/>
      <c r="GE1131" s="945"/>
      <c r="GF1131" s="945"/>
      <c r="GG1131" s="945"/>
      <c r="GH1131" s="945"/>
      <c r="GI1131" s="945"/>
      <c r="GJ1131" s="945"/>
      <c r="GK1131" s="945"/>
      <c r="GL1131" s="945"/>
      <c r="GM1131" s="945"/>
      <c r="GN1131" s="945"/>
      <c r="GO1131" s="945"/>
      <c r="GP1131" s="945"/>
      <c r="GQ1131" s="945"/>
      <c r="GR1131" s="945"/>
      <c r="GS1131" s="945"/>
      <c r="GT1131" s="945"/>
      <c r="GU1131" s="945"/>
      <c r="GV1131" s="945"/>
      <c r="GW1131" s="945"/>
      <c r="GX1131" s="945"/>
      <c r="GY1131" s="945"/>
      <c r="GZ1131" s="945"/>
      <c r="HA1131" s="945"/>
      <c r="HB1131" s="945"/>
      <c r="HC1131" s="945"/>
      <c r="HD1131" s="945"/>
      <c r="HE1131" s="945"/>
      <c r="HF1131" s="945"/>
      <c r="HG1131" s="945"/>
      <c r="HH1131" s="945"/>
      <c r="HI1131" s="945"/>
      <c r="HJ1131" s="945"/>
      <c r="HK1131" s="945"/>
      <c r="HL1131" s="945"/>
      <c r="HM1131" s="945"/>
      <c r="HN1131" s="945"/>
      <c r="HO1131" s="945"/>
      <c r="HP1131" s="945"/>
      <c r="HQ1131" s="945"/>
      <c r="HR1131" s="945"/>
      <c r="HS1131" s="945"/>
      <c r="HT1131" s="945"/>
      <c r="HU1131" s="945"/>
      <c r="HV1131" s="945"/>
      <c r="HW1131" s="945"/>
      <c r="HX1131" s="945"/>
      <c r="HY1131" s="945"/>
      <c r="HZ1131" s="945"/>
      <c r="IA1131" s="945"/>
      <c r="IB1131" s="945"/>
      <c r="IC1131" s="945"/>
      <c r="ID1131" s="945"/>
      <c r="IE1131" s="945"/>
      <c r="IF1131" s="945"/>
      <c r="IG1131" s="945"/>
      <c r="IH1131" s="945"/>
      <c r="II1131" s="945"/>
      <c r="IJ1131" s="945"/>
      <c r="IK1131" s="945"/>
      <c r="IL1131" s="945"/>
      <c r="IM1131" s="945"/>
      <c r="IN1131" s="945"/>
      <c r="IO1131" s="945"/>
      <c r="IP1131" s="945"/>
      <c r="IQ1131" s="945"/>
      <c r="IR1131" s="945"/>
      <c r="IS1131" s="945"/>
      <c r="IT1131" s="945"/>
      <c r="IU1131" s="945"/>
      <c r="IV1131" s="945"/>
      <c r="IW1131" s="945"/>
      <c r="IX1131" s="945"/>
      <c r="IY1131" s="945"/>
      <c r="IZ1131" s="945"/>
      <c r="JA1131" s="945"/>
      <c r="JB1131" s="945"/>
      <c r="JC1131" s="945"/>
      <c r="JD1131" s="945"/>
      <c r="JE1131" s="945"/>
      <c r="JF1131" s="945"/>
      <c r="JG1131" s="945"/>
      <c r="JH1131" s="945"/>
      <c r="JI1131" s="945"/>
      <c r="JJ1131" s="945"/>
      <c r="JK1131" s="945"/>
      <c r="JL1131" s="945"/>
      <c r="JM1131" s="945"/>
      <c r="JN1131" s="945"/>
      <c r="JO1131" s="945"/>
      <c r="JP1131" s="945"/>
      <c r="JQ1131" s="945"/>
      <c r="JR1131" s="945"/>
      <c r="JS1131" s="945"/>
      <c r="JT1131" s="945"/>
      <c r="JU1131" s="945"/>
      <c r="JV1131" s="945"/>
      <c r="JW1131" s="945"/>
      <c r="JX1131" s="945"/>
      <c r="JY1131" s="945"/>
      <c r="JZ1131" s="945"/>
      <c r="KA1131" s="945"/>
      <c r="KB1131" s="945"/>
      <c r="KC1131" s="945"/>
      <c r="KD1131" s="945"/>
      <c r="KE1131" s="945"/>
      <c r="KF1131" s="945"/>
      <c r="KG1131" s="945"/>
      <c r="KH1131" s="945"/>
      <c r="KI1131" s="945"/>
      <c r="KJ1131" s="945"/>
      <c r="KK1131" s="945"/>
      <c r="KL1131" s="945"/>
      <c r="KM1131" s="945"/>
      <c r="KN1131" s="945"/>
      <c r="KO1131" s="945"/>
      <c r="KP1131" s="945"/>
      <c r="KQ1131" s="945"/>
      <c r="KR1131" s="945"/>
      <c r="KS1131" s="945"/>
      <c r="KT1131" s="945"/>
      <c r="KU1131" s="945"/>
      <c r="KV1131" s="945"/>
      <c r="KW1131" s="945"/>
      <c r="KX1131" s="945"/>
      <c r="KY1131" s="945"/>
      <c r="KZ1131" s="945"/>
      <c r="LA1131" s="945"/>
      <c r="LB1131" s="945"/>
      <c r="LC1131" s="945"/>
      <c r="LD1131" s="945"/>
      <c r="LE1131" s="945"/>
      <c r="LF1131" s="945"/>
      <c r="LG1131" s="945"/>
      <c r="LH1131" s="945"/>
      <c r="LI1131" s="945"/>
      <c r="LJ1131" s="945"/>
      <c r="LK1131" s="945"/>
      <c r="LL1131" s="945"/>
      <c r="LM1131" s="945"/>
      <c r="LN1131" s="945"/>
      <c r="LO1131" s="945"/>
      <c r="LP1131" s="945"/>
      <c r="LQ1131" s="945"/>
      <c r="LR1131" s="945"/>
      <c r="LS1131" s="945"/>
      <c r="LT1131" s="945"/>
      <c r="LU1131" s="945"/>
      <c r="LV1131" s="945"/>
      <c r="LW1131" s="945"/>
      <c r="LX1131" s="945"/>
      <c r="LY1131" s="945"/>
      <c r="LZ1131" s="945"/>
      <c r="MA1131" s="945"/>
      <c r="MB1131" s="945"/>
      <c r="MC1131" s="945"/>
      <c r="MD1131" s="945"/>
      <c r="ME1131" s="945"/>
      <c r="MF1131" s="945"/>
      <c r="MG1131" s="945"/>
      <c r="MH1131" s="945"/>
      <c r="MI1131" s="945"/>
      <c r="MJ1131" s="945"/>
      <c r="MK1131" s="945"/>
      <c r="ML1131" s="945"/>
      <c r="MM1131" s="945"/>
      <c r="MN1131" s="945"/>
      <c r="MO1131" s="945"/>
      <c r="MP1131" s="945"/>
      <c r="MQ1131" s="945"/>
      <c r="MR1131" s="945"/>
      <c r="MS1131" s="945"/>
      <c r="MT1131" s="945"/>
      <c r="MU1131" s="945"/>
      <c r="MV1131" s="945"/>
      <c r="MW1131" s="945"/>
      <c r="MX1131" s="945"/>
      <c r="MY1131" s="945"/>
      <c r="MZ1131" s="945"/>
      <c r="NA1131" s="945"/>
      <c r="NB1131" s="945"/>
      <c r="NC1131" s="945"/>
      <c r="ND1131" s="945"/>
      <c r="NE1131" s="945"/>
      <c r="NF1131" s="945"/>
      <c r="NG1131" s="945"/>
      <c r="NH1131" s="945"/>
      <c r="NI1131" s="945"/>
      <c r="NJ1131" s="945"/>
      <c r="NK1131" s="945"/>
      <c r="NL1131" s="945"/>
      <c r="NM1131" s="945"/>
      <c r="NN1131" s="945"/>
      <c r="NO1131" s="945"/>
      <c r="NP1131" s="945"/>
      <c r="NQ1131" s="945"/>
      <c r="NR1131" s="945"/>
      <c r="NS1131" s="945"/>
      <c r="NT1131" s="945"/>
      <c r="NU1131" s="945"/>
      <c r="NV1131" s="945"/>
      <c r="NW1131" s="945"/>
      <c r="NX1131" s="945"/>
      <c r="NY1131" s="945"/>
      <c r="NZ1131" s="945"/>
      <c r="OA1131" s="945"/>
      <c r="OB1131" s="945"/>
      <c r="OC1131" s="945"/>
      <c r="OD1131" s="945"/>
      <c r="OE1131" s="945"/>
      <c r="OF1131" s="945"/>
      <c r="OG1131" s="945"/>
      <c r="OH1131" s="945"/>
      <c r="OI1131" s="945"/>
      <c r="OJ1131" s="945"/>
      <c r="OK1131" s="945"/>
      <c r="OL1131" s="945"/>
      <c r="OM1131" s="945"/>
      <c r="ON1131" s="945"/>
      <c r="OO1131" s="945"/>
      <c r="OP1131" s="945"/>
      <c r="OQ1131" s="945"/>
      <c r="OR1131" s="945"/>
      <c r="OS1131" s="945"/>
      <c r="OT1131" s="945"/>
      <c r="OU1131" s="945"/>
      <c r="OV1131" s="945"/>
      <c r="OW1131" s="945"/>
      <c r="OX1131" s="945"/>
      <c r="OY1131" s="945"/>
      <c r="OZ1131" s="945"/>
      <c r="PA1131" s="945"/>
      <c r="PB1131" s="945"/>
      <c r="PC1131" s="945"/>
      <c r="PD1131" s="945"/>
      <c r="PE1131" s="945"/>
      <c r="PF1131" s="945"/>
      <c r="PG1131" s="945"/>
      <c r="PH1131" s="945"/>
      <c r="PI1131" s="945"/>
      <c r="PJ1131" s="945"/>
      <c r="PK1131" s="945"/>
      <c r="PL1131" s="945"/>
      <c r="PM1131" s="945"/>
      <c r="PN1131" s="945"/>
      <c r="PO1131" s="945"/>
      <c r="PP1131" s="945"/>
      <c r="PQ1131" s="945"/>
      <c r="PR1131" s="945"/>
      <c r="PS1131" s="945"/>
      <c r="PT1131" s="945"/>
      <c r="PU1131" s="945"/>
      <c r="PV1131" s="945"/>
      <c r="PW1131" s="945"/>
      <c r="PX1131" s="945"/>
      <c r="PY1131" s="945"/>
      <c r="PZ1131" s="945"/>
      <c r="QA1131" s="945"/>
      <c r="QB1131" s="945"/>
      <c r="QC1131" s="945"/>
      <c r="QD1131" s="945"/>
      <c r="QE1131" s="945"/>
      <c r="QF1131" s="945"/>
      <c r="QG1131" s="945"/>
      <c r="QH1131" s="945"/>
      <c r="QI1131" s="945"/>
      <c r="QJ1131" s="945"/>
      <c r="QK1131" s="945"/>
      <c r="QL1131" s="945"/>
      <c r="QM1131" s="945"/>
      <c r="QN1131" s="945"/>
      <c r="QO1131" s="945"/>
      <c r="QP1131" s="945"/>
      <c r="QQ1131" s="945"/>
      <c r="QR1131" s="945"/>
      <c r="QS1131" s="945"/>
      <c r="QT1131" s="945"/>
      <c r="QU1131" s="945"/>
      <c r="QV1131" s="945"/>
      <c r="QW1131" s="945"/>
      <c r="QX1131" s="945"/>
      <c r="QY1131" s="945"/>
      <c r="QZ1131" s="945"/>
      <c r="RA1131" s="945"/>
      <c r="RB1131" s="945"/>
      <c r="RC1131" s="945"/>
      <c r="RD1131" s="945"/>
      <c r="RE1131" s="945"/>
      <c r="RF1131" s="945"/>
      <c r="RG1131" s="945"/>
      <c r="RH1131" s="945"/>
      <c r="RI1131" s="945"/>
      <c r="RJ1131" s="945"/>
      <c r="RK1131" s="945"/>
      <c r="RL1131" s="945"/>
      <c r="RM1131" s="945"/>
      <c r="RN1131" s="945"/>
      <c r="RO1131" s="945"/>
      <c r="RP1131" s="945"/>
      <c r="RQ1131" s="945"/>
      <c r="RR1131" s="945"/>
      <c r="RS1131" s="945"/>
      <c r="RT1131" s="945"/>
      <c r="RU1131" s="945"/>
      <c r="RV1131" s="945"/>
      <c r="RW1131" s="945"/>
      <c r="RX1131" s="945"/>
      <c r="RY1131" s="945"/>
      <c r="RZ1131" s="945"/>
      <c r="SA1131" s="945"/>
      <c r="SB1131" s="945"/>
      <c r="SC1131" s="945"/>
      <c r="SD1131" s="945"/>
      <c r="SE1131" s="945"/>
      <c r="SF1131" s="945"/>
      <c r="SG1131" s="945"/>
      <c r="SH1131" s="945"/>
      <c r="SI1131" s="945"/>
      <c r="SJ1131" s="945"/>
      <c r="SK1131" s="945"/>
      <c r="SL1131" s="945"/>
      <c r="SM1131" s="945"/>
      <c r="SN1131" s="945"/>
      <c r="SO1131" s="945"/>
      <c r="SP1131" s="945"/>
      <c r="SQ1131" s="945"/>
      <c r="SR1131" s="945"/>
      <c r="SS1131" s="945"/>
      <c r="ST1131" s="945"/>
      <c r="SU1131" s="945"/>
      <c r="SV1131" s="945"/>
      <c r="SW1131" s="945"/>
      <c r="SX1131" s="945"/>
      <c r="SY1131" s="945"/>
      <c r="SZ1131" s="945"/>
      <c r="TA1131" s="945"/>
      <c r="TB1131" s="945"/>
      <c r="TC1131" s="945"/>
      <c r="TD1131" s="945"/>
      <c r="TE1131" s="945"/>
      <c r="TF1131" s="945"/>
      <c r="TG1131" s="945"/>
      <c r="TH1131" s="945"/>
      <c r="TI1131" s="945"/>
      <c r="TJ1131" s="945"/>
      <c r="TK1131" s="945"/>
      <c r="TL1131" s="945"/>
      <c r="TM1131" s="945"/>
      <c r="TN1131" s="945"/>
      <c r="TO1131" s="945"/>
      <c r="TP1131" s="945"/>
      <c r="TQ1131" s="945"/>
      <c r="TR1131" s="945"/>
      <c r="TS1131" s="945"/>
      <c r="TT1131" s="945"/>
      <c r="TU1131" s="945"/>
      <c r="TV1131" s="945"/>
      <c r="TW1131" s="945"/>
      <c r="TX1131" s="945"/>
      <c r="TY1131" s="945"/>
      <c r="TZ1131" s="945"/>
      <c r="UA1131" s="945"/>
      <c r="UB1131" s="945"/>
      <c r="UC1131" s="945"/>
      <c r="UD1131" s="945"/>
      <c r="UE1131" s="945"/>
      <c r="UF1131" s="945"/>
      <c r="UG1131" s="945"/>
      <c r="UH1131" s="945"/>
      <c r="UI1131" s="945"/>
      <c r="UJ1131" s="945"/>
      <c r="UK1131" s="945"/>
      <c r="UL1131" s="945"/>
      <c r="UM1131" s="945"/>
      <c r="UN1131" s="945"/>
      <c r="UO1131" s="945"/>
      <c r="UP1131" s="945"/>
      <c r="UQ1131" s="945"/>
      <c r="UR1131" s="945"/>
      <c r="US1131" s="945"/>
      <c r="UT1131" s="945"/>
      <c r="UU1131" s="945"/>
      <c r="UV1131" s="945"/>
      <c r="UW1131" s="945"/>
      <c r="UX1131" s="945"/>
      <c r="UY1131" s="945"/>
      <c r="UZ1131" s="945"/>
      <c r="VA1131" s="945"/>
      <c r="VB1131" s="945"/>
      <c r="VC1131" s="945"/>
      <c r="VD1131" s="945"/>
      <c r="VE1131" s="945"/>
      <c r="VF1131" s="945"/>
      <c r="VG1131" s="945"/>
      <c r="VH1131" s="945"/>
      <c r="VI1131" s="945"/>
      <c r="VJ1131" s="945"/>
      <c r="VK1131" s="945"/>
      <c r="VL1131" s="945"/>
      <c r="VM1131" s="945"/>
      <c r="VN1131" s="945"/>
      <c r="VO1131" s="945"/>
      <c r="VP1131" s="945"/>
      <c r="VQ1131" s="945"/>
      <c r="VR1131" s="945"/>
      <c r="VS1131" s="945"/>
      <c r="VT1131" s="945"/>
      <c r="VU1131" s="945"/>
      <c r="VV1131" s="945"/>
      <c r="VW1131" s="945"/>
      <c r="VX1131" s="945"/>
      <c r="VY1131" s="945"/>
      <c r="VZ1131" s="945"/>
      <c r="WA1131" s="945"/>
      <c r="WB1131" s="945"/>
      <c r="WC1131" s="945"/>
      <c r="WD1131" s="945"/>
      <c r="WE1131" s="945"/>
      <c r="WF1131" s="945"/>
      <c r="WG1131" s="945"/>
      <c r="WH1131" s="945"/>
      <c r="WI1131" s="945"/>
      <c r="WJ1131" s="945"/>
      <c r="WK1131" s="945"/>
      <c r="WL1131" s="945"/>
      <c r="WM1131" s="945"/>
      <c r="WN1131" s="945"/>
      <c r="WO1131" s="945"/>
      <c r="WP1131" s="945"/>
      <c r="WQ1131" s="945"/>
      <c r="WR1131" s="945"/>
      <c r="WS1131" s="945"/>
      <c r="WT1131" s="945"/>
      <c r="WU1131" s="945"/>
      <c r="WV1131" s="945"/>
      <c r="WW1131" s="945"/>
      <c r="WX1131" s="945"/>
      <c r="WY1131" s="945"/>
      <c r="WZ1131" s="945"/>
      <c r="XA1131" s="945"/>
      <c r="XB1131" s="945"/>
      <c r="XC1131" s="945"/>
      <c r="XD1131" s="945"/>
      <c r="XE1131" s="945"/>
      <c r="XF1131" s="945"/>
      <c r="XG1131" s="945"/>
      <c r="XH1131" s="945"/>
      <c r="XI1131" s="945"/>
      <c r="XJ1131" s="945"/>
      <c r="XK1131" s="945"/>
      <c r="XL1131" s="945"/>
      <c r="XM1131" s="945"/>
      <c r="XN1131" s="945"/>
      <c r="XO1131" s="945"/>
      <c r="XP1131" s="945"/>
      <c r="XQ1131" s="945"/>
      <c r="XR1131" s="945"/>
      <c r="XS1131" s="945"/>
      <c r="XT1131" s="945"/>
      <c r="XU1131" s="945"/>
      <c r="XV1131" s="945"/>
      <c r="XW1131" s="945"/>
      <c r="XX1131" s="945"/>
      <c r="XY1131" s="945"/>
      <c r="XZ1131" s="945"/>
      <c r="YA1131" s="945"/>
      <c r="YB1131" s="945"/>
      <c r="YC1131" s="945"/>
      <c r="YD1131" s="945"/>
      <c r="YE1131" s="945"/>
      <c r="YF1131" s="945"/>
      <c r="YG1131" s="945"/>
      <c r="YH1131" s="945"/>
      <c r="YI1131" s="945"/>
      <c r="YJ1131" s="945"/>
      <c r="YK1131" s="945"/>
      <c r="YL1131" s="945"/>
      <c r="YM1131" s="945"/>
      <c r="YN1131" s="945"/>
      <c r="YO1131" s="945"/>
      <c r="YP1131" s="945"/>
      <c r="YQ1131" s="945"/>
      <c r="YR1131" s="945"/>
      <c r="YS1131" s="945"/>
      <c r="YT1131" s="945"/>
      <c r="YU1131" s="945"/>
      <c r="YV1131" s="945"/>
      <c r="YW1131" s="945"/>
      <c r="YX1131" s="945"/>
      <c r="YY1131" s="945"/>
      <c r="YZ1131" s="945"/>
      <c r="ZA1131" s="945"/>
      <c r="ZB1131" s="945"/>
      <c r="ZC1131" s="945"/>
      <c r="ZD1131" s="945"/>
      <c r="ZE1131" s="945"/>
      <c r="ZF1131" s="945"/>
      <c r="ZG1131" s="945"/>
      <c r="ZH1131" s="945"/>
      <c r="ZI1131" s="945"/>
      <c r="ZJ1131" s="945"/>
      <c r="ZK1131" s="945"/>
      <c r="ZL1131" s="945"/>
      <c r="ZM1131" s="945"/>
      <c r="ZN1131" s="945"/>
      <c r="ZO1131" s="945"/>
      <c r="ZP1131" s="945"/>
      <c r="ZQ1131" s="945"/>
      <c r="ZR1131" s="945"/>
      <c r="ZS1131" s="945"/>
      <c r="ZT1131" s="945"/>
      <c r="ZU1131" s="945"/>
      <c r="ZV1131" s="945"/>
      <c r="ZW1131" s="945"/>
      <c r="ZX1131" s="945"/>
      <c r="ZY1131" s="945"/>
      <c r="ZZ1131" s="945"/>
      <c r="AAA1131" s="945"/>
      <c r="AAB1131" s="945"/>
      <c r="AAC1131" s="945"/>
      <c r="AAD1131" s="945"/>
      <c r="AAE1131" s="945"/>
      <c r="AAF1131" s="945"/>
      <c r="AAG1131" s="945"/>
      <c r="AAH1131" s="945"/>
      <c r="AAI1131" s="945"/>
      <c r="AAJ1131" s="945"/>
      <c r="AAK1131" s="945"/>
      <c r="AAL1131" s="945"/>
      <c r="AAM1131" s="945"/>
      <c r="AAN1131" s="945"/>
      <c r="AAO1131" s="945"/>
      <c r="AAP1131" s="945"/>
      <c r="AAQ1131" s="945"/>
      <c r="AAR1131" s="945"/>
      <c r="AAS1131" s="945"/>
      <c r="AAT1131" s="945"/>
      <c r="AAU1131" s="945"/>
      <c r="AAV1131" s="945"/>
      <c r="AAW1131" s="945"/>
      <c r="AAX1131" s="945"/>
      <c r="AAY1131" s="945"/>
      <c r="AAZ1131" s="945"/>
      <c r="ABA1131" s="945"/>
      <c r="ABB1131" s="945"/>
      <c r="ABC1131" s="945"/>
      <c r="ABD1131" s="945"/>
      <c r="ABE1131" s="945"/>
      <c r="ABF1131" s="945"/>
      <c r="ABG1131" s="945"/>
      <c r="ABH1131" s="945"/>
      <c r="ABI1131" s="945"/>
      <c r="ABJ1131" s="945"/>
      <c r="ABK1131" s="945"/>
      <c r="ABL1131" s="945"/>
      <c r="ABM1131" s="945"/>
      <c r="ABN1131" s="945"/>
      <c r="ABO1131" s="945"/>
      <c r="ABP1131" s="945"/>
      <c r="ABQ1131" s="945"/>
      <c r="ABR1131" s="945"/>
      <c r="ABS1131" s="945"/>
      <c r="ABT1131" s="945"/>
      <c r="ABU1131" s="945"/>
      <c r="ABV1131" s="945"/>
      <c r="ABW1131" s="945"/>
      <c r="ABX1131" s="945"/>
      <c r="ABY1131" s="945"/>
      <c r="ABZ1131" s="945"/>
      <c r="ACA1131" s="945"/>
      <c r="ACB1131" s="945"/>
      <c r="ACC1131" s="945"/>
      <c r="ACD1131" s="945"/>
      <c r="ACE1131" s="945"/>
      <c r="ACF1131" s="945"/>
      <c r="ACG1131" s="945"/>
      <c r="ACH1131" s="945"/>
      <c r="ACI1131" s="945"/>
      <c r="ACJ1131" s="945"/>
      <c r="ACK1131" s="945"/>
      <c r="ACL1131" s="945"/>
      <c r="ACM1131" s="945"/>
      <c r="ACN1131" s="945"/>
      <c r="ACO1131" s="945"/>
      <c r="ACP1131" s="945"/>
      <c r="ACQ1131" s="938"/>
      <c r="ACR1131" s="944" t="s">
        <v>122</v>
      </c>
      <c r="ACS1131" s="943" t="s">
        <v>478</v>
      </c>
    </row>
    <row r="1132" spans="1:777" ht="60" customHeight="1">
      <c r="A1132" s="938"/>
      <c r="B1132" s="947"/>
      <c r="C1132" s="948"/>
      <c r="D1132" s="948"/>
      <c r="E1132" s="948"/>
      <c r="F1132" s="948"/>
      <c r="G1132" s="948"/>
      <c r="H1132" s="947"/>
      <c r="I1132" s="947"/>
      <c r="J1132" s="947"/>
      <c r="K1132" s="947"/>
      <c r="L1132" s="947"/>
      <c r="M1132" s="947"/>
      <c r="N1132" s="947"/>
      <c r="O1132" s="947"/>
      <c r="P1132" s="947"/>
      <c r="Q1132" s="947"/>
      <c r="R1132" s="947"/>
      <c r="S1132" s="947"/>
      <c r="T1132" s="947"/>
      <c r="U1132" s="947"/>
      <c r="V1132" s="947"/>
      <c r="W1132" s="947"/>
      <c r="X1132" s="947"/>
      <c r="Y1132" s="947"/>
      <c r="Z1132" s="947"/>
      <c r="AA1132" s="947"/>
      <c r="AB1132" s="945"/>
      <c r="AC1132" s="945"/>
      <c r="AD1132" s="945"/>
      <c r="AE1132" s="945"/>
      <c r="AF1132" s="945"/>
      <c r="AG1132" s="945"/>
      <c r="AH1132" s="945"/>
      <c r="AI1132" s="945"/>
      <c r="AJ1132" s="945"/>
      <c r="AK1132" s="945"/>
      <c r="AL1132" s="945"/>
      <c r="AM1132" s="945"/>
      <c r="AN1132" s="945"/>
      <c r="AO1132" s="945"/>
      <c r="AP1132" s="945"/>
      <c r="AQ1132" s="945"/>
      <c r="AR1132" s="945"/>
      <c r="AS1132" s="945"/>
      <c r="AT1132" s="945"/>
      <c r="AU1132" s="945"/>
      <c r="AV1132" s="947"/>
      <c r="AW1132" s="947"/>
      <c r="AX1132" s="947"/>
      <c r="AY1132" s="947"/>
      <c r="AZ1132" s="947"/>
      <c r="BA1132" s="947"/>
      <c r="BB1132" s="947"/>
      <c r="BC1132" s="947"/>
      <c r="BD1132" s="947"/>
      <c r="BE1132" s="947"/>
      <c r="BF1132" s="947"/>
      <c r="BG1132" s="947"/>
      <c r="BH1132" s="947"/>
      <c r="BI1132" s="947"/>
      <c r="BJ1132" s="947"/>
      <c r="BK1132" s="948"/>
      <c r="BL1132" s="948"/>
      <c r="BM1132" s="948"/>
      <c r="BN1132" s="948"/>
      <c r="BO1132" s="948"/>
      <c r="BP1132" s="948"/>
      <c r="BQ1132" s="948"/>
      <c r="BR1132" s="948"/>
      <c r="BS1132" s="948"/>
      <c r="BT1132" s="948"/>
      <c r="BU1132" s="948"/>
      <c r="BV1132" s="948"/>
      <c r="BW1132" s="948"/>
      <c r="BX1132" s="948"/>
      <c r="BY1132" s="948"/>
      <c r="BZ1132" s="948"/>
      <c r="CA1132" s="948"/>
      <c r="CB1132" s="947"/>
      <c r="CC1132" s="945"/>
      <c r="CD1132" s="946"/>
      <c r="CE1132" s="945"/>
      <c r="CF1132" s="945"/>
      <c r="CG1132" s="945"/>
      <c r="CH1132" s="945"/>
      <c r="CI1132" s="945"/>
      <c r="CJ1132" s="945"/>
      <c r="CK1132" s="945"/>
      <c r="CL1132" s="945"/>
      <c r="CM1132" s="945"/>
      <c r="CN1132" s="945"/>
      <c r="CO1132" s="945"/>
      <c r="CP1132" s="945"/>
      <c r="CQ1132" s="945"/>
      <c r="CR1132" s="945"/>
      <c r="CS1132" s="945"/>
      <c r="CT1132" s="945"/>
      <c r="CU1132" s="945"/>
      <c r="CV1132" s="945"/>
      <c r="CW1132" s="945"/>
      <c r="CX1132" s="945"/>
      <c r="CY1132" s="945"/>
      <c r="CZ1132" s="945"/>
      <c r="DA1132" s="945"/>
      <c r="DB1132" s="945"/>
      <c r="DC1132" s="945"/>
      <c r="DD1132" s="945"/>
      <c r="DE1132" s="945"/>
      <c r="DF1132" s="945"/>
      <c r="DG1132" s="945"/>
      <c r="DH1132" s="945"/>
      <c r="DI1132" s="945"/>
      <c r="DJ1132" s="945"/>
      <c r="DK1132" s="945"/>
      <c r="DL1132" s="945"/>
      <c r="DM1132" s="945"/>
      <c r="DN1132" s="945"/>
      <c r="DO1132" s="945"/>
      <c r="DP1132" s="945"/>
      <c r="DQ1132" s="945"/>
      <c r="DR1132" s="945"/>
      <c r="DS1132" s="945"/>
      <c r="DT1132" s="945"/>
      <c r="DU1132" s="945"/>
      <c r="DV1132" s="945"/>
      <c r="DW1132" s="945"/>
      <c r="DX1132" s="945"/>
      <c r="DY1132" s="945"/>
      <c r="DZ1132" s="945"/>
      <c r="EA1132" s="945"/>
      <c r="EB1132" s="945"/>
      <c r="EC1132" s="945"/>
      <c r="ED1132" s="945"/>
      <c r="EE1132" s="945"/>
      <c r="EF1132" s="945"/>
      <c r="EG1132" s="945"/>
      <c r="EH1132" s="945"/>
      <c r="EI1132" s="945"/>
      <c r="EJ1132" s="945"/>
      <c r="EK1132" s="945"/>
      <c r="EL1132" s="945"/>
      <c r="EM1132" s="945"/>
      <c r="EN1132" s="945"/>
      <c r="EO1132" s="945"/>
      <c r="EP1132" s="945"/>
      <c r="EQ1132" s="945"/>
      <c r="ER1132" s="945"/>
      <c r="ES1132" s="945"/>
      <c r="ET1132" s="945"/>
      <c r="EU1132" s="945"/>
      <c r="EV1132" s="945"/>
      <c r="EW1132" s="945"/>
      <c r="EX1132" s="945"/>
      <c r="EY1132" s="945"/>
      <c r="EZ1132" s="945"/>
      <c r="FA1132" s="945"/>
      <c r="FB1132" s="945"/>
      <c r="FC1132" s="945"/>
      <c r="FD1132" s="945"/>
      <c r="FE1132" s="945"/>
      <c r="FF1132" s="945"/>
      <c r="FG1132" s="945"/>
      <c r="FH1132" s="945"/>
      <c r="FI1132" s="945"/>
      <c r="FJ1132" s="945"/>
      <c r="FK1132" s="945"/>
      <c r="FL1132" s="945"/>
      <c r="FM1132" s="945"/>
      <c r="FN1132" s="945"/>
      <c r="FO1132" s="945"/>
      <c r="FP1132" s="945"/>
      <c r="FQ1132" s="945"/>
      <c r="FR1132" s="945"/>
      <c r="FS1132" s="945"/>
      <c r="FT1132" s="945"/>
      <c r="FU1132" s="945"/>
      <c r="FV1132" s="945"/>
      <c r="FW1132" s="945"/>
      <c r="FX1132" s="945"/>
      <c r="FY1132" s="945"/>
      <c r="FZ1132" s="945"/>
      <c r="GA1132" s="945"/>
      <c r="GB1132" s="945"/>
      <c r="GC1132" s="945"/>
      <c r="GD1132" s="945"/>
      <c r="GE1132" s="945"/>
      <c r="GF1132" s="945"/>
      <c r="GG1132" s="945"/>
      <c r="GH1132" s="945"/>
      <c r="GI1132" s="945"/>
      <c r="GJ1132" s="945"/>
      <c r="GK1132" s="945"/>
      <c r="GL1132" s="945"/>
      <c r="GM1132" s="945"/>
      <c r="GN1132" s="945"/>
      <c r="GO1132" s="945"/>
      <c r="GP1132" s="945"/>
      <c r="GQ1132" s="945"/>
      <c r="GR1132" s="945"/>
      <c r="GS1132" s="945"/>
      <c r="GT1132" s="945"/>
      <c r="GU1132" s="945"/>
      <c r="GV1132" s="945"/>
      <c r="GW1132" s="945"/>
      <c r="GX1132" s="945"/>
      <c r="GY1132" s="945"/>
      <c r="GZ1132" s="945"/>
      <c r="HA1132" s="945"/>
      <c r="HB1132" s="945"/>
      <c r="HC1132" s="945"/>
      <c r="HD1132" s="945"/>
      <c r="HE1132" s="945"/>
      <c r="HF1132" s="945"/>
      <c r="HG1132" s="945"/>
      <c r="HH1132" s="945"/>
      <c r="HI1132" s="945"/>
      <c r="HJ1132" s="945"/>
      <c r="HK1132" s="945"/>
      <c r="HL1132" s="945"/>
      <c r="HM1132" s="945"/>
      <c r="HN1132" s="945"/>
      <c r="HO1132" s="945"/>
      <c r="HP1132" s="945"/>
      <c r="HQ1132" s="945"/>
      <c r="HR1132" s="945"/>
      <c r="HS1132" s="945"/>
      <c r="HT1132" s="945"/>
      <c r="HU1132" s="945"/>
      <c r="HV1132" s="945"/>
      <c r="HW1132" s="945"/>
      <c r="HX1132" s="945"/>
      <c r="HY1132" s="945"/>
      <c r="HZ1132" s="945"/>
      <c r="IA1132" s="945"/>
      <c r="IB1132" s="945"/>
      <c r="IC1132" s="945"/>
      <c r="ID1132" s="945"/>
      <c r="IE1132" s="945"/>
      <c r="IF1132" s="945"/>
      <c r="IG1132" s="945"/>
      <c r="IH1132" s="945"/>
      <c r="II1132" s="945"/>
      <c r="IJ1132" s="945"/>
      <c r="IK1132" s="945"/>
      <c r="IL1132" s="945"/>
      <c r="IM1132" s="945"/>
      <c r="IN1132" s="945"/>
      <c r="IO1132" s="945"/>
      <c r="IP1132" s="945"/>
      <c r="IQ1132" s="945"/>
      <c r="IR1132" s="945"/>
      <c r="IS1132" s="945"/>
      <c r="IT1132" s="945"/>
      <c r="IU1132" s="945"/>
      <c r="IV1132" s="945"/>
      <c r="IW1132" s="945"/>
      <c r="IX1132" s="945"/>
      <c r="IY1132" s="945"/>
      <c r="IZ1132" s="945"/>
      <c r="JA1132" s="945"/>
      <c r="JB1132" s="945"/>
      <c r="JC1132" s="945"/>
      <c r="JD1132" s="945"/>
      <c r="JE1132" s="945"/>
      <c r="JF1132" s="945"/>
      <c r="JG1132" s="945"/>
      <c r="JH1132" s="945"/>
      <c r="JI1132" s="945"/>
      <c r="JJ1132" s="945"/>
      <c r="JK1132" s="945"/>
      <c r="JL1132" s="945"/>
      <c r="JM1132" s="945"/>
      <c r="JN1132" s="945"/>
      <c r="JO1132" s="945"/>
      <c r="JP1132" s="945"/>
      <c r="JQ1132" s="945"/>
      <c r="JR1132" s="945"/>
      <c r="JS1132" s="945"/>
      <c r="JT1132" s="945"/>
      <c r="JU1132" s="945"/>
      <c r="JV1132" s="945"/>
      <c r="JW1132" s="945"/>
      <c r="JX1132" s="945"/>
      <c r="JY1132" s="945"/>
      <c r="JZ1132" s="945"/>
      <c r="KA1132" s="945"/>
      <c r="KB1132" s="945"/>
      <c r="KC1132" s="945"/>
      <c r="KD1132" s="945"/>
      <c r="KE1132" s="945"/>
      <c r="KF1132" s="945"/>
      <c r="KG1132" s="945"/>
      <c r="KH1132" s="945"/>
      <c r="KI1132" s="945"/>
      <c r="KJ1132" s="945"/>
      <c r="KK1132" s="945"/>
      <c r="KL1132" s="945"/>
      <c r="KM1132" s="945"/>
      <c r="KN1132" s="945"/>
      <c r="KO1132" s="945"/>
      <c r="KP1132" s="945"/>
      <c r="KQ1132" s="945"/>
      <c r="KR1132" s="945"/>
      <c r="KS1132" s="945"/>
      <c r="KT1132" s="945"/>
      <c r="KU1132" s="945"/>
      <c r="KV1132" s="945"/>
      <c r="KW1132" s="945"/>
      <c r="KX1132" s="945"/>
      <c r="KY1132" s="945"/>
      <c r="KZ1132" s="945"/>
      <c r="LA1132" s="945"/>
      <c r="LB1132" s="945"/>
      <c r="LC1132" s="945"/>
      <c r="LD1132" s="945"/>
      <c r="LE1132" s="945"/>
      <c r="LF1132" s="945"/>
      <c r="LG1132" s="945"/>
      <c r="LH1132" s="945"/>
      <c r="LI1132" s="945"/>
      <c r="LJ1132" s="945"/>
      <c r="LK1132" s="945"/>
      <c r="LL1132" s="945"/>
      <c r="LM1132" s="945"/>
      <c r="LN1132" s="945"/>
      <c r="LO1132" s="945"/>
      <c r="LP1132" s="945"/>
      <c r="LQ1132" s="945"/>
      <c r="LR1132" s="945"/>
      <c r="LS1132" s="945"/>
      <c r="LT1132" s="945"/>
      <c r="LU1132" s="945"/>
      <c r="LV1132" s="945"/>
      <c r="LW1132" s="945"/>
      <c r="LX1132" s="945"/>
      <c r="LY1132" s="945"/>
      <c r="LZ1132" s="945"/>
      <c r="MA1132" s="945"/>
      <c r="MB1132" s="945"/>
      <c r="MC1132" s="945"/>
      <c r="MD1132" s="945"/>
      <c r="ME1132" s="945"/>
      <c r="MF1132" s="945"/>
      <c r="MG1132" s="945"/>
      <c r="MH1132" s="945"/>
      <c r="MI1132" s="945"/>
      <c r="MJ1132" s="945"/>
      <c r="MK1132" s="945"/>
      <c r="ML1132" s="945"/>
      <c r="MM1132" s="945"/>
      <c r="MN1132" s="945"/>
      <c r="MO1132" s="945"/>
      <c r="MP1132" s="945"/>
      <c r="MQ1132" s="945"/>
      <c r="MR1132" s="945"/>
      <c r="MS1132" s="945"/>
      <c r="MT1132" s="945"/>
      <c r="MU1132" s="945"/>
      <c r="MV1132" s="945"/>
      <c r="MW1132" s="945"/>
      <c r="MX1132" s="945"/>
      <c r="MY1132" s="945"/>
      <c r="MZ1132" s="945"/>
      <c r="NA1132" s="945"/>
      <c r="NB1132" s="945"/>
      <c r="NC1132" s="945"/>
      <c r="ND1132" s="945"/>
      <c r="NE1132" s="945"/>
      <c r="NF1132" s="945"/>
      <c r="NG1132" s="945"/>
      <c r="NH1132" s="945"/>
      <c r="NI1132" s="945"/>
      <c r="NJ1132" s="945"/>
      <c r="NK1132" s="945"/>
      <c r="NL1132" s="945"/>
      <c r="NM1132" s="945"/>
      <c r="NN1132" s="945"/>
      <c r="NO1132" s="945"/>
      <c r="NP1132" s="945"/>
      <c r="NQ1132" s="945"/>
      <c r="NR1132" s="945"/>
      <c r="NS1132" s="945"/>
      <c r="NT1132" s="945"/>
      <c r="NU1132" s="945"/>
      <c r="NV1132" s="945"/>
      <c r="NW1132" s="945"/>
      <c r="NX1132" s="945"/>
      <c r="NY1132" s="945"/>
      <c r="NZ1132" s="945"/>
      <c r="OA1132" s="945"/>
      <c r="OB1132" s="945"/>
      <c r="OC1132" s="945"/>
      <c r="OD1132" s="945"/>
      <c r="OE1132" s="945"/>
      <c r="OF1132" s="945"/>
      <c r="OG1132" s="945"/>
      <c r="OH1132" s="945"/>
      <c r="OI1132" s="945"/>
      <c r="OJ1132" s="945"/>
      <c r="OK1132" s="945"/>
      <c r="OL1132" s="945"/>
      <c r="OM1132" s="945"/>
      <c r="ON1132" s="945"/>
      <c r="OO1132" s="945"/>
      <c r="OP1132" s="945"/>
      <c r="OQ1132" s="945"/>
      <c r="OR1132" s="945"/>
      <c r="OS1132" s="945"/>
      <c r="OT1132" s="945"/>
      <c r="OU1132" s="945"/>
      <c r="OV1132" s="945"/>
      <c r="OW1132" s="945"/>
      <c r="OX1132" s="945"/>
      <c r="OY1132" s="945"/>
      <c r="OZ1132" s="945"/>
      <c r="PA1132" s="945"/>
      <c r="PB1132" s="945"/>
      <c r="PC1132" s="945"/>
      <c r="PD1132" s="945"/>
      <c r="PE1132" s="945"/>
      <c r="PF1132" s="945"/>
      <c r="PG1132" s="945"/>
      <c r="PH1132" s="945"/>
      <c r="PI1132" s="945"/>
      <c r="PJ1132" s="945"/>
      <c r="PK1132" s="945"/>
      <c r="PL1132" s="945"/>
      <c r="PM1132" s="945"/>
      <c r="PN1132" s="945"/>
      <c r="PO1132" s="945"/>
      <c r="PP1132" s="945"/>
      <c r="PQ1132" s="945"/>
      <c r="PR1132" s="945"/>
      <c r="PS1132" s="945"/>
      <c r="PT1132" s="945"/>
      <c r="PU1132" s="945"/>
      <c r="PV1132" s="945"/>
      <c r="PW1132" s="945"/>
      <c r="PX1132" s="945"/>
      <c r="PY1132" s="945"/>
      <c r="PZ1132" s="945"/>
      <c r="QA1132" s="945"/>
      <c r="QB1132" s="945"/>
      <c r="QC1132" s="945"/>
      <c r="QD1132" s="945"/>
      <c r="QE1132" s="945"/>
      <c r="QF1132" s="945"/>
      <c r="QG1132" s="945"/>
      <c r="QH1132" s="945"/>
      <c r="QI1132" s="945"/>
      <c r="QJ1132" s="945"/>
      <c r="QK1132" s="945"/>
      <c r="QL1132" s="945"/>
      <c r="QM1132" s="945"/>
      <c r="QN1132" s="945"/>
      <c r="QO1132" s="945"/>
      <c r="QP1132" s="945"/>
      <c r="QQ1132" s="945"/>
      <c r="QR1132" s="945"/>
      <c r="QS1132" s="945"/>
      <c r="QT1132" s="945"/>
      <c r="QU1132" s="945"/>
      <c r="QV1132" s="945"/>
      <c r="QW1132" s="945"/>
      <c r="QX1132" s="945"/>
      <c r="QY1132" s="945"/>
      <c r="QZ1132" s="945"/>
      <c r="RA1132" s="945"/>
      <c r="RB1132" s="945"/>
      <c r="RC1132" s="945"/>
      <c r="RD1132" s="945"/>
      <c r="RE1132" s="945"/>
      <c r="RF1132" s="945"/>
      <c r="RG1132" s="945"/>
      <c r="RH1132" s="945"/>
      <c r="RI1132" s="945"/>
      <c r="RJ1132" s="945"/>
      <c r="RK1132" s="945"/>
      <c r="RL1132" s="945"/>
      <c r="RM1132" s="945"/>
      <c r="RN1132" s="945"/>
      <c r="RO1132" s="945"/>
      <c r="RP1132" s="945"/>
      <c r="RQ1132" s="945"/>
      <c r="RR1132" s="945"/>
      <c r="RS1132" s="945"/>
      <c r="RT1132" s="945"/>
      <c r="RU1132" s="945"/>
      <c r="RV1132" s="945"/>
      <c r="RW1132" s="945"/>
      <c r="RX1132" s="945"/>
      <c r="RY1132" s="945"/>
      <c r="RZ1132" s="945"/>
      <c r="SA1132" s="945"/>
      <c r="SB1132" s="945"/>
      <c r="SC1132" s="945"/>
      <c r="SD1132" s="945"/>
      <c r="SE1132" s="945"/>
      <c r="SF1132" s="945"/>
      <c r="SG1132" s="945"/>
      <c r="SH1132" s="945"/>
      <c r="SI1132" s="945"/>
      <c r="SJ1132" s="945"/>
      <c r="SK1132" s="945"/>
      <c r="SL1132" s="945"/>
      <c r="SM1132" s="945"/>
      <c r="SN1132" s="945"/>
      <c r="SO1132" s="945"/>
      <c r="SP1132" s="945"/>
      <c r="SQ1132" s="945"/>
      <c r="SR1132" s="945"/>
      <c r="SS1132" s="945"/>
      <c r="ST1132" s="945"/>
      <c r="SU1132" s="945"/>
      <c r="SV1132" s="945"/>
      <c r="SW1132" s="945"/>
      <c r="SX1132" s="945"/>
      <c r="SY1132" s="945"/>
      <c r="SZ1132" s="945"/>
      <c r="TA1132" s="945"/>
      <c r="TB1132" s="945"/>
      <c r="TC1132" s="945"/>
      <c r="TD1132" s="945"/>
      <c r="TE1132" s="945"/>
      <c r="TF1132" s="945"/>
      <c r="TG1132" s="945"/>
      <c r="TH1132" s="945"/>
      <c r="TI1132" s="945"/>
      <c r="TJ1132" s="945"/>
      <c r="TK1132" s="945"/>
      <c r="TL1132" s="945"/>
      <c r="TM1132" s="945"/>
      <c r="TN1132" s="945"/>
      <c r="TO1132" s="945"/>
      <c r="TP1132" s="945"/>
      <c r="TQ1132" s="945"/>
      <c r="TR1132" s="945"/>
      <c r="TS1132" s="945"/>
      <c r="TT1132" s="945"/>
      <c r="TU1132" s="945"/>
      <c r="TV1132" s="945"/>
      <c r="TW1132" s="945"/>
      <c r="TX1132" s="945"/>
      <c r="TY1132" s="945"/>
      <c r="TZ1132" s="945"/>
      <c r="UA1132" s="945"/>
      <c r="UB1132" s="945"/>
      <c r="UC1132" s="945"/>
      <c r="UD1132" s="945"/>
      <c r="UE1132" s="945"/>
      <c r="UF1132" s="945"/>
      <c r="UG1132" s="945"/>
      <c r="UH1132" s="945"/>
      <c r="UI1132" s="945"/>
      <c r="UJ1132" s="945"/>
      <c r="UK1132" s="945"/>
      <c r="UL1132" s="945"/>
      <c r="UM1132" s="945"/>
      <c r="UN1132" s="945"/>
      <c r="UO1132" s="945"/>
      <c r="UP1132" s="945"/>
      <c r="UQ1132" s="945"/>
      <c r="UR1132" s="945"/>
      <c r="US1132" s="945"/>
      <c r="UT1132" s="945"/>
      <c r="UU1132" s="945"/>
      <c r="UV1132" s="945"/>
      <c r="UW1132" s="945"/>
      <c r="UX1132" s="945"/>
      <c r="UY1132" s="945"/>
      <c r="UZ1132" s="945"/>
      <c r="VA1132" s="945"/>
      <c r="VB1132" s="945"/>
      <c r="VC1132" s="945"/>
      <c r="VD1132" s="945"/>
      <c r="VE1132" s="945"/>
      <c r="VF1132" s="945"/>
      <c r="VG1132" s="945"/>
      <c r="VH1132" s="945"/>
      <c r="VI1132" s="945"/>
      <c r="VJ1132" s="945"/>
      <c r="VK1132" s="945"/>
      <c r="VL1132" s="945"/>
      <c r="VM1132" s="945"/>
      <c r="VN1132" s="945"/>
      <c r="VO1132" s="945"/>
      <c r="VP1132" s="945"/>
      <c r="VQ1132" s="945"/>
      <c r="VR1132" s="945"/>
      <c r="VS1132" s="945"/>
      <c r="VT1132" s="945"/>
      <c r="VU1132" s="945"/>
      <c r="VV1132" s="945"/>
      <c r="VW1132" s="945"/>
      <c r="VX1132" s="945"/>
      <c r="VY1132" s="945"/>
      <c r="VZ1132" s="945"/>
      <c r="WA1132" s="945"/>
      <c r="WB1132" s="945"/>
      <c r="WC1132" s="945"/>
      <c r="WD1132" s="945"/>
      <c r="WE1132" s="945"/>
      <c r="WF1132" s="945"/>
      <c r="WG1132" s="945"/>
      <c r="WH1132" s="945"/>
      <c r="WI1132" s="945"/>
      <c r="WJ1132" s="945"/>
      <c r="WK1132" s="945"/>
      <c r="WL1132" s="945"/>
      <c r="WM1132" s="945"/>
      <c r="WN1132" s="945"/>
      <c r="WO1132" s="945"/>
      <c r="WP1132" s="945"/>
      <c r="WQ1132" s="945"/>
      <c r="WR1132" s="945"/>
      <c r="WS1132" s="945"/>
      <c r="WT1132" s="945"/>
      <c r="WU1132" s="945"/>
      <c r="WV1132" s="945"/>
      <c r="WW1132" s="945"/>
      <c r="WX1132" s="945"/>
      <c r="WY1132" s="945"/>
      <c r="WZ1132" s="945"/>
      <c r="XA1132" s="945"/>
      <c r="XB1132" s="945"/>
      <c r="XC1132" s="945"/>
      <c r="XD1132" s="945"/>
      <c r="XE1132" s="945"/>
      <c r="XF1132" s="945"/>
      <c r="XG1132" s="945"/>
      <c r="XH1132" s="945"/>
      <c r="XI1132" s="945"/>
      <c r="XJ1132" s="945"/>
      <c r="XK1132" s="945"/>
      <c r="XL1132" s="945"/>
      <c r="XM1132" s="945"/>
      <c r="XN1132" s="945"/>
      <c r="XO1132" s="945"/>
      <c r="XP1132" s="945"/>
      <c r="XQ1132" s="945"/>
      <c r="XR1132" s="945"/>
      <c r="XS1132" s="945"/>
      <c r="XT1132" s="945"/>
      <c r="XU1132" s="945"/>
      <c r="XV1132" s="945"/>
      <c r="XW1132" s="945"/>
      <c r="XX1132" s="945"/>
      <c r="XY1132" s="945"/>
      <c r="XZ1132" s="945"/>
      <c r="YA1132" s="945"/>
      <c r="YB1132" s="945"/>
      <c r="YC1132" s="945"/>
      <c r="YD1132" s="945"/>
      <c r="YE1132" s="945"/>
      <c r="YF1132" s="945"/>
      <c r="YG1132" s="945"/>
      <c r="YH1132" s="945"/>
      <c r="YI1132" s="945"/>
      <c r="YJ1132" s="945"/>
      <c r="YK1132" s="945"/>
      <c r="YL1132" s="945"/>
      <c r="YM1132" s="945"/>
      <c r="YN1132" s="945"/>
      <c r="YO1132" s="945"/>
      <c r="YP1132" s="945"/>
      <c r="YQ1132" s="945"/>
      <c r="YR1132" s="945"/>
      <c r="YS1132" s="945"/>
      <c r="YT1132" s="945"/>
      <c r="YU1132" s="945"/>
      <c r="YV1132" s="945"/>
      <c r="YW1132" s="945"/>
      <c r="YX1132" s="945"/>
      <c r="YY1132" s="945"/>
      <c r="YZ1132" s="945"/>
      <c r="ZA1132" s="945"/>
      <c r="ZB1132" s="945"/>
      <c r="ZC1132" s="945"/>
      <c r="ZD1132" s="945"/>
      <c r="ZE1132" s="945"/>
      <c r="ZF1132" s="945"/>
      <c r="ZG1132" s="945"/>
      <c r="ZH1132" s="945"/>
      <c r="ZI1132" s="945"/>
      <c r="ZJ1132" s="945"/>
      <c r="ZK1132" s="945"/>
      <c r="ZL1132" s="945"/>
      <c r="ZM1132" s="945"/>
      <c r="ZN1132" s="945"/>
      <c r="ZO1132" s="945"/>
      <c r="ZP1132" s="945"/>
      <c r="ZQ1132" s="945"/>
      <c r="ZR1132" s="945"/>
      <c r="ZS1132" s="945"/>
      <c r="ZT1132" s="945"/>
      <c r="ZU1132" s="945"/>
      <c r="ZV1132" s="945"/>
      <c r="ZW1132" s="945"/>
      <c r="ZX1132" s="945"/>
      <c r="ZY1132" s="945"/>
      <c r="ZZ1132" s="945"/>
      <c r="AAA1132" s="945"/>
      <c r="AAB1132" s="945"/>
      <c r="AAC1132" s="945"/>
      <c r="AAD1132" s="945"/>
      <c r="AAE1132" s="945"/>
      <c r="AAF1132" s="945"/>
      <c r="AAG1132" s="945"/>
      <c r="AAH1132" s="945"/>
      <c r="AAI1132" s="945"/>
      <c r="AAJ1132" s="945"/>
      <c r="AAK1132" s="945"/>
      <c r="AAL1132" s="945"/>
      <c r="AAM1132" s="945"/>
      <c r="AAN1132" s="945"/>
      <c r="AAO1132" s="945"/>
      <c r="AAP1132" s="945"/>
      <c r="AAQ1132" s="945"/>
      <c r="AAR1132" s="945"/>
      <c r="AAS1132" s="945"/>
      <c r="AAT1132" s="945"/>
      <c r="AAU1132" s="945"/>
      <c r="AAV1132" s="945"/>
      <c r="AAW1132" s="945"/>
      <c r="AAX1132" s="945"/>
      <c r="AAY1132" s="945"/>
      <c r="AAZ1132" s="945"/>
      <c r="ABA1132" s="945"/>
      <c r="ABB1132" s="945"/>
      <c r="ABC1132" s="945"/>
      <c r="ABD1132" s="945"/>
      <c r="ABE1132" s="945"/>
      <c r="ABF1132" s="945"/>
      <c r="ABG1132" s="945"/>
      <c r="ABH1132" s="945"/>
      <c r="ABI1132" s="945"/>
      <c r="ABJ1132" s="945"/>
      <c r="ABK1132" s="945"/>
      <c r="ABL1132" s="945"/>
      <c r="ABM1132" s="945"/>
      <c r="ABN1132" s="945"/>
      <c r="ABO1132" s="945"/>
      <c r="ABP1132" s="945"/>
      <c r="ABQ1132" s="945"/>
      <c r="ABR1132" s="945"/>
      <c r="ABS1132" s="945"/>
      <c r="ABT1132" s="945"/>
      <c r="ABU1132" s="945"/>
      <c r="ABV1132" s="945"/>
      <c r="ABW1132" s="945"/>
      <c r="ABX1132" s="945"/>
      <c r="ABY1132" s="945"/>
      <c r="ABZ1132" s="945"/>
      <c r="ACA1132" s="945"/>
      <c r="ACB1132" s="945"/>
      <c r="ACC1132" s="945"/>
      <c r="ACD1132" s="945"/>
      <c r="ACE1132" s="945"/>
      <c r="ACF1132" s="945"/>
      <c r="ACG1132" s="945"/>
      <c r="ACH1132" s="945"/>
      <c r="ACI1132" s="945"/>
      <c r="ACJ1132" s="945"/>
      <c r="ACK1132" s="945"/>
      <c r="ACL1132" s="945"/>
      <c r="ACM1132" s="945"/>
      <c r="ACN1132" s="945"/>
      <c r="ACO1132" s="945"/>
      <c r="ACP1132" s="945"/>
      <c r="ACQ1132" s="938"/>
      <c r="ACR1132" s="944" t="s">
        <v>479</v>
      </c>
      <c r="ACS1132" s="943" t="s">
        <v>477</v>
      </c>
    </row>
    <row r="1133" spans="1:777" ht="54.75" customHeight="1">
      <c r="ACQ1133" s="938"/>
      <c r="ACR1133" s="942"/>
      <c r="ACS1133" s="941"/>
    </row>
    <row r="1135" spans="1:777" ht="11.25" customHeight="1">
      <c r="ACU1135" s="927" t="s">
        <v>315</v>
      </c>
      <c r="ACV1135" s="938"/>
      <c r="ACW1135" s="938"/>
    </row>
    <row r="1136" spans="1:777" ht="11.25" customHeight="1">
      <c r="ACU1136" s="927" t="s">
        <v>316</v>
      </c>
      <c r="ACV1136" s="938"/>
      <c r="ACW1136" s="938"/>
    </row>
    <row r="1137" spans="775:781" ht="11.25" customHeight="1">
      <c r="ACU1137" s="927" t="s">
        <v>317</v>
      </c>
      <c r="ACV1137" s="938"/>
      <c r="ACW1137" s="938"/>
    </row>
    <row r="1138" spans="775:781" ht="11.25" customHeight="1">
      <c r="ACU1138" s="927" t="s">
        <v>318</v>
      </c>
      <c r="ACV1138" s="938"/>
      <c r="ACW1138" s="938"/>
    </row>
    <row r="1139" spans="775:781" ht="11.25" customHeight="1">
      <c r="ACU1139" s="927"/>
      <c r="ACV1139" s="938"/>
      <c r="ACW1139" s="938"/>
    </row>
    <row r="1140" spans="775:781" ht="11.25" customHeight="1">
      <c r="ACU1140" s="927" t="s">
        <v>80</v>
      </c>
      <c r="ACV1140" s="938"/>
      <c r="ACW1140" s="938"/>
    </row>
    <row r="1141" spans="775:781" ht="11.25" customHeight="1">
      <c r="ACU1141" s="938"/>
      <c r="ACV1141" s="938"/>
      <c r="ACW1141" s="940" t="s">
        <v>81</v>
      </c>
    </row>
    <row r="1142" spans="775:781" ht="11.25" customHeight="1">
      <c r="ACU1142" s="938"/>
      <c r="ACV1142" s="938"/>
      <c r="ACW1142" s="932" t="s">
        <v>319</v>
      </c>
    </row>
    <row r="1143" spans="775:781" ht="11.25" customHeight="1">
      <c r="ACU1143" s="938"/>
      <c r="ACV1143" s="938"/>
      <c r="ACW1143" s="932" t="s">
        <v>82</v>
      </c>
    </row>
    <row r="1144" spans="775:781" ht="11.25" customHeight="1">
      <c r="ACU1144" s="938"/>
      <c r="ACV1144" s="938"/>
      <c r="ACW1144" s="932" t="s">
        <v>83</v>
      </c>
    </row>
    <row r="1145" spans="775:781" ht="11.25" customHeight="1">
      <c r="ACU1145" s="938"/>
      <c r="ACV1145" s="938"/>
      <c r="ACW1145" s="932" t="s">
        <v>84</v>
      </c>
    </row>
    <row r="1146" spans="775:781" ht="11.25" customHeight="1">
      <c r="ACU1146" s="938"/>
      <c r="ACV1146" s="938"/>
      <c r="ACW1146" s="932" t="s">
        <v>85</v>
      </c>
    </row>
    <row r="1147" spans="775:781" ht="11.25" customHeight="1">
      <c r="ACU1147" s="938"/>
      <c r="ACV1147" s="938"/>
      <c r="ACW1147" s="932" t="s">
        <v>476</v>
      </c>
    </row>
    <row r="1148" spans="775:781" ht="11.25" customHeight="1">
      <c r="ACU1148" s="938"/>
      <c r="ACV1148" s="938"/>
      <c r="ACW1148" s="932" t="s">
        <v>320</v>
      </c>
    </row>
    <row r="1149" spans="775:781" ht="11.25" customHeight="1">
      <c r="ACU1149" s="938"/>
      <c r="ACV1149" s="938"/>
      <c r="ACW1149" s="932" t="s">
        <v>321</v>
      </c>
    </row>
    <row r="1150" spans="775:781" ht="11.25" customHeight="1">
      <c r="ACW1150" s="932" t="s">
        <v>322</v>
      </c>
      <c r="ACX1150" s="938"/>
      <c r="ACY1150" s="938"/>
      <c r="ACZ1150" s="938"/>
      <c r="ADA1150" s="938"/>
    </row>
    <row r="1151" spans="775:781" ht="11.25" customHeight="1">
      <c r="ACW1151" s="932" t="s">
        <v>323</v>
      </c>
      <c r="ACX1151" s="938"/>
      <c r="ACY1151" s="938"/>
      <c r="ACZ1151" s="938"/>
      <c r="ADA1151" s="938"/>
    </row>
    <row r="1152" spans="775:781" ht="11.25" customHeight="1">
      <c r="ACW1152" s="932" t="s">
        <v>686</v>
      </c>
      <c r="ACX1152" s="938"/>
      <c r="ACY1152" s="938"/>
      <c r="ACZ1152" s="938"/>
      <c r="ADA1152" s="938"/>
    </row>
    <row r="1153" spans="777:786" ht="11.25" customHeight="1">
      <c r="ACW1153" s="932" t="s">
        <v>86</v>
      </c>
      <c r="ACX1153" s="938"/>
      <c r="ACY1153" s="938" t="s">
        <v>324</v>
      </c>
      <c r="ACZ1153" s="938"/>
      <c r="ADA1153" s="938"/>
    </row>
    <row r="1154" spans="777:786" ht="11.25" customHeight="1">
      <c r="ACW1154" s="938"/>
      <c r="ACX1154" s="938"/>
      <c r="ACY1154" s="932"/>
      <c r="ACZ1154" s="938"/>
      <c r="ADA1154" s="938"/>
    </row>
    <row r="1155" spans="777:786" ht="11.25" customHeight="1">
      <c r="ACW1155" s="938"/>
      <c r="ACX1155" s="938"/>
      <c r="ACY1155" s="932" t="s">
        <v>101</v>
      </c>
      <c r="ACZ1155" s="938"/>
      <c r="ADA1155" s="938"/>
    </row>
    <row r="1156" spans="777:786" ht="11.25" customHeight="1">
      <c r="ACW1156" s="938"/>
      <c r="ACX1156" s="938"/>
      <c r="ACY1156" s="932" t="s">
        <v>102</v>
      </c>
      <c r="ACZ1156" s="938"/>
      <c r="ADA1156" s="938"/>
    </row>
    <row r="1157" spans="777:786" ht="11.25" customHeight="1">
      <c r="ACW1157" s="938"/>
      <c r="ACX1157" s="938"/>
      <c r="ACY1157" s="932" t="s">
        <v>103</v>
      </c>
      <c r="ACZ1157" s="938"/>
      <c r="ADA1157" s="938"/>
    </row>
    <row r="1158" spans="777:786" ht="11.25" customHeight="1">
      <c r="ACW1158" s="938"/>
      <c r="ACX1158" s="938"/>
      <c r="ACY1158" s="938"/>
      <c r="ACZ1158" s="938"/>
      <c r="ADA1158" s="938"/>
    </row>
    <row r="1159" spans="777:786" ht="11.25" customHeight="1">
      <c r="ACW1159" s="938"/>
      <c r="ACX1159" s="938"/>
      <c r="ACY1159" s="938"/>
      <c r="ACZ1159" s="938"/>
      <c r="ADA1159" s="938" t="s">
        <v>299</v>
      </c>
    </row>
    <row r="1160" spans="777:786" ht="11.25" customHeight="1">
      <c r="ACW1160" s="938"/>
      <c r="ACX1160" s="938"/>
      <c r="ACY1160" s="938"/>
      <c r="ACZ1160" s="938"/>
      <c r="ADA1160" s="939" t="s">
        <v>325</v>
      </c>
    </row>
    <row r="1161" spans="777:786" ht="11.25" customHeight="1">
      <c r="ACW1161" s="938"/>
      <c r="ACX1161" s="938"/>
      <c r="ACY1161" s="938"/>
      <c r="ACZ1161" s="938"/>
      <c r="ADA1161" s="934" t="s">
        <v>326</v>
      </c>
    </row>
    <row r="1162" spans="777:786" ht="11.25" customHeight="1">
      <c r="ACW1162" s="938"/>
      <c r="ACX1162" s="938"/>
      <c r="ACY1162" s="938"/>
      <c r="ACZ1162" s="938"/>
      <c r="ADA1162" s="934" t="s">
        <v>327</v>
      </c>
    </row>
    <row r="1163" spans="777:786" ht="11.25" customHeight="1">
      <c r="ACW1163" s="938"/>
      <c r="ACX1163" s="938"/>
      <c r="ACY1163" s="938"/>
      <c r="ACZ1163" s="938"/>
      <c r="ADA1163" s="934" t="s">
        <v>328</v>
      </c>
    </row>
    <row r="1164" spans="777:786" ht="11.25" customHeight="1">
      <c r="ACW1164" s="938"/>
      <c r="ACX1164" s="938"/>
      <c r="ACY1164" s="938"/>
      <c r="ACZ1164" s="938"/>
      <c r="ADA1164" s="934" t="s">
        <v>329</v>
      </c>
    </row>
    <row r="1165" spans="777:786" ht="11.25" customHeight="1">
      <c r="ACW1165" s="938"/>
      <c r="ACX1165" s="938"/>
      <c r="ACY1165" s="938"/>
      <c r="ACZ1165" s="938"/>
      <c r="ADA1165" s="939" t="s">
        <v>330</v>
      </c>
    </row>
    <row r="1166" spans="777:786" ht="11.25" customHeight="1">
      <c r="ACW1166" s="938"/>
      <c r="ACX1166" s="938"/>
      <c r="ACY1166" s="938"/>
      <c r="ACZ1166" s="938"/>
      <c r="ADA1166" s="934" t="s">
        <v>331</v>
      </c>
    </row>
    <row r="1167" spans="777:786" ht="11.25" customHeight="1">
      <c r="ADA1167" s="939" t="s">
        <v>86</v>
      </c>
      <c r="ADB1167" s="938"/>
      <c r="ADC1167" s="927"/>
      <c r="ADD1167" s="927"/>
      <c r="ADE1167" s="937"/>
      <c r="ADF1167" s="937"/>
    </row>
    <row r="1168" spans="777:786" ht="11.25" customHeight="1">
      <c r="ADA1168" s="934" t="s">
        <v>80</v>
      </c>
      <c r="ADB1168" s="927"/>
      <c r="ADC1168" s="927"/>
      <c r="ADD1168" s="927"/>
      <c r="ADE1168" s="927"/>
      <c r="ADF1168" s="927"/>
    </row>
    <row r="1169" spans="63:791" ht="11.25" customHeight="1">
      <c r="ADA1169" s="934"/>
      <c r="ADB1169" s="927"/>
      <c r="ADC1169" s="927"/>
      <c r="ADD1169" s="927"/>
      <c r="ADE1169" s="927"/>
      <c r="ADF1169" s="927"/>
    </row>
    <row r="1170" spans="63:791" ht="11.25" customHeight="1">
      <c r="ADA1170" s="927"/>
      <c r="ADB1170" s="927"/>
      <c r="ADC1170" s="932" t="s">
        <v>99</v>
      </c>
      <c r="ADD1170" s="932"/>
      <c r="ADE1170" s="932"/>
      <c r="ADF1170" s="932"/>
    </row>
    <row r="1171" spans="63:791" ht="11.25" customHeight="1">
      <c r="ADA1171" s="927"/>
      <c r="ADB1171" s="927"/>
      <c r="ADC1171" s="932" t="s">
        <v>100</v>
      </c>
      <c r="ADD1171" s="932"/>
      <c r="ADE1171" s="932"/>
      <c r="ADF1171" s="932"/>
    </row>
    <row r="1172" spans="63:791" ht="11.25" customHeight="1">
      <c r="ADA1172" s="927"/>
      <c r="ADB1172" s="927"/>
      <c r="ADC1172" s="932"/>
      <c r="ADD1172" s="932"/>
      <c r="ADE1172" s="932"/>
      <c r="ADF1172" s="932"/>
    </row>
    <row r="1173" spans="63:791" ht="11.25" customHeight="1">
      <c r="ADA1173" s="927"/>
      <c r="ADB1173" s="927"/>
      <c r="ADC1173" s="932"/>
      <c r="ADD1173" s="932" t="s">
        <v>87</v>
      </c>
      <c r="ADE1173" s="932"/>
      <c r="ADF1173" s="932"/>
    </row>
    <row r="1174" spans="63:791" ht="11.25" customHeight="1">
      <c r="ADA1174" s="927"/>
      <c r="ADB1174" s="927"/>
      <c r="ADC1174" s="932"/>
      <c r="ADD1174" s="932" t="s">
        <v>88</v>
      </c>
      <c r="ADE1174" s="932"/>
      <c r="ADF1174" s="932"/>
    </row>
    <row r="1175" spans="63:791" ht="11.25" customHeight="1">
      <c r="BK1175" s="925"/>
      <c r="BL1175" s="925"/>
      <c r="BM1175" s="925"/>
      <c r="BN1175" s="925"/>
      <c r="BO1175" s="925"/>
      <c r="BP1175" s="925"/>
      <c r="BQ1175" s="925"/>
      <c r="BR1175" s="925"/>
      <c r="BS1175" s="925"/>
      <c r="BT1175" s="925"/>
      <c r="BU1175" s="925"/>
      <c r="BV1175" s="925"/>
      <c r="BW1175" s="925"/>
      <c r="BX1175" s="925"/>
      <c r="BY1175" s="925"/>
      <c r="BZ1175" s="925"/>
      <c r="CA1175" s="925"/>
      <c r="ADA1175" s="927"/>
      <c r="ADB1175" s="927"/>
      <c r="ADC1175" s="932"/>
      <c r="ADD1175" s="932" t="s">
        <v>92</v>
      </c>
      <c r="ADE1175" s="932"/>
      <c r="ADF1175" s="932"/>
    </row>
    <row r="1176" spans="63:791" ht="11.25" customHeight="1">
      <c r="ADA1176" s="927"/>
      <c r="ADB1176" s="927"/>
      <c r="ADC1176" s="932"/>
      <c r="ADD1176" s="932" t="s">
        <v>93</v>
      </c>
      <c r="ADE1176" s="932"/>
      <c r="ADF1176" s="932"/>
    </row>
    <row r="1177" spans="63:791" ht="11.25" customHeight="1">
      <c r="ADA1177" s="927"/>
      <c r="ADB1177" s="927"/>
      <c r="ADC1177" s="932"/>
      <c r="ADD1177" s="932"/>
      <c r="ADE1177" s="932"/>
      <c r="ADF1177" s="932"/>
    </row>
    <row r="1178" spans="63:791" ht="11.25" customHeight="1">
      <c r="ADA1178" s="927"/>
      <c r="ADB1178" s="927"/>
      <c r="ADC1178" s="932"/>
      <c r="ADD1178" s="932"/>
      <c r="ADE1178" s="932"/>
      <c r="ADF1178" s="932"/>
    </row>
    <row r="1179" spans="63:791" ht="11.25" customHeight="1">
      <c r="ADA1179" s="927"/>
      <c r="ADB1179" s="927"/>
      <c r="ADC1179" s="932"/>
      <c r="ADD1179" s="932"/>
      <c r="ADE1179" s="932"/>
      <c r="ADF1179" s="932"/>
    </row>
    <row r="1180" spans="63:791" ht="11.25" customHeight="1">
      <c r="ADA1180" s="927"/>
      <c r="ADB1180" s="927"/>
      <c r="ADC1180" s="932"/>
      <c r="ADD1180" s="932"/>
      <c r="ADE1180" s="932"/>
      <c r="ADF1180" s="932" t="s">
        <v>94</v>
      </c>
    </row>
    <row r="1181" spans="63:791" ht="11.25" customHeight="1">
      <c r="ADA1181" s="927"/>
      <c r="ADB1181" s="927"/>
      <c r="ADC1181" s="932"/>
      <c r="ADD1181" s="932"/>
      <c r="ADE1181" s="932"/>
      <c r="ADF1181" s="932" t="s">
        <v>95</v>
      </c>
    </row>
    <row r="1182" spans="63:791" ht="11.25" customHeight="1">
      <c r="ADA1182" s="927"/>
      <c r="ADB1182" s="927"/>
      <c r="ADC1182" s="932"/>
      <c r="ADD1182" s="932"/>
      <c r="ADE1182" s="932"/>
      <c r="ADF1182" s="932" t="s">
        <v>96</v>
      </c>
    </row>
    <row r="1183" spans="63:791" ht="11.25" customHeight="1">
      <c r="ADF1183" s="932"/>
      <c r="ADG1183" s="932"/>
      <c r="ADH1183" s="932"/>
      <c r="ADI1183" s="932"/>
      <c r="ADJ1183" s="932"/>
      <c r="ADK1183" s="932"/>
    </row>
    <row r="1184" spans="63:791" ht="11.25" customHeight="1">
      <c r="ADF1184" s="932"/>
      <c r="ADG1184" s="932"/>
      <c r="ADH1184" s="932"/>
      <c r="ADI1184" s="932"/>
      <c r="ADJ1184" s="932"/>
      <c r="ADK1184" s="932"/>
    </row>
    <row r="1185" spans="786:805" ht="11.25" customHeight="1">
      <c r="ADF1185" s="932"/>
      <c r="ADG1185" s="932" t="s">
        <v>332</v>
      </c>
      <c r="ADH1185" s="932"/>
      <c r="ADI1185" s="932"/>
      <c r="ADJ1185" s="932"/>
      <c r="ADK1185" s="932"/>
    </row>
    <row r="1186" spans="786:805" ht="11.25" customHeight="1">
      <c r="ADF1186" s="932"/>
      <c r="ADG1186" s="932" t="s">
        <v>97</v>
      </c>
      <c r="ADH1186" s="932"/>
      <c r="ADI1186" s="932"/>
      <c r="ADJ1186" s="932"/>
      <c r="ADK1186" s="932"/>
    </row>
    <row r="1187" spans="786:805" ht="11.25" customHeight="1">
      <c r="ADF1187" s="932"/>
      <c r="ADG1187" s="932" t="s">
        <v>98</v>
      </c>
      <c r="ADH1187" s="932"/>
      <c r="ADI1187" s="932"/>
      <c r="ADJ1187" s="932"/>
      <c r="ADK1187" s="932"/>
    </row>
    <row r="1188" spans="786:805" ht="11.25" customHeight="1">
      <c r="ADF1188" s="932"/>
      <c r="ADG1188" s="932"/>
      <c r="ADH1188" s="932"/>
      <c r="ADI1188" s="932"/>
      <c r="ADJ1188" s="932"/>
      <c r="ADK1188" s="932"/>
    </row>
    <row r="1189" spans="786:805" ht="11.25" customHeight="1">
      <c r="ADF1189" s="932"/>
      <c r="ADG1189" s="932"/>
      <c r="ADH1189" s="932"/>
      <c r="ADI1189" s="932"/>
      <c r="ADJ1189" s="932"/>
      <c r="ADK1189" s="932"/>
    </row>
    <row r="1190" spans="786:805" ht="11.25" customHeight="1">
      <c r="ADF1190" s="932"/>
      <c r="ADG1190" s="932"/>
      <c r="ADH1190" s="932"/>
      <c r="ADI1190" s="932" t="s">
        <v>333</v>
      </c>
      <c r="ADJ1190" s="932"/>
      <c r="ADK1190" s="932"/>
    </row>
    <row r="1191" spans="786:805" ht="11.25" customHeight="1">
      <c r="ADF1191" s="932"/>
      <c r="ADG1191" s="932"/>
      <c r="ADH1191" s="932"/>
      <c r="ADI1191" s="932" t="s">
        <v>334</v>
      </c>
      <c r="ADJ1191" s="932"/>
      <c r="ADK1191" s="932"/>
    </row>
    <row r="1192" spans="786:805" ht="11.25" customHeight="1">
      <c r="ADF1192" s="932"/>
      <c r="ADG1192" s="932"/>
      <c r="ADH1192" s="932"/>
      <c r="ADI1192" s="932" t="s">
        <v>335</v>
      </c>
      <c r="ADJ1192" s="932"/>
      <c r="ADK1192" s="932"/>
    </row>
    <row r="1193" spans="786:805" ht="11.25" customHeight="1">
      <c r="ADF1193" s="932"/>
      <c r="ADG1193" s="932"/>
      <c r="ADH1193" s="932"/>
      <c r="ADI1193" s="932"/>
      <c r="ADJ1193" s="932"/>
      <c r="ADK1193" s="932"/>
    </row>
    <row r="1194" spans="786:805" ht="11.25" customHeight="1">
      <c r="ADF1194" s="932"/>
      <c r="ADG1194" s="932"/>
      <c r="ADH1194" s="932"/>
      <c r="ADI1194" s="932"/>
      <c r="ADJ1194" s="932" t="s">
        <v>91</v>
      </c>
      <c r="ADK1194" s="932"/>
    </row>
    <row r="1195" spans="786:805" ht="11.25" customHeight="1">
      <c r="ADF1195" s="932"/>
      <c r="ADG1195" s="932"/>
      <c r="ADH1195" s="932"/>
      <c r="ADI1195" s="932"/>
      <c r="ADJ1195" s="932" t="s">
        <v>90</v>
      </c>
      <c r="ADK1195" s="932"/>
    </row>
    <row r="1196" spans="786:805" ht="11.25" customHeight="1">
      <c r="ADF1196" s="932"/>
      <c r="ADG1196" s="932"/>
      <c r="ADH1196" s="932"/>
      <c r="ADI1196" s="932"/>
      <c r="ADJ1196" s="932" t="s">
        <v>336</v>
      </c>
      <c r="ADK1196" s="932"/>
    </row>
    <row r="1197" spans="786:805" ht="11.25" customHeight="1">
      <c r="ADF1197" s="932"/>
      <c r="ADG1197" s="932"/>
      <c r="ADH1197" s="932"/>
      <c r="ADI1197" s="932"/>
      <c r="ADJ1197" s="932"/>
      <c r="ADK1197" s="932"/>
    </row>
    <row r="1198" spans="786:805" ht="11.25" customHeight="1">
      <c r="ADF1198" s="932"/>
      <c r="ADG1198" s="932"/>
      <c r="ADH1198" s="932"/>
      <c r="ADI1198" s="932"/>
      <c r="ADJ1198" s="932"/>
      <c r="ADK1198" s="932" t="s">
        <v>337</v>
      </c>
    </row>
    <row r="1199" spans="786:805" ht="11.25" customHeight="1">
      <c r="ADK1199" s="932" t="s">
        <v>338</v>
      </c>
      <c r="ADL1199" s="932"/>
      <c r="ADM1199" s="927"/>
      <c r="ADN1199" s="927"/>
      <c r="ADO1199" s="927"/>
      <c r="ADP1199" s="927"/>
      <c r="ADQ1199" s="927"/>
      <c r="ADR1199" s="927"/>
      <c r="ADS1199" s="927"/>
      <c r="ADT1199" s="927"/>
      <c r="ADU1199" s="927"/>
      <c r="ADV1199" s="927"/>
      <c r="ADW1199" s="927"/>
      <c r="ADX1199" s="927"/>
      <c r="ADY1199" s="927"/>
    </row>
    <row r="1200" spans="786:805" ht="11.25" customHeight="1">
      <c r="ADK1200" s="932" t="s">
        <v>339</v>
      </c>
      <c r="ADL1200" s="932"/>
      <c r="ADM1200" s="927"/>
      <c r="ADN1200" s="927"/>
      <c r="ADO1200" s="927"/>
      <c r="ADP1200" s="927"/>
      <c r="ADQ1200" s="927"/>
      <c r="ADR1200" s="927"/>
      <c r="ADS1200" s="927"/>
      <c r="ADT1200" s="927"/>
      <c r="ADU1200" s="927"/>
      <c r="ADV1200" s="927"/>
      <c r="ADW1200" s="927"/>
      <c r="ADX1200" s="927"/>
      <c r="ADY1200" s="927"/>
    </row>
    <row r="1201" spans="791:811" ht="11.25" customHeight="1">
      <c r="ADK1201" s="932"/>
      <c r="ADL1201" s="932"/>
      <c r="ADM1201" s="927"/>
      <c r="ADN1201" s="927"/>
      <c r="ADO1201" s="927"/>
      <c r="ADP1201" s="927"/>
      <c r="ADQ1201" s="927"/>
      <c r="ADR1201" s="927"/>
      <c r="ADS1201" s="927"/>
      <c r="ADT1201" s="927"/>
      <c r="ADU1201" s="927"/>
      <c r="ADV1201" s="927"/>
      <c r="ADW1201" s="927"/>
      <c r="ADX1201" s="927"/>
      <c r="ADY1201" s="927"/>
    </row>
    <row r="1202" spans="791:811" ht="11.25" customHeight="1">
      <c r="ADK1202" s="932"/>
      <c r="ADL1202" s="934" t="s">
        <v>106</v>
      </c>
      <c r="ADM1202" s="927"/>
      <c r="ADN1202" s="927"/>
      <c r="ADO1202" s="927"/>
      <c r="ADP1202" s="927"/>
      <c r="ADQ1202" s="927"/>
      <c r="ADR1202" s="927"/>
      <c r="ADS1202" s="927"/>
      <c r="ADT1202" s="927"/>
      <c r="ADU1202" s="927"/>
      <c r="ADV1202" s="927"/>
      <c r="ADW1202" s="927"/>
      <c r="ADX1202" s="927"/>
      <c r="ADY1202" s="927"/>
    </row>
    <row r="1203" spans="791:811" ht="11.25" customHeight="1">
      <c r="ADK1203" s="932"/>
      <c r="ADL1203" s="934" t="s">
        <v>105</v>
      </c>
      <c r="ADM1203" s="927"/>
      <c r="ADN1203" s="927"/>
      <c r="ADO1203" s="927"/>
      <c r="ADP1203" s="927"/>
      <c r="ADQ1203" s="927"/>
      <c r="ADR1203" s="927"/>
      <c r="ADS1203" s="927"/>
      <c r="ADT1203" s="927"/>
      <c r="ADU1203" s="927"/>
      <c r="ADV1203" s="927"/>
      <c r="ADW1203" s="927"/>
      <c r="ADX1203" s="927"/>
      <c r="ADY1203" s="927"/>
    </row>
    <row r="1204" spans="791:811" ht="11.25" customHeight="1">
      <c r="ADK1204" s="932"/>
      <c r="ADL1204" s="934"/>
      <c r="ADM1204" s="927"/>
      <c r="ADN1204" s="927"/>
      <c r="ADO1204" s="927"/>
      <c r="ADP1204" s="927"/>
      <c r="ADQ1204" s="927"/>
      <c r="ADR1204" s="927"/>
      <c r="ADS1204" s="927"/>
      <c r="ADT1204" s="927"/>
      <c r="ADU1204" s="927"/>
      <c r="ADV1204" s="927"/>
      <c r="ADW1204" s="927"/>
      <c r="ADX1204" s="927"/>
      <c r="ADY1204" s="927"/>
    </row>
    <row r="1205" spans="791:811" ht="11.25" customHeight="1">
      <c r="ADK1205" s="927"/>
      <c r="ADL1205" s="927"/>
      <c r="ADM1205" s="927"/>
      <c r="ADN1205" s="927"/>
      <c r="ADO1205" s="927"/>
      <c r="ADP1205" s="927"/>
      <c r="ADQ1205" s="927"/>
      <c r="ADR1205" s="927"/>
      <c r="ADS1205" s="927"/>
      <c r="ADT1205" s="927"/>
      <c r="ADU1205" s="927"/>
      <c r="ADV1205" s="927"/>
      <c r="ADW1205" s="927"/>
      <c r="ADX1205" s="927"/>
      <c r="ADY1205" s="927"/>
    </row>
    <row r="1206" spans="791:811" ht="11.25" customHeight="1">
      <c r="ADK1206" s="927"/>
      <c r="ADL1206" s="927"/>
      <c r="ADM1206" s="927"/>
      <c r="ADN1206" s="927" t="s">
        <v>99</v>
      </c>
      <c r="ADO1206" s="927"/>
      <c r="ADP1206" s="927"/>
      <c r="ADQ1206" s="927"/>
      <c r="ADR1206" s="927"/>
      <c r="ADS1206" s="927"/>
      <c r="ADT1206" s="927"/>
      <c r="ADU1206" s="927"/>
      <c r="ADV1206" s="927"/>
      <c r="ADW1206" s="927"/>
      <c r="ADX1206" s="927"/>
      <c r="ADY1206" s="927"/>
    </row>
    <row r="1207" spans="791:811" ht="11.25" customHeight="1">
      <c r="ADK1207" s="927"/>
      <c r="ADL1207" s="927"/>
      <c r="ADM1207" s="927"/>
      <c r="ADN1207" s="927" t="s">
        <v>100</v>
      </c>
      <c r="ADO1207" s="927"/>
      <c r="ADP1207" s="927"/>
      <c r="ADQ1207" s="927"/>
      <c r="ADR1207" s="927"/>
      <c r="ADS1207" s="927"/>
      <c r="ADT1207" s="927"/>
      <c r="ADU1207" s="927"/>
      <c r="ADV1207" s="927"/>
      <c r="ADW1207" s="927"/>
      <c r="ADX1207" s="927"/>
      <c r="ADY1207" s="927"/>
    </row>
    <row r="1208" spans="791:811" ht="11.25" customHeight="1">
      <c r="ADK1208" s="927"/>
      <c r="ADL1208" s="927"/>
      <c r="ADM1208" s="927"/>
      <c r="ADN1208" s="927" t="s">
        <v>474</v>
      </c>
      <c r="ADO1208" s="927"/>
      <c r="ADP1208" s="927"/>
      <c r="ADQ1208" s="927"/>
      <c r="ADR1208" s="927"/>
      <c r="ADS1208" s="927"/>
      <c r="ADT1208" s="927"/>
      <c r="ADU1208" s="927"/>
      <c r="ADV1208" s="927"/>
      <c r="ADW1208" s="927"/>
      <c r="ADX1208" s="927"/>
      <c r="ADY1208" s="927"/>
    </row>
    <row r="1209" spans="791:811" ht="11.25" customHeight="1">
      <c r="ADK1209" s="927"/>
      <c r="ADL1209" s="927"/>
      <c r="ADM1209" s="927"/>
      <c r="ADN1209" s="927"/>
      <c r="ADO1209" s="932"/>
      <c r="ADP1209" s="932"/>
      <c r="ADQ1209" s="932"/>
      <c r="ADR1209" s="932"/>
      <c r="ADS1209" s="932"/>
      <c r="ADT1209" s="932"/>
      <c r="ADU1209" s="932"/>
      <c r="ADV1209" s="932"/>
      <c r="ADW1209" s="2910" t="s">
        <v>60</v>
      </c>
      <c r="ADX1209" s="2593"/>
      <c r="ADY1209" s="2637"/>
    </row>
    <row r="1210" spans="791:811" ht="11.25" customHeight="1">
      <c r="ADK1210" s="927"/>
      <c r="ADL1210" s="927"/>
      <c r="ADM1210" s="927"/>
      <c r="ADN1210" s="927"/>
      <c r="ADO1210" s="932"/>
      <c r="ADP1210" s="932"/>
      <c r="ADQ1210" s="932"/>
      <c r="ADR1210" s="932"/>
      <c r="ADS1210" s="932"/>
      <c r="ADT1210" s="932"/>
      <c r="ADU1210" s="930">
        <v>1</v>
      </c>
      <c r="ADV1210" s="930">
        <v>2</v>
      </c>
      <c r="ADW1210" s="930">
        <v>3</v>
      </c>
      <c r="ADX1210" s="936">
        <v>4</v>
      </c>
      <c r="ADY1210" s="936">
        <v>5</v>
      </c>
    </row>
    <row r="1211" spans="791:811" ht="11.25" customHeight="1">
      <c r="ADK1211" s="927"/>
      <c r="ADL1211" s="927"/>
      <c r="ADM1211" s="927"/>
      <c r="ADN1211" s="927"/>
      <c r="ADO1211" s="932"/>
      <c r="ADP1211" s="932"/>
      <c r="ADQ1211" s="932"/>
      <c r="ADR1211" s="932"/>
      <c r="ADS1211" s="932"/>
      <c r="ADT1211" s="932"/>
      <c r="ADU1211" s="934" t="s">
        <v>61</v>
      </c>
      <c r="ADV1211" s="934" t="s">
        <v>62</v>
      </c>
      <c r="ADW1211" s="934" t="s">
        <v>63</v>
      </c>
      <c r="ADX1211" s="934" t="s">
        <v>64</v>
      </c>
      <c r="ADY1211" s="934" t="s">
        <v>65</v>
      </c>
    </row>
    <row r="1212" spans="791:811" ht="11.25" customHeight="1">
      <c r="ADK1212" s="927"/>
      <c r="ADL1212" s="927"/>
      <c r="ADM1212" s="927"/>
      <c r="ADN1212" s="927"/>
      <c r="ADO1212" s="932"/>
      <c r="ADP1212" s="932"/>
      <c r="ADQ1212" s="932"/>
      <c r="ADR1212" s="932"/>
      <c r="ADS1212" s="932"/>
      <c r="ADT1212" s="932"/>
      <c r="ADU1212" s="933">
        <v>0.2</v>
      </c>
      <c r="ADV1212" s="933">
        <v>0.4</v>
      </c>
      <c r="ADW1212" s="933">
        <v>0.6</v>
      </c>
      <c r="ADX1212" s="933">
        <v>0.8</v>
      </c>
      <c r="ADY1212" s="933">
        <v>1</v>
      </c>
    </row>
    <row r="1213" spans="791:811" ht="11.25" customHeight="1">
      <c r="ADK1213" s="927"/>
      <c r="ADL1213" s="927"/>
      <c r="ADM1213" s="927"/>
      <c r="ADN1213" s="927"/>
      <c r="ADO1213" s="932"/>
      <c r="ADP1213" s="932"/>
      <c r="ADQ1213" s="932"/>
      <c r="ADR1213" s="932"/>
      <c r="ADS1213" s="932"/>
      <c r="ADT1213" s="932"/>
      <c r="ADU1213" s="930"/>
      <c r="ADV1213" s="930"/>
      <c r="ADW1213" s="930"/>
      <c r="ADX1213" s="936"/>
      <c r="ADY1213" s="936"/>
    </row>
    <row r="1214" spans="791:811" ht="11.25" customHeight="1">
      <c r="ADK1214" s="927"/>
      <c r="ADL1214" s="927"/>
      <c r="ADM1214" s="927"/>
      <c r="ADN1214" s="927"/>
      <c r="ADO1214" s="2912" t="s">
        <v>36</v>
      </c>
      <c r="ADP1214" s="935">
        <v>5</v>
      </c>
      <c r="ADQ1214" s="934" t="s">
        <v>66</v>
      </c>
      <c r="ADR1214" s="933">
        <v>1</v>
      </c>
      <c r="ADS1214" s="932" t="s">
        <v>67</v>
      </c>
      <c r="ADT1214" s="931">
        <v>1</v>
      </c>
      <c r="ADU1214" s="930" t="s">
        <v>72</v>
      </c>
      <c r="ADV1214" s="930" t="s">
        <v>68</v>
      </c>
      <c r="ADW1214" s="930" t="s">
        <v>68</v>
      </c>
      <c r="ADX1214" s="930" t="s">
        <v>69</v>
      </c>
      <c r="ADY1214" s="930" t="s">
        <v>69</v>
      </c>
    </row>
    <row r="1215" spans="791:811" ht="11.25" customHeight="1">
      <c r="ADO1215" s="2628"/>
      <c r="ADP1215" s="935">
        <v>4</v>
      </c>
      <c r="ADQ1215" s="934" t="s">
        <v>70</v>
      </c>
      <c r="ADR1215" s="933">
        <v>0.8</v>
      </c>
      <c r="ADS1215" s="932" t="s">
        <v>71</v>
      </c>
      <c r="ADT1215" s="931">
        <v>0.8</v>
      </c>
      <c r="ADU1215" s="930" t="s">
        <v>72</v>
      </c>
      <c r="ADV1215" s="930" t="s">
        <v>72</v>
      </c>
      <c r="ADW1215" s="930" t="s">
        <v>68</v>
      </c>
      <c r="ADX1215" s="930" t="s">
        <v>69</v>
      </c>
      <c r="ADY1215" s="930" t="s">
        <v>69</v>
      </c>
      <c r="ADZ1215" s="927"/>
      <c r="AEA1215" s="927"/>
      <c r="AEB1215" s="927"/>
      <c r="AEC1215" s="927"/>
      <c r="AED1215" s="927"/>
      <c r="AEE1215" s="927"/>
    </row>
    <row r="1216" spans="791:811" ht="11.25" customHeight="1">
      <c r="ADO1216" s="2628"/>
      <c r="ADP1216" s="935">
        <v>3</v>
      </c>
      <c r="ADQ1216" s="934" t="s">
        <v>73</v>
      </c>
      <c r="ADR1216" s="933">
        <v>0.6</v>
      </c>
      <c r="ADS1216" s="932" t="s">
        <v>74</v>
      </c>
      <c r="ADT1216" s="931">
        <v>0.6</v>
      </c>
      <c r="ADU1216" s="930" t="s">
        <v>72</v>
      </c>
      <c r="ADV1216" s="930" t="s">
        <v>72</v>
      </c>
      <c r="ADW1216" s="930" t="s">
        <v>68</v>
      </c>
      <c r="ADX1216" s="930" t="s">
        <v>68</v>
      </c>
      <c r="ADY1216" s="930" t="s">
        <v>68</v>
      </c>
      <c r="ADZ1216" s="927"/>
      <c r="AEA1216" s="927"/>
      <c r="AEB1216" s="927"/>
      <c r="AEC1216" s="927"/>
      <c r="AED1216" s="927"/>
      <c r="AEE1216" s="927"/>
    </row>
    <row r="1217" spans="795:811" ht="11.25" customHeight="1">
      <c r="ADO1217" s="2628"/>
      <c r="ADP1217" s="935">
        <v>2</v>
      </c>
      <c r="ADQ1217" s="934" t="s">
        <v>75</v>
      </c>
      <c r="ADR1217" s="933">
        <v>0.4</v>
      </c>
      <c r="ADS1217" s="932" t="s">
        <v>76</v>
      </c>
      <c r="ADT1217" s="931">
        <v>0.4</v>
      </c>
      <c r="ADU1217" s="930" t="s">
        <v>77</v>
      </c>
      <c r="ADV1217" s="930" t="s">
        <v>72</v>
      </c>
      <c r="ADW1217" s="930" t="s">
        <v>72</v>
      </c>
      <c r="ADX1217" s="930" t="s">
        <v>68</v>
      </c>
      <c r="ADY1217" s="930" t="s">
        <v>68</v>
      </c>
      <c r="ADZ1217" s="927"/>
      <c r="AEA1217" s="927"/>
      <c r="AEB1217" s="927"/>
      <c r="AEC1217" s="927"/>
      <c r="AED1217" s="927"/>
      <c r="AEE1217" s="927"/>
    </row>
    <row r="1218" spans="795:811" ht="11.25" customHeight="1">
      <c r="ADO1218" s="2628"/>
      <c r="ADP1218" s="935">
        <v>1</v>
      </c>
      <c r="ADQ1218" s="934" t="s">
        <v>78</v>
      </c>
      <c r="ADR1218" s="933">
        <v>0.2</v>
      </c>
      <c r="ADS1218" s="932" t="s">
        <v>79</v>
      </c>
      <c r="ADT1218" s="931">
        <v>0.2</v>
      </c>
      <c r="ADU1218" s="930" t="s">
        <v>77</v>
      </c>
      <c r="ADV1218" s="930" t="s">
        <v>77</v>
      </c>
      <c r="ADW1218" s="930" t="s">
        <v>72</v>
      </c>
      <c r="ADX1218" s="930" t="s">
        <v>72</v>
      </c>
      <c r="ADY1218" s="930" t="s">
        <v>72</v>
      </c>
      <c r="ADZ1218" s="927"/>
      <c r="AEA1218" s="927"/>
      <c r="AEB1218" s="927"/>
      <c r="AEC1218" s="927"/>
      <c r="AED1218" s="927"/>
      <c r="AEE1218" s="927"/>
    </row>
    <row r="1219" spans="795:811" ht="11.25" customHeight="1">
      <c r="ADO1219" s="927"/>
      <c r="ADP1219" s="927"/>
      <c r="ADQ1219" s="927"/>
      <c r="ADR1219" s="927"/>
      <c r="ADS1219" s="927"/>
      <c r="ADT1219" s="927"/>
      <c r="ADU1219" s="927"/>
      <c r="ADV1219" s="927"/>
      <c r="ADW1219" s="927"/>
      <c r="ADX1219" s="927"/>
      <c r="ADY1219" s="927"/>
      <c r="ADZ1219" s="927"/>
      <c r="AEA1219" s="927"/>
      <c r="AEB1219" s="927"/>
      <c r="AEC1219" s="927"/>
      <c r="AED1219" s="927"/>
      <c r="AEE1219" s="927"/>
    </row>
    <row r="1220" spans="795:811" ht="11.25" customHeight="1">
      <c r="ADO1220" s="927"/>
      <c r="ADP1220" s="927"/>
      <c r="ADQ1220" s="927"/>
      <c r="ADR1220" s="927"/>
      <c r="ADS1220" s="927"/>
      <c r="ADT1220" s="927"/>
      <c r="ADU1220" s="927"/>
      <c r="ADV1220" s="927"/>
      <c r="ADW1220" s="927"/>
      <c r="ADX1220" s="927"/>
      <c r="ADY1220" s="927"/>
      <c r="ADZ1220" s="927"/>
      <c r="AEA1220" s="927"/>
      <c r="AEB1220" s="927"/>
      <c r="AEC1220" s="927"/>
      <c r="AED1220" s="927"/>
      <c r="AEE1220" s="927"/>
    </row>
    <row r="1221" spans="795:811" ht="11.25" customHeight="1">
      <c r="ADO1221" s="927"/>
      <c r="ADP1221" s="927"/>
      <c r="ADQ1221" s="927"/>
      <c r="ADR1221" s="927"/>
      <c r="ADS1221" s="927"/>
      <c r="ADT1221" s="927"/>
      <c r="ADU1221" s="927"/>
      <c r="ADV1221" s="927"/>
      <c r="ADW1221" s="927"/>
      <c r="ADX1221" s="927"/>
      <c r="ADY1221" s="927"/>
      <c r="ADZ1221" s="927"/>
      <c r="AEA1221" s="927" t="s">
        <v>127</v>
      </c>
      <c r="AEB1221" s="927"/>
      <c r="AEC1221" s="927"/>
      <c r="AED1221" s="927"/>
      <c r="AEE1221" s="927"/>
    </row>
    <row r="1222" spans="795:811" ht="11.25" customHeight="1">
      <c r="ADO1222" s="927"/>
      <c r="ADP1222" s="927"/>
      <c r="ADQ1222" s="927"/>
      <c r="ADR1222" s="927"/>
      <c r="ADS1222" s="927"/>
      <c r="ADT1222" s="927"/>
      <c r="ADU1222" s="927"/>
      <c r="ADV1222" s="927"/>
      <c r="ADW1222" s="927"/>
      <c r="ADX1222" s="927"/>
      <c r="ADY1222" s="927"/>
      <c r="ADZ1222" s="927"/>
      <c r="AEA1222" s="927" t="s">
        <v>134</v>
      </c>
      <c r="AEB1222" s="927"/>
      <c r="AEC1222" s="927"/>
      <c r="AED1222" s="927"/>
      <c r="AEE1222" s="927"/>
    </row>
    <row r="1223" spans="795:811" ht="11.25" customHeight="1">
      <c r="ADO1223" s="927"/>
      <c r="ADP1223" s="927"/>
      <c r="ADQ1223" s="927"/>
      <c r="ADR1223" s="927"/>
      <c r="ADS1223" s="927"/>
      <c r="ADT1223" s="927"/>
      <c r="ADU1223" s="927"/>
      <c r="ADV1223" s="927"/>
      <c r="ADW1223" s="927"/>
      <c r="ADX1223" s="927"/>
      <c r="ADY1223" s="927"/>
      <c r="ADZ1223" s="927"/>
      <c r="AEA1223" s="927" t="s">
        <v>129</v>
      </c>
      <c r="AEB1223" s="927"/>
      <c r="AEC1223" s="927"/>
      <c r="AED1223" s="927"/>
      <c r="AEE1223" s="927"/>
    </row>
    <row r="1224" spans="795:811" ht="11.25" customHeight="1">
      <c r="ADO1224" s="927"/>
      <c r="ADP1224" s="927"/>
      <c r="ADQ1224" s="927"/>
      <c r="ADR1224" s="927"/>
      <c r="ADS1224" s="927"/>
      <c r="ADT1224" s="927"/>
      <c r="ADU1224" s="927"/>
      <c r="ADV1224" s="927"/>
      <c r="ADW1224" s="927"/>
      <c r="ADX1224" s="927"/>
      <c r="ADY1224" s="927"/>
      <c r="ADZ1224" s="927"/>
      <c r="AEA1224" s="927" t="s">
        <v>131</v>
      </c>
      <c r="AEB1224" s="927"/>
      <c r="AEC1224" s="927"/>
      <c r="AED1224" s="927"/>
      <c r="AEE1224" s="927"/>
    </row>
    <row r="1225" spans="795:811" ht="11.25" customHeight="1">
      <c r="ADO1225" s="927"/>
      <c r="ADP1225" s="927"/>
      <c r="ADQ1225" s="927"/>
      <c r="ADR1225" s="927"/>
      <c r="ADS1225" s="927"/>
      <c r="ADT1225" s="927"/>
      <c r="ADU1225" s="927"/>
      <c r="ADV1225" s="927"/>
      <c r="ADW1225" s="927"/>
      <c r="ADX1225" s="927"/>
      <c r="ADY1225" s="927"/>
      <c r="ADZ1225" s="927"/>
      <c r="AEA1225" s="927" t="s">
        <v>133</v>
      </c>
      <c r="AEB1225" s="927"/>
      <c r="AEC1225" s="927"/>
      <c r="AED1225" s="927"/>
      <c r="AEE1225" s="927"/>
    </row>
    <row r="1226" spans="795:811" ht="11.25" customHeight="1">
      <c r="ADO1226" s="927"/>
      <c r="ADP1226" s="927"/>
      <c r="ADQ1226" s="927"/>
      <c r="ADR1226" s="927"/>
      <c r="ADS1226" s="927"/>
      <c r="ADT1226" s="927"/>
      <c r="ADU1226" s="927"/>
      <c r="ADV1226" s="927"/>
      <c r="ADW1226" s="927"/>
      <c r="ADX1226" s="927"/>
      <c r="ADY1226" s="927"/>
      <c r="ADZ1226" s="927"/>
      <c r="AEA1226" s="927" t="s">
        <v>475</v>
      </c>
      <c r="AEB1226" s="927"/>
      <c r="AEC1226" s="927"/>
      <c r="AED1226" s="927"/>
      <c r="AEE1226" s="927"/>
    </row>
    <row r="1227" spans="795:811" ht="11.25" customHeight="1">
      <c r="ADO1227" s="927"/>
      <c r="ADP1227" s="927"/>
      <c r="ADQ1227" s="927"/>
      <c r="ADR1227" s="927"/>
      <c r="ADS1227" s="927"/>
      <c r="ADT1227" s="927"/>
      <c r="ADU1227" s="927"/>
      <c r="ADV1227" s="927"/>
      <c r="ADW1227" s="927"/>
      <c r="ADX1227" s="927"/>
      <c r="ADY1227" s="927"/>
      <c r="ADZ1227" s="927"/>
      <c r="AEA1227" s="927" t="s">
        <v>686</v>
      </c>
      <c r="AEB1227" s="927"/>
      <c r="AEC1227" s="927"/>
      <c r="AED1227" s="927"/>
      <c r="AEE1227" s="927"/>
    </row>
    <row r="1228" spans="795:811" ht="11.25" customHeight="1">
      <c r="ADO1228" s="927"/>
      <c r="ADP1228" s="927"/>
      <c r="ADQ1228" s="927"/>
      <c r="ADR1228" s="927"/>
      <c r="ADS1228" s="927"/>
      <c r="ADT1228" s="927"/>
      <c r="ADU1228" s="927"/>
      <c r="ADV1228" s="927"/>
      <c r="ADW1228" s="927"/>
      <c r="ADX1228" s="927"/>
      <c r="ADY1228" s="927"/>
      <c r="ADZ1228" s="927"/>
      <c r="AEA1228" s="927" t="s">
        <v>135</v>
      </c>
      <c r="AEB1228" s="927"/>
      <c r="AEC1228" s="927"/>
      <c r="AED1228" s="927"/>
      <c r="AEE1228" s="927"/>
    </row>
    <row r="1229" spans="795:811" ht="11.25" customHeight="1">
      <c r="ADO1229" s="927"/>
      <c r="ADP1229" s="927"/>
      <c r="ADQ1229" s="927"/>
      <c r="ADR1229" s="927"/>
      <c r="ADS1229" s="927"/>
      <c r="ADT1229" s="927"/>
      <c r="ADU1229" s="927"/>
      <c r="ADV1229" s="927"/>
      <c r="ADW1229" s="927"/>
      <c r="ADX1229" s="927"/>
      <c r="ADY1229" s="927"/>
      <c r="ADZ1229" s="927"/>
      <c r="AEA1229" s="927" t="s">
        <v>80</v>
      </c>
      <c r="AEB1229" s="927"/>
      <c r="AEC1229" s="927"/>
      <c r="AED1229" s="927"/>
      <c r="AEE1229" s="927"/>
    </row>
    <row r="1230" spans="795:811" ht="11.25" customHeight="1">
      <c r="ADO1230" s="927"/>
      <c r="ADP1230" s="927"/>
      <c r="ADQ1230" s="927"/>
      <c r="ADR1230" s="927"/>
      <c r="ADS1230" s="927"/>
      <c r="ADT1230" s="927"/>
      <c r="ADU1230" s="927"/>
      <c r="ADV1230" s="927"/>
      <c r="ADW1230" s="927"/>
      <c r="ADX1230" s="927"/>
      <c r="ADY1230" s="927"/>
      <c r="ADZ1230" s="927"/>
      <c r="AEA1230" s="927"/>
      <c r="AEB1230" s="927"/>
      <c r="AEC1230" s="2911" t="s">
        <v>340</v>
      </c>
      <c r="AED1230" s="2628"/>
      <c r="AEE1230" s="2628"/>
    </row>
    <row r="1232" spans="795:811" ht="11.25" customHeight="1">
      <c r="AEC1232" s="929">
        <v>1</v>
      </c>
      <c r="AED1232" s="929" t="s">
        <v>165</v>
      </c>
      <c r="AEE1232" s="928" t="s">
        <v>341</v>
      </c>
    </row>
    <row r="1233" spans="809:811" ht="11.25" customHeight="1">
      <c r="AEC1233" s="929">
        <v>2</v>
      </c>
      <c r="AED1233" s="929" t="s">
        <v>165</v>
      </c>
      <c r="AEE1233" s="928" t="s">
        <v>342</v>
      </c>
    </row>
    <row r="1234" spans="809:811" ht="11.25" customHeight="1">
      <c r="AEC1234" s="929">
        <v>3</v>
      </c>
      <c r="AED1234" s="929" t="s">
        <v>165</v>
      </c>
      <c r="AEE1234" s="928" t="s">
        <v>343</v>
      </c>
    </row>
    <row r="1235" spans="809:811" ht="11.25" customHeight="1">
      <c r="AEC1235" s="929">
        <v>4</v>
      </c>
      <c r="AED1235" s="929" t="s">
        <v>165</v>
      </c>
      <c r="AEE1235" s="928" t="s">
        <v>344</v>
      </c>
    </row>
    <row r="1236" spans="809:811" ht="11.25" customHeight="1">
      <c r="AEC1236" s="929">
        <v>5</v>
      </c>
      <c r="AED1236" s="929" t="s">
        <v>165</v>
      </c>
      <c r="AEE1236" s="928" t="s">
        <v>345</v>
      </c>
    </row>
    <row r="1237" spans="809:811" ht="11.25" customHeight="1">
      <c r="AEC1237" s="929">
        <v>6</v>
      </c>
      <c r="AED1237" s="929" t="s">
        <v>165</v>
      </c>
      <c r="AEE1237" s="928" t="s">
        <v>346</v>
      </c>
    </row>
    <row r="1238" spans="809:811" ht="11.25" customHeight="1">
      <c r="AEE1238" s="928" t="s">
        <v>347</v>
      </c>
    </row>
    <row r="1239" spans="809:811" ht="11.25" customHeight="1">
      <c r="AEE1239" s="928"/>
    </row>
    <row r="1240" spans="809:811" ht="11.25" customHeight="1">
      <c r="AEC1240" s="929">
        <v>1</v>
      </c>
      <c r="AED1240" s="929" t="s">
        <v>166</v>
      </c>
      <c r="AEE1240" s="928" t="s">
        <v>348</v>
      </c>
    </row>
    <row r="1241" spans="809:811" ht="11.25" customHeight="1">
      <c r="AEC1241" s="929">
        <v>2</v>
      </c>
      <c r="AED1241" s="929" t="s">
        <v>166</v>
      </c>
      <c r="AEE1241" s="928" t="s">
        <v>349</v>
      </c>
    </row>
    <row r="1242" spans="809:811" ht="11.25" customHeight="1">
      <c r="AEC1242" s="929">
        <v>3</v>
      </c>
      <c r="AED1242" s="929" t="s">
        <v>166</v>
      </c>
      <c r="AEE1242" s="928" t="s">
        <v>350</v>
      </c>
    </row>
    <row r="1243" spans="809:811" ht="11.25" customHeight="1">
      <c r="AEC1243" s="929">
        <v>4</v>
      </c>
      <c r="AED1243" s="929" t="s">
        <v>166</v>
      </c>
      <c r="AEE1243" s="928" t="s">
        <v>351</v>
      </c>
    </row>
    <row r="1244" spans="809:811" ht="11.25" customHeight="1">
      <c r="AEC1244" s="929">
        <v>5</v>
      </c>
      <c r="AED1244" s="929" t="s">
        <v>166</v>
      </c>
      <c r="AEE1244" s="928" t="s">
        <v>352</v>
      </c>
    </row>
    <row r="1245" spans="809:811" ht="11.25" customHeight="1">
      <c r="AEE1245" s="928" t="s">
        <v>347</v>
      </c>
    </row>
    <row r="1246" spans="809:811" ht="11.25" customHeight="1">
      <c r="AEE1246" s="928"/>
    </row>
    <row r="1247" spans="809:811" ht="11.25" customHeight="1">
      <c r="AEC1247" s="929">
        <v>1</v>
      </c>
      <c r="AED1247" s="929" t="s">
        <v>353</v>
      </c>
      <c r="AEE1247" s="928" t="s">
        <v>354</v>
      </c>
    </row>
    <row r="1248" spans="809:811" ht="11.25" customHeight="1">
      <c r="AEC1248" s="929">
        <v>2</v>
      </c>
      <c r="AED1248" s="929" t="s">
        <v>353</v>
      </c>
      <c r="AEE1248" s="928" t="s">
        <v>355</v>
      </c>
    </row>
    <row r="1249" spans="809:811" ht="11.25" customHeight="1">
      <c r="AEC1249" s="929">
        <v>3</v>
      </c>
      <c r="AED1249" s="929" t="s">
        <v>353</v>
      </c>
      <c r="AEE1249" s="928" t="s">
        <v>356</v>
      </c>
    </row>
    <row r="1250" spans="809:811" ht="11.25" customHeight="1">
      <c r="AEC1250" s="929">
        <v>4</v>
      </c>
      <c r="AED1250" s="929" t="s">
        <v>353</v>
      </c>
      <c r="AEE1250" s="928" t="s">
        <v>357</v>
      </c>
    </row>
    <row r="1251" spans="809:811" ht="11.25" customHeight="1">
      <c r="AEC1251" s="927"/>
      <c r="AED1251" s="927"/>
      <c r="AEE1251" s="927"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B11:AD11"/>
    <mergeCell ref="AD12:AT12"/>
    <mergeCell ref="AD13:AT13"/>
    <mergeCell ref="AD14:AT14"/>
    <mergeCell ref="AD15:AT15"/>
    <mergeCell ref="AD16:AT16"/>
    <mergeCell ref="AB12:AC12"/>
    <mergeCell ref="AB13:AC13"/>
    <mergeCell ref="AB14:AC14"/>
    <mergeCell ref="AB15:AC15"/>
    <mergeCell ref="AB30:AC30"/>
    <mergeCell ref="AB31:AC31"/>
    <mergeCell ref="AD28:AT28"/>
    <mergeCell ref="AD29:AT29"/>
    <mergeCell ref="AD30:AT30"/>
    <mergeCell ref="AD31:AT31"/>
    <mergeCell ref="AD23:AT23"/>
    <mergeCell ref="AD24:AT24"/>
    <mergeCell ref="AD25:AT25"/>
    <mergeCell ref="AD26:AT26"/>
    <mergeCell ref="AD27:AT27"/>
    <mergeCell ref="AB22:AC22"/>
    <mergeCell ref="AB23:AC23"/>
    <mergeCell ref="AB24:AC24"/>
    <mergeCell ref="AB25:AC25"/>
    <mergeCell ref="AB26:AC26"/>
    <mergeCell ref="AD17:AT17"/>
    <mergeCell ref="AD18:AT18"/>
    <mergeCell ref="AD19:AT19"/>
    <mergeCell ref="AD20:AT20"/>
    <mergeCell ref="AD21:AT21"/>
    <mergeCell ref="AD22:AT22"/>
    <mergeCell ref="EB109:EB110"/>
    <mergeCell ref="EC109:EC110"/>
    <mergeCell ref="DT109:DT110"/>
    <mergeCell ref="DU109:DU110"/>
    <mergeCell ref="EF118:EG118"/>
    <mergeCell ref="DV111:DV112"/>
    <mergeCell ref="DW111:DW112"/>
    <mergeCell ref="DX111:DX112"/>
    <mergeCell ref="DY111:DY112"/>
    <mergeCell ref="DZ111:DZ112"/>
    <mergeCell ref="EA111:EA112"/>
    <mergeCell ref="EB111:EB112"/>
    <mergeCell ref="EC111:EC112"/>
    <mergeCell ref="ED111:ED112"/>
    <mergeCell ref="DT115:DT116"/>
    <mergeCell ref="DU115:DU116"/>
    <mergeCell ref="DV115:DV116"/>
    <mergeCell ref="DZ118:EA118"/>
    <mergeCell ref="EB118:EC118"/>
    <mergeCell ref="ED118:EE118"/>
    <mergeCell ref="DX115:DX116"/>
    <mergeCell ref="DY115:DY116"/>
    <mergeCell ref="DZ115:DZ116"/>
    <mergeCell ref="EA115:EA116"/>
    <mergeCell ref="EB115:EB116"/>
    <mergeCell ref="EC115:EC116"/>
    <mergeCell ref="ED115:ED116"/>
    <mergeCell ref="EE115:EE116"/>
    <mergeCell ref="EF115:EF116"/>
    <mergeCell ref="EG115:EG116"/>
    <mergeCell ref="EB107:EB108"/>
    <mergeCell ref="EC107:EC108"/>
    <mergeCell ref="ED107:ED108"/>
    <mergeCell ref="EE107:EE108"/>
    <mergeCell ref="EF107:EF108"/>
    <mergeCell ref="EG107:EG108"/>
    <mergeCell ref="DZ119:EG119"/>
    <mergeCell ref="DW115:DW116"/>
    <mergeCell ref="DT107:DT108"/>
    <mergeCell ref="DU107:DU108"/>
    <mergeCell ref="DV107:DV108"/>
    <mergeCell ref="DW107:DW108"/>
    <mergeCell ref="DX107:DX108"/>
    <mergeCell ref="DY107:DY108"/>
    <mergeCell ref="DZ107:DZ108"/>
    <mergeCell ref="EA107:EA108"/>
    <mergeCell ref="EE111:EE112"/>
    <mergeCell ref="EF111:EF112"/>
    <mergeCell ref="EG111:EG112"/>
    <mergeCell ref="DX113:DX114"/>
    <mergeCell ref="DY113:DY114"/>
    <mergeCell ref="DZ113:DZ114"/>
    <mergeCell ref="EA113:EA114"/>
    <mergeCell ref="EB113:EB114"/>
    <mergeCell ref="EC113:EC114"/>
    <mergeCell ref="DT111:DT112"/>
    <mergeCell ref="DU111:DU112"/>
    <mergeCell ref="DT113:DT114"/>
    <mergeCell ref="DU113:DU114"/>
    <mergeCell ref="DV113:DV114"/>
    <mergeCell ref="DW113:DW114"/>
    <mergeCell ref="B212:C212"/>
    <mergeCell ref="E223:T223"/>
    <mergeCell ref="U223:W223"/>
    <mergeCell ref="X223:Y223"/>
    <mergeCell ref="Z223:AB223"/>
    <mergeCell ref="AC223:AS223"/>
    <mergeCell ref="E220:T220"/>
    <mergeCell ref="AC221:AS221"/>
    <mergeCell ref="Y166:AA166"/>
    <mergeCell ref="Y178:AA178"/>
    <mergeCell ref="Z121:AB121"/>
    <mergeCell ref="DS107:DS116"/>
    <mergeCell ref="X221:Y221"/>
    <mergeCell ref="Z221:AB221"/>
    <mergeCell ref="N187:O188"/>
    <mergeCell ref="B192:AS192"/>
    <mergeCell ref="O195:S195"/>
    <mergeCell ref="V195:AA195"/>
    <mergeCell ref="U209:Y209"/>
    <mergeCell ref="DR109:DR114"/>
    <mergeCell ref="DX103:DY103"/>
    <mergeCell ref="DZ103:EA103"/>
    <mergeCell ref="EB103:EC103"/>
    <mergeCell ref="ED103:EE103"/>
    <mergeCell ref="EF103:EG103"/>
    <mergeCell ref="DU104:DV105"/>
    <mergeCell ref="DU98:EG99"/>
    <mergeCell ref="DY101:EH101"/>
    <mergeCell ref="DX102:DY102"/>
    <mergeCell ref="DZ102:EA102"/>
    <mergeCell ref="EB102:EC102"/>
    <mergeCell ref="ED102:EE102"/>
    <mergeCell ref="EF102:EG102"/>
    <mergeCell ref="ED113:ED114"/>
    <mergeCell ref="EE113:EE114"/>
    <mergeCell ref="EF113:EF114"/>
    <mergeCell ref="EG113:EG114"/>
    <mergeCell ref="DV109:DV110"/>
    <mergeCell ref="DW109:DW110"/>
    <mergeCell ref="DX109:DX110"/>
    <mergeCell ref="DY109:DY110"/>
    <mergeCell ref="EF106:EG106"/>
    <mergeCell ref="ED109:ED110"/>
    <mergeCell ref="EE109:EE110"/>
    <mergeCell ref="EF109:EF110"/>
    <mergeCell ref="EG109:EG110"/>
    <mergeCell ref="DX106:DY106"/>
    <mergeCell ref="DZ106:EA106"/>
    <mergeCell ref="EB106:EC106"/>
    <mergeCell ref="ED106:EE106"/>
    <mergeCell ref="DZ109:DZ110"/>
    <mergeCell ref="EA109:EA110"/>
    <mergeCell ref="A10:AA10"/>
    <mergeCell ref="X55:AA55"/>
    <mergeCell ref="B197:X197"/>
    <mergeCell ref="Y197:AS197"/>
    <mergeCell ref="E219:T219"/>
    <mergeCell ref="U219:W219"/>
    <mergeCell ref="X219:Y219"/>
    <mergeCell ref="Z219:AB219"/>
    <mergeCell ref="AC219:AS219"/>
    <mergeCell ref="B210:C210"/>
    <mergeCell ref="E224:T224"/>
    <mergeCell ref="U224:W224"/>
    <mergeCell ref="X224:Y224"/>
    <mergeCell ref="Z224:AB224"/>
    <mergeCell ref="AC224:AS224"/>
    <mergeCell ref="E222:T222"/>
    <mergeCell ref="U222:W222"/>
    <mergeCell ref="X222:Y222"/>
    <mergeCell ref="Z222:AB222"/>
    <mergeCell ref="AC222:AS222"/>
    <mergeCell ref="AB16:AC16"/>
    <mergeCell ref="AB17:AC17"/>
    <mergeCell ref="AB18:AC18"/>
    <mergeCell ref="AB19:AC19"/>
    <mergeCell ref="AB20:AC20"/>
    <mergeCell ref="AB21:AC21"/>
    <mergeCell ref="B207:AS207"/>
    <mergeCell ref="AB27:AC27"/>
    <mergeCell ref="AB28:AC28"/>
    <mergeCell ref="AB29:AC29"/>
    <mergeCell ref="B211:C211"/>
    <mergeCell ref="B213:C213"/>
    <mergeCell ref="ADW1209:ADY1209"/>
    <mergeCell ref="AEC1230:AEE1230"/>
    <mergeCell ref="J231:L231"/>
    <mergeCell ref="M231:V231"/>
    <mergeCell ref="M232:V232"/>
    <mergeCell ref="W232:AA232"/>
    <mergeCell ref="M233:V233"/>
    <mergeCell ref="W233:AA233"/>
    <mergeCell ref="ADO1214:ADO1218"/>
    <mergeCell ref="Z211:AS211"/>
    <mergeCell ref="Z212:AS212"/>
    <mergeCell ref="Z213:AS213"/>
    <mergeCell ref="D209:T209"/>
    <mergeCell ref="D210:T210"/>
    <mergeCell ref="D211:T211"/>
    <mergeCell ref="D212:T212"/>
    <mergeCell ref="D213:T213"/>
    <mergeCell ref="U213:Y213"/>
    <mergeCell ref="E218:T218"/>
    <mergeCell ref="AC218:AS218"/>
    <mergeCell ref="U218:W218"/>
    <mergeCell ref="X218:Y218"/>
    <mergeCell ref="Z218:AB218"/>
    <mergeCell ref="Z209:AS209"/>
    <mergeCell ref="Z210:AS210"/>
    <mergeCell ref="U217:W217"/>
    <mergeCell ref="X217:Y217"/>
    <mergeCell ref="E217:T217"/>
    <mergeCell ref="Z217:AB217"/>
    <mergeCell ref="AC217:AS217"/>
    <mergeCell ref="B216:T216"/>
    <mergeCell ref="U216:AS216"/>
    <mergeCell ref="J234:L234"/>
    <mergeCell ref="M234:V234"/>
    <mergeCell ref="W234:AA234"/>
    <mergeCell ref="C235:E235"/>
    <mergeCell ref="F235:H235"/>
    <mergeCell ref="W235:AA235"/>
    <mergeCell ref="C233:E233"/>
    <mergeCell ref="F233:H233"/>
    <mergeCell ref="J233:L233"/>
    <mergeCell ref="M228:V228"/>
    <mergeCell ref="W228:AA228"/>
    <mergeCell ref="F226:H226"/>
    <mergeCell ref="W226:AA226"/>
    <mergeCell ref="C226:E226"/>
    <mergeCell ref="C227:E227"/>
    <mergeCell ref="F227:H227"/>
    <mergeCell ref="J227:L227"/>
    <mergeCell ref="C228:E228"/>
    <mergeCell ref="F228:H228"/>
    <mergeCell ref="F231:H231"/>
    <mergeCell ref="W231:AA231"/>
    <mergeCell ref="J235:L235"/>
    <mergeCell ref="M235:V235"/>
    <mergeCell ref="C234:E234"/>
    <mergeCell ref="F234:H234"/>
    <mergeCell ref="C229:E229"/>
    <mergeCell ref="F229:H229"/>
    <mergeCell ref="J229:L229"/>
    <mergeCell ref="M229:V229"/>
    <mergeCell ref="W229:AA229"/>
    <mergeCell ref="C230:E230"/>
    <mergeCell ref="F230:H230"/>
    <mergeCell ref="J226:L226"/>
    <mergeCell ref="M226:V226"/>
    <mergeCell ref="B208:C208"/>
    <mergeCell ref="B209:C209"/>
    <mergeCell ref="V174:W174"/>
    <mergeCell ref="T174:U174"/>
    <mergeCell ref="N174:O174"/>
    <mergeCell ref="C181:F182"/>
    <mergeCell ref="C183:F184"/>
    <mergeCell ref="V181:AC182"/>
    <mergeCell ref="M227:V227"/>
    <mergeCell ref="W227:AA227"/>
    <mergeCell ref="C231:E231"/>
    <mergeCell ref="C232:E232"/>
    <mergeCell ref="F232:H232"/>
    <mergeCell ref="J232:L232"/>
    <mergeCell ref="J228:L228"/>
    <mergeCell ref="J230:L230"/>
    <mergeCell ref="M230:V230"/>
    <mergeCell ref="W230:AA230"/>
    <mergeCell ref="U208:Y208"/>
    <mergeCell ref="Z208:AS208"/>
    <mergeCell ref="D208:T208"/>
    <mergeCell ref="B193:F193"/>
    <mergeCell ref="G193:AS193"/>
    <mergeCell ref="B215:AS215"/>
    <mergeCell ref="U220:W220"/>
    <mergeCell ref="X220:Y220"/>
    <mergeCell ref="Z220:AB220"/>
    <mergeCell ref="AC220:AS220"/>
    <mergeCell ref="E221:T221"/>
    <mergeCell ref="U221:W221"/>
    <mergeCell ref="U210:Y210"/>
    <mergeCell ref="U211:Y211"/>
    <mergeCell ref="U212:Y212"/>
    <mergeCell ref="O198:S198"/>
    <mergeCell ref="K204:N204"/>
    <mergeCell ref="K205:N205"/>
    <mergeCell ref="F200:G200"/>
    <mergeCell ref="H200:J200"/>
    <mergeCell ref="F201:G201"/>
    <mergeCell ref="H201:J201"/>
    <mergeCell ref="K202:N202"/>
    <mergeCell ref="K203:N203"/>
    <mergeCell ref="F202:G202"/>
    <mergeCell ref="A189:A190"/>
    <mergeCell ref="B189:B190"/>
    <mergeCell ref="C185:F186"/>
    <mergeCell ref="C187:F188"/>
    <mergeCell ref="O202:S202"/>
    <mergeCell ref="O203:S203"/>
    <mergeCell ref="O204:S204"/>
    <mergeCell ref="B198:E198"/>
    <mergeCell ref="J187:K188"/>
    <mergeCell ref="H188:I188"/>
    <mergeCell ref="C189:F190"/>
    <mergeCell ref="H203:J203"/>
    <mergeCell ref="F204:G204"/>
    <mergeCell ref="H204:J204"/>
    <mergeCell ref="F205:G205"/>
    <mergeCell ref="H205:J205"/>
    <mergeCell ref="Y198:AE198"/>
    <mergeCell ref="T200:X200"/>
    <mergeCell ref="F198:G198"/>
    <mergeCell ref="K176:P176"/>
    <mergeCell ref="R176:U176"/>
    <mergeCell ref="H182:I182"/>
    <mergeCell ref="J182:K182"/>
    <mergeCell ref="F178:M178"/>
    <mergeCell ref="N178:S178"/>
    <mergeCell ref="P183:Q183"/>
    <mergeCell ref="R183:S184"/>
    <mergeCell ref="P184:Q184"/>
    <mergeCell ref="N185:O186"/>
    <mergeCell ref="B195:N195"/>
    <mergeCell ref="B181:B182"/>
    <mergeCell ref="H185:I185"/>
    <mergeCell ref="P185:Q185"/>
    <mergeCell ref="R185:S186"/>
    <mergeCell ref="P186:Q186"/>
    <mergeCell ref="A183:A184"/>
    <mergeCell ref="A185:A186"/>
    <mergeCell ref="B185:B186"/>
    <mergeCell ref="A187:A188"/>
    <mergeCell ref="B187:B188"/>
    <mergeCell ref="J183:K184"/>
    <mergeCell ref="J185:K186"/>
    <mergeCell ref="H186:I186"/>
    <mergeCell ref="P188:Q188"/>
    <mergeCell ref="L186:M186"/>
    <mergeCell ref="L187:M187"/>
    <mergeCell ref="P187:Q187"/>
    <mergeCell ref="R187:S188"/>
    <mergeCell ref="L188:M188"/>
    <mergeCell ref="L183:M183"/>
    <mergeCell ref="B180:U180"/>
    <mergeCell ref="C15:H15"/>
    <mergeCell ref="C16:H16"/>
    <mergeCell ref="C17:H17"/>
    <mergeCell ref="C18:H18"/>
    <mergeCell ref="I18:W18"/>
    <mergeCell ref="H187:I187"/>
    <mergeCell ref="B176:D176"/>
    <mergeCell ref="F176:H176"/>
    <mergeCell ref="T181:U182"/>
    <mergeCell ref="V183:AC184"/>
    <mergeCell ref="B183:B184"/>
    <mergeCell ref="H183:I183"/>
    <mergeCell ref="H184:I184"/>
    <mergeCell ref="T183:U184"/>
    <mergeCell ref="V180:AS180"/>
    <mergeCell ref="T178:W178"/>
    <mergeCell ref="L181:O181"/>
    <mergeCell ref="P181:S181"/>
    <mergeCell ref="L182:M182"/>
    <mergeCell ref="N182:O182"/>
    <mergeCell ref="X23:AA23"/>
    <mergeCell ref="C24:H24"/>
    <mergeCell ref="I24:W24"/>
    <mergeCell ref="I22:W22"/>
    <mergeCell ref="X22:AA22"/>
    <mergeCell ref="X24:AA24"/>
    <mergeCell ref="C25:H25"/>
    <mergeCell ref="I28:W28"/>
    <mergeCell ref="X28:AA28"/>
    <mergeCell ref="P172:Q172"/>
    <mergeCell ref="R172:S172"/>
    <mergeCell ref="J173:K173"/>
    <mergeCell ref="B170:AA170"/>
    <mergeCell ref="P171:Q171"/>
    <mergeCell ref="R171:S171"/>
    <mergeCell ref="X171:Y171"/>
    <mergeCell ref="Z171:AA171"/>
    <mergeCell ref="P173:Q173"/>
    <mergeCell ref="R173:S173"/>
    <mergeCell ref="J172:K172"/>
    <mergeCell ref="P182:Q182"/>
    <mergeCell ref="R182:S182"/>
    <mergeCell ref="A1:G1"/>
    <mergeCell ref="M1:U1"/>
    <mergeCell ref="W1:AA1"/>
    <mergeCell ref="A2:G2"/>
    <mergeCell ref="W2:AA2"/>
    <mergeCell ref="M4:U4"/>
    <mergeCell ref="F3:G3"/>
    <mergeCell ref="A4:B4"/>
    <mergeCell ref="C4:E4"/>
    <mergeCell ref="F4:G4"/>
    <mergeCell ref="C21:H21"/>
    <mergeCell ref="M2:U2"/>
    <mergeCell ref="M3:U3"/>
    <mergeCell ref="W3:AA3"/>
    <mergeCell ref="W4:AA4"/>
    <mergeCell ref="X6:AA6"/>
    <mergeCell ref="X7:AA7"/>
    <mergeCell ref="A5:K5"/>
    <mergeCell ref="A6:B6"/>
    <mergeCell ref="E6:W6"/>
    <mergeCell ref="I21:W21"/>
    <mergeCell ref="X21:AA21"/>
    <mergeCell ref="X18:AA18"/>
    <mergeCell ref="C19:H19"/>
    <mergeCell ref="A3:B3"/>
    <mergeCell ref="C3:E3"/>
    <mergeCell ref="A7:B7"/>
    <mergeCell ref="C11:H11"/>
    <mergeCell ref="C12:H12"/>
    <mergeCell ref="C13:H13"/>
    <mergeCell ref="A8:AA8"/>
    <mergeCell ref="I11:W11"/>
    <mergeCell ref="I19:W19"/>
    <mergeCell ref="X19:AA19"/>
    <mergeCell ref="N60:S60"/>
    <mergeCell ref="X11:AA11"/>
    <mergeCell ref="I12:W12"/>
    <mergeCell ref="X12:AA12"/>
    <mergeCell ref="X13:AA13"/>
    <mergeCell ref="C38:AA38"/>
    <mergeCell ref="X29:AA29"/>
    <mergeCell ref="C30:H30"/>
    <mergeCell ref="E7:W7"/>
    <mergeCell ref="I17:W17"/>
    <mergeCell ref="X17:AA17"/>
    <mergeCell ref="I13:W13"/>
    <mergeCell ref="I14:W14"/>
    <mergeCell ref="X14:AA14"/>
    <mergeCell ref="I15:W15"/>
    <mergeCell ref="X15:AA15"/>
    <mergeCell ref="I16:W16"/>
    <mergeCell ref="X16:AA16"/>
    <mergeCell ref="C28:H28"/>
    <mergeCell ref="C39:AA39"/>
    <mergeCell ref="I30:W30"/>
    <mergeCell ref="X30:AA30"/>
    <mergeCell ref="C20:H20"/>
    <mergeCell ref="I20:W20"/>
    <mergeCell ref="X20:AA20"/>
    <mergeCell ref="A54:AA54"/>
    <mergeCell ref="B55:O55"/>
    <mergeCell ref="V55:W55"/>
    <mergeCell ref="I46:J46"/>
    <mergeCell ref="K46:O46"/>
    <mergeCell ref="C47:D47"/>
    <mergeCell ref="I47:J47"/>
    <mergeCell ref="C14:H14"/>
    <mergeCell ref="B33:AA33"/>
    <mergeCell ref="C34:AA34"/>
    <mergeCell ref="C35:AA35"/>
    <mergeCell ref="C36:AA36"/>
    <mergeCell ref="C37:AA37"/>
    <mergeCell ref="I31:W31"/>
    <mergeCell ref="X31:AA31"/>
    <mergeCell ref="C29:H29"/>
    <mergeCell ref="I29:W29"/>
    <mergeCell ref="C31:H31"/>
    <mergeCell ref="C26:H26"/>
    <mergeCell ref="I26:W26"/>
    <mergeCell ref="X26:AA26"/>
    <mergeCell ref="C27:H27"/>
    <mergeCell ref="I27:W27"/>
    <mergeCell ref="X27:AA27"/>
    <mergeCell ref="C22:H22"/>
    <mergeCell ref="I25:W25"/>
    <mergeCell ref="X25:AA25"/>
    <mergeCell ref="C23:H23"/>
    <mergeCell ref="I23:W23"/>
    <mergeCell ref="C95:F99"/>
    <mergeCell ref="B90:F90"/>
    <mergeCell ref="G91:R91"/>
    <mergeCell ref="S91:X91"/>
    <mergeCell ref="G90:R90"/>
    <mergeCell ref="S90:X90"/>
    <mergeCell ref="A93:AA93"/>
    <mergeCell ref="Z94:AA94"/>
    <mergeCell ref="T57:U57"/>
    <mergeCell ref="C58:D58"/>
    <mergeCell ref="N58:S58"/>
    <mergeCell ref="V58:AA58"/>
    <mergeCell ref="N59:S59"/>
    <mergeCell ref="T59:U59"/>
    <mergeCell ref="V59:AA59"/>
    <mergeCell ref="F56:K56"/>
    <mergeCell ref="L56:M56"/>
    <mergeCell ref="N56:S56"/>
    <mergeCell ref="C57:D57"/>
    <mergeCell ref="L57:M57"/>
    <mergeCell ref="N57:S57"/>
    <mergeCell ref="C62:D62"/>
    <mergeCell ref="C65:E65"/>
    <mergeCell ref="D66:AA66"/>
    <mergeCell ref="D67:AA67"/>
    <mergeCell ref="C56:D56"/>
    <mergeCell ref="F46:H46"/>
    <mergeCell ref="P47:Q47"/>
    <mergeCell ref="C48:D48"/>
    <mergeCell ref="P48:Q48"/>
    <mergeCell ref="F47:H47"/>
    <mergeCell ref="F48:H48"/>
    <mergeCell ref="C49:D49"/>
    <mergeCell ref="F49:H49"/>
    <mergeCell ref="I49:J49"/>
    <mergeCell ref="Y90:AA90"/>
    <mergeCell ref="K49:O49"/>
    <mergeCell ref="P49:Q49"/>
    <mergeCell ref="R49:V49"/>
    <mergeCell ref="K50:O50"/>
    <mergeCell ref="P50:Q50"/>
    <mergeCell ref="F59:K59"/>
    <mergeCell ref="L59:M59"/>
    <mergeCell ref="F60:K60"/>
    <mergeCell ref="L60:M60"/>
    <mergeCell ref="D86:H86"/>
    <mergeCell ref="I86:P86"/>
    <mergeCell ref="Q86:AA86"/>
    <mergeCell ref="D87:H87"/>
    <mergeCell ref="I87:P87"/>
    <mergeCell ref="Q87:AA87"/>
    <mergeCell ref="D84:H84"/>
    <mergeCell ref="I84:P84"/>
    <mergeCell ref="Q84:AA84"/>
    <mergeCell ref="D85:H85"/>
    <mergeCell ref="I85:P85"/>
    <mergeCell ref="Q85:AA85"/>
    <mergeCell ref="D75:AA75"/>
    <mergeCell ref="F51:H51"/>
    <mergeCell ref="I51:J51"/>
    <mergeCell ref="K51:O51"/>
    <mergeCell ref="P51:Q51"/>
    <mergeCell ref="X46:AA46"/>
    <mergeCell ref="I48:J48"/>
    <mergeCell ref="K48:O48"/>
    <mergeCell ref="R48:V48"/>
    <mergeCell ref="X48:AA48"/>
    <mergeCell ref="X49:AA49"/>
    <mergeCell ref="K47:O47"/>
    <mergeCell ref="V62:AA62"/>
    <mergeCell ref="C60:D60"/>
    <mergeCell ref="T58:U58"/>
    <mergeCell ref="L58:M58"/>
    <mergeCell ref="C40:AA40"/>
    <mergeCell ref="C41:AA41"/>
    <mergeCell ref="B43:AA43"/>
    <mergeCell ref="A44:AA44"/>
    <mergeCell ref="B45:E45"/>
    <mergeCell ref="C46:D46"/>
    <mergeCell ref="C61:D61"/>
    <mergeCell ref="X47:AA47"/>
    <mergeCell ref="I52:J52"/>
    <mergeCell ref="K52:O52"/>
    <mergeCell ref="P52:Q52"/>
    <mergeCell ref="T60:U60"/>
    <mergeCell ref="V60:AA60"/>
    <mergeCell ref="X50:AA50"/>
    <mergeCell ref="X51:AA51"/>
    <mergeCell ref="X52:AA52"/>
    <mergeCell ref="F50:H50"/>
    <mergeCell ref="I50:J50"/>
    <mergeCell ref="P46:Q46"/>
    <mergeCell ref="R46:V46"/>
    <mergeCell ref="R47:V47"/>
    <mergeCell ref="B91:F91"/>
    <mergeCell ref="A94:B94"/>
    <mergeCell ref="O101:Q101"/>
    <mergeCell ref="R51:V51"/>
    <mergeCell ref="C50:D50"/>
    <mergeCell ref="C51:D51"/>
    <mergeCell ref="T56:U56"/>
    <mergeCell ref="V56:AA56"/>
    <mergeCell ref="V57:AA57"/>
    <mergeCell ref="R52:V52"/>
    <mergeCell ref="A119:F119"/>
    <mergeCell ref="G119:N119"/>
    <mergeCell ref="O119:P119"/>
    <mergeCell ref="Q119:U119"/>
    <mergeCell ref="V119:X119"/>
    <mergeCell ref="C52:D52"/>
    <mergeCell ref="R50:V50"/>
    <mergeCell ref="A78:AA78"/>
    <mergeCell ref="A79:AA79"/>
    <mergeCell ref="I83:P83"/>
    <mergeCell ref="Q83:AA83"/>
    <mergeCell ref="D83:H83"/>
    <mergeCell ref="A81:AA81"/>
    <mergeCell ref="A82:C82"/>
    <mergeCell ref="D82:H82"/>
    <mergeCell ref="I82:P82"/>
    <mergeCell ref="Y91:AA91"/>
    <mergeCell ref="N92:U92"/>
    <mergeCell ref="V92:AA92"/>
    <mergeCell ref="D68:AA68"/>
    <mergeCell ref="D69:AA69"/>
    <mergeCell ref="AA95:AA99"/>
    <mergeCell ref="Q82:AA82"/>
    <mergeCell ref="F61:K61"/>
    <mergeCell ref="L61:M61"/>
    <mergeCell ref="N61:S61"/>
    <mergeCell ref="T61:U61"/>
    <mergeCell ref="V61:AA61"/>
    <mergeCell ref="F52:H52"/>
    <mergeCell ref="F62:K62"/>
    <mergeCell ref="L62:M62"/>
    <mergeCell ref="N62:S62"/>
    <mergeCell ref="T62:U62"/>
    <mergeCell ref="A64:AA64"/>
    <mergeCell ref="F57:K57"/>
    <mergeCell ref="F58:K58"/>
    <mergeCell ref="C59:D59"/>
    <mergeCell ref="D70:AA70"/>
    <mergeCell ref="D71:AA71"/>
    <mergeCell ref="D72:AA72"/>
    <mergeCell ref="D73:AA73"/>
    <mergeCell ref="D74:AA74"/>
    <mergeCell ref="A101:F101"/>
    <mergeCell ref="G101:N101"/>
    <mergeCell ref="DO103:DP103"/>
    <mergeCell ref="CK98:CY99"/>
    <mergeCell ref="DD98:DP99"/>
    <mergeCell ref="CQ101:CZ101"/>
    <mergeCell ref="DH101:DQ101"/>
    <mergeCell ref="CP102:CQ102"/>
    <mergeCell ref="CR102:CS102"/>
    <mergeCell ref="CT102:CU102"/>
    <mergeCell ref="DO102:DP102"/>
    <mergeCell ref="CP103:CQ103"/>
    <mergeCell ref="CV106:CW106"/>
    <mergeCell ref="CX106:CY106"/>
    <mergeCell ref="DK102:DL102"/>
    <mergeCell ref="DM102:DN102"/>
    <mergeCell ref="DK103:DL103"/>
    <mergeCell ref="DM103:DN103"/>
    <mergeCell ref="CV102:CW102"/>
    <mergeCell ref="CX102:CY102"/>
    <mergeCell ref="CV103:CW103"/>
    <mergeCell ref="DG102:DH102"/>
    <mergeCell ref="A104:AA104"/>
    <mergeCell ref="A105:AA105"/>
    <mergeCell ref="A106:A107"/>
    <mergeCell ref="H106:I106"/>
    <mergeCell ref="J106:J107"/>
    <mergeCell ref="K106:Y107"/>
    <mergeCell ref="Z106:AA106"/>
    <mergeCell ref="B106:G107"/>
    <mergeCell ref="R101:U101"/>
    <mergeCell ref="V101:X101"/>
    <mergeCell ref="J118:AA118"/>
    <mergeCell ref="K108:Y108"/>
    <mergeCell ref="K109:Y109"/>
    <mergeCell ref="K110:Y110"/>
    <mergeCell ref="K111:Y111"/>
    <mergeCell ref="K112:Y112"/>
    <mergeCell ref="CP104:CQ104"/>
    <mergeCell ref="CU111:CU112"/>
    <mergeCell ref="DE111:DE112"/>
    <mergeCell ref="CX109:CX110"/>
    <mergeCell ref="CY109:CY110"/>
    <mergeCell ref="CQ107:CQ108"/>
    <mergeCell ref="CR107:CR108"/>
    <mergeCell ref="CS107:CS108"/>
    <mergeCell ref="CT107:CT108"/>
    <mergeCell ref="CU107:CU108"/>
    <mergeCell ref="CV107:CV108"/>
    <mergeCell ref="CQ109:CQ110"/>
    <mergeCell ref="CR109:CR110"/>
    <mergeCell ref="CS109:CS110"/>
    <mergeCell ref="CR106:CS106"/>
    <mergeCell ref="CT106:CU106"/>
    <mergeCell ref="CK104:CN105"/>
    <mergeCell ref="CP106:CQ106"/>
    <mergeCell ref="CY107:CY108"/>
    <mergeCell ref="DB107:DB116"/>
    <mergeCell ref="DE107:DE108"/>
    <mergeCell ref="CS115:CS116"/>
    <mergeCell ref="DG115:DG116"/>
    <mergeCell ref="CX103:CY103"/>
    <mergeCell ref="A115:A116"/>
    <mergeCell ref="B115:G116"/>
    <mergeCell ref="DI102:DJ102"/>
    <mergeCell ref="DG103:DH103"/>
    <mergeCell ref="DI103:DJ103"/>
    <mergeCell ref="B113:G113"/>
    <mergeCell ref="K115:Y115"/>
    <mergeCell ref="K116:Y116"/>
    <mergeCell ref="J117:T117"/>
    <mergeCell ref="U117:Y117"/>
    <mergeCell ref="Z117:AA117"/>
    <mergeCell ref="CR103:CS103"/>
    <mergeCell ref="CT103:CU103"/>
    <mergeCell ref="B108:G108"/>
    <mergeCell ref="B109:G109"/>
    <mergeCell ref="B110:G110"/>
    <mergeCell ref="B111:G111"/>
    <mergeCell ref="B112:G112"/>
    <mergeCell ref="A103:AA103"/>
    <mergeCell ref="DK106:DL106"/>
    <mergeCell ref="DM106:DN106"/>
    <mergeCell ref="DH107:DH108"/>
    <mergeCell ref="DK107:DK108"/>
    <mergeCell ref="DL107:DL108"/>
    <mergeCell ref="DN109:DN110"/>
    <mergeCell ref="DO109:DO110"/>
    <mergeCell ref="DG109:DG110"/>
    <mergeCell ref="DH109:DH110"/>
    <mergeCell ref="DI109:DI110"/>
    <mergeCell ref="DJ109:DJ110"/>
    <mergeCell ref="DK109:DK110"/>
    <mergeCell ref="H115:H116"/>
    <mergeCell ref="I115:I116"/>
    <mergeCell ref="B117:G117"/>
    <mergeCell ref="B118:G118"/>
    <mergeCell ref="DI107:DI108"/>
    <mergeCell ref="DJ107:DJ108"/>
    <mergeCell ref="CO115:CO116"/>
    <mergeCell ref="CP115:CP116"/>
    <mergeCell ref="CQ115:CQ116"/>
    <mergeCell ref="CR115:CR116"/>
    <mergeCell ref="K113:Y113"/>
    <mergeCell ref="K114:Y114"/>
    <mergeCell ref="B114:G114"/>
    <mergeCell ref="DI115:DI116"/>
    <mergeCell ref="DJ115:DJ116"/>
    <mergeCell ref="DK115:DK116"/>
    <mergeCell ref="DF115:DF116"/>
    <mergeCell ref="DL113:DL114"/>
    <mergeCell ref="DL115:DL116"/>
    <mergeCell ref="CX107:CX108"/>
    <mergeCell ref="CJ113:CJ114"/>
    <mergeCell ref="CK113:CK114"/>
    <mergeCell ref="CQ113:CQ114"/>
    <mergeCell ref="CL113:CM114"/>
    <mergeCell ref="CN113:CN114"/>
    <mergeCell ref="DP111:DP112"/>
    <mergeCell ref="CR104:CS104"/>
    <mergeCell ref="CT104:CU104"/>
    <mergeCell ref="DN107:DN108"/>
    <mergeCell ref="DO107:DO108"/>
    <mergeCell ref="DP107:DP108"/>
    <mergeCell ref="DP109:DP110"/>
    <mergeCell ref="CW109:CW110"/>
    <mergeCell ref="CW107:CW108"/>
    <mergeCell ref="DG107:DG108"/>
    <mergeCell ref="DO106:DP106"/>
    <mergeCell ref="DM107:DM108"/>
    <mergeCell ref="DD107:DD108"/>
    <mergeCell ref="DF107:DF108"/>
    <mergeCell ref="DA109:DA114"/>
    <mergeCell ref="DF109:DF110"/>
    <mergeCell ref="DL111:DL112"/>
    <mergeCell ref="DM111:DM112"/>
    <mergeCell ref="DN111:DN112"/>
    <mergeCell ref="DO111:DO112"/>
    <mergeCell ref="DL109:DL110"/>
    <mergeCell ref="DM109:DM110"/>
    <mergeCell ref="CV104:CW104"/>
    <mergeCell ref="CX104:CY104"/>
    <mergeCell ref="DD104:DE105"/>
    <mergeCell ref="DG106:DH106"/>
    <mergeCell ref="DI106:DJ106"/>
    <mergeCell ref="CJ111:CJ112"/>
    <mergeCell ref="CK111:CK112"/>
    <mergeCell ref="CL111:CM112"/>
    <mergeCell ref="CN111:CN112"/>
    <mergeCell ref="CO111:CO112"/>
    <mergeCell ref="CP111:CP112"/>
    <mergeCell ref="CO107:CO108"/>
    <mergeCell ref="CP107:CP108"/>
    <mergeCell ref="CJ109:CJ110"/>
    <mergeCell ref="CK109:CK110"/>
    <mergeCell ref="CL109:CM110"/>
    <mergeCell ref="CN109:CN110"/>
    <mergeCell ref="CO109:CO110"/>
    <mergeCell ref="CP109:CP110"/>
    <mergeCell ref="CQ111:CQ112"/>
    <mergeCell ref="CJ107:CJ108"/>
    <mergeCell ref="CK107:CK108"/>
    <mergeCell ref="CL107:CM108"/>
    <mergeCell ref="CN107:CN108"/>
    <mergeCell ref="CO113:CO114"/>
    <mergeCell ref="CP113:CP114"/>
    <mergeCell ref="CV113:CV114"/>
    <mergeCell ref="DD115:DD116"/>
    <mergeCell ref="DE115:DE116"/>
    <mergeCell ref="CT118:CU118"/>
    <mergeCell ref="CV118:CW118"/>
    <mergeCell ref="CX118:CY118"/>
    <mergeCell ref="DC107:DC108"/>
    <mergeCell ref="DC109:DC110"/>
    <mergeCell ref="DD109:DD110"/>
    <mergeCell ref="DE109:DE110"/>
    <mergeCell ref="CT115:CT116"/>
    <mergeCell ref="CU115:CU116"/>
    <mergeCell ref="CV115:CV116"/>
    <mergeCell ref="CV111:CV112"/>
    <mergeCell ref="CT113:CT114"/>
    <mergeCell ref="CU113:CU114"/>
    <mergeCell ref="CW111:CW112"/>
    <mergeCell ref="CX111:CX112"/>
    <mergeCell ref="CY111:CY112"/>
    <mergeCell ref="CW113:CW114"/>
    <mergeCell ref="CX113:CX114"/>
    <mergeCell ref="CY113:CY114"/>
    <mergeCell ref="CT109:CT110"/>
    <mergeCell ref="CU109:CU110"/>
    <mergeCell ref="CV109:CV110"/>
    <mergeCell ref="CR113:CR114"/>
    <mergeCell ref="CS113:CS114"/>
    <mergeCell ref="CR111:CR112"/>
    <mergeCell ref="CS111:CS112"/>
    <mergeCell ref="CT111:CT112"/>
    <mergeCell ref="DM113:DM114"/>
    <mergeCell ref="DN113:DN114"/>
    <mergeCell ref="DO113:DO114"/>
    <mergeCell ref="DE113:DE114"/>
    <mergeCell ref="DF113:DF114"/>
    <mergeCell ref="DG113:DG114"/>
    <mergeCell ref="DH113:DH114"/>
    <mergeCell ref="AH132:AM132"/>
    <mergeCell ref="AN132:AS132"/>
    <mergeCell ref="AB131:AS131"/>
    <mergeCell ref="AB133:AG133"/>
    <mergeCell ref="AH133:AM133"/>
    <mergeCell ref="AN133:AS133"/>
    <mergeCell ref="DI111:DI112"/>
    <mergeCell ref="DJ111:DJ112"/>
    <mergeCell ref="DK111:DK112"/>
    <mergeCell ref="DC113:DC114"/>
    <mergeCell ref="DD113:DD114"/>
    <mergeCell ref="DI119:DP119"/>
    <mergeCell ref="DP113:DP114"/>
    <mergeCell ref="DI113:DI114"/>
    <mergeCell ref="DJ113:DJ114"/>
    <mergeCell ref="DK113:DK114"/>
    <mergeCell ref="DF111:DF112"/>
    <mergeCell ref="DG111:DG112"/>
    <mergeCell ref="DH111:DH112"/>
    <mergeCell ref="AB132:AG132"/>
    <mergeCell ref="CR119:CY119"/>
    <mergeCell ref="DC111:DC112"/>
    <mergeCell ref="DD111:DD112"/>
    <mergeCell ref="CW115:CW116"/>
    <mergeCell ref="CX115:CX116"/>
    <mergeCell ref="O121:T121"/>
    <mergeCell ref="U121:X121"/>
    <mergeCell ref="G121:N121"/>
    <mergeCell ref="B129:AA130"/>
    <mergeCell ref="B132:D132"/>
    <mergeCell ref="R134:S134"/>
    <mergeCell ref="T134:U134"/>
    <mergeCell ref="T132:U132"/>
    <mergeCell ref="V132:W132"/>
    <mergeCell ref="DM115:DM116"/>
    <mergeCell ref="DN115:DN116"/>
    <mergeCell ref="DO115:DO116"/>
    <mergeCell ref="DP115:DP116"/>
    <mergeCell ref="DI118:DJ118"/>
    <mergeCell ref="DK118:DL118"/>
    <mergeCell ref="DM118:DN118"/>
    <mergeCell ref="DO118:DP118"/>
    <mergeCell ref="AB134:AG134"/>
    <mergeCell ref="AH134:AM134"/>
    <mergeCell ref="AN134:AS134"/>
    <mergeCell ref="R132:S132"/>
    <mergeCell ref="T133:U133"/>
    <mergeCell ref="V133:W133"/>
    <mergeCell ref="CY115:CY116"/>
    <mergeCell ref="DC115:DC116"/>
    <mergeCell ref="CR118:CS118"/>
    <mergeCell ref="CJ115:CJ116"/>
    <mergeCell ref="CK115:CK116"/>
    <mergeCell ref="CL115:CM116"/>
    <mergeCell ref="CN115:CN116"/>
    <mergeCell ref="CI107:CI117"/>
    <mergeCell ref="DH115:DH116"/>
    <mergeCell ref="E134:F134"/>
    <mergeCell ref="G134:J134"/>
    <mergeCell ref="K134:O134"/>
    <mergeCell ref="E135:F135"/>
    <mergeCell ref="K136:O136"/>
    <mergeCell ref="B131:AA131"/>
    <mergeCell ref="Z132:AA132"/>
    <mergeCell ref="P133:Q133"/>
    <mergeCell ref="R133:S133"/>
    <mergeCell ref="B134:D134"/>
    <mergeCell ref="B133:D133"/>
    <mergeCell ref="P132:Q132"/>
    <mergeCell ref="B135:D135"/>
    <mergeCell ref="X132:Y132"/>
    <mergeCell ref="K132:O132"/>
    <mergeCell ref="G132:J132"/>
    <mergeCell ref="E132:F132"/>
    <mergeCell ref="E133:F133"/>
    <mergeCell ref="G133:J133"/>
    <mergeCell ref="K133:O133"/>
    <mergeCell ref="V136:W136"/>
    <mergeCell ref="G135:J135"/>
    <mergeCell ref="K135:O135"/>
    <mergeCell ref="E136:F136"/>
    <mergeCell ref="G136:J136"/>
    <mergeCell ref="B136:D136"/>
    <mergeCell ref="P140:Q140"/>
    <mergeCell ref="R140:S140"/>
    <mergeCell ref="T140:U140"/>
    <mergeCell ref="V140:W140"/>
    <mergeCell ref="P137:Q137"/>
    <mergeCell ref="R137:S137"/>
    <mergeCell ref="T137:U137"/>
    <mergeCell ref="V137:W137"/>
    <mergeCell ref="V134:W134"/>
    <mergeCell ref="P138:Q138"/>
    <mergeCell ref="R138:S138"/>
    <mergeCell ref="T138:U138"/>
    <mergeCell ref="V138:W138"/>
    <mergeCell ref="P139:Q139"/>
    <mergeCell ref="R139:S139"/>
    <mergeCell ref="T139:U139"/>
    <mergeCell ref="V139:W139"/>
    <mergeCell ref="P134:Q134"/>
    <mergeCell ref="V142:W142"/>
    <mergeCell ref="P143:Q143"/>
    <mergeCell ref="R143:S143"/>
    <mergeCell ref="T143:U143"/>
    <mergeCell ref="V143:W143"/>
    <mergeCell ref="V146:W146"/>
    <mergeCell ref="R146:S146"/>
    <mergeCell ref="T146:U146"/>
    <mergeCell ref="V150:W150"/>
    <mergeCell ref="P151:Q151"/>
    <mergeCell ref="R151:S151"/>
    <mergeCell ref="T151:U151"/>
    <mergeCell ref="P141:Q141"/>
    <mergeCell ref="R141:S141"/>
    <mergeCell ref="T141:U141"/>
    <mergeCell ref="V141:W141"/>
    <mergeCell ref="P142:Q142"/>
    <mergeCell ref="R142:S142"/>
    <mergeCell ref="R150:S150"/>
    <mergeCell ref="T150:U150"/>
    <mergeCell ref="T142:U142"/>
    <mergeCell ref="P147:Q147"/>
    <mergeCell ref="R147:S147"/>
    <mergeCell ref="T147:U147"/>
    <mergeCell ref="T160:U160"/>
    <mergeCell ref="V160:W160"/>
    <mergeCell ref="P156:Q156"/>
    <mergeCell ref="R156:S156"/>
    <mergeCell ref="T153:U153"/>
    <mergeCell ref="P144:Q144"/>
    <mergeCell ref="R144:S144"/>
    <mergeCell ref="T144:U144"/>
    <mergeCell ref="V144:W144"/>
    <mergeCell ref="P145:Q145"/>
    <mergeCell ref="R145:S145"/>
    <mergeCell ref="T145:U145"/>
    <mergeCell ref="V145:W145"/>
    <mergeCell ref="P146:Q146"/>
    <mergeCell ref="P135:Q135"/>
    <mergeCell ref="R135:S135"/>
    <mergeCell ref="T135:U135"/>
    <mergeCell ref="V135:W135"/>
    <mergeCell ref="P136:Q136"/>
    <mergeCell ref="R136:S136"/>
    <mergeCell ref="T136:U136"/>
    <mergeCell ref="P154:Q154"/>
    <mergeCell ref="R154:S154"/>
    <mergeCell ref="T154:U154"/>
    <mergeCell ref="V154:W154"/>
    <mergeCell ref="V151:W151"/>
    <mergeCell ref="T152:U152"/>
    <mergeCell ref="V152:W152"/>
    <mergeCell ref="P152:Q152"/>
    <mergeCell ref="R152:S152"/>
    <mergeCell ref="V153:W153"/>
    <mergeCell ref="V147:W147"/>
    <mergeCell ref="B149:D149"/>
    <mergeCell ref="B150:D150"/>
    <mergeCell ref="G144:J144"/>
    <mergeCell ref="E147:F147"/>
    <mergeCell ref="G147:J147"/>
    <mergeCell ref="B143:D143"/>
    <mergeCell ref="B144:D144"/>
    <mergeCell ref="B145:D145"/>
    <mergeCell ref="E138:F138"/>
    <mergeCell ref="G138:J138"/>
    <mergeCell ref="K138:O138"/>
    <mergeCell ref="E139:F139"/>
    <mergeCell ref="K144:O144"/>
    <mergeCell ref="B138:D138"/>
    <mergeCell ref="B139:D139"/>
    <mergeCell ref="B140:D140"/>
    <mergeCell ref="B141:D141"/>
    <mergeCell ref="B142:D142"/>
    <mergeCell ref="B137:D137"/>
    <mergeCell ref="E137:F137"/>
    <mergeCell ref="G137:J137"/>
    <mergeCell ref="G139:J139"/>
    <mergeCell ref="G141:J141"/>
    <mergeCell ref="K141:O141"/>
    <mergeCell ref="E142:F142"/>
    <mergeCell ref="G142:J142"/>
    <mergeCell ref="K142:O142"/>
    <mergeCell ref="E143:F143"/>
    <mergeCell ref="G143:J143"/>
    <mergeCell ref="K143:O143"/>
    <mergeCell ref="B151:D151"/>
    <mergeCell ref="B152:D152"/>
    <mergeCell ref="B153:D153"/>
    <mergeCell ref="K137:O137"/>
    <mergeCell ref="K139:O139"/>
    <mergeCell ref="E140:F140"/>
    <mergeCell ref="G140:J140"/>
    <mergeCell ref="K140:O140"/>
    <mergeCell ref="E141:F141"/>
    <mergeCell ref="E144:F144"/>
    <mergeCell ref="K147:O147"/>
    <mergeCell ref="E148:F148"/>
    <mergeCell ref="G148:J148"/>
    <mergeCell ref="K148:O148"/>
    <mergeCell ref="E149:F149"/>
    <mergeCell ref="G149:J149"/>
    <mergeCell ref="K149:O149"/>
    <mergeCell ref="B146:D146"/>
    <mergeCell ref="B147:D147"/>
    <mergeCell ref="B148:D148"/>
    <mergeCell ref="T155:U155"/>
    <mergeCell ref="V155:W155"/>
    <mergeCell ref="P153:Q153"/>
    <mergeCell ref="R153:S153"/>
    <mergeCell ref="E145:F145"/>
    <mergeCell ref="G145:J145"/>
    <mergeCell ref="K145:O145"/>
    <mergeCell ref="E146:F146"/>
    <mergeCell ref="G146:J146"/>
    <mergeCell ref="K146:O146"/>
    <mergeCell ref="P150:Q150"/>
    <mergeCell ref="P155:Q155"/>
    <mergeCell ref="R155:S155"/>
    <mergeCell ref="P148:Q148"/>
    <mergeCell ref="R148:S148"/>
    <mergeCell ref="T148:U148"/>
    <mergeCell ref="V148:W148"/>
    <mergeCell ref="P149:Q149"/>
    <mergeCell ref="R149:S149"/>
    <mergeCell ref="T149:U149"/>
    <mergeCell ref="V149:W149"/>
    <mergeCell ref="K151:O151"/>
    <mergeCell ref="E152:F152"/>
    <mergeCell ref="G152:J152"/>
    <mergeCell ref="K152:O152"/>
    <mergeCell ref="E153:F153"/>
    <mergeCell ref="G153:J153"/>
    <mergeCell ref="K153:O153"/>
    <mergeCell ref="B157:D157"/>
    <mergeCell ref="G172:I172"/>
    <mergeCell ref="G160:J160"/>
    <mergeCell ref="K160:O160"/>
    <mergeCell ref="G168:N168"/>
    <mergeCell ref="E150:F150"/>
    <mergeCell ref="G150:J150"/>
    <mergeCell ref="K150:O150"/>
    <mergeCell ref="E151:F151"/>
    <mergeCell ref="G151:J151"/>
    <mergeCell ref="B155:D155"/>
    <mergeCell ref="B156:D156"/>
    <mergeCell ref="B158:D158"/>
    <mergeCell ref="B159:D159"/>
    <mergeCell ref="B160:D160"/>
    <mergeCell ref="B161:D161"/>
    <mergeCell ref="B162:D162"/>
    <mergeCell ref="B164:D164"/>
    <mergeCell ref="G162:J162"/>
    <mergeCell ref="K162:O162"/>
    <mergeCell ref="K164:P164"/>
    <mergeCell ref="F166:M166"/>
    <mergeCell ref="N166:S166"/>
    <mergeCell ref="I164:J164"/>
    <mergeCell ref="F164:H164"/>
    <mergeCell ref="B154:D154"/>
    <mergeCell ref="E154:F154"/>
    <mergeCell ref="G154:J154"/>
    <mergeCell ref="K154:O154"/>
    <mergeCell ref="E155:F155"/>
    <mergeCell ref="G155:J155"/>
    <mergeCell ref="K155:O155"/>
    <mergeCell ref="G181:G182"/>
    <mergeCell ref="H181:K181"/>
    <mergeCell ref="AH172:AM172"/>
    <mergeCell ref="AN172:AS172"/>
    <mergeCell ref="AB173:AG173"/>
    <mergeCell ref="AH173:AM173"/>
    <mergeCell ref="AN173:AS173"/>
    <mergeCell ref="AB174:AG174"/>
    <mergeCell ref="AH174:AM174"/>
    <mergeCell ref="B168:F168"/>
    <mergeCell ref="E158:F158"/>
    <mergeCell ref="G158:J158"/>
    <mergeCell ref="K158:O158"/>
    <mergeCell ref="E159:F159"/>
    <mergeCell ref="G159:J159"/>
    <mergeCell ref="K159:O159"/>
    <mergeCell ref="E160:F160"/>
    <mergeCell ref="K161:O161"/>
    <mergeCell ref="E162:F162"/>
    <mergeCell ref="R162:S162"/>
    <mergeCell ref="T162:U162"/>
    <mergeCell ref="V162:W162"/>
    <mergeCell ref="P162:Q162"/>
    <mergeCell ref="P160:Q160"/>
    <mergeCell ref="P159:Q159"/>
    <mergeCell ref="G171:I171"/>
    <mergeCell ref="V171:W171"/>
    <mergeCell ref="V172:W172"/>
    <mergeCell ref="V173:W173"/>
    <mergeCell ref="T172:U172"/>
    <mergeCell ref="T171:U171"/>
    <mergeCell ref="T173:U173"/>
    <mergeCell ref="N173:O173"/>
    <mergeCell ref="AN174:AS174"/>
    <mergeCell ref="I176:J176"/>
    <mergeCell ref="E156:F156"/>
    <mergeCell ref="G156:J156"/>
    <mergeCell ref="K156:O156"/>
    <mergeCell ref="E157:F157"/>
    <mergeCell ref="G157:J157"/>
    <mergeCell ref="K157:O157"/>
    <mergeCell ref="E161:F161"/>
    <mergeCell ref="G161:J161"/>
    <mergeCell ref="P158:Q158"/>
    <mergeCell ref="R158:S158"/>
    <mergeCell ref="R164:U164"/>
    <mergeCell ref="V164:W164"/>
    <mergeCell ref="T166:W166"/>
    <mergeCell ref="T156:U156"/>
    <mergeCell ref="V156:W156"/>
    <mergeCell ref="P157:Q157"/>
    <mergeCell ref="R157:S157"/>
    <mergeCell ref="T157:U157"/>
    <mergeCell ref="V157:W157"/>
    <mergeCell ref="T158:U158"/>
    <mergeCell ref="V158:W158"/>
    <mergeCell ref="R160:S160"/>
    <mergeCell ref="AB161:AG161"/>
    <mergeCell ref="AH161:AM161"/>
    <mergeCell ref="AN161:AS161"/>
    <mergeCell ref="AB162:AG162"/>
    <mergeCell ref="AH162:AM162"/>
    <mergeCell ref="AN162:AS162"/>
    <mergeCell ref="AB159:AG159"/>
    <mergeCell ref="AB137:AG137"/>
    <mergeCell ref="AH137:AM137"/>
    <mergeCell ref="AN137:AS137"/>
    <mergeCell ref="AB138:AG138"/>
    <mergeCell ref="AH138:AM138"/>
    <mergeCell ref="AN138:AS138"/>
    <mergeCell ref="AB135:AG135"/>
    <mergeCell ref="AH135:AM135"/>
    <mergeCell ref="AN135:AS135"/>
    <mergeCell ref="AB136:AG136"/>
    <mergeCell ref="AH136:AM136"/>
    <mergeCell ref="AN136:AS136"/>
    <mergeCell ref="B173:D173"/>
    <mergeCell ref="E173:F173"/>
    <mergeCell ref="G173:I173"/>
    <mergeCell ref="L173:M173"/>
    <mergeCell ref="B174:D174"/>
    <mergeCell ref="E174:F174"/>
    <mergeCell ref="G174:I174"/>
    <mergeCell ref="L174:M174"/>
    <mergeCell ref="J174:K174"/>
    <mergeCell ref="AB171:AG171"/>
    <mergeCell ref="B171:D171"/>
    <mergeCell ref="E171:F171"/>
    <mergeCell ref="J171:K171"/>
    <mergeCell ref="L171:M171"/>
    <mergeCell ref="L172:M172"/>
    <mergeCell ref="B172:D172"/>
    <mergeCell ref="E172:F172"/>
    <mergeCell ref="N172:O172"/>
    <mergeCell ref="AB172:AG172"/>
    <mergeCell ref="N171:O171"/>
    <mergeCell ref="AB143:AG143"/>
    <mergeCell ref="AH143:AM143"/>
    <mergeCell ref="AN143:AS143"/>
    <mergeCell ref="AB144:AG144"/>
    <mergeCell ref="AH144:AM144"/>
    <mergeCell ref="AN144:AS144"/>
    <mergeCell ref="AB141:AG141"/>
    <mergeCell ref="AH141:AM141"/>
    <mergeCell ref="AN141:AS141"/>
    <mergeCell ref="AB142:AG142"/>
    <mergeCell ref="AH142:AM142"/>
    <mergeCell ref="AN142:AS142"/>
    <mergeCell ref="AB139:AG139"/>
    <mergeCell ref="AH139:AM139"/>
    <mergeCell ref="AN139:AS139"/>
    <mergeCell ref="AB140:AG140"/>
    <mergeCell ref="AH140:AM140"/>
    <mergeCell ref="AN140:AS140"/>
    <mergeCell ref="AB149:AG149"/>
    <mergeCell ref="AH149:AM149"/>
    <mergeCell ref="AN149:AS149"/>
    <mergeCell ref="AB150:AG150"/>
    <mergeCell ref="AH150:AM150"/>
    <mergeCell ref="AN150:AS150"/>
    <mergeCell ref="AB147:AG147"/>
    <mergeCell ref="AH147:AM147"/>
    <mergeCell ref="AN147:AS147"/>
    <mergeCell ref="AB148:AG148"/>
    <mergeCell ref="AH148:AM148"/>
    <mergeCell ref="AN148:AS148"/>
    <mergeCell ref="AB145:AG145"/>
    <mergeCell ref="AH145:AM145"/>
    <mergeCell ref="AN145:AS145"/>
    <mergeCell ref="AB146:AG146"/>
    <mergeCell ref="AH146:AM146"/>
    <mergeCell ref="AN146:AS146"/>
    <mergeCell ref="AB155:AG155"/>
    <mergeCell ref="AH155:AM155"/>
    <mergeCell ref="AN155:AS155"/>
    <mergeCell ref="AB156:AG156"/>
    <mergeCell ref="AH156:AM156"/>
    <mergeCell ref="AN156:AS156"/>
    <mergeCell ref="AB153:AG153"/>
    <mergeCell ref="AH153:AM153"/>
    <mergeCell ref="AN153:AS153"/>
    <mergeCell ref="AB154:AG154"/>
    <mergeCell ref="AH154:AM154"/>
    <mergeCell ref="AN154:AS154"/>
    <mergeCell ref="AB151:AG151"/>
    <mergeCell ref="AH151:AM151"/>
    <mergeCell ref="AN151:AS151"/>
    <mergeCell ref="AB152:AG152"/>
    <mergeCell ref="AH152:AM152"/>
    <mergeCell ref="AN152:AS152"/>
    <mergeCell ref="AH159:AM159"/>
    <mergeCell ref="AN159:AS159"/>
    <mergeCell ref="AB160:AG160"/>
    <mergeCell ref="AH160:AM160"/>
    <mergeCell ref="AN160:AS160"/>
    <mergeCell ref="AB157:AG157"/>
    <mergeCell ref="AH157:AM157"/>
    <mergeCell ref="AN157:AS157"/>
    <mergeCell ref="AB158:AG158"/>
    <mergeCell ref="AH158:AM158"/>
    <mergeCell ref="AN158:AS158"/>
    <mergeCell ref="L184:M184"/>
    <mergeCell ref="L185:M185"/>
    <mergeCell ref="V189:AC190"/>
    <mergeCell ref="AD189:AK190"/>
    <mergeCell ref="AL189:AS190"/>
    <mergeCell ref="H190:I190"/>
    <mergeCell ref="L190:M190"/>
    <mergeCell ref="P190:Q190"/>
    <mergeCell ref="R159:S159"/>
    <mergeCell ref="T159:U159"/>
    <mergeCell ref="V159:W159"/>
    <mergeCell ref="H189:I189"/>
    <mergeCell ref="J189:K190"/>
    <mergeCell ref="L189:M189"/>
    <mergeCell ref="N189:O190"/>
    <mergeCell ref="P189:Q189"/>
    <mergeCell ref="R189:S190"/>
    <mergeCell ref="O168:AA168"/>
    <mergeCell ref="AH171:AM171"/>
    <mergeCell ref="AN171:AS171"/>
    <mergeCell ref="P174:Q174"/>
    <mergeCell ref="R174:S174"/>
    <mergeCell ref="P161:Q161"/>
    <mergeCell ref="R161:S161"/>
    <mergeCell ref="T161:U161"/>
    <mergeCell ref="V161:W161"/>
    <mergeCell ref="AB170:AS170"/>
    <mergeCell ref="AL183:AS184"/>
    <mergeCell ref="V185:AC186"/>
    <mergeCell ref="AD185:AK186"/>
    <mergeCell ref="AL185:AS186"/>
    <mergeCell ref="B205:E205"/>
    <mergeCell ref="F199:G199"/>
    <mergeCell ref="H199:J199"/>
    <mergeCell ref="K199:N199"/>
    <mergeCell ref="O199:S199"/>
    <mergeCell ref="T198:X198"/>
    <mergeCell ref="T202:X202"/>
    <mergeCell ref="T203:X203"/>
    <mergeCell ref="T204:X204"/>
    <mergeCell ref="T205:X205"/>
    <mergeCell ref="B199:E199"/>
    <mergeCell ref="B200:E200"/>
    <mergeCell ref="B201:E201"/>
    <mergeCell ref="B202:E202"/>
    <mergeCell ref="B203:E203"/>
    <mergeCell ref="B204:E204"/>
    <mergeCell ref="T185:U186"/>
    <mergeCell ref="T187:U188"/>
    <mergeCell ref="T189:U190"/>
    <mergeCell ref="V187:AC188"/>
    <mergeCell ref="H202:J202"/>
    <mergeCell ref="F203:G203"/>
    <mergeCell ref="H198:J198"/>
    <mergeCell ref="K198:N198"/>
    <mergeCell ref="T201:X201"/>
    <mergeCell ref="T199:X199"/>
    <mergeCell ref="Y200:AE200"/>
    <mergeCell ref="K200:N200"/>
    <mergeCell ref="K201:N201"/>
    <mergeCell ref="AF198:AH198"/>
    <mergeCell ref="AI198:AK198"/>
    <mergeCell ref="AL198:AM198"/>
    <mergeCell ref="AN198:AS198"/>
    <mergeCell ref="AD181:AK182"/>
    <mergeCell ref="AL181:AS182"/>
    <mergeCell ref="AF205:AH205"/>
    <mergeCell ref="AI205:AK205"/>
    <mergeCell ref="AL205:AM205"/>
    <mergeCell ref="O205:S205"/>
    <mergeCell ref="O200:S200"/>
    <mergeCell ref="O201:S201"/>
    <mergeCell ref="AI200:AK200"/>
    <mergeCell ref="AL200:AM200"/>
    <mergeCell ref="AI203:AK203"/>
    <mergeCell ref="AL203:AM203"/>
    <mergeCell ref="Y201:AE201"/>
    <mergeCell ref="Y202:AE202"/>
    <mergeCell ref="Y203:AE203"/>
    <mergeCell ref="Y204:AE204"/>
    <mergeCell ref="Y205:AE205"/>
    <mergeCell ref="Y199:AE199"/>
    <mergeCell ref="AD183:AK184"/>
    <mergeCell ref="N183:O184"/>
    <mergeCell ref="AD187:AK188"/>
    <mergeCell ref="AL187:AS188"/>
    <mergeCell ref="AN203:AS203"/>
    <mergeCell ref="AI204:AK204"/>
    <mergeCell ref="AL204:AM204"/>
    <mergeCell ref="AN204:AS204"/>
    <mergeCell ref="AN200:AS200"/>
    <mergeCell ref="AI201:AK201"/>
    <mergeCell ref="AL201:AM201"/>
    <mergeCell ref="AN201:AS201"/>
    <mergeCell ref="AI202:AK202"/>
    <mergeCell ref="AL202:AM202"/>
    <mergeCell ref="AN202:AS202"/>
    <mergeCell ref="AN205:AS205"/>
    <mergeCell ref="AF199:AH199"/>
    <mergeCell ref="AF200:AH200"/>
    <mergeCell ref="AF201:AH201"/>
    <mergeCell ref="AF202:AH202"/>
    <mergeCell ref="AF203:AH203"/>
    <mergeCell ref="AF204:AH204"/>
    <mergeCell ref="AI199:AK199"/>
    <mergeCell ref="AL199:AM199"/>
    <mergeCell ref="AN199:AS199"/>
  </mergeCells>
  <conditionalFormatting sqref="N166:S166 O167:T167 N178:S178">
    <cfRule type="containsText" dxfId="459" priority="43" operator="containsText" text="EXTREMO">
      <formula>NOT(ISERROR(SEARCH(("EXTREMO"),(N166))))</formula>
    </cfRule>
    <cfRule type="containsText" dxfId="458" priority="44" operator="containsText" text="ALTO">
      <formula>NOT(ISERROR(SEARCH(("ALTO"),(N166))))</formula>
    </cfRule>
    <cfRule type="containsText" dxfId="457" priority="45" operator="containsText" text="MODERADO">
      <formula>NOT(ISERROR(SEARCH(("MODERADO"),(N166))))</formula>
    </cfRule>
    <cfRule type="containsText" dxfId="456" priority="46" operator="containsText" text="bajo">
      <formula>NOT(ISERROR(SEARCH(("bajo"),(N166))))</formula>
    </cfRule>
  </conditionalFormatting>
  <conditionalFormatting sqref="O168">
    <cfRule type="containsText" dxfId="455" priority="1" operator="containsText" text="EXTREMO">
      <formula>NOT(ISERROR(SEARCH("EXTREMO",O168)))</formula>
    </cfRule>
    <cfRule type="containsText" dxfId="454" priority="2" operator="containsText" text="ALTO">
      <formula>NOT(ISERROR(SEARCH("ALTO",O168)))</formula>
    </cfRule>
    <cfRule type="containsText" dxfId="453" priority="3" operator="containsText" text="MODERADO">
      <formula>NOT(ISERROR(SEARCH("MODERADO",O168)))</formula>
    </cfRule>
    <cfRule type="containsText" dxfId="452" priority="4" operator="containsText" text="bajo">
      <formula>NOT(ISERROR(SEARCH("bajo",O168)))</formula>
    </cfRule>
  </conditionalFormatting>
  <conditionalFormatting sqref="O121:T121 O175:T175 O179:T179 O191:T191 O194:T194 O196:T196 O206:T206 O214:T214">
    <cfRule type="containsText" dxfId="451" priority="21" operator="containsText" text="EXTREMO">
      <formula>NOT(ISERROR(SEARCH(("EXTREMO"),(O121))))</formula>
    </cfRule>
    <cfRule type="containsText" dxfId="450" priority="22" operator="containsText" text="ALTO">
      <formula>NOT(ISERROR(SEARCH(("ALTO"),(O121))))</formula>
    </cfRule>
    <cfRule type="containsText" dxfId="449" priority="23" operator="containsText" text="MODERADO">
      <formula>NOT(ISERROR(SEARCH(("MODERADO"),(O121))))</formula>
    </cfRule>
    <cfRule type="containsText" dxfId="448" priority="24" operator="containsText" text="bajo">
      <formula>NOT(ISERROR(SEARCH(("bajo"),(O121))))</formula>
    </cfRule>
  </conditionalFormatting>
  <conditionalFormatting sqref="O169:T169">
    <cfRule type="containsText" dxfId="447" priority="25" operator="containsText" text="EXTREMO">
      <formula>NOT(ISERROR(SEARCH(("EXTREMO"),(O169))))</formula>
    </cfRule>
    <cfRule type="containsText" dxfId="446" priority="26" operator="containsText" text="ALTO">
      <formula>NOT(ISERROR(SEARCH(("ALTO"),(O169))))</formula>
    </cfRule>
    <cfRule type="containsText" dxfId="445" priority="27" operator="containsText" text="MODERADO">
      <formula>NOT(ISERROR(SEARCH(("MODERADO"),(O169))))</formula>
    </cfRule>
    <cfRule type="containsText" dxfId="444" priority="28" operator="containsText" text="bajo">
      <formula>NOT(ISERROR(SEARCH(("bajo"),(O169))))</formula>
    </cfRule>
  </conditionalFormatting>
  <conditionalFormatting sqref="V181">
    <cfRule type="containsText" dxfId="443" priority="29" operator="containsText" text="EXTREMO">
      <formula>NOT(ISERROR(SEARCH(("EXTREMO"),(V181))))</formula>
    </cfRule>
    <cfRule type="containsText" dxfId="442" priority="30" operator="containsText" text="ALTO">
      <formula>NOT(ISERROR(SEARCH(("ALTO"),(V181))))</formula>
    </cfRule>
    <cfRule type="containsText" dxfId="441" priority="31" operator="containsText" text="MODERADO">
      <formula>NOT(ISERROR(SEARCH(("MODERADO"),(V181))))</formula>
    </cfRule>
    <cfRule type="containsText" dxfId="440" priority="32" operator="containsText" text="bajo">
      <formula>NOT(ISERROR(SEARCH(("bajo"),(V181))))</formula>
    </cfRule>
  </conditionalFormatting>
  <conditionalFormatting sqref="V92:AT92">
    <cfRule type="containsText" dxfId="439" priority="33" operator="containsText" text="Muy Baja">
      <formula>NOT(ISERROR(SEARCH(("Muy Baja"),(V92))))</formula>
    </cfRule>
    <cfRule type="containsText" dxfId="438" priority="34" operator="containsText" text="Muy Alta">
      <formula>NOT(ISERROR(SEARCH(("Muy Alta"),(V92))))</formula>
    </cfRule>
    <cfRule type="containsText" dxfId="437" priority="35" operator="containsText" text="Alta">
      <formula>NOT(ISERROR(SEARCH(("Alta"),(V92))))</formula>
    </cfRule>
    <cfRule type="containsText" dxfId="436" priority="36" operator="containsText" text="Media">
      <formula>NOT(ISERROR(SEARCH(("Media"),(V92))))</formula>
    </cfRule>
    <cfRule type="containsText" dxfId="435" priority="37" operator="containsText" text="Baja">
      <formula>NOT(ISERROR(SEARCH(("Baja"),(V92))))</formula>
    </cfRule>
  </conditionalFormatting>
  <conditionalFormatting sqref="Y197">
    <cfRule type="containsText" dxfId="434" priority="9" operator="containsText" text="EXTREMO">
      <formula>NOT(ISERROR(SEARCH(("EXTREMO"),(Y197))))</formula>
    </cfRule>
    <cfRule type="containsText" dxfId="433" priority="10" operator="containsText" text="ALTO">
      <formula>NOT(ISERROR(SEARCH(("ALTO"),(Y197))))</formula>
    </cfRule>
    <cfRule type="containsText" dxfId="432" priority="11" operator="containsText" text="MODERADO">
      <formula>NOT(ISERROR(SEARCH(("MODERADO"),(Y197))))</formula>
    </cfRule>
    <cfRule type="containsText" dxfId="431" priority="12" operator="containsText" text="bajo">
      <formula>NOT(ISERROR(SEARCH(("bajo"),(Y197))))</formula>
    </cfRule>
  </conditionalFormatting>
  <conditionalFormatting sqref="AB109:AT109">
    <cfRule type="containsText" dxfId="430" priority="38" operator="containsText" text="Leve">
      <formula>NOT(ISERROR(SEARCH(("Leve"),(AB109))))</formula>
    </cfRule>
    <cfRule type="containsText" dxfId="429" priority="39" operator="containsText" text="Catastrófico">
      <formula>NOT(ISERROR(SEARCH(("Catastrófico"),(AB109))))</formula>
    </cfRule>
    <cfRule type="containsText" dxfId="428" priority="40" operator="containsText" text="Mayor">
      <formula>NOT(ISERROR(SEARCH(("Mayor"),(AB109))))</formula>
    </cfRule>
    <cfRule type="containsText" dxfId="427" priority="41" operator="containsText" text="Moderado">
      <formula>NOT(ISERROR(SEARCH(("Moderado"),(AB109))))</formula>
    </cfRule>
    <cfRule type="containsText" dxfId="426" priority="42" operator="containsText" text="Menor">
      <formula>NOT(ISERROR(SEARCH(("Menor"),(AB109))))</formula>
    </cfRule>
  </conditionalFormatting>
  <conditionalFormatting sqref="AD181">
    <cfRule type="containsText" dxfId="425" priority="17" operator="containsText" text="EXTREMO">
      <formula>NOT(ISERROR(SEARCH(("EXTREMO"),(AD181))))</formula>
    </cfRule>
    <cfRule type="containsText" dxfId="424" priority="18" operator="containsText" text="ALTO">
      <formula>NOT(ISERROR(SEARCH(("ALTO"),(AD181))))</formula>
    </cfRule>
    <cfRule type="containsText" dxfId="423" priority="19" operator="containsText" text="MODERADO">
      <formula>NOT(ISERROR(SEARCH(("MODERADO"),(AD181))))</formula>
    </cfRule>
    <cfRule type="containsText" dxfId="422" priority="20" operator="containsText" text="bajo">
      <formula>NOT(ISERROR(SEARCH(("bajo"),(AD181))))</formula>
    </cfRule>
  </conditionalFormatting>
  <conditionalFormatting sqref="AL181">
    <cfRule type="containsText" dxfId="421" priority="13" operator="containsText" text="EXTREMO">
      <formula>NOT(ISERROR(SEARCH(("EXTREMO"),(AL181))))</formula>
    </cfRule>
    <cfRule type="containsText" dxfId="420" priority="14" operator="containsText" text="ALTO">
      <formula>NOT(ISERROR(SEARCH(("ALTO"),(AL181))))</formula>
    </cfRule>
    <cfRule type="containsText" dxfId="419" priority="15" operator="containsText" text="MODERADO">
      <formula>NOT(ISERROR(SEARCH(("MODERADO"),(AL181))))</formula>
    </cfRule>
    <cfRule type="containsText" dxfId="418" priority="16" operator="containsText" text="bajo">
      <formula>NOT(ISERROR(SEARCH(("bajo"),(AL181))))</formula>
    </cfRule>
  </conditionalFormatting>
  <conditionalFormatting sqref="BB180:BD180">
    <cfRule type="containsText" dxfId="417" priority="5" operator="containsText" text="EXTREMO">
      <formula>NOT(ISERROR(SEARCH(("EXTREMO"),(BB180))))</formula>
    </cfRule>
    <cfRule type="containsText" dxfId="416" priority="6" operator="containsText" text="ALTO">
      <formula>NOT(ISERROR(SEARCH(("ALTO"),(BB180))))</formula>
    </cfRule>
    <cfRule type="containsText" dxfId="415" priority="7" operator="containsText" text="MODERADO">
      <formula>NOT(ISERROR(SEARCH(("MODERADO"),(BB180))))</formula>
    </cfRule>
    <cfRule type="containsText" dxfId="414"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(1)'!frecuencias</formula1>
    </dataValidation>
    <dataValidation type="list" allowBlank="1" showErrorMessage="1" sqref="R172:R174 R133:R162">
      <formula1>'R (1)'!Contr_implement</formula1>
    </dataValidation>
    <dataValidation type="list" allowBlank="1" showErrorMessage="1" sqref="D7">
      <formula1>'R (1)'!tipo_riesg</formula1>
    </dataValidation>
    <dataValidation type="list" allowBlank="1" showErrorMessage="1" sqref="T172:T174 T133:T162">
      <formula1>'R (1)'!Proposito</formula1>
    </dataValidation>
    <dataValidation type="list" allowBlank="1" showErrorMessage="1" sqref="G168">
      <formula1>'R (1)'!Politica_tto</formula1>
    </dataValidation>
    <dataValidation type="list" allowBlank="1" showErrorMessage="1" sqref="V172:V174 V133:V162">
      <formula1>'R (1)'!Efectos</formula1>
    </dataValidation>
    <dataValidation type="list" allowBlank="1" showErrorMessage="1" sqref="B35:B42">
      <formula1>Consecuencia</formula1>
    </dataValidation>
    <dataValidation type="list" allowBlank="1" showErrorMessage="1" sqref="B12:B31">
      <formula1>'R (1)'!Fact_causa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4" zoomScale="85" zoomScaleNormal="85" workbookViewId="0">
      <selection activeCell="U243" sqref="U243"/>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955</v>
      </c>
      <c r="D7" s="407" t="s">
        <v>122</v>
      </c>
      <c r="E7" s="1761" t="s">
        <v>956</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1079</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38"/>
      <c r="Y12" s="1738"/>
      <c r="Z12" s="1738"/>
      <c r="AA12" s="1738"/>
      <c r="AB12" s="1739" t="str">
        <f t="shared" ref="AB12:AB31" si="0">A133</f>
        <v>Control 1</v>
      </c>
      <c r="AC12" s="1740"/>
      <c r="AD12" s="1741" t="str">
        <f t="shared" ref="AD12:AD31" si="1">IF(B133="","",B133)</f>
        <v>El responsable verificará esta situación mediante la consulta de información en la Ventanilla Única de Registro (VUR) y demás documentos relativos a la debida diligencia de partes relacionadas para contrastar con la línea base de información de validación de individualización e identificación de propietarios.
En caso de encontrar una coincidencia con la señal de alerta se envía reporte interno de inusualidad a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Identificación de nuevos terceros, luego de culminada la etapa del censo social e identificación e individualización de propietarios y moradores (última etapa de la transacción). 
Causa 2. Cambios de propietarios en un tiempo muy corto apenas inicia el proceso de predios. 
Causa 3. Valor del inmueble que no coincide con el perfil económico de la parte relacionada. 
.  
.  
.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  
.  
.  
.  
.  
.  
.  
.  
.  
.  
.  
.  
.  
.  
.  
.  
. </v>
      </c>
      <c r="AX12" s="421" t="str">
        <f>CONCATENATE(A12,". ",B12," 
",A13,". ",B13," 
",A14,". ",B14," 
",A15,". ",B15," 
",A16,". ",B16," 
",A17,". ",B17," 
",A18,". ",B18," 
",A19,". ",B19," 
",A20,". ",B20," 
",A21,". ",B21," 
",A22,". ",B22," 
",A23,". ",B23," 
",A24,". ",B24," 
",A25,". ",B25," 
",A26,". ",B26," 
",A27,". ",B27," 
",A28,". ",B28," 
",A29,". ",B29," 
",A30,". ",B30," 
",A31,". ",B31,)</f>
        <v xml:space="preserve">Causa 1. Parte Relacionada 
Causa 2. Parte Relacionada 
Causa 3. Parte Relacionada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1078</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38"/>
      <c r="Y13" s="1738"/>
      <c r="Z13" s="1738"/>
      <c r="AA13" s="1738"/>
      <c r="AB13" s="1739" t="str">
        <f t="shared" si="0"/>
        <v>Control 2</v>
      </c>
      <c r="AC13" s="1740"/>
      <c r="AD13" s="1741" t="str">
        <f t="shared" si="1"/>
        <v>El responsable verificará la consistencia entre la información financiera de la parte relacionada y el objeto del negocio
En caso de encontrar una coincidencia con la señal de alerta se envía reporte interno de inusualidad a equipo operativo SARLAFT para realizar debida diligencia intensificada.</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Causa 3</v>
      </c>
      <c r="B14" s="420" t="s">
        <v>476</v>
      </c>
      <c r="C14" s="1737" t="s">
        <v>1077</v>
      </c>
      <c r="D14" s="1737"/>
      <c r="E14" s="1737"/>
      <c r="F14" s="1737"/>
      <c r="G14" s="1737"/>
      <c r="H14" s="1737"/>
      <c r="I14" s="1737" t="s">
        <v>1076</v>
      </c>
      <c r="J14" s="1737"/>
      <c r="K14" s="1737"/>
      <c r="L14" s="1737"/>
      <c r="M14" s="1737"/>
      <c r="N14" s="1737"/>
      <c r="O14" s="1737"/>
      <c r="P14" s="1737"/>
      <c r="Q14" s="1737"/>
      <c r="R14" s="1737"/>
      <c r="S14" s="1737"/>
      <c r="T14" s="1737"/>
      <c r="U14" s="1737"/>
      <c r="V14" s="1737"/>
      <c r="W14" s="1737"/>
      <c r="X14" s="1738">
        <v>2</v>
      </c>
      <c r="Y14" s="1738"/>
      <c r="Z14" s="1738"/>
      <c r="AA14" s="1738"/>
      <c r="AB14" s="1739" t="str">
        <f t="shared" si="0"/>
        <v>Control 3</v>
      </c>
      <c r="AC14" s="1740"/>
      <c r="AD14" s="1741" t="str">
        <f t="shared" si="1"/>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9"/>
      <c r="I95" s="499"/>
      <c r="J95" s="499"/>
      <c r="K95" s="499"/>
      <c r="L95" s="499"/>
      <c r="M95" s="499"/>
      <c r="N95" s="499"/>
      <c r="O95" s="499"/>
      <c r="P95" s="499"/>
      <c r="Q95" s="499"/>
      <c r="R95" s="499"/>
      <c r="S95" s="499"/>
      <c r="T95" s="499"/>
      <c r="U95" s="499"/>
      <c r="V95" s="499"/>
      <c r="W95" s="499"/>
      <c r="X95" s="499"/>
      <c r="Y95" s="499"/>
      <c r="Z95" s="500">
        <f>COUNTA(H95:Y95)*G95</f>
        <v>0</v>
      </c>
      <c r="AA95" s="1867" t="str">
        <f>IFERROR(SUM(Z95:Z99)/COUNTA(H95:W99),"")</f>
        <v/>
      </c>
      <c r="AU95" s="390">
        <v>1</v>
      </c>
      <c r="CC95" s="399">
        <v>1</v>
      </c>
    </row>
    <row r="96" spans="1:81" ht="18.75" customHeight="1">
      <c r="A96" s="501">
        <v>2</v>
      </c>
      <c r="B96" s="502" t="s">
        <v>110</v>
      </c>
      <c r="C96" s="1865"/>
      <c r="D96" s="1865"/>
      <c r="E96" s="1865"/>
      <c r="F96" s="1866"/>
      <c r="G96" s="497">
        <v>0.4</v>
      </c>
      <c r="H96" s="499"/>
      <c r="I96" s="499"/>
      <c r="J96" s="499"/>
      <c r="K96" s="499"/>
      <c r="L96" s="499"/>
      <c r="M96" s="499"/>
      <c r="N96" s="499"/>
      <c r="O96" s="499"/>
      <c r="P96" s="499"/>
      <c r="Q96" s="499"/>
      <c r="R96" s="499"/>
      <c r="S96" s="499"/>
      <c r="T96" s="499"/>
      <c r="U96" s="499"/>
      <c r="V96" s="499"/>
      <c r="W96" s="499"/>
      <c r="X96" s="499"/>
      <c r="Y96" s="499"/>
      <c r="Z96" s="500">
        <f>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9"/>
      <c r="I97" s="499"/>
      <c r="J97" s="499"/>
      <c r="K97" s="499"/>
      <c r="L97" s="499"/>
      <c r="M97" s="499"/>
      <c r="N97" s="499"/>
      <c r="O97" s="499"/>
      <c r="P97" s="499"/>
      <c r="Q97" s="499"/>
      <c r="R97" s="499"/>
      <c r="S97" s="499"/>
      <c r="T97" s="499"/>
      <c r="U97" s="499"/>
      <c r="V97" s="499"/>
      <c r="W97" s="499"/>
      <c r="X97" s="499"/>
      <c r="Y97" s="499"/>
      <c r="Z97" s="500">
        <f>COUNTA(H97:Y97)*G97</f>
        <v>0</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9"/>
      <c r="I98" s="499"/>
      <c r="J98" s="499"/>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0</v>
      </c>
      <c r="I100" s="515">
        <f t="shared" si="12"/>
        <v>0</v>
      </c>
      <c r="J100" s="515">
        <f t="shared" si="12"/>
        <v>0</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t="str">
        <f>IF(AA95="","",IF(V101&gt;0.8,5,IF(V101&gt;0.6,4,IF(V101&gt;0.4,3,IF(V101&gt;0.2,2,1)))))</f>
        <v/>
      </c>
      <c r="P101" s="1855"/>
      <c r="Q101" s="1855"/>
      <c r="R101" s="1856" t="e">
        <f>VLOOKUP(O101,A95:B99,2,1)</f>
        <v>#N/A</v>
      </c>
      <c r="S101" s="1855"/>
      <c r="T101" s="1855"/>
      <c r="U101" s="1855"/>
      <c r="V101" s="1857" t="str">
        <f>IFERROR(AA95,"")</f>
        <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e">
        <f>CONCATENATE(O101," - ",R101)</f>
        <v>#N/A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X</v>
      </c>
      <c r="DJ103" s="1828"/>
      <c r="DK103" s="1882" t="str">
        <f>IF(Q164=3,"X","")</f>
        <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X</v>
      </c>
      <c r="EA103" s="1828"/>
      <c r="EB103" s="1882" t="str">
        <f>IF(Q176=3,"X","")</f>
        <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0.36000000000000004</v>
      </c>
      <c r="DK105" s="526"/>
      <c r="DL105" s="525">
        <f>IF(DK103="X",V164,0)</f>
        <v>0</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0.36000000000000004</v>
      </c>
      <c r="EB105" s="526"/>
      <c r="EC105" s="525">
        <f>IF(EB103="X",V176,0)</f>
        <v>0</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e">
        <f>IF(E164=5,"X","")</f>
        <v>#VALUE!</v>
      </c>
      <c r="DE107" s="1901" t="e">
        <f>IF(DD107="X",I164,0)</f>
        <v>#VALUE!</v>
      </c>
      <c r="DF107" s="1896">
        <v>5</v>
      </c>
      <c r="DG107" s="1914"/>
      <c r="DH107" s="1912" t="e">
        <f>IF(AND(DD107="X",DG103="X"),DE107*DH105,"")</f>
        <v>#VALUE!</v>
      </c>
      <c r="DI107" s="1906"/>
      <c r="DJ107" s="1906" t="e">
        <f>IF(AND(DD107="X",DI103="X"),DE107*DJ105,"")</f>
        <v>#VALUE!</v>
      </c>
      <c r="DK107" s="1907"/>
      <c r="DL107" s="1905" t="e">
        <f>IF(AND(DD107="X",DK103="X"),DE107*DL105,"")</f>
        <v>#VALUE!</v>
      </c>
      <c r="DM107" s="1908"/>
      <c r="DN107" s="1908" t="e">
        <f>IF(AND(DD107="X",DM103="X"),DE107*DN105,"")</f>
        <v>#VALUE!</v>
      </c>
      <c r="DO107" s="1902"/>
      <c r="DP107" s="1903" t="e">
        <f>IF(AND(DD107="X",DO103="X"),DE107*DP105,"")</f>
        <v>#VALUE!</v>
      </c>
      <c r="DQ107" s="402"/>
      <c r="DR107" s="387"/>
      <c r="DS107" s="1895" t="s">
        <v>36</v>
      </c>
      <c r="DT107" s="1896">
        <v>5</v>
      </c>
      <c r="DU107" s="1897" t="e">
        <f>IF(E176=5,"X","")</f>
        <v>#VALUE!</v>
      </c>
      <c r="DV107" s="1901" t="e">
        <f>IF(DU107="X",I176,0)</f>
        <v>#VALUE!</v>
      </c>
      <c r="DW107" s="1896">
        <v>5</v>
      </c>
      <c r="DX107" s="1914"/>
      <c r="DY107" s="1912" t="e">
        <f>IF(AND(DU107="X",DX103="X"),DV107*DY105,"")</f>
        <v>#VALUE!</v>
      </c>
      <c r="DZ107" s="1906"/>
      <c r="EA107" s="1906" t="e">
        <f>IF(AND(DU107="X",DZ103="X"),DV107*EA105,"")</f>
        <v>#VALUE!</v>
      </c>
      <c r="EB107" s="1907"/>
      <c r="EC107" s="1905" t="e">
        <f>IF(AND(DU107="X",EB103="X"),DV107*EC105,"")</f>
        <v>#VALUE!</v>
      </c>
      <c r="ED107" s="1908"/>
      <c r="EE107" s="1908" t="e">
        <f>IF(AND(DU107="X",ED103="X"),DV107*EE105,"")</f>
        <v>#VALUE!</v>
      </c>
      <c r="EF107" s="1902"/>
      <c r="EG107" s="1903" t="e">
        <f>IF(AND(DU107="X",EF103="X"),DV107*EG105,"")</f>
        <v>#VALUE!</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22"/>
      <c r="CQ109" s="1923" t="str">
        <f>IF(AND(CK109="X",CP103="X"),CN109*CQ105,"")</f>
        <v/>
      </c>
      <c r="CR109" s="1924"/>
      <c r="CS109" s="1924" t="str">
        <f>IF(AND(CK109="X",CR103="X"),CN109*CS105,"")</f>
        <v/>
      </c>
      <c r="CT109" s="1925"/>
      <c r="CU109" s="1915" t="str">
        <f>IF(AND(CK109="X",CT103="X"),CN109*CU105,"")</f>
        <v/>
      </c>
      <c r="CV109" s="1916"/>
      <c r="CW109" s="1916" t="str">
        <f>IF(AND(CK109="X",CV103="X"),CN109*CW105,"")</f>
        <v/>
      </c>
      <c r="CX109" s="1917"/>
      <c r="CY109" s="1909" t="str">
        <f>IF(AND(CK109="X",CX103="X"),CN109*CY105,"")</f>
        <v/>
      </c>
      <c r="CZ109" s="402"/>
      <c r="DA109" s="1926"/>
      <c r="DB109" s="1743"/>
      <c r="DC109" s="1896">
        <v>4</v>
      </c>
      <c r="DD109" s="1904" t="e">
        <f>IF(E164=4,"X","")</f>
        <v>#VALUE!</v>
      </c>
      <c r="DE109" s="1901" t="e">
        <f>IF(DD109="X",I164,0)</f>
        <v>#VALUE!</v>
      </c>
      <c r="DF109" s="1896">
        <v>4</v>
      </c>
      <c r="DG109" s="1922"/>
      <c r="DH109" s="1923" t="e">
        <f>IF(AND(DD109="X",DG103="X"),DE109*DH105,"")</f>
        <v>#VALUE!</v>
      </c>
      <c r="DI109" s="1924"/>
      <c r="DJ109" s="1924" t="e">
        <f>IF(AND(DD109="X",DI103="X"),DE109*DJ105,"")</f>
        <v>#VALUE!</v>
      </c>
      <c r="DK109" s="1925"/>
      <c r="DL109" s="1915" t="e">
        <f>IF(AND(DD109="X",DK103="X"),DE109*DL105,"")</f>
        <v>#VALUE!</v>
      </c>
      <c r="DM109" s="1916"/>
      <c r="DN109" s="1916" t="e">
        <f>IF(AND(DD109="X",DM103="X"),DE109*DN105,"")</f>
        <v>#VALUE!</v>
      </c>
      <c r="DO109" s="1917"/>
      <c r="DP109" s="1909" t="e">
        <f>IF(AND(DD109="X",DO103="X"),DE109*DP105,"")</f>
        <v>#VALUE!</v>
      </c>
      <c r="DQ109" s="402"/>
      <c r="DR109" s="1926"/>
      <c r="DS109" s="1743"/>
      <c r="DT109" s="1896">
        <v>4</v>
      </c>
      <c r="DU109" s="1904" t="e">
        <f>IF(E176=4,"X","")</f>
        <v>#VALUE!</v>
      </c>
      <c r="DV109" s="1901" t="e">
        <f>IF(DU109="X",I176,0)</f>
        <v>#VALUE!</v>
      </c>
      <c r="DW109" s="1896">
        <v>4</v>
      </c>
      <c r="DX109" s="1922"/>
      <c r="DY109" s="1923" t="e">
        <f>IF(AND(DU109="X",DX103="X"),DV109*DY105,"")</f>
        <v>#VALUE!</v>
      </c>
      <c r="DZ109" s="1924"/>
      <c r="EA109" s="1924" t="e">
        <f>IF(AND(DU109="X",DZ103="X"),DV109*EA105,"")</f>
        <v>#VALUE!</v>
      </c>
      <c r="EB109" s="1925"/>
      <c r="EC109" s="1915" t="e">
        <f>IF(AND(DU109="X",EB103="X"),DV109*EC105,"")</f>
        <v>#VALUE!</v>
      </c>
      <c r="ED109" s="1916"/>
      <c r="EE109" s="1916" t="e">
        <f>IF(AND(DU109="X",ED103="X"),DV109*EE105,"")</f>
        <v>#VALUE!</v>
      </c>
      <c r="EF109" s="1917"/>
      <c r="EG109" s="1909" t="e">
        <f>IF(AND(DU109="X",EF103="X"),DV109*EG105,"")</f>
        <v>#VALUE!</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
      </c>
      <c r="CL111" s="1899" t="s">
        <v>256</v>
      </c>
      <c r="CM111" s="1718"/>
      <c r="CN111" s="1901">
        <f>IF(CK111="X",V101,0)</f>
        <v>0</v>
      </c>
      <c r="CO111" s="1896">
        <v>3</v>
      </c>
      <c r="CP111" s="1914"/>
      <c r="CQ111" s="1912" t="str">
        <f>IF(AND(CK111="X",CP103="X"),CN111*CQ105,"")</f>
        <v/>
      </c>
      <c r="CR111" s="1913"/>
      <c r="CS111" s="1913" t="str">
        <f>IF(AND(CK111="X",CR103="X"),CN111*CS105,"")</f>
        <v/>
      </c>
      <c r="CT111" s="1907"/>
      <c r="CU111" s="1905" t="str">
        <f>IF(AND(CK111="X",CT103="X"),CN111*CU105,"")</f>
        <v/>
      </c>
      <c r="CV111" s="1906"/>
      <c r="CW111" s="1906" t="str">
        <f>IF(AND(CK111="X",CV103="X"),CN111*CW105,"")</f>
        <v/>
      </c>
      <c r="CX111" s="1907"/>
      <c r="CY111" s="1905" t="str">
        <f>IF(AND(CK111="X",CX103="X"),CN111*CY105,"")</f>
        <v/>
      </c>
      <c r="CZ111" s="387"/>
      <c r="DA111" s="1743"/>
      <c r="DB111" s="1743"/>
      <c r="DC111" s="1896">
        <v>3</v>
      </c>
      <c r="DD111" s="1897" t="e">
        <f>IF(E164=3,"X","")</f>
        <v>#VALUE!</v>
      </c>
      <c r="DE111" s="1901" t="e">
        <f>IF(DD111="X",I164,0)</f>
        <v>#VALUE!</v>
      </c>
      <c r="DF111" s="1896">
        <v>3</v>
      </c>
      <c r="DG111" s="1914"/>
      <c r="DH111" s="1912" t="e">
        <f>IF(AND(DD111="X",DG103="X"),DE111*DH105,"")</f>
        <v>#VALUE!</v>
      </c>
      <c r="DI111" s="1913"/>
      <c r="DJ111" s="1913" t="e">
        <f>IF(AND(DD111="X",DI103="X"),DE111*DJ105,"")</f>
        <v>#VALUE!</v>
      </c>
      <c r="DK111" s="1907"/>
      <c r="DL111" s="1905" t="e">
        <f>IF(AND(DD111="X",DK103="X"),DE111*DL105,"")</f>
        <v>#VALUE!</v>
      </c>
      <c r="DM111" s="1906"/>
      <c r="DN111" s="1906" t="e">
        <f>IF(AND(DD111="X",DM103="X"),DE111*DN105,"")</f>
        <v>#VALUE!</v>
      </c>
      <c r="DO111" s="1907"/>
      <c r="DP111" s="1905" t="e">
        <f>IF(AND(DD111="X",DO103="X"),DE111*DP105,"")</f>
        <v>#VALUE!</v>
      </c>
      <c r="DQ111" s="387"/>
      <c r="DR111" s="1743"/>
      <c r="DS111" s="1743"/>
      <c r="DT111" s="1896">
        <v>3</v>
      </c>
      <c r="DU111" s="1897" t="e">
        <f>IF(E176=3,"X","")</f>
        <v>#VALUE!</v>
      </c>
      <c r="DV111" s="1901" t="e">
        <f>IF(DU111="X",I176,0)</f>
        <v>#VALUE!</v>
      </c>
      <c r="DW111" s="1896">
        <v>3</v>
      </c>
      <c r="DX111" s="1914"/>
      <c r="DY111" s="1912" t="e">
        <f>IF(AND(DU111="X",DX103="X"),DV111*DY105,"")</f>
        <v>#VALUE!</v>
      </c>
      <c r="DZ111" s="1913"/>
      <c r="EA111" s="1913" t="e">
        <f>IF(AND(DU111="X",DZ103="X"),DV111*EA105,"")</f>
        <v>#VALUE!</v>
      </c>
      <c r="EB111" s="1907"/>
      <c r="EC111" s="1905" t="e">
        <f>IF(AND(DU111="X",EB103="X"),DV111*EC105,"")</f>
        <v>#VALUE!</v>
      </c>
      <c r="ED111" s="1906"/>
      <c r="EE111" s="1906" t="e">
        <f>IF(AND(DU111="X",ED103="X"),DV111*EE105,"")</f>
        <v>#VALUE!</v>
      </c>
      <c r="EF111" s="1907"/>
      <c r="EG111" s="1905" t="e">
        <f>IF(AND(DU111="X",EF103="X"),DV111*EG105,"")</f>
        <v>#VALUE!</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e">
        <f>IF(E164=2,"X","")</f>
        <v>#VALUE!</v>
      </c>
      <c r="DE113" s="1901" t="e">
        <f>IF(DD113="X",I164,0)</f>
        <v>#VALUE!</v>
      </c>
      <c r="DF113" s="1896">
        <v>2</v>
      </c>
      <c r="DG113" s="1930"/>
      <c r="DH113" s="1931" t="e">
        <f>IF(AND(DD113="X",DG103="X"),DE113*DH105,"")</f>
        <v>#VALUE!</v>
      </c>
      <c r="DI113" s="1911"/>
      <c r="DJ113" s="1912" t="e">
        <f>IF(AND(DD113="X",DI103="X"),DE113*DJ105,"")</f>
        <v>#VALUE!</v>
      </c>
      <c r="DK113" s="1911"/>
      <c r="DL113" s="1912" t="e">
        <f>IF(AND(DD113="X",DK103="X"),DE113*DL105,"")</f>
        <v>#VALUE!</v>
      </c>
      <c r="DM113" s="1907"/>
      <c r="DN113" s="1905" t="e">
        <f>IF(AND(DD113="X",DM103="X"),DE113*DN105,"")</f>
        <v>#VALUE!</v>
      </c>
      <c r="DO113" s="1907"/>
      <c r="DP113" s="1905" t="e">
        <f>IF(AND(DD113="X",DO103="X"),DE113*DP105,"")</f>
        <v>#VALUE!</v>
      </c>
      <c r="DQ113" s="387"/>
      <c r="DR113" s="1743"/>
      <c r="DS113" s="1743"/>
      <c r="DT113" s="1896">
        <v>2</v>
      </c>
      <c r="DU113" s="1897" t="e">
        <f>IF(E176=2,"X","")</f>
        <v>#VALUE!</v>
      </c>
      <c r="DV113" s="1901" t="e">
        <f>IF(DU113="X",I176,0)</f>
        <v>#VALUE!</v>
      </c>
      <c r="DW113" s="1896">
        <v>2</v>
      </c>
      <c r="DX113" s="1930"/>
      <c r="DY113" s="1931" t="e">
        <f>IF(AND(DU113="X",DX103="X"),DV113*DY105,"")</f>
        <v>#VALUE!</v>
      </c>
      <c r="DZ113" s="1911"/>
      <c r="EA113" s="1912" t="e">
        <f>IF(AND(DU113="X",DZ103="X"),DV113*EA105,"")</f>
        <v>#VALUE!</v>
      </c>
      <c r="EB113" s="1911"/>
      <c r="EC113" s="1912" t="e">
        <f>IF(AND(DU113="X",EB103="X"),DV113*EC105,"")</f>
        <v>#VALUE!</v>
      </c>
      <c r="ED113" s="1907"/>
      <c r="EE113" s="1905" t="e">
        <f>IF(AND(DU113="X",ED103="X"),DV113*EE105,"")</f>
        <v>#VALUE!</v>
      </c>
      <c r="EF113" s="1907"/>
      <c r="EG113" s="1905" t="e">
        <f>IF(AND(DU113="X",EF103="X"),DV113*EG105,"")</f>
        <v>#VALUE!</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e">
        <f>IF(E164=1,"X","")</f>
        <v>#VALUE!</v>
      </c>
      <c r="DE115" s="1901" t="e">
        <f>IF(DD115="x",I164,0)</f>
        <v>#VALUE!</v>
      </c>
      <c r="DF115" s="1896">
        <v>1</v>
      </c>
      <c r="DG115" s="1930"/>
      <c r="DH115" s="1931" t="e">
        <f>IF(AND(DD115="X",DG103="X"),DE115*DH105,"")</f>
        <v>#VALUE!</v>
      </c>
      <c r="DI115" s="1910"/>
      <c r="DJ115" s="1910" t="e">
        <f>IF(AND(DD115="X",DI103="X"),DE115*DJ105,"")</f>
        <v>#VALUE!</v>
      </c>
      <c r="DK115" s="1911"/>
      <c r="DL115" s="1912" t="e">
        <f>IF(AND(DD115="X",DK103="X"),DE115*DL105,"")</f>
        <v>#VALUE!</v>
      </c>
      <c r="DM115" s="1913"/>
      <c r="DN115" s="1913" t="e">
        <f>IF(AND(DD115="X",DM103="X"),DE115*DN105,"")</f>
        <v>#VALUE!</v>
      </c>
      <c r="DO115" s="1911"/>
      <c r="DP115" s="1912" t="e">
        <f>IF(AND(DD115="X",DO103="X"),DE115*DP105,"")</f>
        <v>#VALUE!</v>
      </c>
      <c r="DQ115" s="387"/>
      <c r="DR115" s="542"/>
      <c r="DS115" s="1743"/>
      <c r="DT115" s="1896">
        <v>1</v>
      </c>
      <c r="DU115" s="1897" t="e">
        <f>IF(E176=1,"X","")</f>
        <v>#VALUE!</v>
      </c>
      <c r="DV115" s="1901" t="e">
        <f>IF(DU115="x",I176,0)</f>
        <v>#VALUE!</v>
      </c>
      <c r="DW115" s="1896">
        <v>1</v>
      </c>
      <c r="DX115" s="1930"/>
      <c r="DY115" s="1931" t="e">
        <f>IF(AND(DU115="X",DX103="X"),DV115*DY105,"")</f>
        <v>#VALUE!</v>
      </c>
      <c r="DZ115" s="1910"/>
      <c r="EA115" s="1910" t="e">
        <f>IF(AND(DU115="X",DZ103="X"),DV115*EA105,"")</f>
        <v>#VALUE!</v>
      </c>
      <c r="EB115" s="1911"/>
      <c r="EC115" s="1912" t="e">
        <f>IF(AND(DU115="X",EB103="X"),DV115*EC105,"")</f>
        <v>#VALUE!</v>
      </c>
      <c r="ED115" s="1913"/>
      <c r="EE115" s="1913" t="e">
        <f>IF(AND(DU115="X",ED103="X"),DV115*EE105,"")</f>
        <v>#VALUE!</v>
      </c>
      <c r="EF115" s="1911"/>
      <c r="EG115" s="1912" t="e">
        <f>IF(AND(DU115="X",EF103="X"),DV115*EG105,"")</f>
        <v>#VALUE!</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
      </c>
      <c r="P121" s="1941"/>
      <c r="Q121" s="1941"/>
      <c r="R121" s="1941"/>
      <c r="S121" s="1941"/>
      <c r="T121" s="1941"/>
      <c r="U121" s="1943" t="e">
        <f>V101*V119</f>
        <v>#VALUE!</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1075</v>
      </c>
      <c r="C133" s="1989"/>
      <c r="D133" s="1989"/>
      <c r="E133" s="1990" t="s">
        <v>1072</v>
      </c>
      <c r="F133" s="1990"/>
      <c r="G133" s="1989" t="s">
        <v>1071</v>
      </c>
      <c r="H133" s="1989"/>
      <c r="I133" s="1989"/>
      <c r="J133" s="1989"/>
      <c r="K133" s="1991" t="s">
        <v>1074</v>
      </c>
      <c r="L133" s="1991"/>
      <c r="M133" s="1991"/>
      <c r="N133" s="1991"/>
      <c r="O133" s="1991"/>
      <c r="P133" s="1981" t="s">
        <v>106</v>
      </c>
      <c r="Q133" s="1982"/>
      <c r="R133" s="1981" t="s">
        <v>98</v>
      </c>
      <c r="S133" s="1982"/>
      <c r="T133" s="1981" t="s">
        <v>96</v>
      </c>
      <c r="U133" s="1982"/>
      <c r="V133" s="1981" t="s">
        <v>92</v>
      </c>
      <c r="W133" s="1982"/>
      <c r="X133" s="566" t="e">
        <f t="shared" ref="X133:X162" si="13">IF(Y133&gt;0.8,5,IF(Y133&gt;0.6,4,IF(Y133&gt;0.4,3,IF(Y133&gt;0.2,2,1))))</f>
        <v>#VALUE!</v>
      </c>
      <c r="Y133" s="567" t="e">
        <f>IF(OR(V133="Ambos",V133="Probabilidad"),IF((V101-(V101*AY133))&lt;0.01,0.01,(V101-(V101*AY133))),V101)</f>
        <v>#VALUE!</v>
      </c>
      <c r="Z133" s="566">
        <f t="shared" ref="Z133:Z162" si="14">IF(AA133&gt;0.8,5,IF(AA133&gt;0.6,4,IF(AA133&gt;0.4,3,IF(AA133&gt;0.2,2,1))))</f>
        <v>3</v>
      </c>
      <c r="AA133" s="567">
        <f>IF(OR(V133="Ambos",V133="Impacto"),IF(V119-(V119*AY133)&lt;0.01,0.01,V119-(V119*AY133)),V119)</f>
        <v>0.60000000000000009</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0.1</v>
      </c>
      <c r="AY133" s="569">
        <f t="shared" ref="AY133:AY140" si="17">IF(OR(R133=0,T133=0),0,AW133+AX133)</f>
        <v>0.25</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El responsable verificará esta situación mediante la consulta de información en la Ventanilla Única de Registro (VUR) y demás documentos relativos a la debida diligencia de partes relacionadas para contrastar con la línea base de información de validación de individualización e identificación de propietarios.
En caso de encontrar una coincidencia con la señal de alerta se envía reporte interno de inusualidad a equipo operativo SARLAFT para realizar debida diligencia intensificada. 
Control 2. El responsable verificará la consistencia entre la información financiera de la parte relacionada y el objeto del negocio
En caso de encontrar una coincidencia con la señal de alerta se envía reporte interno de inusualidad a equipo operativo SARLAFT para realizar debida diligencia intensificada.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Asignado en DTDP 
Control 2. Profesional Asignado en DTDP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Documento de Debida diligencia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Certificado de Tradición.
Documentos de debida diligencia.
Reporte interno de inusualidad
Registro en OpenERP-SARLAFT 
Control 2. Registro de Avaluo
Documentos de debida diligencia.
Reporte interno de inusualidad cuando aplique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Correctivo 
Control 2. Preventivo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  
.  
.  
.  
.  
.  
.  
.  
.  
.  
.  
.  
.  
.  
.  
.  
.  
.  
.  
.  
.  
.  
.  
.  
.  
.  
. </v>
      </c>
      <c r="BH133" s="422" t="e">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#VALUE!</v>
      </c>
      <c r="BI133" s="422" t="e">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#VALUE!</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0,6 
Control 2. 0,36 
Control 3. 0,36
. 0,36
. 0,36
. 0,36
. 0,36
. 0,36
. 0,36
. 0,36
. 0,36
. 0,36
. 0,36
. 0,36
. 0,36
. 0,36
. 0,36
. 0,36
. 0,36
. 0,36
. 0,36
. 0,36
. 0,36
. 0,36
. 0,36
. 0,36
. 0,36
. 0,36
. 0,36
. 0,36</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0</v>
      </c>
      <c r="BT133" s="451">
        <f t="shared" ref="BT133:BT162" si="23">IF(T133="detectivo",1,0)</f>
        <v>0</v>
      </c>
      <c r="BU133" s="451">
        <f t="shared" ref="BU133:BU162" si="24">IF(T133="correctivo",1,0)</f>
        <v>1</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Identificación de nuevos terceros, luego de culminada la etapa del censo social e identificación e individualización de propietarios y moradores (última etapa de la transacción).</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100.5" customHeight="1">
      <c r="A134" s="425" t="str">
        <f>IF(B134="","","Control 2")</f>
        <v>Control 2</v>
      </c>
      <c r="B134" s="1989" t="s">
        <v>1073</v>
      </c>
      <c r="C134" s="1989"/>
      <c r="D134" s="1989"/>
      <c r="E134" s="1989" t="s">
        <v>1072</v>
      </c>
      <c r="F134" s="1990"/>
      <c r="G134" s="1989" t="s">
        <v>1071</v>
      </c>
      <c r="H134" s="1989"/>
      <c r="I134" s="1989"/>
      <c r="J134" s="1989"/>
      <c r="K134" s="1991" t="s">
        <v>1070</v>
      </c>
      <c r="L134" s="1991"/>
      <c r="M134" s="1991"/>
      <c r="N134" s="1991"/>
      <c r="O134" s="1991"/>
      <c r="P134" s="1981" t="s">
        <v>106</v>
      </c>
      <c r="Q134" s="1982"/>
      <c r="R134" s="1981" t="s">
        <v>98</v>
      </c>
      <c r="S134" s="1982"/>
      <c r="T134" s="1981" t="s">
        <v>94</v>
      </c>
      <c r="U134" s="1982"/>
      <c r="V134" s="1981" t="s">
        <v>92</v>
      </c>
      <c r="W134" s="1982"/>
      <c r="X134" s="566" t="e">
        <f t="shared" si="13"/>
        <v>#VALUE!</v>
      </c>
      <c r="Y134" s="567" t="e">
        <f t="shared" ref="Y134:Y162" si="31">IF(OR(V134="Ambos",V134="Probabilidad"),IF((Y133-(Y133*AY134))&lt;0.01,0.01,(Y133-(Y133*AY134))),Y133)</f>
        <v>#VALUE!</v>
      </c>
      <c r="Z134" s="566">
        <f t="shared" si="14"/>
        <v>2</v>
      </c>
      <c r="AA134" s="567">
        <f t="shared" ref="AA134:AA162" si="32">IF(OR(V134="Ambos",V134="Impacto"),IF(AA133-(AA133*AY134)&lt;0.01,0.01,AA133-(AA133*AY134)),AA133)</f>
        <v>0.36000000000000004</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si="15"/>
        <v>0.15</v>
      </c>
      <c r="AX134" s="571">
        <f t="shared" si="16"/>
        <v>0.25</v>
      </c>
      <c r="AY134" s="571">
        <f t="shared" si="17"/>
        <v>0.4</v>
      </c>
      <c r="AZ134" s="422"/>
      <c r="BA134" s="422"/>
      <c r="BB134" s="422"/>
      <c r="BC134" s="422"/>
      <c r="BD134" s="422"/>
      <c r="BE134" s="422"/>
      <c r="BF134" s="422"/>
      <c r="BG134" s="422"/>
      <c r="BH134" s="421"/>
      <c r="BL134" s="393"/>
      <c r="BM134" s="393"/>
      <c r="BN134" s="393"/>
      <c r="BO134" s="451">
        <f t="shared" si="18"/>
        <v>1</v>
      </c>
      <c r="BP134" s="451">
        <f t="shared" si="19"/>
        <v>0</v>
      </c>
      <c r="BQ134" s="451">
        <f t="shared" si="20"/>
        <v>1</v>
      </c>
      <c r="BR134" s="451">
        <f t="shared" si="21"/>
        <v>0</v>
      </c>
      <c r="BS134" s="451">
        <f t="shared" si="22"/>
        <v>1</v>
      </c>
      <c r="BT134" s="451">
        <f t="shared" si="23"/>
        <v>0</v>
      </c>
      <c r="BU134" s="451">
        <f t="shared" si="24"/>
        <v>0</v>
      </c>
      <c r="BV134" s="451">
        <f t="shared" si="25"/>
        <v>0</v>
      </c>
      <c r="BW134" s="451">
        <f t="shared" si="26"/>
        <v>0</v>
      </c>
      <c r="BX134" s="451">
        <f t="shared" si="27"/>
        <v>1</v>
      </c>
      <c r="BY134" s="451">
        <f t="shared" si="28"/>
        <v>0</v>
      </c>
      <c r="BZ134" s="451"/>
      <c r="CA134" s="451"/>
      <c r="CB134" s="393"/>
      <c r="CC134" s="399">
        <v>1</v>
      </c>
      <c r="CD134" s="570" t="str">
        <f t="shared" si="29"/>
        <v>Causa 2</v>
      </c>
      <c r="CE134" s="565" t="str">
        <f t="shared" si="30"/>
        <v>Cambios de propietarios en un tiempo muy corto apenas inicia el proceso de predios.</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t="e">
        <f t="shared" si="13"/>
        <v>#VALUE!</v>
      </c>
      <c r="Y135" s="567" t="e">
        <f t="shared" si="31"/>
        <v>#VALUE!</v>
      </c>
      <c r="Z135" s="566">
        <f t="shared" si="14"/>
        <v>2</v>
      </c>
      <c r="AA135" s="567">
        <f t="shared" si="32"/>
        <v>0.36000000000000004</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Causa 3</v>
      </c>
      <c r="CE135" s="565" t="str">
        <f t="shared" si="30"/>
        <v>Valor del inmueble que no coincide con el perfil económico de la parte relacionada.</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t="e">
        <f t="shared" si="13"/>
        <v>#VALUE!</v>
      </c>
      <c r="Y136" s="567" t="e">
        <f t="shared" si="31"/>
        <v>#VALUE!</v>
      </c>
      <c r="Z136" s="566">
        <f t="shared" si="14"/>
        <v>2</v>
      </c>
      <c r="AA136" s="567">
        <f t="shared" si="32"/>
        <v>0.36000000000000004</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t="e">
        <f t="shared" si="13"/>
        <v>#VALUE!</v>
      </c>
      <c r="Y137" s="567" t="e">
        <f t="shared" si="31"/>
        <v>#VALUE!</v>
      </c>
      <c r="Z137" s="566">
        <f t="shared" si="14"/>
        <v>2</v>
      </c>
      <c r="AA137" s="567">
        <f t="shared" si="32"/>
        <v>0.36000000000000004</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t="e">
        <f t="shared" si="13"/>
        <v>#VALUE!</v>
      </c>
      <c r="Y138" s="567" t="e">
        <f t="shared" si="31"/>
        <v>#VALUE!</v>
      </c>
      <c r="Z138" s="566">
        <f t="shared" si="14"/>
        <v>2</v>
      </c>
      <c r="AA138" s="567">
        <f t="shared" si="32"/>
        <v>0.36000000000000004</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t="e">
        <f t="shared" si="13"/>
        <v>#VALUE!</v>
      </c>
      <c r="Y139" s="567" t="e">
        <f t="shared" si="31"/>
        <v>#VALUE!</v>
      </c>
      <c r="Z139" s="566">
        <f t="shared" si="14"/>
        <v>2</v>
      </c>
      <c r="AA139" s="567">
        <f t="shared" si="32"/>
        <v>0.36000000000000004</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t="e">
        <f t="shared" si="13"/>
        <v>#VALUE!</v>
      </c>
      <c r="Y140" s="567" t="e">
        <f t="shared" si="31"/>
        <v>#VALUE!</v>
      </c>
      <c r="Z140" s="566">
        <f t="shared" si="14"/>
        <v>2</v>
      </c>
      <c r="AA140" s="567">
        <f t="shared" si="32"/>
        <v>0.36000000000000004</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t="e">
        <f t="shared" si="13"/>
        <v>#VALUE!</v>
      </c>
      <c r="Y141" s="567" t="e">
        <f t="shared" si="31"/>
        <v>#VALUE!</v>
      </c>
      <c r="Z141" s="566">
        <f t="shared" si="14"/>
        <v>2</v>
      </c>
      <c r="AA141" s="567">
        <f t="shared" si="32"/>
        <v>0.36000000000000004</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t="e">
        <f t="shared" si="13"/>
        <v>#VALUE!</v>
      </c>
      <c r="Y142" s="567" t="e">
        <f t="shared" si="31"/>
        <v>#VALUE!</v>
      </c>
      <c r="Z142" s="566">
        <f t="shared" si="14"/>
        <v>2</v>
      </c>
      <c r="AA142" s="567">
        <f t="shared" si="32"/>
        <v>0.36000000000000004</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t="e">
        <f t="shared" si="13"/>
        <v>#VALUE!</v>
      </c>
      <c r="Y143" s="567" t="e">
        <f t="shared" si="31"/>
        <v>#VALUE!</v>
      </c>
      <c r="Z143" s="566">
        <f t="shared" si="14"/>
        <v>2</v>
      </c>
      <c r="AA143" s="567">
        <f t="shared" si="32"/>
        <v>0.36000000000000004</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t="e">
        <f t="shared" si="13"/>
        <v>#VALUE!</v>
      </c>
      <c r="Y144" s="567" t="e">
        <f t="shared" si="31"/>
        <v>#VALUE!</v>
      </c>
      <c r="Z144" s="566">
        <f t="shared" si="14"/>
        <v>2</v>
      </c>
      <c r="AA144" s="567">
        <f t="shared" si="32"/>
        <v>0.36000000000000004</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t="e">
        <f t="shared" si="13"/>
        <v>#VALUE!</v>
      </c>
      <c r="Y145" s="567" t="e">
        <f t="shared" si="31"/>
        <v>#VALUE!</v>
      </c>
      <c r="Z145" s="566">
        <f t="shared" si="14"/>
        <v>2</v>
      </c>
      <c r="AA145" s="567">
        <f t="shared" si="32"/>
        <v>0.36000000000000004</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t="e">
        <f t="shared" si="13"/>
        <v>#VALUE!</v>
      </c>
      <c r="Y146" s="567" t="e">
        <f t="shared" si="31"/>
        <v>#VALUE!</v>
      </c>
      <c r="Z146" s="566">
        <f t="shared" si="14"/>
        <v>2</v>
      </c>
      <c r="AA146" s="567">
        <f t="shared" si="32"/>
        <v>0.36000000000000004</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t="e">
        <f t="shared" si="13"/>
        <v>#VALUE!</v>
      </c>
      <c r="Y147" s="567" t="e">
        <f t="shared" si="31"/>
        <v>#VALUE!</v>
      </c>
      <c r="Z147" s="566">
        <f t="shared" si="14"/>
        <v>2</v>
      </c>
      <c r="AA147" s="567">
        <f t="shared" si="32"/>
        <v>0.36000000000000004</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t="e">
        <f t="shared" si="13"/>
        <v>#VALUE!</v>
      </c>
      <c r="Y148" s="567" t="e">
        <f t="shared" si="31"/>
        <v>#VALUE!</v>
      </c>
      <c r="Z148" s="566">
        <f t="shared" si="14"/>
        <v>2</v>
      </c>
      <c r="AA148" s="567">
        <f t="shared" si="32"/>
        <v>0.36000000000000004</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t="e">
        <f t="shared" si="13"/>
        <v>#VALUE!</v>
      </c>
      <c r="Y149" s="567" t="e">
        <f t="shared" si="31"/>
        <v>#VALUE!</v>
      </c>
      <c r="Z149" s="566">
        <f t="shared" si="14"/>
        <v>2</v>
      </c>
      <c r="AA149" s="567">
        <f t="shared" si="32"/>
        <v>0.36000000000000004</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t="e">
        <f t="shared" si="13"/>
        <v>#VALUE!</v>
      </c>
      <c r="Y150" s="567" t="e">
        <f t="shared" si="31"/>
        <v>#VALUE!</v>
      </c>
      <c r="Z150" s="566">
        <f t="shared" si="14"/>
        <v>2</v>
      </c>
      <c r="AA150" s="567">
        <f t="shared" si="32"/>
        <v>0.36000000000000004</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t="e">
        <f t="shared" si="13"/>
        <v>#VALUE!</v>
      </c>
      <c r="Y151" s="567" t="e">
        <f t="shared" si="31"/>
        <v>#VALUE!</v>
      </c>
      <c r="Z151" s="566">
        <f t="shared" si="14"/>
        <v>2</v>
      </c>
      <c r="AA151" s="567">
        <f t="shared" si="32"/>
        <v>0.36000000000000004</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t="e">
        <f t="shared" si="13"/>
        <v>#VALUE!</v>
      </c>
      <c r="Y152" s="567" t="e">
        <f t="shared" si="31"/>
        <v>#VALUE!</v>
      </c>
      <c r="Z152" s="566">
        <f t="shared" si="14"/>
        <v>2</v>
      </c>
      <c r="AA152" s="567">
        <f t="shared" si="32"/>
        <v>0.36000000000000004</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t="e">
        <f t="shared" si="13"/>
        <v>#VALUE!</v>
      </c>
      <c r="Y153" s="567" t="e">
        <f t="shared" si="31"/>
        <v>#VALUE!</v>
      </c>
      <c r="Z153" s="566">
        <f t="shared" si="14"/>
        <v>2</v>
      </c>
      <c r="AA153" s="567">
        <f t="shared" si="32"/>
        <v>0.36000000000000004</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t="e">
        <f t="shared" si="13"/>
        <v>#VALUE!</v>
      </c>
      <c r="Y154" s="567" t="e">
        <f t="shared" si="31"/>
        <v>#VALUE!</v>
      </c>
      <c r="Z154" s="566">
        <f t="shared" si="14"/>
        <v>2</v>
      </c>
      <c r="AA154" s="567">
        <f t="shared" si="32"/>
        <v>0.36000000000000004</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t="e">
        <f t="shared" si="13"/>
        <v>#VALUE!</v>
      </c>
      <c r="Y155" s="567" t="e">
        <f t="shared" si="31"/>
        <v>#VALUE!</v>
      </c>
      <c r="Z155" s="566">
        <f t="shared" si="14"/>
        <v>2</v>
      </c>
      <c r="AA155" s="567">
        <f t="shared" si="32"/>
        <v>0.36000000000000004</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t="e">
        <f t="shared" si="13"/>
        <v>#VALUE!</v>
      </c>
      <c r="Y156" s="567" t="e">
        <f t="shared" si="31"/>
        <v>#VALUE!</v>
      </c>
      <c r="Z156" s="566">
        <f t="shared" si="14"/>
        <v>2</v>
      </c>
      <c r="AA156" s="567">
        <f t="shared" si="32"/>
        <v>0.36000000000000004</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t="e">
        <f t="shared" si="13"/>
        <v>#VALUE!</v>
      </c>
      <c r="Y157" s="567" t="e">
        <f t="shared" si="31"/>
        <v>#VALUE!</v>
      </c>
      <c r="Z157" s="566">
        <f t="shared" si="14"/>
        <v>2</v>
      </c>
      <c r="AA157" s="567">
        <f t="shared" si="32"/>
        <v>0.36000000000000004</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t="e">
        <f t="shared" si="13"/>
        <v>#VALUE!</v>
      </c>
      <c r="Y158" s="567" t="e">
        <f t="shared" si="31"/>
        <v>#VALUE!</v>
      </c>
      <c r="Z158" s="566">
        <f t="shared" si="14"/>
        <v>2</v>
      </c>
      <c r="AA158" s="567">
        <f t="shared" si="32"/>
        <v>0.36000000000000004</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t="e">
        <f t="shared" si="13"/>
        <v>#VALUE!</v>
      </c>
      <c r="Y159" s="567" t="e">
        <f t="shared" si="31"/>
        <v>#VALUE!</v>
      </c>
      <c r="Z159" s="566">
        <f t="shared" si="14"/>
        <v>2</v>
      </c>
      <c r="AA159" s="567">
        <f t="shared" si="32"/>
        <v>0.36000000000000004</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t="e">
        <f t="shared" si="13"/>
        <v>#VALUE!</v>
      </c>
      <c r="Y160" s="567" t="e">
        <f t="shared" si="31"/>
        <v>#VALUE!</v>
      </c>
      <c r="Z160" s="566">
        <f t="shared" si="14"/>
        <v>2</v>
      </c>
      <c r="AA160" s="567">
        <f t="shared" si="32"/>
        <v>0.36000000000000004</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t="e">
        <f t="shared" si="13"/>
        <v>#VALUE!</v>
      </c>
      <c r="Y161" s="567" t="e">
        <f t="shared" si="31"/>
        <v>#VALUE!</v>
      </c>
      <c r="Z161" s="566">
        <f t="shared" si="14"/>
        <v>2</v>
      </c>
      <c r="AA161" s="567">
        <f t="shared" si="32"/>
        <v>0.36000000000000004</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t="e">
        <f t="shared" si="13"/>
        <v>#VALUE!</v>
      </c>
      <c r="Y162" s="567" t="e">
        <f t="shared" si="31"/>
        <v>#VALUE!</v>
      </c>
      <c r="Z162" s="566">
        <f t="shared" si="14"/>
        <v>2</v>
      </c>
      <c r="AA162" s="567">
        <f t="shared" si="32"/>
        <v>0.36000000000000004</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t="e">
        <f>X162</f>
        <v>#VALUE!</v>
      </c>
      <c r="F164" s="2003" t="e">
        <f>VLOOKUP(E164,A95:B99,2,1)</f>
        <v>#VALUE!</v>
      </c>
      <c r="G164" s="1855"/>
      <c r="H164" s="1855"/>
      <c r="I164" s="2004" t="e">
        <f>IF(Y162&lt;0.01,0.01,Y162)</f>
        <v>#VALUE!</v>
      </c>
      <c r="J164" s="2005"/>
      <c r="K164" s="2006" t="s">
        <v>278</v>
      </c>
      <c r="L164" s="2007"/>
      <c r="M164" s="2007"/>
      <c r="N164" s="2007"/>
      <c r="O164" s="2007"/>
      <c r="P164" s="2008"/>
      <c r="Q164" s="576">
        <f>Z162</f>
        <v>2</v>
      </c>
      <c r="R164" s="2009" t="str">
        <f>HLOOKUP(Q164,ADU1210:ADY1211,2,1)</f>
        <v>2 - Menor</v>
      </c>
      <c r="S164" s="2007"/>
      <c r="T164" s="2007"/>
      <c r="U164" s="2007"/>
      <c r="V164" s="2010">
        <f>IF(AA162&lt;0.01,0.01,AA162)</f>
        <v>0.36000000000000004</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e">
        <f>CONCATENATE(E164," - ",F164)</f>
        <v>#VALUE!</v>
      </c>
      <c r="AX164" s="451" t="str">
        <f>CONCATENATE(R164)</f>
        <v>2 - Menor</v>
      </c>
      <c r="AY164" s="387"/>
      <c r="AZ164" s="391" t="s">
        <v>275</v>
      </c>
      <c r="BA164" s="387"/>
      <c r="BB164" s="387"/>
      <c r="BC164" s="387"/>
      <c r="BD164" s="387"/>
      <c r="BE164" s="387"/>
      <c r="BF164" s="387"/>
      <c r="BG164" s="387"/>
      <c r="BH164" s="387"/>
      <c r="BL164" s="393"/>
      <c r="BM164" s="393"/>
      <c r="BN164" s="393"/>
      <c r="BO164" s="392">
        <f t="shared" ref="BO164:BY164" si="37">SUM(BO133:BO162)</f>
        <v>2</v>
      </c>
      <c r="BP164" s="392">
        <f t="shared" si="37"/>
        <v>0</v>
      </c>
      <c r="BQ164" s="392">
        <f t="shared" si="37"/>
        <v>2</v>
      </c>
      <c r="BR164" s="392">
        <f t="shared" si="37"/>
        <v>0</v>
      </c>
      <c r="BS164" s="392">
        <f t="shared" si="37"/>
        <v>1</v>
      </c>
      <c r="BT164" s="392">
        <f t="shared" si="37"/>
        <v>0</v>
      </c>
      <c r="BU164" s="392">
        <f t="shared" si="37"/>
        <v>1</v>
      </c>
      <c r="BV164" s="392">
        <f t="shared" si="37"/>
        <v>0</v>
      </c>
      <c r="BW164" s="392">
        <f t="shared" si="37"/>
        <v>0</v>
      </c>
      <c r="BX164" s="392">
        <f t="shared" si="37"/>
        <v>2</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
      </c>
      <c r="O166" s="1941"/>
      <c r="P166" s="1941"/>
      <c r="Q166" s="1941"/>
      <c r="R166" s="1941"/>
      <c r="S166" s="1941"/>
      <c r="T166" s="2020" t="e">
        <f>IF(AV166&lt;0.01,0.01,AV166)</f>
        <v>#VALUE!</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t="e">
        <f>I164*V164</f>
        <v>#VALUE!</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1069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t="e">
        <f>IF(Y172&gt;0.8,5,IF(Y172&gt;0.6,4,IF(Y172&gt;0.4,3,IF(Y172&gt;0.2,2,1))))</f>
        <v>#VALUE!</v>
      </c>
      <c r="Y172" s="567" t="e">
        <f>IF(OR(V172="Ambos",V172="Probabilidad"),IF((I164-(I164*AY172))&lt;0.01,0.01,(I164-(I164*AY172))),I164)</f>
        <v>#VALUE!</v>
      </c>
      <c r="Z172" s="587">
        <f>IF(AA172&gt;0.8,5,IF(AA172&gt;0.6,4,IF(AA172&gt;0.4,3,IF(AA172&gt;0.2,2,1))))</f>
        <v>2</v>
      </c>
      <c r="AA172" s="567">
        <f>IF(OR(V172="Ambos",V172="Impacto"),V164-(V164*AY172),V164)</f>
        <v>0.36000000000000004</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de propietrarios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e">
        <f>CONCATENATE(A172,". ",X172," 
",A173,". ",X173," 
",A174,". ",X174,)</f>
        <v>#VALUE!</v>
      </c>
      <c r="BK172" s="422" t="e">
        <f>CONCATENATE(A172,". ",Y172," 
",A173,". ",Y173," 
",A174,". ",Y174,)</f>
        <v>#VALUE!</v>
      </c>
      <c r="BL172" s="422" t="str">
        <f>CONCATENATE(A172,". ",Z172," 
",A173,". ",Z173," 
",A174,". ",Z174,)</f>
        <v>TTO 1. 2 
. 2 
. 2</v>
      </c>
      <c r="BM172" s="422" t="str">
        <f>CONCATENATE(A172,". ",AA172," 
",A173,". ",AA173," 
",A174,". ",AA174,)</f>
        <v>TTO 1. 0,36 
. 0,36 
. 0,36</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t="e">
        <f>IF(Y173&gt;0.8,5,IF(Y173&gt;0.6,4,IF(Y173&gt;0.4,3,IF(Y173&gt;0.2,2,1))))</f>
        <v>#VALUE!</v>
      </c>
      <c r="Y173" s="567" t="e">
        <f>IF(OR(V173="Ambos",V173="Probabilidad"),IF((Y172-(Y172*AY173))&lt;0.01,0.01,(Y172-(Y172*AY173))),Y172)</f>
        <v>#VALUE!</v>
      </c>
      <c r="Z173" s="587">
        <f>IF(AA173&gt;0.8,5,IF(AA173&gt;0.6,4,IF(AA173&gt;0.4,3,IF(AA173&gt;0.2,2,1))))</f>
        <v>2</v>
      </c>
      <c r="AA173" s="567">
        <f>IF(OR(V173="Ambos",V173="Impacto"),IF((AA172-(AA172*AZ173))&lt;0.01,0.01,(AA172-(AA172*AZ173))),AA172)</f>
        <v>0.36000000000000004</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t="e">
        <f>IF(Y174&gt;0.8,5,IF(Y174&gt;0.6,4,IF(Y174&gt;0.4,3,IF(Y174&gt;0.2,2,1))))</f>
        <v>#VALUE!</v>
      </c>
      <c r="Y174" s="567" t="e">
        <f>IF(OR(V174="Ambos",V174="Probabilidad"),IF((Y173-(Y173*AY174))&lt;0.01,0.01,(Y173-(Y173*AY174))),Y173)</f>
        <v>#VALUE!</v>
      </c>
      <c r="Z174" s="587">
        <f>IF(AA174&gt;0.8,5,IF(AA174&gt;0.6,4,IF(AA174&gt;0.4,3,IF(AA174&gt;0.2,2,1))))</f>
        <v>2</v>
      </c>
      <c r="AA174" s="567">
        <f>IF(OR(V174="Ambos",V174="Impacto"),IF((AA173-(AA173*AZ174))&lt;0.01,0.01,(AA173-(AA173*AZ174))),AA173)</f>
        <v>0.36000000000000004</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t="e">
        <f>X174</f>
        <v>#VALUE!</v>
      </c>
      <c r="F176" s="2003" t="e">
        <f>VLOOKUP(E176,A95:B99,2,1)</f>
        <v>#VALUE!</v>
      </c>
      <c r="G176" s="1855"/>
      <c r="H176" s="1855"/>
      <c r="I176" s="2004" t="e">
        <f>IF(Y174&lt;0.01,0.01,Y174)</f>
        <v>#VALUE!</v>
      </c>
      <c r="J176" s="2005"/>
      <c r="K176" s="2006" t="s">
        <v>664</v>
      </c>
      <c r="L176" s="2007"/>
      <c r="M176" s="2007"/>
      <c r="N176" s="2007"/>
      <c r="O176" s="2007"/>
      <c r="P176" s="2008"/>
      <c r="Q176" s="576">
        <f>Z174</f>
        <v>2</v>
      </c>
      <c r="R176" s="2009" t="str">
        <f>HLOOKUP(Q176,ADU1210:ADY1211,2,1)</f>
        <v>2 - Menor</v>
      </c>
      <c r="S176" s="2007"/>
      <c r="T176" s="2007"/>
      <c r="U176" s="2007"/>
      <c r="V176" s="593">
        <f>IF(AA174&lt;0.01,0.01,AA174)</f>
        <v>0.36000000000000004</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e">
        <f>CONCATENATE(E176," - ",F176)</f>
        <v>#VALUE!</v>
      </c>
      <c r="AX176" s="421" t="str">
        <f>CONCATENATE(R176)</f>
        <v>2 - Menor</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
      </c>
      <c r="O178" s="1941"/>
      <c r="P178" s="1941"/>
      <c r="Q178" s="1941"/>
      <c r="R178" s="1941"/>
      <c r="S178" s="1941"/>
      <c r="T178" s="2020" t="e">
        <f>IF(AV178&lt;0.01,0.01,AV178)</f>
        <v>#VALUE!</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t="e">
        <f>I176*V176</f>
        <v>#VALUE!</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de SARLAFT realizados / Total de terceros analizados con señales de alerta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1068</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de SARLAFT realizados / Total de terceros analizados con señales de alerta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W232:AA232"/>
    <mergeCell ref="C233:E233"/>
    <mergeCell ref="F233:H233"/>
    <mergeCell ref="J233:L233"/>
    <mergeCell ref="M233:V233"/>
    <mergeCell ref="W233:AA233"/>
    <mergeCell ref="C234:E234"/>
    <mergeCell ref="F234:H234"/>
    <mergeCell ref="J234:L234"/>
    <mergeCell ref="M234:V234"/>
    <mergeCell ref="W234:AA234"/>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1:E231"/>
    <mergeCell ref="F231:H231"/>
    <mergeCell ref="J231:L231"/>
    <mergeCell ref="M231:V231"/>
    <mergeCell ref="W231:AA231"/>
    <mergeCell ref="C232:E232"/>
    <mergeCell ref="F232:H232"/>
    <mergeCell ref="J232:L232"/>
    <mergeCell ref="M232:V23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B213:C213"/>
    <mergeCell ref="D213:T213"/>
    <mergeCell ref="U213:Y213"/>
    <mergeCell ref="Z213:AS213"/>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B208:C208"/>
    <mergeCell ref="D208:T208"/>
    <mergeCell ref="U208:Y208"/>
    <mergeCell ref="Z208:AS208"/>
    <mergeCell ref="B209:C209"/>
    <mergeCell ref="D209:T209"/>
    <mergeCell ref="U209:Y209"/>
    <mergeCell ref="Z209:AS209"/>
    <mergeCell ref="B210:C210"/>
    <mergeCell ref="D210:T210"/>
    <mergeCell ref="U210:Y210"/>
    <mergeCell ref="Z210:AS210"/>
    <mergeCell ref="B211:C211"/>
    <mergeCell ref="D211:T211"/>
    <mergeCell ref="U211:Y211"/>
    <mergeCell ref="Z211:AS211"/>
    <mergeCell ref="B212:C212"/>
    <mergeCell ref="D212:T212"/>
    <mergeCell ref="U212:Y212"/>
    <mergeCell ref="Z212:AS212"/>
    <mergeCell ref="O205:S205"/>
    <mergeCell ref="T205:X205"/>
    <mergeCell ref="T204:X204"/>
    <mergeCell ref="Y204:AE204"/>
    <mergeCell ref="AF204:AH204"/>
    <mergeCell ref="AI204:AK204"/>
    <mergeCell ref="Y205:AE205"/>
    <mergeCell ref="AF205:AH205"/>
    <mergeCell ref="AI205:AK205"/>
    <mergeCell ref="AL205:AM205"/>
    <mergeCell ref="AN205:AS205"/>
    <mergeCell ref="T203:X203"/>
    <mergeCell ref="B207:AS207"/>
    <mergeCell ref="B205:E205"/>
    <mergeCell ref="F205:G205"/>
    <mergeCell ref="H205:J205"/>
    <mergeCell ref="K205:N205"/>
    <mergeCell ref="B204:E204"/>
    <mergeCell ref="F204:G204"/>
    <mergeCell ref="H204:J204"/>
    <mergeCell ref="K204:N204"/>
    <mergeCell ref="O204:S204"/>
    <mergeCell ref="B203:E203"/>
    <mergeCell ref="F203:G203"/>
    <mergeCell ref="H203:J203"/>
    <mergeCell ref="K203:N203"/>
    <mergeCell ref="O203:S203"/>
    <mergeCell ref="AL204:AM204"/>
    <mergeCell ref="AN200:AS200"/>
    <mergeCell ref="AN204:AS204"/>
    <mergeCell ref="Y203:AE203"/>
    <mergeCell ref="AF203:AH203"/>
    <mergeCell ref="AI203:AK203"/>
    <mergeCell ref="AL203:AM203"/>
    <mergeCell ref="AN203:AS203"/>
    <mergeCell ref="AN199:AS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AN202:AS202"/>
    <mergeCell ref="Y201:AE201"/>
    <mergeCell ref="AF201:AH201"/>
    <mergeCell ref="AI201:AK201"/>
    <mergeCell ref="AL201:AM201"/>
    <mergeCell ref="AN201:AS201"/>
    <mergeCell ref="T202:X202"/>
    <mergeCell ref="Y202:AE202"/>
    <mergeCell ref="AF202:AH202"/>
    <mergeCell ref="AI202:AK202"/>
    <mergeCell ref="AL202:AM202"/>
    <mergeCell ref="B198:E198"/>
    <mergeCell ref="F198:G198"/>
    <mergeCell ref="H198:J198"/>
    <mergeCell ref="K198:N198"/>
    <mergeCell ref="T199:X199"/>
    <mergeCell ref="T198:X198"/>
    <mergeCell ref="Y198:AE198"/>
    <mergeCell ref="AF198:AH198"/>
    <mergeCell ref="AI198:AK198"/>
    <mergeCell ref="AL198:AM198"/>
    <mergeCell ref="B200:E200"/>
    <mergeCell ref="F200:G200"/>
    <mergeCell ref="H200:J200"/>
    <mergeCell ref="K200:N200"/>
    <mergeCell ref="O200:S200"/>
    <mergeCell ref="B199:E199"/>
    <mergeCell ref="F199:G199"/>
    <mergeCell ref="H199:J199"/>
    <mergeCell ref="K199:N199"/>
    <mergeCell ref="O199:S199"/>
    <mergeCell ref="Y199:AE199"/>
    <mergeCell ref="AF199:AH199"/>
    <mergeCell ref="AI199:AK199"/>
    <mergeCell ref="AL199:AM199"/>
    <mergeCell ref="A189:A190"/>
    <mergeCell ref="B189:B190"/>
    <mergeCell ref="C189:F190"/>
    <mergeCell ref="H189:I189"/>
    <mergeCell ref="J189:K190"/>
    <mergeCell ref="L189:M189"/>
    <mergeCell ref="R189:S190"/>
    <mergeCell ref="T189:U190"/>
    <mergeCell ref="V189:AC190"/>
    <mergeCell ref="AD189:AK190"/>
    <mergeCell ref="AL187:AS188"/>
    <mergeCell ref="H188:I188"/>
    <mergeCell ref="L188:M188"/>
    <mergeCell ref="P188:Q188"/>
    <mergeCell ref="N187:O188"/>
    <mergeCell ref="P187:Q187"/>
    <mergeCell ref="O198:S198"/>
    <mergeCell ref="AL189:AS190"/>
    <mergeCell ref="H190:I190"/>
    <mergeCell ref="L190:M190"/>
    <mergeCell ref="P190:Q190"/>
    <mergeCell ref="B192:AS192"/>
    <mergeCell ref="B193:F193"/>
    <mergeCell ref="G193:AS193"/>
    <mergeCell ref="N189:O190"/>
    <mergeCell ref="P189:Q189"/>
    <mergeCell ref="AN198:AS198"/>
    <mergeCell ref="B195:N195"/>
    <mergeCell ref="O195:S195"/>
    <mergeCell ref="V195:AA195"/>
    <mergeCell ref="B197:X197"/>
    <mergeCell ref="Y197:AS197"/>
    <mergeCell ref="AL183:AS184"/>
    <mergeCell ref="H184:I184"/>
    <mergeCell ref="L184:M184"/>
    <mergeCell ref="P184:Q184"/>
    <mergeCell ref="N183:O184"/>
    <mergeCell ref="P183:Q183"/>
    <mergeCell ref="A187:A188"/>
    <mergeCell ref="B187:B188"/>
    <mergeCell ref="C187:F188"/>
    <mergeCell ref="H187:I187"/>
    <mergeCell ref="J187:K188"/>
    <mergeCell ref="L187:M187"/>
    <mergeCell ref="R187:S188"/>
    <mergeCell ref="T187:U188"/>
    <mergeCell ref="V187:AC188"/>
    <mergeCell ref="AD187:AK188"/>
    <mergeCell ref="AL185:AS186"/>
    <mergeCell ref="H186:I186"/>
    <mergeCell ref="L186:M186"/>
    <mergeCell ref="P186:Q186"/>
    <mergeCell ref="N185:O186"/>
    <mergeCell ref="P185:Q185"/>
    <mergeCell ref="R183:S184"/>
    <mergeCell ref="T183:U184"/>
    <mergeCell ref="V183:AC184"/>
    <mergeCell ref="AD183:AK184"/>
    <mergeCell ref="A183:A184"/>
    <mergeCell ref="B183:B184"/>
    <mergeCell ref="C183:F184"/>
    <mergeCell ref="H183:I183"/>
    <mergeCell ref="J183:K184"/>
    <mergeCell ref="L183:M183"/>
    <mergeCell ref="A185:A186"/>
    <mergeCell ref="B185:B186"/>
    <mergeCell ref="C185:F186"/>
    <mergeCell ref="H185:I185"/>
    <mergeCell ref="J185:K186"/>
    <mergeCell ref="L185:M185"/>
    <mergeCell ref="R185:S186"/>
    <mergeCell ref="T185:U186"/>
    <mergeCell ref="V185:AC186"/>
    <mergeCell ref="AD185:AK186"/>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R182:S182"/>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B173:D173"/>
    <mergeCell ref="E173:F173"/>
    <mergeCell ref="G173:I173"/>
    <mergeCell ref="J173:K173"/>
    <mergeCell ref="L173:M173"/>
    <mergeCell ref="N173:O173"/>
    <mergeCell ref="P173:Q173"/>
    <mergeCell ref="R173:S173"/>
    <mergeCell ref="T173:U173"/>
    <mergeCell ref="V173:W173"/>
    <mergeCell ref="AB173:AG173"/>
    <mergeCell ref="AH173:AM173"/>
    <mergeCell ref="AN173:AS173"/>
    <mergeCell ref="B164:D164"/>
    <mergeCell ref="F164:H164"/>
    <mergeCell ref="I164:J164"/>
    <mergeCell ref="K164:P164"/>
    <mergeCell ref="R164:U164"/>
    <mergeCell ref="V164:W164"/>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5:D135"/>
    <mergeCell ref="E135:F135"/>
    <mergeCell ref="G135:J135"/>
    <mergeCell ref="K135:O135"/>
    <mergeCell ref="P135:Q135"/>
    <mergeCell ref="R135:S135"/>
    <mergeCell ref="T135:U135"/>
    <mergeCell ref="V135:W135"/>
    <mergeCell ref="AB135:AG135"/>
    <mergeCell ref="AH135:AM135"/>
    <mergeCell ref="AN135:AS135"/>
    <mergeCell ref="B136:D136"/>
    <mergeCell ref="E136:F136"/>
    <mergeCell ref="G136:J136"/>
    <mergeCell ref="K136:O136"/>
    <mergeCell ref="P136:Q136"/>
    <mergeCell ref="R136:S136"/>
    <mergeCell ref="T136:U136"/>
    <mergeCell ref="V136:W136"/>
    <mergeCell ref="AB136:AG136"/>
    <mergeCell ref="AH136:AM136"/>
    <mergeCell ref="AN136:AS136"/>
    <mergeCell ref="B133:D133"/>
    <mergeCell ref="E133:F133"/>
    <mergeCell ref="G133:J133"/>
    <mergeCell ref="K133:O133"/>
    <mergeCell ref="P133:Q133"/>
    <mergeCell ref="R133:S133"/>
    <mergeCell ref="T133:U133"/>
    <mergeCell ref="V133:W133"/>
    <mergeCell ref="AB133:AG133"/>
    <mergeCell ref="AH133:AM133"/>
    <mergeCell ref="AN133:AS133"/>
    <mergeCell ref="B134:D134"/>
    <mergeCell ref="E134:F134"/>
    <mergeCell ref="G134:J134"/>
    <mergeCell ref="K134:O134"/>
    <mergeCell ref="P134:Q134"/>
    <mergeCell ref="R134:S134"/>
    <mergeCell ref="T134:U134"/>
    <mergeCell ref="V134:W134"/>
    <mergeCell ref="AB134:AG134"/>
    <mergeCell ref="AH134:AM134"/>
    <mergeCell ref="AN134:AS134"/>
    <mergeCell ref="A119:F119"/>
    <mergeCell ref="G119:N119"/>
    <mergeCell ref="O119:P119"/>
    <mergeCell ref="Q119:U119"/>
    <mergeCell ref="V119:X119"/>
    <mergeCell ref="CR119:CY119"/>
    <mergeCell ref="DI119:DP119"/>
    <mergeCell ref="DZ119:EG119"/>
    <mergeCell ref="G121:N121"/>
    <mergeCell ref="O121:T121"/>
    <mergeCell ref="U121:X121"/>
    <mergeCell ref="Z121:AB121"/>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DK115:DK116"/>
    <mergeCell ref="DL115:DL116"/>
    <mergeCell ref="EF115:EF116"/>
    <mergeCell ref="EG115:EG116"/>
    <mergeCell ref="DV115:DV116"/>
    <mergeCell ref="DW115:DW116"/>
    <mergeCell ref="DX115:DX116"/>
    <mergeCell ref="DY115:DY116"/>
    <mergeCell ref="DZ115:DZ116"/>
    <mergeCell ref="EA115:EA116"/>
    <mergeCell ref="B118:G118"/>
    <mergeCell ref="J118:AA118"/>
    <mergeCell ref="EB115:EB116"/>
    <mergeCell ref="EC115:EC116"/>
    <mergeCell ref="ED115:ED116"/>
    <mergeCell ref="EE115:EE116"/>
    <mergeCell ref="DM115:DM116"/>
    <mergeCell ref="DN115:DN116"/>
    <mergeCell ref="DO115:DO116"/>
    <mergeCell ref="DP115:DP116"/>
    <mergeCell ref="CR118:CS118"/>
    <mergeCell ref="CT118:CU118"/>
    <mergeCell ref="CV118:CW118"/>
    <mergeCell ref="CX118:CY118"/>
    <mergeCell ref="DI118:DJ118"/>
    <mergeCell ref="DK118:DL118"/>
    <mergeCell ref="DM118:DN118"/>
    <mergeCell ref="DO118:DP118"/>
    <mergeCell ref="DZ118:EA118"/>
    <mergeCell ref="EB118:EC118"/>
    <mergeCell ref="ED118:EE118"/>
    <mergeCell ref="EF118:EG118"/>
    <mergeCell ref="B117:G117"/>
    <mergeCell ref="J117:T117"/>
    <mergeCell ref="U117:Y117"/>
    <mergeCell ref="Z117:AA117"/>
    <mergeCell ref="K114:Y114"/>
    <mergeCell ref="DW113:DW114"/>
    <mergeCell ref="DO113:DO114"/>
    <mergeCell ref="DD113:DD114"/>
    <mergeCell ref="DE113:DE114"/>
    <mergeCell ref="DF113:DF114"/>
    <mergeCell ref="A115:A116"/>
    <mergeCell ref="B115:G116"/>
    <mergeCell ref="H115:H116"/>
    <mergeCell ref="I115:I116"/>
    <mergeCell ref="K115:Y115"/>
    <mergeCell ref="CJ115:CJ116"/>
    <mergeCell ref="K116:Y116"/>
    <mergeCell ref="CX115:CX116"/>
    <mergeCell ref="CY115:CY116"/>
    <mergeCell ref="CW115:CW116"/>
    <mergeCell ref="CK115:CK116"/>
    <mergeCell ref="CL115:CM116"/>
    <mergeCell ref="CN115:CN116"/>
    <mergeCell ref="CO115:CO116"/>
    <mergeCell ref="CP115:CP116"/>
    <mergeCell ref="CQ115:CQ116"/>
    <mergeCell ref="DT115:DT116"/>
    <mergeCell ref="DU115:DU116"/>
    <mergeCell ref="DG115:DG116"/>
    <mergeCell ref="DH115:DH116"/>
    <mergeCell ref="DI115:DI116"/>
    <mergeCell ref="DJ115:DJ116"/>
    <mergeCell ref="EF111:EF112"/>
    <mergeCell ref="EG111:EG112"/>
    <mergeCell ref="B112:G112"/>
    <mergeCell ref="K112:Y112"/>
    <mergeCell ref="DX111:DX112"/>
    <mergeCell ref="DY111:DY112"/>
    <mergeCell ref="DZ111:DZ112"/>
    <mergeCell ref="EA111:EA112"/>
    <mergeCell ref="CO113:CO114"/>
    <mergeCell ref="CP113:CP114"/>
    <mergeCell ref="CQ113:CQ114"/>
    <mergeCell ref="CR113:CR114"/>
    <mergeCell ref="K113:Y113"/>
    <mergeCell ref="CJ113:CJ114"/>
    <mergeCell ref="CK113:CK114"/>
    <mergeCell ref="CL113:CM114"/>
    <mergeCell ref="CN113:CN114"/>
    <mergeCell ref="DG113:DG114"/>
    <mergeCell ref="DH113:DH114"/>
    <mergeCell ref="DI113:DI114"/>
    <mergeCell ref="CU113:CU114"/>
    <mergeCell ref="CV113:CV114"/>
    <mergeCell ref="CW113:CW114"/>
    <mergeCell ref="CX113:CX114"/>
    <mergeCell ref="CY113:CY114"/>
    <mergeCell ref="DC113:DC114"/>
    <mergeCell ref="DX113:DX114"/>
    <mergeCell ref="DY113:DY114"/>
    <mergeCell ref="DZ113:DZ114"/>
    <mergeCell ref="EA113:EA114"/>
    <mergeCell ref="EB113:EB114"/>
    <mergeCell ref="DJ113:DJ114"/>
    <mergeCell ref="B111:G111"/>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B113:G113"/>
    <mergeCell ref="DV113:DV114"/>
    <mergeCell ref="DF109:DF110"/>
    <mergeCell ref="DG109:DG110"/>
    <mergeCell ref="DH109:DH110"/>
    <mergeCell ref="DI109:DI110"/>
    <mergeCell ref="EG109:EG110"/>
    <mergeCell ref="B110:G110"/>
    <mergeCell ref="K110:Y110"/>
    <mergeCell ref="DX109:DX110"/>
    <mergeCell ref="DY109:DY110"/>
    <mergeCell ref="DZ109:DZ110"/>
    <mergeCell ref="EA109:EA110"/>
    <mergeCell ref="EB109:EB110"/>
    <mergeCell ref="EC109:EC110"/>
    <mergeCell ref="DP109:DP110"/>
    <mergeCell ref="K111:Y111"/>
    <mergeCell ref="CJ111:CJ112"/>
    <mergeCell ref="CK111:CK112"/>
    <mergeCell ref="CL111:CM112"/>
    <mergeCell ref="CN111:CN112"/>
    <mergeCell ref="EF109:EF110"/>
    <mergeCell ref="DR109:DR114"/>
    <mergeCell ref="DT109:DT110"/>
    <mergeCell ref="DU109:DU110"/>
    <mergeCell ref="DV109:DV110"/>
    <mergeCell ref="EF113:EF114"/>
    <mergeCell ref="EG113:EG114"/>
    <mergeCell ref="B114:G114"/>
    <mergeCell ref="CO111:CO112"/>
    <mergeCell ref="CP111:CP112"/>
    <mergeCell ref="CQ111:CQ112"/>
    <mergeCell ref="EE107:EE108"/>
    <mergeCell ref="EF107:EF108"/>
    <mergeCell ref="EG107:EG108"/>
    <mergeCell ref="B108:G108"/>
    <mergeCell ref="K108:Y108"/>
    <mergeCell ref="B109:G109"/>
    <mergeCell ref="K109:Y109"/>
    <mergeCell ref="CJ109:CJ110"/>
    <mergeCell ref="CK109:CK110"/>
    <mergeCell ref="CL109:CM110"/>
    <mergeCell ref="CN109:CN110"/>
    <mergeCell ref="CO109:CO110"/>
    <mergeCell ref="CP109:CP110"/>
    <mergeCell ref="CQ109:CQ110"/>
    <mergeCell ref="CR109:CR110"/>
    <mergeCell ref="CS109:CS110"/>
    <mergeCell ref="CT109:CT110"/>
    <mergeCell ref="DA109:DA114"/>
    <mergeCell ref="CU111:CU112"/>
    <mergeCell ref="CV111:CV112"/>
    <mergeCell ref="CW111:CW112"/>
    <mergeCell ref="CX111:CX112"/>
    <mergeCell ref="DF111:DF112"/>
    <mergeCell ref="DG111:DG112"/>
    <mergeCell ref="DH111:DH112"/>
    <mergeCell ref="DJ109:DJ110"/>
    <mergeCell ref="DK109:DK110"/>
    <mergeCell ref="CU109:CU110"/>
    <mergeCell ref="CV109:CV110"/>
    <mergeCell ref="CW109:CW110"/>
    <mergeCell ref="CX109:CX110"/>
    <mergeCell ref="DW109:DW110"/>
    <mergeCell ref="DN107:DN108"/>
    <mergeCell ref="DO107:DO108"/>
    <mergeCell ref="DP107:DP108"/>
    <mergeCell ref="DS107:DS116"/>
    <mergeCell ref="DL109:DL110"/>
    <mergeCell ref="DT107:DT108"/>
    <mergeCell ref="DU107:DU108"/>
    <mergeCell ref="DV107:DV108"/>
    <mergeCell ref="DW107:DW108"/>
    <mergeCell ref="ED109:ED110"/>
    <mergeCell ref="CO107:CO108"/>
    <mergeCell ref="CP107:CP108"/>
    <mergeCell ref="CQ107:CQ108"/>
    <mergeCell ref="DM109:DM110"/>
    <mergeCell ref="DN109:DN110"/>
    <mergeCell ref="DZ107:DZ108"/>
    <mergeCell ref="EA107:EA108"/>
    <mergeCell ref="EB107:EB108"/>
    <mergeCell ref="EC107:EC108"/>
    <mergeCell ref="ED107:ED108"/>
    <mergeCell ref="DL111:DL112"/>
    <mergeCell ref="DM111:DM112"/>
    <mergeCell ref="DP113:DP114"/>
    <mergeCell ref="CS113:CS114"/>
    <mergeCell ref="CT113:CT114"/>
    <mergeCell ref="CR111:CR112"/>
    <mergeCell ref="CS111:CS112"/>
    <mergeCell ref="CT111:CT112"/>
    <mergeCell ref="DK113:DK114"/>
    <mergeCell ref="DL113:DL114"/>
    <mergeCell ref="DM113:DM114"/>
    <mergeCell ref="DN113:DN114"/>
    <mergeCell ref="EB106:EC106"/>
    <mergeCell ref="DT113:DT114"/>
    <mergeCell ref="DU113:DU114"/>
    <mergeCell ref="CR106:CS106"/>
    <mergeCell ref="CT106:CU106"/>
    <mergeCell ref="CV106:CW106"/>
    <mergeCell ref="CX106:CY106"/>
    <mergeCell ref="DG106:DH106"/>
    <mergeCell ref="DI106:DJ106"/>
    <mergeCell ref="CX107:CX108"/>
    <mergeCell ref="EE109:EE110"/>
    <mergeCell ref="DN111:DN112"/>
    <mergeCell ref="EC113:EC114"/>
    <mergeCell ref="ED113:ED114"/>
    <mergeCell ref="EE113:EE114"/>
    <mergeCell ref="DK106:DL106"/>
    <mergeCell ref="DM106:DN106"/>
    <mergeCell ref="DO106:DP106"/>
    <mergeCell ref="DX106:DY106"/>
    <mergeCell ref="DZ106:EA106"/>
    <mergeCell ref="DO109:DO110"/>
    <mergeCell ref="DF107:DF108"/>
    <mergeCell ref="DG107:DG108"/>
    <mergeCell ref="DH107:DH108"/>
    <mergeCell ref="DI107:DI108"/>
    <mergeCell ref="DJ107:DJ108"/>
    <mergeCell ref="DK107:DK108"/>
    <mergeCell ref="ED106:EE106"/>
    <mergeCell ref="DX107:DX108"/>
    <mergeCell ref="DY107:DY108"/>
    <mergeCell ref="DL107:DL108"/>
    <mergeCell ref="DM107:DM108"/>
    <mergeCell ref="DC115:DC116"/>
    <mergeCell ref="DD115:DD116"/>
    <mergeCell ref="DE115:DE116"/>
    <mergeCell ref="DF115:DF116"/>
    <mergeCell ref="CR115:CR116"/>
    <mergeCell ref="CS115:CS116"/>
    <mergeCell ref="CT115:CT116"/>
    <mergeCell ref="CU115:CU116"/>
    <mergeCell ref="CV115:CV116"/>
    <mergeCell ref="CR107:CR108"/>
    <mergeCell ref="CS107:CS108"/>
    <mergeCell ref="CT107:CT108"/>
    <mergeCell ref="CU107:CU108"/>
    <mergeCell ref="CV107:CV108"/>
    <mergeCell ref="CW107:CW108"/>
    <mergeCell ref="CY107:CY108"/>
    <mergeCell ref="DB107:DB116"/>
    <mergeCell ref="DC107:DC108"/>
    <mergeCell ref="DD107:DD108"/>
    <mergeCell ref="DE107:DE108"/>
    <mergeCell ref="DC109:DC110"/>
    <mergeCell ref="DD109:DD110"/>
    <mergeCell ref="DE109:DE110"/>
    <mergeCell ref="CY111:CY112"/>
    <mergeCell ref="CY109:CY110"/>
    <mergeCell ref="EF106:EG106"/>
    <mergeCell ref="CI107:CI117"/>
    <mergeCell ref="CJ107:CJ108"/>
    <mergeCell ref="CK107:CK108"/>
    <mergeCell ref="CL107:CM108"/>
    <mergeCell ref="CN107:CN108"/>
    <mergeCell ref="DI103:DJ103"/>
    <mergeCell ref="DK103:DL103"/>
    <mergeCell ref="DM103:DN103"/>
    <mergeCell ref="DO103:DP103"/>
    <mergeCell ref="DX103:DY103"/>
    <mergeCell ref="DZ103:EA103"/>
    <mergeCell ref="EB103:EC103"/>
    <mergeCell ref="ED103:EE103"/>
    <mergeCell ref="EF103:EG103"/>
    <mergeCell ref="A104:AA104"/>
    <mergeCell ref="CK104:CN105"/>
    <mergeCell ref="CP104:CQ104"/>
    <mergeCell ref="CR104:CS104"/>
    <mergeCell ref="CT104:CU104"/>
    <mergeCell ref="CV104:CW104"/>
    <mergeCell ref="CX104:CY104"/>
    <mergeCell ref="DD104:DE105"/>
    <mergeCell ref="DU104:DV105"/>
    <mergeCell ref="A105:AA105"/>
    <mergeCell ref="A106:A107"/>
    <mergeCell ref="B106:G107"/>
    <mergeCell ref="H106:I106"/>
    <mergeCell ref="J106:J107"/>
    <mergeCell ref="K106:Y107"/>
    <mergeCell ref="Z106:AA106"/>
    <mergeCell ref="CP106:CQ106"/>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C60:D60"/>
    <mergeCell ref="F60:K60"/>
    <mergeCell ref="L60:M60"/>
    <mergeCell ref="N60:S60"/>
    <mergeCell ref="T60:U60"/>
    <mergeCell ref="V60:AA60"/>
    <mergeCell ref="C61:D61"/>
    <mergeCell ref="F61:K61"/>
    <mergeCell ref="L61:M61"/>
    <mergeCell ref="N61:S61"/>
    <mergeCell ref="T61:U61"/>
    <mergeCell ref="V61:AA61"/>
    <mergeCell ref="C62:D62"/>
    <mergeCell ref="F62:K62"/>
    <mergeCell ref="L62:M62"/>
    <mergeCell ref="N62:S62"/>
    <mergeCell ref="T62:U62"/>
    <mergeCell ref="V62:AA62"/>
    <mergeCell ref="C57:D57"/>
    <mergeCell ref="F57:K57"/>
    <mergeCell ref="L57:M57"/>
    <mergeCell ref="N57:S57"/>
    <mergeCell ref="T57:U57"/>
    <mergeCell ref="V57:AA57"/>
    <mergeCell ref="C58:D58"/>
    <mergeCell ref="F58:K58"/>
    <mergeCell ref="L58:M58"/>
    <mergeCell ref="N58:S58"/>
    <mergeCell ref="T58:U58"/>
    <mergeCell ref="V58:AA58"/>
    <mergeCell ref="C59:D59"/>
    <mergeCell ref="F59:K59"/>
    <mergeCell ref="L59:M59"/>
    <mergeCell ref="N59:S59"/>
    <mergeCell ref="T59:U59"/>
    <mergeCell ref="V59:AA59"/>
    <mergeCell ref="C52:D52"/>
    <mergeCell ref="F52:H52"/>
    <mergeCell ref="I52:J52"/>
    <mergeCell ref="K52:O52"/>
    <mergeCell ref="P52:Q52"/>
    <mergeCell ref="R52:V52"/>
    <mergeCell ref="X52:AA52"/>
    <mergeCell ref="A54:AA54"/>
    <mergeCell ref="B55:O55"/>
    <mergeCell ref="V55:W55"/>
    <mergeCell ref="X55:AA55"/>
    <mergeCell ref="C56:D56"/>
    <mergeCell ref="F56:K56"/>
    <mergeCell ref="L56:M56"/>
    <mergeCell ref="N56:S56"/>
    <mergeCell ref="T56:U56"/>
    <mergeCell ref="V56:AA56"/>
    <mergeCell ref="I50:J50"/>
    <mergeCell ref="K50:O50"/>
    <mergeCell ref="P50:Q50"/>
    <mergeCell ref="R50:V50"/>
    <mergeCell ref="X48:AA48"/>
    <mergeCell ref="C49:D49"/>
    <mergeCell ref="F49:H49"/>
    <mergeCell ref="I49:J49"/>
    <mergeCell ref="K49:O49"/>
    <mergeCell ref="P49:Q49"/>
    <mergeCell ref="X50:AA50"/>
    <mergeCell ref="C51:D51"/>
    <mergeCell ref="F51:H51"/>
    <mergeCell ref="I51:J51"/>
    <mergeCell ref="K51:O51"/>
    <mergeCell ref="P51:Q51"/>
    <mergeCell ref="R51:V51"/>
    <mergeCell ref="X51:AA51"/>
    <mergeCell ref="C50:D50"/>
    <mergeCell ref="F50:H50"/>
    <mergeCell ref="C47:D47"/>
    <mergeCell ref="F47:H47"/>
    <mergeCell ref="I47:J47"/>
    <mergeCell ref="K47:O47"/>
    <mergeCell ref="P47:Q47"/>
    <mergeCell ref="R47:V47"/>
    <mergeCell ref="X47:AA47"/>
    <mergeCell ref="C46:D46"/>
    <mergeCell ref="F46:H46"/>
    <mergeCell ref="R49:V49"/>
    <mergeCell ref="X49:AA49"/>
    <mergeCell ref="C48:D48"/>
    <mergeCell ref="F48:H48"/>
    <mergeCell ref="I48:J48"/>
    <mergeCell ref="K48:O48"/>
    <mergeCell ref="P48:Q48"/>
    <mergeCell ref="R48:V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I46:J46"/>
    <mergeCell ref="K46:O46"/>
    <mergeCell ref="P46:Q46"/>
    <mergeCell ref="R46:V46"/>
    <mergeCell ref="C39:AA39"/>
    <mergeCell ref="C40:AA40"/>
    <mergeCell ref="C41:AA41"/>
    <mergeCell ref="B43:AA43"/>
    <mergeCell ref="A44:AA44"/>
    <mergeCell ref="B45:E45"/>
    <mergeCell ref="X46:AA46"/>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14:H14"/>
    <mergeCell ref="I14:W14"/>
    <mergeCell ref="X14:AA14"/>
    <mergeCell ref="AB14:AC14"/>
    <mergeCell ref="AD14:AT14"/>
    <mergeCell ref="C15:H15"/>
    <mergeCell ref="I15:W15"/>
    <mergeCell ref="X15:AA15"/>
    <mergeCell ref="AB15:AC15"/>
    <mergeCell ref="AD15:AT15"/>
    <mergeCell ref="C16:H16"/>
    <mergeCell ref="I16:W16"/>
    <mergeCell ref="X16:AA16"/>
    <mergeCell ref="AB16:AC16"/>
    <mergeCell ref="AD16:AT16"/>
    <mergeCell ref="C17:H17"/>
    <mergeCell ref="I17:W17"/>
    <mergeCell ref="X17:AA17"/>
    <mergeCell ref="AB17:AC17"/>
    <mergeCell ref="AD17:AT17"/>
    <mergeCell ref="A6:B6"/>
    <mergeCell ref="E6:W6"/>
    <mergeCell ref="X6:AA6"/>
    <mergeCell ref="A7:B7"/>
    <mergeCell ref="E7:W7"/>
    <mergeCell ref="X7:AA7"/>
    <mergeCell ref="A8:AA8"/>
    <mergeCell ref="A10:AA10"/>
    <mergeCell ref="C11:H11"/>
    <mergeCell ref="I11:W11"/>
    <mergeCell ref="X11:AA11"/>
    <mergeCell ref="AB11:AD11"/>
    <mergeCell ref="AB12:AC12"/>
    <mergeCell ref="AD12:AT12"/>
    <mergeCell ref="C13:H13"/>
    <mergeCell ref="I13:W13"/>
    <mergeCell ref="X13:AA13"/>
    <mergeCell ref="AB13:AC13"/>
    <mergeCell ref="AD13:AT13"/>
    <mergeCell ref="C12:H12"/>
    <mergeCell ref="I12:W12"/>
    <mergeCell ref="X12:AA12"/>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s>
  <conditionalFormatting sqref="N166:S166 O167:T167 N178:S178">
    <cfRule type="containsText" dxfId="413" priority="43" operator="containsText" text="EXTREMO">
      <formula>NOT(ISERROR(SEARCH(("EXTREMO"),(N166))))</formula>
    </cfRule>
    <cfRule type="containsText" dxfId="412" priority="44" operator="containsText" text="ALTO">
      <formula>NOT(ISERROR(SEARCH(("ALTO"),(N166))))</formula>
    </cfRule>
    <cfRule type="containsText" dxfId="411" priority="45" operator="containsText" text="MODERADO">
      <formula>NOT(ISERROR(SEARCH(("MODERADO"),(N166))))</formula>
    </cfRule>
    <cfRule type="containsText" dxfId="410" priority="46" operator="containsText" text="bajo">
      <formula>NOT(ISERROR(SEARCH(("bajo"),(N166))))</formula>
    </cfRule>
  </conditionalFormatting>
  <conditionalFormatting sqref="O168">
    <cfRule type="containsText" dxfId="409" priority="1" operator="containsText" text="EXTREMO">
      <formula>NOT(ISERROR(SEARCH("EXTREMO",O168)))</formula>
    </cfRule>
    <cfRule type="containsText" dxfId="408" priority="2" operator="containsText" text="ALTO">
      <formula>NOT(ISERROR(SEARCH("ALTO",O168)))</formula>
    </cfRule>
    <cfRule type="containsText" dxfId="407" priority="3" operator="containsText" text="MODERADO">
      <formula>NOT(ISERROR(SEARCH("MODERADO",O168)))</formula>
    </cfRule>
    <cfRule type="containsText" dxfId="406" priority="4" operator="containsText" text="bajo">
      <formula>NOT(ISERROR(SEARCH("bajo",O168)))</formula>
    </cfRule>
  </conditionalFormatting>
  <conditionalFormatting sqref="O121:T121 O175:T175 O179:T179 O191:T191 O194:T194 O196:T196 O206:T206 O214:T214">
    <cfRule type="containsText" dxfId="405" priority="21" operator="containsText" text="EXTREMO">
      <formula>NOT(ISERROR(SEARCH(("EXTREMO"),(O121))))</formula>
    </cfRule>
    <cfRule type="containsText" dxfId="404" priority="22" operator="containsText" text="ALTO">
      <formula>NOT(ISERROR(SEARCH(("ALTO"),(O121))))</formula>
    </cfRule>
    <cfRule type="containsText" dxfId="403" priority="23" operator="containsText" text="MODERADO">
      <formula>NOT(ISERROR(SEARCH(("MODERADO"),(O121))))</formula>
    </cfRule>
    <cfRule type="containsText" dxfId="402" priority="24" operator="containsText" text="bajo">
      <formula>NOT(ISERROR(SEARCH(("bajo"),(O121))))</formula>
    </cfRule>
  </conditionalFormatting>
  <conditionalFormatting sqref="O169:T169">
    <cfRule type="containsText" dxfId="401" priority="25" operator="containsText" text="EXTREMO">
      <formula>NOT(ISERROR(SEARCH(("EXTREMO"),(O169))))</formula>
    </cfRule>
    <cfRule type="containsText" dxfId="400" priority="26" operator="containsText" text="ALTO">
      <formula>NOT(ISERROR(SEARCH(("ALTO"),(O169))))</formula>
    </cfRule>
    <cfRule type="containsText" dxfId="399" priority="27" operator="containsText" text="MODERADO">
      <formula>NOT(ISERROR(SEARCH(("MODERADO"),(O169))))</formula>
    </cfRule>
    <cfRule type="containsText" dxfId="398" priority="28" operator="containsText" text="bajo">
      <formula>NOT(ISERROR(SEARCH(("bajo"),(O169))))</formula>
    </cfRule>
  </conditionalFormatting>
  <conditionalFormatting sqref="V181">
    <cfRule type="containsText" dxfId="397" priority="29" operator="containsText" text="EXTREMO">
      <formula>NOT(ISERROR(SEARCH(("EXTREMO"),(V181))))</formula>
    </cfRule>
    <cfRule type="containsText" dxfId="396" priority="30" operator="containsText" text="ALTO">
      <formula>NOT(ISERROR(SEARCH(("ALTO"),(V181))))</formula>
    </cfRule>
    <cfRule type="containsText" dxfId="395" priority="31" operator="containsText" text="MODERADO">
      <formula>NOT(ISERROR(SEARCH(("MODERADO"),(V181))))</formula>
    </cfRule>
    <cfRule type="containsText" dxfId="394" priority="32" operator="containsText" text="bajo">
      <formula>NOT(ISERROR(SEARCH(("bajo"),(V181))))</formula>
    </cfRule>
  </conditionalFormatting>
  <conditionalFormatting sqref="V92:AT92">
    <cfRule type="containsText" dxfId="393" priority="33" operator="containsText" text="Muy Baja">
      <formula>NOT(ISERROR(SEARCH(("Muy Baja"),(V92))))</formula>
    </cfRule>
    <cfRule type="containsText" dxfId="392" priority="34" operator="containsText" text="Muy Alta">
      <formula>NOT(ISERROR(SEARCH(("Muy Alta"),(V92))))</formula>
    </cfRule>
    <cfRule type="containsText" dxfId="391" priority="35" operator="containsText" text="Alta">
      <formula>NOT(ISERROR(SEARCH(("Alta"),(V92))))</formula>
    </cfRule>
    <cfRule type="containsText" dxfId="390" priority="36" operator="containsText" text="Media">
      <formula>NOT(ISERROR(SEARCH(("Media"),(V92))))</formula>
    </cfRule>
    <cfRule type="containsText" dxfId="389" priority="37" operator="containsText" text="Baja">
      <formula>NOT(ISERROR(SEARCH(("Baja"),(V92))))</formula>
    </cfRule>
  </conditionalFormatting>
  <conditionalFormatting sqref="Y197">
    <cfRule type="containsText" dxfId="388" priority="9" operator="containsText" text="EXTREMO">
      <formula>NOT(ISERROR(SEARCH(("EXTREMO"),(Y197))))</formula>
    </cfRule>
    <cfRule type="containsText" dxfId="387" priority="10" operator="containsText" text="ALTO">
      <formula>NOT(ISERROR(SEARCH(("ALTO"),(Y197))))</formula>
    </cfRule>
    <cfRule type="containsText" dxfId="386" priority="11" operator="containsText" text="MODERADO">
      <formula>NOT(ISERROR(SEARCH(("MODERADO"),(Y197))))</formula>
    </cfRule>
    <cfRule type="containsText" dxfId="385" priority="12" operator="containsText" text="bajo">
      <formula>NOT(ISERROR(SEARCH(("bajo"),(Y197))))</formula>
    </cfRule>
  </conditionalFormatting>
  <conditionalFormatting sqref="AB109:AT109">
    <cfRule type="containsText" dxfId="384" priority="38" operator="containsText" text="Leve">
      <formula>NOT(ISERROR(SEARCH(("Leve"),(AB109))))</formula>
    </cfRule>
    <cfRule type="containsText" dxfId="383" priority="39" operator="containsText" text="Catastrófico">
      <formula>NOT(ISERROR(SEARCH(("Catastrófico"),(AB109))))</formula>
    </cfRule>
    <cfRule type="containsText" dxfId="382" priority="40" operator="containsText" text="Mayor">
      <formula>NOT(ISERROR(SEARCH(("Mayor"),(AB109))))</formula>
    </cfRule>
    <cfRule type="containsText" dxfId="381" priority="41" operator="containsText" text="Moderado">
      <formula>NOT(ISERROR(SEARCH(("Moderado"),(AB109))))</formula>
    </cfRule>
    <cfRule type="containsText" dxfId="380" priority="42" operator="containsText" text="Menor">
      <formula>NOT(ISERROR(SEARCH(("Menor"),(AB109))))</formula>
    </cfRule>
  </conditionalFormatting>
  <conditionalFormatting sqref="AD181">
    <cfRule type="containsText" dxfId="379" priority="17" operator="containsText" text="EXTREMO">
      <formula>NOT(ISERROR(SEARCH(("EXTREMO"),(AD181))))</formula>
    </cfRule>
    <cfRule type="containsText" dxfId="378" priority="18" operator="containsText" text="ALTO">
      <formula>NOT(ISERROR(SEARCH(("ALTO"),(AD181))))</formula>
    </cfRule>
    <cfRule type="containsText" dxfId="377" priority="19" operator="containsText" text="MODERADO">
      <formula>NOT(ISERROR(SEARCH(("MODERADO"),(AD181))))</formula>
    </cfRule>
    <cfRule type="containsText" dxfId="376" priority="20" operator="containsText" text="bajo">
      <formula>NOT(ISERROR(SEARCH(("bajo"),(AD181))))</formula>
    </cfRule>
  </conditionalFormatting>
  <conditionalFormatting sqref="AL181">
    <cfRule type="containsText" dxfId="375" priority="13" operator="containsText" text="EXTREMO">
      <formula>NOT(ISERROR(SEARCH(("EXTREMO"),(AL181))))</formula>
    </cfRule>
    <cfRule type="containsText" dxfId="374" priority="14" operator="containsText" text="ALTO">
      <formula>NOT(ISERROR(SEARCH(("ALTO"),(AL181))))</formula>
    </cfRule>
    <cfRule type="containsText" dxfId="373" priority="15" operator="containsText" text="MODERADO">
      <formula>NOT(ISERROR(SEARCH(("MODERADO"),(AL181))))</formula>
    </cfRule>
    <cfRule type="containsText" dxfId="372" priority="16" operator="containsText" text="bajo">
      <formula>NOT(ISERROR(SEARCH(("bajo"),(AL181))))</formula>
    </cfRule>
  </conditionalFormatting>
  <conditionalFormatting sqref="BB180:BD180">
    <cfRule type="containsText" dxfId="371" priority="5" operator="containsText" text="EXTREMO">
      <formula>NOT(ISERROR(SEARCH(("EXTREMO"),(BB180))))</formula>
    </cfRule>
    <cfRule type="containsText" dxfId="370" priority="6" operator="containsText" text="ALTO">
      <formula>NOT(ISERROR(SEARCH(("ALTO"),(BB180))))</formula>
    </cfRule>
    <cfRule type="containsText" dxfId="369" priority="7" operator="containsText" text="MODERADO">
      <formula>NOT(ISERROR(SEARCH(("MODERADO"),(BB180))))</formula>
    </cfRule>
    <cfRule type="containsText" dxfId="368" priority="8" operator="containsText" text="bajo">
      <formula>NOT(ISERROR(SEARCH(("bajo"),(BB180))))</formula>
    </cfRule>
  </conditionalFormatting>
  <dataValidations count="11">
    <dataValidation type="list" allowBlank="1" showErrorMessage="1" sqref="B12:B31">
      <formula1>'R (2)'!Fact_causa</formula1>
    </dataValidation>
    <dataValidation type="list" allowBlank="1" showErrorMessage="1" sqref="B35:B42">
      <formula1>Consecuencia</formula1>
    </dataValidation>
    <dataValidation type="list" allowBlank="1" showErrorMessage="1" sqref="V172:V174 V133:V162">
      <formula1>'R (2)'!Efectos</formula1>
    </dataValidation>
    <dataValidation type="list" allowBlank="1" showErrorMessage="1" sqref="G168">
      <formula1>'R (2)'!Politica_tto</formula1>
    </dataValidation>
    <dataValidation type="list" allowBlank="1" showErrorMessage="1" sqref="T172:T174 T133:T162">
      <formula1>'R (2)'!Proposito</formula1>
    </dataValidation>
    <dataValidation type="list" allowBlank="1" showErrorMessage="1" sqref="D7">
      <formula1>'R (2)'!tipo_riesg</formula1>
    </dataValidation>
    <dataValidation type="list" allowBlank="1" showErrorMessage="1" sqref="R172:R174 R133:R162">
      <formula1>'R (2)'!Contr_implement</formula1>
    </dataValidation>
    <dataValidation type="list" allowBlank="1" showErrorMessage="1" sqref="P172:P174 P133:P162">
      <formula1>'R (2)'!frecuencias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1" zoomScale="85" zoomScaleNormal="85" workbookViewId="0">
      <selection activeCell="U238" sqref="U238"/>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969</v>
      </c>
      <c r="D7" s="407" t="s">
        <v>122</v>
      </c>
      <c r="E7" s="1761" t="s">
        <v>970</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1080</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63"/>
      <c r="Y12" s="1764"/>
      <c r="Z12" s="1764"/>
      <c r="AA12" s="1765"/>
      <c r="AB12" s="1739" t="str">
        <f>A133</f>
        <v>Control 1</v>
      </c>
      <c r="AC12" s="1740"/>
      <c r="AD12" s="1741" t="str">
        <f t="shared" ref="AD12:AD31" si="0">IF(B133="","",B133)</f>
        <v>Realizar debida diligencia simplificada:
El responsable de tramitar la solicitud de pagos analizará si se presentan las señales de alerta o que no sea posible acceder a la información de los beneficiarios finales.
El responsable de tramitar la solicitud de pagos, verificará la forma de pago y destino solicitados.
La debidad diligencia se debe realizar a nuevos terceros vinculados al pago.
En caso de encontrar una coincidencia con la señal de alerta se envía reporte interno de inusualidad a equipo operativo SARLAFT para realizar debida diligencia intensificada.
NOTA: Estos controles son adicionales a los establecidos por la Ley y el IDU para tramitar pagos, pagos a tercero y/o cesiones</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Solicitudes de pago a favor de un tercero 
Causa 2. Solicitudes de pago a una persona reconocida por sus antecedentes judiciales. 
Causa 3. Partes relacionadas que son sociedades y evitan entregar información de su beneficiario final. 
Causa 4. Partes relacionadas que son estructuras sin personería jurídica (Patrimonio Autónomo, cartera colectiva, fondo de inversión, consorcio, UT)
Causa 5. Personas que se reusan a entregar información para calcular o efectuar los pagos 
Causa 6. Solicitudes de pago a bancos ubicados en paraísos fiscales o jurisdicciones listadas de alto riesgo por el GAFI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Causa 4. Para el proceso de debida diligencia no tener en cuenta las señales de alerta definidas para el proceso de Gestión Predial. 
Causa 5. Para el proceso de debida diligencia no tener en cuenta las señales de alerta definidas para el proceso de Gestión Predial. 
Causa 6. Para el proceso de debida diligencia no tener en cuenta las señales de alerta definidas para el proceso de Gestión Predial. 
.  
.  
.  
.  
.  
.  
.  
.  
.  
.  
.  
.  
.  
. </v>
      </c>
      <c r="AX12" s="421" t="str">
        <f>CONCATENATE(A12,". ",B12," 
",A13,". ",B13," 
",A14,". ",B14," 
",A15,". ",B15," 
",A16,". ",B16," 
",A17,". ",B17," 
",A18,". ",B18," 
",A19,". ",B19," 
",A20,". ",B20," 
",A21,". ",B21," 
",A22,". ",B22," 
",A23,". ",B23," 
",A24,". ",B24," 
",A25,". ",B25," 
",A26,". ",B26," 
",A27,". ",B27," 
",A28,". ",B28," 
",A29,". ",B29," 
",A30,". ",B30," 
",A31,". ",B31,)</f>
        <v xml:space="preserve">Causa 1. Parte Relacionada 
Causa 2. Parte Relacionada 
Causa 3. Parte Relacionada 
Causa 4. Parte Relacionada 
Causa 5. Parte Relacionada 
Causa 6. Parte Relacionada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1081</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63"/>
      <c r="Y13" s="1764"/>
      <c r="Z13" s="1764"/>
      <c r="AA13" s="1765"/>
      <c r="AB13" s="1739" t="str">
        <f t="shared" ref="AB13:AB31" si="1">A134</f>
        <v>Control 2</v>
      </c>
      <c r="AC13" s="1740"/>
      <c r="AD13" s="1741" t="str">
        <f t="shared" si="0"/>
        <v>C2</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Causa 3</v>
      </c>
      <c r="B14" s="420" t="s">
        <v>476</v>
      </c>
      <c r="C14" s="1737" t="s">
        <v>1082</v>
      </c>
      <c r="D14" s="1737"/>
      <c r="E14" s="1737"/>
      <c r="F14" s="1737"/>
      <c r="G14" s="1737"/>
      <c r="H14" s="1737"/>
      <c r="I14" s="1737" t="s">
        <v>1076</v>
      </c>
      <c r="J14" s="1737"/>
      <c r="K14" s="1737"/>
      <c r="L14" s="1737"/>
      <c r="M14" s="1737"/>
      <c r="N14" s="1737"/>
      <c r="O14" s="1737"/>
      <c r="P14" s="1737"/>
      <c r="Q14" s="1737"/>
      <c r="R14" s="1737"/>
      <c r="S14" s="1737"/>
      <c r="T14" s="1737"/>
      <c r="U14" s="1737"/>
      <c r="V14" s="1737"/>
      <c r="W14" s="1737"/>
      <c r="X14" s="1763"/>
      <c r="Y14" s="1764"/>
      <c r="Z14" s="1764"/>
      <c r="AA14" s="1765"/>
      <c r="AB14" s="1739" t="str">
        <f t="shared" si="1"/>
        <v>Control 3</v>
      </c>
      <c r="AC14" s="1740"/>
      <c r="AD14" s="1741" t="str">
        <f t="shared" si="0"/>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Causa 4</v>
      </c>
      <c r="B15" s="420" t="s">
        <v>476</v>
      </c>
      <c r="C15" s="1737" t="s">
        <v>1083</v>
      </c>
      <c r="D15" s="1737"/>
      <c r="E15" s="1737"/>
      <c r="F15" s="1737"/>
      <c r="G15" s="1737"/>
      <c r="H15" s="1737"/>
      <c r="I15" s="1737" t="s">
        <v>1076</v>
      </c>
      <c r="J15" s="1737"/>
      <c r="K15" s="1737"/>
      <c r="L15" s="1737"/>
      <c r="M15" s="1737"/>
      <c r="N15" s="1737"/>
      <c r="O15" s="1737"/>
      <c r="P15" s="1737"/>
      <c r="Q15" s="1737"/>
      <c r="R15" s="1737"/>
      <c r="S15" s="1737"/>
      <c r="T15" s="1737"/>
      <c r="U15" s="1737"/>
      <c r="V15" s="1737"/>
      <c r="W15" s="1737"/>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Causa 5</v>
      </c>
      <c r="B16" s="420" t="s">
        <v>476</v>
      </c>
      <c r="C16" s="1737" t="s">
        <v>1084</v>
      </c>
      <c r="D16" s="1737"/>
      <c r="E16" s="1737"/>
      <c r="F16" s="1737"/>
      <c r="G16" s="1737"/>
      <c r="H16" s="1737"/>
      <c r="I16" s="1737" t="s">
        <v>1076</v>
      </c>
      <c r="J16" s="1737"/>
      <c r="K16" s="1737"/>
      <c r="L16" s="1737"/>
      <c r="M16" s="1737"/>
      <c r="N16" s="1737"/>
      <c r="O16" s="1737"/>
      <c r="P16" s="1737"/>
      <c r="Q16" s="1737"/>
      <c r="R16" s="1737"/>
      <c r="S16" s="1737"/>
      <c r="T16" s="1737"/>
      <c r="U16" s="1737"/>
      <c r="V16" s="1737"/>
      <c r="W16" s="1737"/>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Causa 6</v>
      </c>
      <c r="B17" s="420" t="s">
        <v>476</v>
      </c>
      <c r="C17" s="1737" t="s">
        <v>1085</v>
      </c>
      <c r="D17" s="1737"/>
      <c r="E17" s="1737"/>
      <c r="F17" s="1737"/>
      <c r="G17" s="1737"/>
      <c r="H17" s="1737"/>
      <c r="I17" s="1737" t="s">
        <v>1076</v>
      </c>
      <c r="J17" s="1737"/>
      <c r="K17" s="1737"/>
      <c r="L17" s="1737"/>
      <c r="M17" s="1737"/>
      <c r="N17" s="1737"/>
      <c r="O17" s="1737"/>
      <c r="P17" s="1737"/>
      <c r="Q17" s="1737"/>
      <c r="R17" s="1737"/>
      <c r="S17" s="1737"/>
      <c r="T17" s="1737"/>
      <c r="U17" s="1737"/>
      <c r="V17" s="1737"/>
      <c r="W17" s="1737"/>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t="str">
        <f t="shared" si="11"/>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0.66666666666666663</v>
      </c>
      <c r="AU95" s="390">
        <v>1</v>
      </c>
      <c r="CC95" s="399">
        <v>1</v>
      </c>
    </row>
    <row r="96" spans="1:81" ht="18.75" customHeight="1">
      <c r="A96" s="501">
        <v>2</v>
      </c>
      <c r="B96" s="502" t="s">
        <v>110</v>
      </c>
      <c r="C96" s="1865"/>
      <c r="D96" s="1865"/>
      <c r="E96" s="1865"/>
      <c r="F96" s="1866"/>
      <c r="G96" s="497">
        <v>0.4</v>
      </c>
      <c r="H96" s="498"/>
      <c r="I96" s="498"/>
      <c r="J96" s="498"/>
      <c r="K96" s="499"/>
      <c r="L96" s="499"/>
      <c r="M96" s="499"/>
      <c r="N96" s="499"/>
      <c r="O96" s="499"/>
      <c r="P96" s="499"/>
      <c r="Q96" s="499"/>
      <c r="R96" s="499"/>
      <c r="S96" s="499"/>
      <c r="T96" s="499"/>
      <c r="U96" s="499"/>
      <c r="V96" s="499"/>
      <c r="W96" s="499"/>
      <c r="X96" s="499"/>
      <c r="Y96" s="499"/>
      <c r="Z96" s="500">
        <f t="shared" ref="Z96:Z99" si="13">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c r="I97" s="498" t="s">
        <v>0</v>
      </c>
      <c r="J97" s="498" t="s">
        <v>0</v>
      </c>
      <c r="K97" s="499"/>
      <c r="L97" s="499"/>
      <c r="M97" s="499"/>
      <c r="N97" s="499"/>
      <c r="O97" s="499"/>
      <c r="P97" s="499"/>
      <c r="Q97" s="499"/>
      <c r="R97" s="499"/>
      <c r="S97" s="499"/>
      <c r="T97" s="499"/>
      <c r="U97" s="499"/>
      <c r="V97" s="499"/>
      <c r="W97" s="499"/>
      <c r="X97" s="499"/>
      <c r="Y97" s="499"/>
      <c r="Z97" s="500">
        <f t="shared" si="13"/>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t="s">
        <v>0</v>
      </c>
      <c r="I98" s="498"/>
      <c r="J98" s="498"/>
      <c r="K98" s="499"/>
      <c r="L98" s="499"/>
      <c r="M98" s="499"/>
      <c r="N98" s="499"/>
      <c r="O98" s="499"/>
      <c r="P98" s="499"/>
      <c r="Q98" s="499"/>
      <c r="R98" s="499"/>
      <c r="S98" s="499"/>
      <c r="T98" s="499"/>
      <c r="U98" s="499"/>
      <c r="V98" s="499"/>
      <c r="W98" s="499"/>
      <c r="X98" s="499"/>
      <c r="Y98" s="499"/>
      <c r="Z98" s="500">
        <f t="shared" si="13"/>
        <v>0.8</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9"/>
      <c r="L99" s="499"/>
      <c r="M99" s="499"/>
      <c r="N99" s="499"/>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0</v>
      </c>
      <c r="L100" s="515">
        <f t="shared" si="14"/>
        <v>0</v>
      </c>
      <c r="M100" s="515">
        <f t="shared" si="14"/>
        <v>0</v>
      </c>
      <c r="N100" s="515">
        <f t="shared" si="14"/>
        <v>0</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4</v>
      </c>
      <c r="P101" s="1855"/>
      <c r="Q101" s="1855"/>
      <c r="R101" s="1856" t="str">
        <f>VLOOKUP(O101,A95:B99,2,1)</f>
        <v>Alta</v>
      </c>
      <c r="S101" s="1855"/>
      <c r="T101" s="1855"/>
      <c r="U101" s="1855"/>
      <c r="V101" s="1857">
        <f>IFERROR(AA95,"")</f>
        <v>0.66666666666666663</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4 - Alta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4"/>
      <c r="CQ107" s="1912"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4"/>
      <c r="DH107" s="1912"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4"/>
      <c r="DY107" s="1912"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19" t="s">
        <v>229</v>
      </c>
      <c r="C108" s="1788"/>
      <c r="D108" s="1788"/>
      <c r="E108" s="1788"/>
      <c r="F108" s="1788"/>
      <c r="G108" s="1920"/>
      <c r="H108" s="531"/>
      <c r="I108" s="532" t="s">
        <v>0</v>
      </c>
      <c r="J108" s="533">
        <v>11</v>
      </c>
      <c r="K108" s="1921"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19" t="s">
        <v>231</v>
      </c>
      <c r="C109" s="1788"/>
      <c r="D109" s="1788"/>
      <c r="E109" s="1788"/>
      <c r="F109" s="1788"/>
      <c r="G109" s="1920"/>
      <c r="H109" s="531"/>
      <c r="I109" s="532" t="s">
        <v>0</v>
      </c>
      <c r="J109" s="533">
        <v>12</v>
      </c>
      <c r="K109" s="1921"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X</v>
      </c>
      <c r="CL109" s="1899" t="s">
        <v>257</v>
      </c>
      <c r="CM109" s="1718"/>
      <c r="CN109" s="1901">
        <f>IF(CK109="X",V101,0)</f>
        <v>0.66666666666666663</v>
      </c>
      <c r="CO109" s="1896">
        <v>4</v>
      </c>
      <c r="CP109" s="1922"/>
      <c r="CQ109" s="1923" t="str">
        <f>IF(AND(CK109="X",CP103="X"),CN109*CQ105,"")</f>
        <v/>
      </c>
      <c r="CR109" s="1924"/>
      <c r="CS109" s="1924" t="str">
        <f>IF(AND(CK109="X",CR103="X"),CN109*CS105,"")</f>
        <v/>
      </c>
      <c r="CT109" s="1925"/>
      <c r="CU109" s="1915" t="str">
        <f>IF(AND(CK109="X",CT103="X"),CN109*CU105,"")</f>
        <v/>
      </c>
      <c r="CV109" s="1916"/>
      <c r="CW109" s="1916">
        <f>IF(AND(CK109="X",CV103="X"),CN109*CW105,"")</f>
        <v>0.53333333333333333</v>
      </c>
      <c r="CX109" s="1917"/>
      <c r="CY109" s="1909" t="str">
        <f>IF(AND(CK109="X",CX103="X"),CN109*CY105,"")</f>
        <v/>
      </c>
      <c r="CZ109" s="402"/>
      <c r="DA109" s="1926"/>
      <c r="DB109" s="1743"/>
      <c r="DC109" s="1896">
        <v>4</v>
      </c>
      <c r="DD109" s="1904" t="str">
        <f>IF(E164=4,"X","")</f>
        <v/>
      </c>
      <c r="DE109" s="1901">
        <f>IF(DD109="X",I164,0)</f>
        <v>0</v>
      </c>
      <c r="DF109" s="1896">
        <v>4</v>
      </c>
      <c r="DG109" s="1922"/>
      <c r="DH109" s="1923" t="str">
        <f>IF(AND(DD109="X",DG103="X"),DE109*DH105,"")</f>
        <v/>
      </c>
      <c r="DI109" s="1924"/>
      <c r="DJ109" s="1924" t="str">
        <f>IF(AND(DD109="X",DI103="X"),DE109*DJ105,"")</f>
        <v/>
      </c>
      <c r="DK109" s="1925"/>
      <c r="DL109" s="1915" t="str">
        <f>IF(AND(DD109="X",DK103="X"),DE109*DL105,"")</f>
        <v/>
      </c>
      <c r="DM109" s="1916"/>
      <c r="DN109" s="1916" t="str">
        <f>IF(AND(DD109="X",DM103="X"),DE109*DN105,"")</f>
        <v/>
      </c>
      <c r="DO109" s="1917"/>
      <c r="DP109" s="1909" t="str">
        <f>IF(AND(DD109="X",DO103="X"),DE109*DP105,"")</f>
        <v/>
      </c>
      <c r="DQ109" s="402"/>
      <c r="DR109" s="1926"/>
      <c r="DS109" s="1743"/>
      <c r="DT109" s="1896">
        <v>4</v>
      </c>
      <c r="DU109" s="1904" t="str">
        <f>IF(E176=4,"X","")</f>
        <v/>
      </c>
      <c r="DV109" s="1901">
        <f>IF(DU109="X",I176,0)</f>
        <v>0</v>
      </c>
      <c r="DW109" s="1896">
        <v>4</v>
      </c>
      <c r="DX109" s="1922"/>
      <c r="DY109" s="1923" t="str">
        <f>IF(AND(DU109="X",DX103="X"),DV109*DY105,"")</f>
        <v/>
      </c>
      <c r="DZ109" s="1924"/>
      <c r="EA109" s="1924" t="str">
        <f>IF(AND(DU109="X",DZ103="X"),DV109*EA105,"")</f>
        <v/>
      </c>
      <c r="EB109" s="1925"/>
      <c r="EC109" s="1915" t="str">
        <f>IF(AND(DU109="X",EB103="X"),DV109*EC105,"")</f>
        <v/>
      </c>
      <c r="ED109" s="1916"/>
      <c r="EE109" s="1916" t="str">
        <f>IF(AND(DU109="X",ED103="X"),DV109*EE105,"")</f>
        <v/>
      </c>
      <c r="EF109" s="1917"/>
      <c r="EG109" s="1909" t="str">
        <f>IF(AND(DU109="X",EF103="X"),DV109*EG105,"")</f>
        <v/>
      </c>
    </row>
    <row r="110" spans="1:138" ht="17.25" customHeight="1">
      <c r="A110" s="530">
        <v>3</v>
      </c>
      <c r="B110" s="1919" t="s">
        <v>233</v>
      </c>
      <c r="C110" s="1788"/>
      <c r="D110" s="1788"/>
      <c r="E110" s="1788"/>
      <c r="F110" s="1788"/>
      <c r="G110" s="1920"/>
      <c r="H110" s="531"/>
      <c r="I110" s="532" t="s">
        <v>0</v>
      </c>
      <c r="J110" s="533">
        <v>13</v>
      </c>
      <c r="K110" s="1921"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8"/>
      <c r="CQ110" s="1715"/>
      <c r="CR110" s="1743"/>
      <c r="CS110" s="1743"/>
      <c r="CT110" s="1918"/>
      <c r="CU110" s="1715"/>
      <c r="CV110" s="1743"/>
      <c r="CW110" s="1743"/>
      <c r="CX110" s="1918"/>
      <c r="CY110" s="1715"/>
      <c r="CZ110" s="402"/>
      <c r="DA110" s="1743"/>
      <c r="DB110" s="1743"/>
      <c r="DC110" s="1715"/>
      <c r="DD110" s="1898"/>
      <c r="DE110" s="1898"/>
      <c r="DF110" s="1715"/>
      <c r="DG110" s="1918"/>
      <c r="DH110" s="1715"/>
      <c r="DI110" s="1743"/>
      <c r="DJ110" s="1743"/>
      <c r="DK110" s="1918"/>
      <c r="DL110" s="1715"/>
      <c r="DM110" s="1743"/>
      <c r="DN110" s="1743"/>
      <c r="DO110" s="1918"/>
      <c r="DP110" s="1715"/>
      <c r="DQ110" s="402"/>
      <c r="DR110" s="1743"/>
      <c r="DS110" s="1743"/>
      <c r="DT110" s="1715"/>
      <c r="DU110" s="1898"/>
      <c r="DV110" s="1898"/>
      <c r="DW110" s="1715"/>
      <c r="DX110" s="1918"/>
      <c r="DY110" s="1715"/>
      <c r="DZ110" s="1743"/>
      <c r="EA110" s="1743"/>
      <c r="EB110" s="1918"/>
      <c r="EC110" s="1715"/>
      <c r="ED110" s="1743"/>
      <c r="EE110" s="1743"/>
      <c r="EF110" s="1918"/>
      <c r="EG110" s="1715"/>
    </row>
    <row r="111" spans="1:138" ht="17.25" customHeight="1">
      <c r="A111" s="530">
        <v>4</v>
      </c>
      <c r="B111" s="1919" t="s">
        <v>235</v>
      </c>
      <c r="C111" s="1788"/>
      <c r="D111" s="1788"/>
      <c r="E111" s="1788"/>
      <c r="F111" s="1788"/>
      <c r="G111" s="1920"/>
      <c r="H111" s="531"/>
      <c r="I111" s="532" t="s">
        <v>0</v>
      </c>
      <c r="J111" s="533">
        <v>14</v>
      </c>
      <c r="K111" s="1921"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
      </c>
      <c r="CL111" s="1899" t="s">
        <v>256</v>
      </c>
      <c r="CM111" s="1718"/>
      <c r="CN111" s="1901">
        <f>IF(CK111="X",V101,0)</f>
        <v>0</v>
      </c>
      <c r="CO111" s="1896">
        <v>3</v>
      </c>
      <c r="CP111" s="1914"/>
      <c r="CQ111" s="1912" t="str">
        <f>IF(AND(CK111="X",CP103="X"),CN111*CQ105,"")</f>
        <v/>
      </c>
      <c r="CR111" s="1913"/>
      <c r="CS111" s="1913" t="str">
        <f>IF(AND(CK111="X",CR103="X"),CN111*CS105,"")</f>
        <v/>
      </c>
      <c r="CT111" s="1907"/>
      <c r="CU111" s="1905" t="str">
        <f>IF(AND(CK111="X",CT103="X"),CN111*CU105,"")</f>
        <v/>
      </c>
      <c r="CV111" s="1906"/>
      <c r="CW111" s="1906" t="str">
        <f>IF(AND(CK111="X",CV103="X"),CN111*CW105,"")</f>
        <v/>
      </c>
      <c r="CX111" s="1907"/>
      <c r="CY111" s="1905" t="str">
        <f>IF(AND(CK111="X",CX103="X"),CN111*CY105,"")</f>
        <v/>
      </c>
      <c r="CZ111" s="387"/>
      <c r="DA111" s="1743"/>
      <c r="DB111" s="1743"/>
      <c r="DC111" s="1896">
        <v>3</v>
      </c>
      <c r="DD111" s="1897" t="str">
        <f>IF(E164=3,"X","")</f>
        <v/>
      </c>
      <c r="DE111" s="1901">
        <f>IF(DD111="X",I164,0)</f>
        <v>0</v>
      </c>
      <c r="DF111" s="1896">
        <v>3</v>
      </c>
      <c r="DG111" s="1914"/>
      <c r="DH111" s="1912" t="str">
        <f>IF(AND(DD111="X",DG103="X"),DE111*DH105,"")</f>
        <v/>
      </c>
      <c r="DI111" s="1913"/>
      <c r="DJ111" s="1913"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4"/>
      <c r="DY111" s="1912" t="str">
        <f>IF(AND(DU111="X",DX103="X"),DV111*DY105,"")</f>
        <v/>
      </c>
      <c r="DZ111" s="1913"/>
      <c r="EA111" s="1913"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19" t="s">
        <v>237</v>
      </c>
      <c r="C112" s="1788"/>
      <c r="D112" s="1788"/>
      <c r="E112" s="1788"/>
      <c r="F112" s="1788"/>
      <c r="G112" s="1920"/>
      <c r="H112" s="531" t="s">
        <v>0</v>
      </c>
      <c r="I112" s="532"/>
      <c r="J112" s="533">
        <v>15</v>
      </c>
      <c r="K112" s="1921"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19" t="s">
        <v>239</v>
      </c>
      <c r="C113" s="1788"/>
      <c r="D113" s="1788"/>
      <c r="E113" s="1788"/>
      <c r="F113" s="1788"/>
      <c r="G113" s="1920"/>
      <c r="H113" s="531" t="s">
        <v>0</v>
      </c>
      <c r="I113" s="532"/>
      <c r="J113" s="533">
        <v>16</v>
      </c>
      <c r="K113" s="1921"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30"/>
      <c r="CQ113" s="1931" t="str">
        <f>IF(AND(CK113="X",CP103="X"),CN113*CQ105,"")</f>
        <v/>
      </c>
      <c r="CR113" s="1911"/>
      <c r="CS113" s="1912" t="str">
        <f>IF(AND(CK113="X",CR103="X"),CN113*CS105,"")</f>
        <v/>
      </c>
      <c r="CT113" s="1911"/>
      <c r="CU113" s="1912" t="str">
        <f>IF(AND(CK113="X",CT103="X"),CN113*CU105,"")</f>
        <v/>
      </c>
      <c r="CV113" s="1911"/>
      <c r="CW113" s="1912" t="str">
        <f>IF(AND(CK113="X",CV103="X"),CN113*CW105,"")</f>
        <v/>
      </c>
      <c r="CX113" s="1907"/>
      <c r="CY113" s="1905" t="str">
        <f>IF(AND(CK113="X",CX103="X"),CN113*CY105,"")</f>
        <v/>
      </c>
      <c r="CZ113" s="387"/>
      <c r="DA113" s="1743"/>
      <c r="DB113" s="1743"/>
      <c r="DC113" s="1896">
        <v>2</v>
      </c>
      <c r="DD113" s="1897" t="str">
        <f>IF(E164=2,"X","")</f>
        <v>X</v>
      </c>
      <c r="DE113" s="1901">
        <f>IF(DD113="X",I164,0)</f>
        <v>0.39999999999999997</v>
      </c>
      <c r="DF113" s="1896">
        <v>2</v>
      </c>
      <c r="DG113" s="1930"/>
      <c r="DH113" s="1931" t="str">
        <f>IF(AND(DD113="X",DG103="X"),DE113*DH105,"")</f>
        <v/>
      </c>
      <c r="DI113" s="1911"/>
      <c r="DJ113" s="1912" t="str">
        <f>IF(AND(DD113="X",DI103="X"),DE113*DJ105,"")</f>
        <v/>
      </c>
      <c r="DK113" s="1911"/>
      <c r="DL113" s="1912">
        <f>IF(AND(DD113="X",DK103="X"),DE113*DL105,"")</f>
        <v>0.19199999999999998</v>
      </c>
      <c r="DM113" s="1907"/>
      <c r="DN113" s="1905" t="str">
        <f>IF(AND(DD113="X",DM103="X"),DE113*DN105,"")</f>
        <v/>
      </c>
      <c r="DO113" s="1907"/>
      <c r="DP113" s="1905" t="str">
        <f>IF(AND(DD113="X",DO103="X"),DE113*DP105,"")</f>
        <v/>
      </c>
      <c r="DQ113" s="387"/>
      <c r="DR113" s="1743"/>
      <c r="DS113" s="1743"/>
      <c r="DT113" s="1896">
        <v>2</v>
      </c>
      <c r="DU113" s="1897" t="str">
        <f>IF(E176=2,"X","")</f>
        <v>X</v>
      </c>
      <c r="DV113" s="1901">
        <f>IF(DU113="X",I176,0)</f>
        <v>0.39999999999999997</v>
      </c>
      <c r="DW113" s="1896">
        <v>2</v>
      </c>
      <c r="DX113" s="1930"/>
      <c r="DY113" s="1931" t="str">
        <f>IF(AND(DU113="X",DX103="X"),DV113*DY105,"")</f>
        <v/>
      </c>
      <c r="DZ113" s="1911"/>
      <c r="EA113" s="1912" t="str">
        <f>IF(AND(DU113="X",DZ103="X"),DV113*EA105,"")</f>
        <v/>
      </c>
      <c r="EB113" s="1911"/>
      <c r="EC113" s="1912">
        <f>IF(AND(DU113="X",EB103="X"),DV113*EC105,"")</f>
        <v>0.19199999999999998</v>
      </c>
      <c r="ED113" s="1907"/>
      <c r="EE113" s="1905" t="str">
        <f>IF(AND(DU113="X",ED103="X"),DV113*EE105,"")</f>
        <v/>
      </c>
      <c r="EF113" s="1907"/>
      <c r="EG113" s="1905" t="str">
        <f>IF(AND(DU113="X",EF103="X"),DV113*EG105,"")</f>
        <v/>
      </c>
    </row>
    <row r="114" spans="1:137" ht="17.25" customHeight="1">
      <c r="A114" s="530">
        <v>7</v>
      </c>
      <c r="B114" s="1919" t="s">
        <v>241</v>
      </c>
      <c r="C114" s="1788"/>
      <c r="D114" s="1788"/>
      <c r="E114" s="1788"/>
      <c r="F114" s="1788"/>
      <c r="G114" s="1920"/>
      <c r="H114" s="531"/>
      <c r="I114" s="532" t="s">
        <v>0</v>
      </c>
      <c r="J114" s="533">
        <v>17</v>
      </c>
      <c r="K114" s="1921"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32">
        <v>8</v>
      </c>
      <c r="B115" s="1933" t="s">
        <v>243</v>
      </c>
      <c r="C115" s="1710"/>
      <c r="D115" s="1710"/>
      <c r="E115" s="1710"/>
      <c r="F115" s="1710"/>
      <c r="G115" s="1708"/>
      <c r="H115" s="1934"/>
      <c r="I115" s="1936" t="s">
        <v>0</v>
      </c>
      <c r="J115" s="533">
        <v>18</v>
      </c>
      <c r="K115" s="1921"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30"/>
      <c r="CQ115" s="1931" t="str">
        <f>IF(AND(CK115="X",CP103="X"),CN115*CQ105,"")</f>
        <v/>
      </c>
      <c r="CR115" s="1910"/>
      <c r="CS115" s="1910" t="str">
        <f>IF(AND(CK115="X",CR103="X"),CN115*CS105,"")</f>
        <v/>
      </c>
      <c r="CT115" s="1911"/>
      <c r="CU115" s="1912" t="str">
        <f>IF(AND(CK115="X",CT103="X"),CN115*CU105,"")</f>
        <v/>
      </c>
      <c r="CV115" s="1913"/>
      <c r="CW115" s="1913" t="str">
        <f>IF(AND(CK115="X",CV103="X"),CN115*CW105,"")</f>
        <v/>
      </c>
      <c r="CX115" s="1911"/>
      <c r="CY115" s="1912" t="str">
        <f>IF(AND(CK115="X",CX103="X"),CN115*CY105,"")</f>
        <v/>
      </c>
      <c r="CZ115" s="387"/>
      <c r="DA115" s="542"/>
      <c r="DB115" s="1743"/>
      <c r="DC115" s="1896">
        <v>1</v>
      </c>
      <c r="DD115" s="1897" t="str">
        <f>IF(E164=1,"X","")</f>
        <v/>
      </c>
      <c r="DE115" s="1901">
        <f>IF(DD115="x",I164,0)</f>
        <v>0</v>
      </c>
      <c r="DF115" s="1896">
        <v>1</v>
      </c>
      <c r="DG115" s="1930"/>
      <c r="DH115" s="1931" t="str">
        <f>IF(AND(DD115="X",DG103="X"),DE115*DH105,"")</f>
        <v/>
      </c>
      <c r="DI115" s="1910"/>
      <c r="DJ115" s="1910" t="str">
        <f>IF(AND(DD115="X",DI103="X"),DE115*DJ105,"")</f>
        <v/>
      </c>
      <c r="DK115" s="1911"/>
      <c r="DL115" s="1912" t="str">
        <f>IF(AND(DD115="X",DK103="X"),DE115*DL105,"")</f>
        <v/>
      </c>
      <c r="DM115" s="1913"/>
      <c r="DN115" s="1913" t="str">
        <f>IF(AND(DD115="X",DM103="X"),DE115*DN105,"")</f>
        <v/>
      </c>
      <c r="DO115" s="1911"/>
      <c r="DP115" s="1912" t="str">
        <f>IF(AND(DD115="X",DO103="X"),DE115*DP105,"")</f>
        <v/>
      </c>
      <c r="DQ115" s="387"/>
      <c r="DR115" s="542"/>
      <c r="DS115" s="1743"/>
      <c r="DT115" s="1896">
        <v>1</v>
      </c>
      <c r="DU115" s="1897" t="str">
        <f>IF(E176=1,"X","")</f>
        <v/>
      </c>
      <c r="DV115" s="1901">
        <f>IF(DU115="x",I176,0)</f>
        <v>0</v>
      </c>
      <c r="DW115" s="1896">
        <v>1</v>
      </c>
      <c r="DX115" s="1930"/>
      <c r="DY115" s="1931" t="str">
        <f>IF(AND(DU115="X",DX103="X"),DV115*DY105,"")</f>
        <v/>
      </c>
      <c r="DZ115" s="1910"/>
      <c r="EA115" s="1910" t="str">
        <f>IF(AND(DU115="X",DZ103="X"),DV115*EA105,"")</f>
        <v/>
      </c>
      <c r="EB115" s="1911"/>
      <c r="EC115" s="1912" t="str">
        <f>IF(AND(DU115="X",EB103="X"),DV115*EC105,"")</f>
        <v/>
      </c>
      <c r="ED115" s="1913"/>
      <c r="EE115" s="1913" t="str">
        <f>IF(AND(DU115="X",ED103="X"),DV115*EE105,"")</f>
        <v/>
      </c>
      <c r="EF115" s="1911"/>
      <c r="EG115" s="1912" t="str">
        <f>IF(AND(DU115="X",EF103="X"),DV115*EG105,"")</f>
        <v/>
      </c>
    </row>
    <row r="116" spans="1:137" ht="17.25" customHeight="1">
      <c r="A116" s="1888"/>
      <c r="B116" s="1890"/>
      <c r="C116" s="1732"/>
      <c r="D116" s="1732"/>
      <c r="E116" s="1732"/>
      <c r="F116" s="1732"/>
      <c r="G116" s="1891"/>
      <c r="H116" s="1935"/>
      <c r="I116" s="1937"/>
      <c r="J116" s="543">
        <v>19</v>
      </c>
      <c r="K116" s="1938"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19" t="s">
        <v>246</v>
      </c>
      <c r="C117" s="1788"/>
      <c r="D117" s="1788"/>
      <c r="E117" s="1788"/>
      <c r="F117" s="1788"/>
      <c r="G117" s="1920"/>
      <c r="H117" s="531"/>
      <c r="I117" s="532" t="s">
        <v>0</v>
      </c>
      <c r="J117" s="1927" t="str">
        <f>IF(C89="","",IF(COUNTA(Z108:AA116,H108:I118)=19,"","Error, verifique las respuestas"))</f>
        <v/>
      </c>
      <c r="K117" s="1717"/>
      <c r="L117" s="1717"/>
      <c r="M117" s="1717"/>
      <c r="N117" s="1717"/>
      <c r="O117" s="1717"/>
      <c r="P117" s="1717"/>
      <c r="Q117" s="1717"/>
      <c r="R117" s="1717"/>
      <c r="S117" s="1717"/>
      <c r="T117" s="1717"/>
      <c r="U117" s="1928" t="s">
        <v>247</v>
      </c>
      <c r="V117" s="1717"/>
      <c r="W117" s="1717"/>
      <c r="X117" s="1717"/>
      <c r="Y117" s="1717"/>
      <c r="Z117" s="1929">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58" t="s">
        <v>248</v>
      </c>
      <c r="C118" s="1959"/>
      <c r="D118" s="1959"/>
      <c r="E118" s="1959"/>
      <c r="F118" s="1959"/>
      <c r="G118" s="1960"/>
      <c r="H118" s="547" t="s">
        <v>0</v>
      </c>
      <c r="I118" s="548"/>
      <c r="J118" s="1961"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5" t="s">
        <v>77</v>
      </c>
      <c r="CS118" s="1828"/>
      <c r="CT118" s="1957" t="s">
        <v>72</v>
      </c>
      <c r="CU118" s="1828"/>
      <c r="CV118" s="1953" t="s">
        <v>68</v>
      </c>
      <c r="CW118" s="1828"/>
      <c r="CX118" s="1954" t="s">
        <v>69</v>
      </c>
      <c r="CY118" s="1828"/>
      <c r="CZ118" s="387"/>
      <c r="DA118" s="387"/>
      <c r="DB118" s="387"/>
      <c r="DC118" s="387"/>
      <c r="DD118" s="387"/>
      <c r="DE118" s="387"/>
      <c r="DF118" s="387"/>
      <c r="DG118" s="387"/>
      <c r="DH118" s="387"/>
      <c r="DI118" s="1955" t="s">
        <v>77</v>
      </c>
      <c r="DJ118" s="1828"/>
      <c r="DK118" s="1956" t="s">
        <v>72</v>
      </c>
      <c r="DL118" s="1828"/>
      <c r="DM118" s="1953" t="s">
        <v>68</v>
      </c>
      <c r="DN118" s="1828"/>
      <c r="DO118" s="1954" t="s">
        <v>69</v>
      </c>
      <c r="DP118" s="1828"/>
      <c r="DQ118" s="387"/>
      <c r="DR118" s="387"/>
      <c r="DS118" s="387"/>
      <c r="DT118" s="387"/>
      <c r="DU118" s="387"/>
      <c r="DV118" s="387"/>
      <c r="DW118" s="387"/>
      <c r="DX118" s="387"/>
      <c r="DY118" s="387"/>
      <c r="DZ118" s="1955" t="s">
        <v>77</v>
      </c>
      <c r="EA118" s="1828"/>
      <c r="EB118" s="1956" t="s">
        <v>72</v>
      </c>
      <c r="EC118" s="1828"/>
      <c r="ED118" s="1953" t="s">
        <v>68</v>
      </c>
      <c r="EE118" s="1828"/>
      <c r="EF118" s="1954" t="s">
        <v>69</v>
      </c>
      <c r="EG118" s="1828"/>
    </row>
    <row r="119" spans="1:137" ht="24" customHeight="1" thickBot="1">
      <c r="A119" s="1946"/>
      <c r="B119" s="1714"/>
      <c r="C119" s="1714"/>
      <c r="D119" s="1714"/>
      <c r="E119" s="1714"/>
      <c r="F119" s="1714"/>
      <c r="G119" s="1947" t="s">
        <v>250</v>
      </c>
      <c r="H119" s="1827"/>
      <c r="I119" s="1827"/>
      <c r="J119" s="1827"/>
      <c r="K119" s="1827"/>
      <c r="L119" s="1827"/>
      <c r="M119" s="1827"/>
      <c r="N119" s="1827"/>
      <c r="O119" s="1948">
        <f>IF(Z117&lt;6,3,IF(Z117&gt;11,5,4))</f>
        <v>4</v>
      </c>
      <c r="P119" s="1949"/>
      <c r="Q119" s="1950" t="str">
        <f>IF(Z117&lt;6,"Moderado",IF(Z117&gt;11,"Catastrófico","Mayor"))</f>
        <v>Mayor</v>
      </c>
      <c r="R119" s="1949"/>
      <c r="S119" s="1949"/>
      <c r="T119" s="1949"/>
      <c r="U119" s="1949"/>
      <c r="V119" s="1951">
        <f>IF(O119=3,G97,IF(O119=4,G98,G99))</f>
        <v>0.8</v>
      </c>
      <c r="W119" s="1949"/>
      <c r="X119" s="1952"/>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39" t="s">
        <v>261</v>
      </c>
      <c r="CS119" s="1717"/>
      <c r="CT119" s="1717"/>
      <c r="CU119" s="1717"/>
      <c r="CV119" s="1717"/>
      <c r="CW119" s="1717"/>
      <c r="CX119" s="1717"/>
      <c r="CY119" s="1717"/>
      <c r="CZ119" s="387"/>
      <c r="DA119" s="387"/>
      <c r="DB119" s="387"/>
      <c r="DC119" s="387"/>
      <c r="DD119" s="387"/>
      <c r="DE119" s="387"/>
      <c r="DF119" s="387"/>
      <c r="DG119" s="387"/>
      <c r="DH119" s="387"/>
      <c r="DI119" s="1939" t="s">
        <v>262</v>
      </c>
      <c r="DJ119" s="1717"/>
      <c r="DK119" s="1717"/>
      <c r="DL119" s="1717"/>
      <c r="DM119" s="1717"/>
      <c r="DN119" s="1717"/>
      <c r="DO119" s="1717"/>
      <c r="DP119" s="1717"/>
      <c r="DQ119" s="387"/>
      <c r="DR119" s="387"/>
      <c r="DS119" s="387"/>
      <c r="DT119" s="387"/>
      <c r="DU119" s="387"/>
      <c r="DV119" s="387"/>
      <c r="DW119" s="387"/>
      <c r="DX119" s="387"/>
      <c r="DY119" s="387"/>
      <c r="DZ119" s="1939"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0" t="s">
        <v>251</v>
      </c>
      <c r="H121" s="1941"/>
      <c r="I121" s="1941"/>
      <c r="J121" s="1941"/>
      <c r="K121" s="1941"/>
      <c r="L121" s="1941"/>
      <c r="M121" s="1941"/>
      <c r="N121" s="1941"/>
      <c r="O121" s="1942" t="str">
        <f>IFERROR(INDEX(ADU1214:ADY1218,MATCH(O101,ADP1214:ADP1218,0),MATCH(O119,ADU1210:ADY1210,0)),"")</f>
        <v>EXTREMO</v>
      </c>
      <c r="P121" s="1941"/>
      <c r="Q121" s="1941"/>
      <c r="R121" s="1941"/>
      <c r="S121" s="1941"/>
      <c r="T121" s="1941"/>
      <c r="U121" s="1943">
        <f>V101*V119</f>
        <v>0.53333333333333333</v>
      </c>
      <c r="V121" s="1941"/>
      <c r="W121" s="1941"/>
      <c r="X121" s="1944"/>
      <c r="Y121" s="387"/>
      <c r="Z121" s="1945" t="s">
        <v>662</v>
      </c>
      <c r="AA121" s="1945"/>
      <c r="AB121" s="1945"/>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1086</v>
      </c>
      <c r="C133" s="1989"/>
      <c r="D133" s="1989"/>
      <c r="E133" s="1990" t="s">
        <v>1087</v>
      </c>
      <c r="F133" s="1990"/>
      <c r="G133" s="1989" t="s">
        <v>789</v>
      </c>
      <c r="H133" s="1989"/>
      <c r="I133" s="1989"/>
      <c r="J133" s="1989"/>
      <c r="K133" s="1991" t="s">
        <v>1088</v>
      </c>
      <c r="L133" s="1991"/>
      <c r="M133" s="1991"/>
      <c r="N133" s="1991"/>
      <c r="O133" s="1991"/>
      <c r="P133" s="1981" t="s">
        <v>106</v>
      </c>
      <c r="Q133" s="1982"/>
      <c r="R133" s="1981" t="s">
        <v>98</v>
      </c>
      <c r="S133" s="1982"/>
      <c r="T133" s="1981" t="s">
        <v>94</v>
      </c>
      <c r="U133" s="1982"/>
      <c r="V133" s="1981" t="s">
        <v>92</v>
      </c>
      <c r="W133" s="1982"/>
      <c r="X133" s="566">
        <f>IF(Y133&gt;0.8,5,IF(Y133&gt;0.6,4,IF(Y133&gt;0.4,3,IF(Y133&gt;0.2,2,1))))</f>
        <v>2</v>
      </c>
      <c r="Y133" s="567">
        <f>IF(OR(V133="Ambos",V133="Probabilidad"),IF((V101-(V101*AY133))&lt;0.01,0.01,(V101-(V101*AY133))),V101)</f>
        <v>0.39999999999999997</v>
      </c>
      <c r="Z133" s="566">
        <f>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0.25</v>
      </c>
      <c r="AY133" s="569">
        <f>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Realizar debida diligencia simplificada:
El responsable de tramitar la solicitud de pagos analizará si se presentan las señales de alerta o que no sea posible acceder a la información de los beneficiarios finales.
El responsable de tramitar la solicitud de pagos, verificará la forma de pago y destino solicitados.
La debidad diligencia se debe realizar a nuevos terceros vinculados al pago.
En caso de encontrar una coincidencia con la señal de alerta se envía reporte interno de inusualidad a equipo operativo SARLAFT para realizar debida diligencia intensificada.
NOTA: Estos controles son adicionales a los establecidos por la Ley y el IDU para tramitar pagos, pagos a tercero y/o cesiones 
Control 2. C2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Asgiando  en DTPD 
Control 2.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 Diligencia
Certificación Bancaria para consignación.
Registro de Autorización de Giro a un tercero.
Reporte Interno de Inusualidad cuando aplique.
Registro en OpenERP-SARLAFT 
Control 2.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 
Control 2. 0,4 
Control 3. 0,4
. 0,4
. 0,4
. 0,4
. 0,4
. 0,4
. 0,4
. 0,4
. 0,4
. 0,4
. 0,4
. 0,4
. 0,4
. 0,4
. 0,4
. 0,4
. 0,4
. 0,4
. 0,4
. 0,4
. 0,4
. 0,4
. 0,4
. 0,4
. 0,4
. 0,4
. 0,4
. 0,4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3 
Control 3.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Control 2. 0,48 
Control 3.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1</v>
      </c>
      <c r="BT133" s="451">
        <f t="shared" ref="BT133:BT162" si="20">IF(T133="detectivo",1,0)</f>
        <v>0</v>
      </c>
      <c r="BU133" s="451">
        <f t="shared" ref="BU133:BU162" si="21">IF(T133="correctivo",1,0)</f>
        <v>0</v>
      </c>
      <c r="BV133" s="451">
        <f t="shared" ref="BV133:BV162" si="22">IF(V133="probabilidad",1,0)</f>
        <v>0</v>
      </c>
      <c r="BW133" s="451">
        <f t="shared" ref="BW133:BW162" si="23">IF(V133="impacto",1,0)</f>
        <v>0</v>
      </c>
      <c r="BX133" s="451">
        <f t="shared" ref="BX133:BX162" si="24">IF(V133="ambos",1,0)</f>
        <v>1</v>
      </c>
      <c r="BY133" s="451">
        <f t="shared" ref="BY133:BY162" si="25">IF(V133="ninguno",1,0)</f>
        <v>0</v>
      </c>
      <c r="BZ133" s="451"/>
      <c r="CA133" s="451"/>
      <c r="CB133" s="393"/>
      <c r="CC133" s="399">
        <v>1</v>
      </c>
      <c r="CD133" s="570" t="str">
        <f t="shared" ref="CD133:CD140" si="26">A12</f>
        <v>Causa 1</v>
      </c>
      <c r="CE133" s="565" t="str">
        <f t="shared" ref="CE133:CE140" si="27">IF(C12="","",C12)</f>
        <v>Solicitudes de pago a favor de un tercero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92" t="s">
        <v>1089</v>
      </c>
      <c r="C134" s="1993"/>
      <c r="D134" s="1994"/>
      <c r="E134" s="1995"/>
      <c r="F134" s="1996"/>
      <c r="G134" s="1992"/>
      <c r="H134" s="1997"/>
      <c r="I134" s="1997"/>
      <c r="J134" s="1998"/>
      <c r="K134" s="1999"/>
      <c r="L134" s="2000"/>
      <c r="M134" s="2000"/>
      <c r="N134" s="2000"/>
      <c r="O134" s="2001"/>
      <c r="P134" s="1981"/>
      <c r="Q134" s="1982"/>
      <c r="R134" s="1981"/>
      <c r="S134" s="1982"/>
      <c r="T134" s="1981"/>
      <c r="U134" s="1982"/>
      <c r="V134" s="1981"/>
      <c r="W134" s="1982"/>
      <c r="X134" s="566">
        <f t="shared" ref="X134:X162" si="28">IF(Y134&gt;0.8,5,IF(Y134&gt;0.6,4,IF(Y134&gt;0.4,3,IF(Y134&gt;0.2,2,1))))</f>
        <v>2</v>
      </c>
      <c r="Y134" s="567">
        <f>IF(OR(V134="Ambos",V134="Probabilidad"),IF((Y133-(Y133*AY134))&lt;0.01,0.01,(Y133-(Y133*AY134))),Y133)</f>
        <v>0.39999999999999997</v>
      </c>
      <c r="Z134" s="566">
        <f>IF(AA134&gt;0.8,5,IF(AA134&gt;0.6,4,IF(AA134&gt;0.4,3,IF(AA134&gt;0.2,2,1))))</f>
        <v>3</v>
      </c>
      <c r="AA134" s="567">
        <f>IF(OR(V134="Ambos",V134="Impacto"),IF(AA133-(AA133*AY134)&lt;0.01,0.01,AA133-(AA133*AY134)),AA133)</f>
        <v>0.48</v>
      </c>
      <c r="AB134" s="1986"/>
      <c r="AC134" s="1987"/>
      <c r="AD134" s="1987"/>
      <c r="AE134" s="1987"/>
      <c r="AF134" s="1987"/>
      <c r="AG134" s="1988"/>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v>
      </c>
      <c r="AX134" s="571">
        <f t="shared" ref="AX134:AX140" si="30">IF(R134="",0,IF(T134="Preventivo",0.25,IF(T134="Detectivo",0.15,IF(T134="Correctivo",0.1,0))))</f>
        <v>0</v>
      </c>
      <c r="AY134" s="571">
        <f t="shared" ref="AY134:AY140" si="31">IF(OR(R134=0,T134=0),0,AW134+AX134)</f>
        <v>0</v>
      </c>
      <c r="AZ134" s="422"/>
      <c r="BA134" s="422"/>
      <c r="BB134" s="422"/>
      <c r="BC134" s="422"/>
      <c r="BD134" s="422"/>
      <c r="BE134" s="422"/>
      <c r="BF134" s="422"/>
      <c r="BG134" s="422"/>
      <c r="BH134" s="421"/>
      <c r="BL134" s="393"/>
      <c r="BM134" s="393"/>
      <c r="BN134" s="393"/>
      <c r="BO134" s="451">
        <f t="shared" si="15"/>
        <v>0</v>
      </c>
      <c r="BP134" s="451">
        <f t="shared" si="16"/>
        <v>0</v>
      </c>
      <c r="BQ134" s="451">
        <f t="shared" si="17"/>
        <v>0</v>
      </c>
      <c r="BR134" s="451">
        <f t="shared" si="18"/>
        <v>0</v>
      </c>
      <c r="BS134" s="451">
        <f t="shared" si="19"/>
        <v>0</v>
      </c>
      <c r="BT134" s="451">
        <f t="shared" si="20"/>
        <v>0</v>
      </c>
      <c r="BU134" s="451">
        <f t="shared" si="21"/>
        <v>0</v>
      </c>
      <c r="BV134" s="451">
        <f t="shared" si="22"/>
        <v>0</v>
      </c>
      <c r="BW134" s="451">
        <f t="shared" si="23"/>
        <v>0</v>
      </c>
      <c r="BX134" s="451">
        <f t="shared" si="24"/>
        <v>0</v>
      </c>
      <c r="BY134" s="451">
        <f t="shared" si="25"/>
        <v>0</v>
      </c>
      <c r="BZ134" s="451"/>
      <c r="CA134" s="451"/>
      <c r="CB134" s="393"/>
      <c r="CC134" s="399">
        <v>1</v>
      </c>
      <c r="CD134" s="570" t="str">
        <f t="shared" si="26"/>
        <v>Causa 2</v>
      </c>
      <c r="CE134" s="565" t="str">
        <f t="shared" si="27"/>
        <v>Solicitudes de pago a una persona reconocida por sus antecedentes judiciales.</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28"/>
        <v>2</v>
      </c>
      <c r="Y135" s="567">
        <f t="shared" ref="Y135:Y162" si="32">IF(OR(V135="Ambos",V135="Probabilidad"),IF((Y134-(Y134*AY135))&lt;0.01,0.01,(Y134-(Y134*AY135))),Y134)</f>
        <v>0.39999999999999997</v>
      </c>
      <c r="Z135" s="566">
        <f t="shared" ref="Z135:Z162" si="33">IF(AA135&gt;0.8,5,IF(AA135&gt;0.6,4,IF(AA135&gt;0.4,3,IF(AA135&gt;0.2,2,1))))</f>
        <v>3</v>
      </c>
      <c r="AA135" s="567">
        <f>IF(OR(V135="Ambos",V135="Impacto"),IF(AA134-(AA134*AY135)&lt;0.01,0.01,AA134-(AA134*AY135)),AA134)</f>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29"/>
        <v>0</v>
      </c>
      <c r="AX135" s="571">
        <f t="shared" si="30"/>
        <v>0</v>
      </c>
      <c r="AY135" s="571">
        <f t="shared" si="31"/>
        <v>0</v>
      </c>
      <c r="AZ135" s="422"/>
      <c r="BA135" s="422"/>
      <c r="BB135" s="422"/>
      <c r="BC135" s="422"/>
      <c r="BD135" s="422"/>
      <c r="BE135" s="422"/>
      <c r="BF135" s="422"/>
      <c r="BG135" s="422"/>
      <c r="BH135" s="421"/>
      <c r="BL135" s="393"/>
      <c r="BM135" s="393"/>
      <c r="BN135" s="393"/>
      <c r="BO135" s="451">
        <f t="shared" si="15"/>
        <v>0</v>
      </c>
      <c r="BP135" s="451">
        <f t="shared" si="16"/>
        <v>0</v>
      </c>
      <c r="BQ135" s="451">
        <f t="shared" si="17"/>
        <v>0</v>
      </c>
      <c r="BR135" s="451">
        <f t="shared" si="18"/>
        <v>0</v>
      </c>
      <c r="BS135" s="451">
        <f t="shared" si="19"/>
        <v>0</v>
      </c>
      <c r="BT135" s="451">
        <f t="shared" si="20"/>
        <v>0</v>
      </c>
      <c r="BU135" s="451">
        <f t="shared" si="21"/>
        <v>0</v>
      </c>
      <c r="BV135" s="451">
        <f t="shared" si="22"/>
        <v>0</v>
      </c>
      <c r="BW135" s="451">
        <f t="shared" si="23"/>
        <v>0</v>
      </c>
      <c r="BX135" s="451">
        <f t="shared" si="24"/>
        <v>0</v>
      </c>
      <c r="BY135" s="451">
        <f t="shared" si="25"/>
        <v>0</v>
      </c>
      <c r="BZ135" s="451"/>
      <c r="CA135" s="451"/>
      <c r="CB135" s="393"/>
      <c r="CC135" s="399">
        <v>1</v>
      </c>
      <c r="CD135" s="570" t="str">
        <f t="shared" si="26"/>
        <v>Causa 3</v>
      </c>
      <c r="CE135" s="565" t="str">
        <f t="shared" si="27"/>
        <v>Partes relacionadas que son sociedades y evitan entregar información de su beneficiario final.</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28"/>
        <v>2</v>
      </c>
      <c r="Y136" s="567">
        <f t="shared" si="32"/>
        <v>0.39999999999999997</v>
      </c>
      <c r="Z136" s="566">
        <f t="shared" si="33"/>
        <v>3</v>
      </c>
      <c r="AA136" s="567">
        <f>IF(OR(V136="Ambos",V136="Impacto"),IF(AA135-(AA135*AY136)&lt;0.01,0.01,AA135-(AA135*AY136)),AA135)</f>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Causa 4</v>
      </c>
      <c r="CE136" s="565" t="str">
        <f t="shared" si="27"/>
        <v xml:space="preserve">Partes relacionadas que son estructuras sin personería jurídica (Patrimonio Autónomo, cartera colectiva, fondo de inversión, consorcio, UT)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2</v>
      </c>
      <c r="Y137" s="567">
        <f t="shared" si="32"/>
        <v>0.39999999999999997</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Causa 5</v>
      </c>
      <c r="CE137" s="565" t="str">
        <f t="shared" si="27"/>
        <v>Personas que se reusan a entregar información para calcular o efectuar los pagos</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2</v>
      </c>
      <c r="Y138" s="567">
        <f t="shared" si="32"/>
        <v>0.39999999999999997</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Causa 6</v>
      </c>
      <c r="CE138" s="565" t="str">
        <f t="shared" si="27"/>
        <v>Solicitudes de pago a bancos ubicados en paraísos fiscales o jurisdicciones listadas de alto riesgo por el GAFI</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2</v>
      </c>
      <c r="Y139" s="567">
        <f t="shared" si="32"/>
        <v>0.39999999999999997</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2</v>
      </c>
      <c r="Y140" s="567">
        <f t="shared" si="32"/>
        <v>0.39999999999999997</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2</v>
      </c>
      <c r="Y141" s="567">
        <f t="shared" si="32"/>
        <v>0.39999999999999997</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2</v>
      </c>
      <c r="Y142" s="567">
        <f t="shared" si="32"/>
        <v>0.39999999999999997</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2</v>
      </c>
      <c r="Y143" s="567">
        <f t="shared" si="32"/>
        <v>0.39999999999999997</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2</v>
      </c>
      <c r="Y144" s="567">
        <f t="shared" si="32"/>
        <v>0.39999999999999997</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2</v>
      </c>
      <c r="Y145" s="567">
        <f t="shared" si="32"/>
        <v>0.39999999999999997</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2</v>
      </c>
      <c r="Y146" s="567">
        <f t="shared" si="32"/>
        <v>0.39999999999999997</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2</v>
      </c>
      <c r="Y147" s="567">
        <f t="shared" si="32"/>
        <v>0.39999999999999997</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2</v>
      </c>
      <c r="Y148" s="567">
        <f t="shared" si="32"/>
        <v>0.39999999999999997</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2</v>
      </c>
      <c r="Y149" s="567">
        <f t="shared" si="32"/>
        <v>0.39999999999999997</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2</v>
      </c>
      <c r="Y150" s="567">
        <f t="shared" si="32"/>
        <v>0.39999999999999997</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2</v>
      </c>
      <c r="Y151" s="567">
        <f t="shared" si="32"/>
        <v>0.39999999999999997</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2</v>
      </c>
      <c r="Y152" s="567">
        <f t="shared" si="32"/>
        <v>0.39999999999999997</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2</v>
      </c>
      <c r="Y153" s="567">
        <f t="shared" si="32"/>
        <v>0.39999999999999997</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2</v>
      </c>
      <c r="Y154" s="567">
        <f t="shared" si="32"/>
        <v>0.39999999999999997</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2</v>
      </c>
      <c r="Y155" s="567">
        <f t="shared" si="32"/>
        <v>0.39999999999999997</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2</v>
      </c>
      <c r="Y156" s="567">
        <f t="shared" si="32"/>
        <v>0.39999999999999997</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2</v>
      </c>
      <c r="Y157" s="567">
        <f t="shared" si="32"/>
        <v>0.39999999999999997</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2</v>
      </c>
      <c r="Y158" s="567">
        <f t="shared" si="32"/>
        <v>0.39999999999999997</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2</v>
      </c>
      <c r="Y159" s="567">
        <f t="shared" si="32"/>
        <v>0.39999999999999997</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2</v>
      </c>
      <c r="Y160" s="567">
        <f t="shared" si="32"/>
        <v>0.39999999999999997</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2</v>
      </c>
      <c r="Y161" s="567">
        <f t="shared" si="32"/>
        <v>0.39999999999999997</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2</v>
      </c>
      <c r="Y162" s="567">
        <f t="shared" si="32"/>
        <v>0.39999999999999997</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0.39999999999999997</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1</v>
      </c>
      <c r="BP164" s="392">
        <f t="shared" si="39"/>
        <v>0</v>
      </c>
      <c r="BQ164" s="392">
        <f t="shared" si="39"/>
        <v>1</v>
      </c>
      <c r="BR164" s="392">
        <f t="shared" si="39"/>
        <v>0</v>
      </c>
      <c r="BS164" s="392">
        <f t="shared" si="39"/>
        <v>1</v>
      </c>
      <c r="BT164" s="392">
        <f t="shared" si="39"/>
        <v>0</v>
      </c>
      <c r="BU164" s="392">
        <f t="shared" si="39"/>
        <v>0</v>
      </c>
      <c r="BV164" s="392">
        <f t="shared" si="39"/>
        <v>0</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1</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0" t="s">
        <v>279</v>
      </c>
      <c r="G166" s="1941"/>
      <c r="H166" s="1941"/>
      <c r="I166" s="1941"/>
      <c r="J166" s="1941"/>
      <c r="K166" s="1941"/>
      <c r="L166" s="1941"/>
      <c r="M166" s="1941"/>
      <c r="N166" s="1942" t="str">
        <f>IFERROR(INDEX(ADU1214:ADY1218,MATCH(E164,ADP1214:ADP1218,0),MATCH(Q164,ADU1210:ADY1210,0)),"")</f>
        <v>MODERADO</v>
      </c>
      <c r="O166" s="1941"/>
      <c r="P166" s="1941"/>
      <c r="Q166" s="1941"/>
      <c r="R166" s="1941"/>
      <c r="S166" s="1941"/>
      <c r="T166" s="2020">
        <f>IF(AV166&lt;0.01,0.01,AV166)</f>
        <v>0.19199999999999998</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0.19199999999999998</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t="s">
        <v>101</v>
      </c>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0.39999999999999997</v>
      </c>
      <c r="Z172" s="587">
        <f t="shared" ref="Z172:Z174" si="40">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0,4 
. 0,4 
. 0,4</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0.39999999999999997</v>
      </c>
      <c r="Z173" s="587">
        <f t="shared" si="40"/>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2</v>
      </c>
      <c r="Y174" s="567">
        <f>IF(OR(V174="Ambos",V174="Probabilidad"),IF((Y173-(Y173*AY174))&lt;0.01,0.01,(Y173-(Y173*AY174))),Y173)</f>
        <v>0.39999999999999997</v>
      </c>
      <c r="Z174" s="587">
        <f t="shared" si="40"/>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0.39999999999999997</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0" t="s">
        <v>484</v>
      </c>
      <c r="G178" s="1941"/>
      <c r="H178" s="1941"/>
      <c r="I178" s="1941"/>
      <c r="J178" s="1941"/>
      <c r="K178" s="1941"/>
      <c r="L178" s="1941"/>
      <c r="M178" s="1941"/>
      <c r="N178" s="1942" t="str">
        <f>IFERROR(INDEX(ADU1214:ADY1218,MATCH(E176,ADP1214:ADP1218,0),MATCH(Q176,ADU1210:ADY1210,0)),"")</f>
        <v>MODERADO</v>
      </c>
      <c r="O178" s="1941"/>
      <c r="P178" s="1941"/>
      <c r="Q178" s="1941"/>
      <c r="R178" s="1941"/>
      <c r="S178" s="1941"/>
      <c r="T178" s="2020">
        <f>IF(AV178&lt;0.01,0.01,AV178)</f>
        <v>0.19199999999999998</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0.19199999999999998</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No. de inusialidades detectadas en los procesos de pagos relacionados con la gestión de predios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1090</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No. de inusialidades detectadas en los procesos de pagos relacionados con la gestión de predios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DT113:DT114"/>
    <mergeCell ref="DU113:DU114"/>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B113:G113"/>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4:G114"/>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R113:CR114"/>
    <mergeCell ref="DC115:DC116"/>
    <mergeCell ref="DD115:DD116"/>
    <mergeCell ref="DE115:DE116"/>
    <mergeCell ref="DF115:DF116"/>
    <mergeCell ref="CR115:CR116"/>
    <mergeCell ref="CS115:CS116"/>
    <mergeCell ref="CT115:CT116"/>
    <mergeCell ref="CU115:CU116"/>
    <mergeCell ref="CV115:CV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367" priority="43" operator="containsText" text="EXTREMO">
      <formula>NOT(ISERROR(SEARCH(("EXTREMO"),(N166))))</formula>
    </cfRule>
    <cfRule type="containsText" dxfId="366" priority="44" operator="containsText" text="ALTO">
      <formula>NOT(ISERROR(SEARCH(("ALTO"),(N166))))</formula>
    </cfRule>
    <cfRule type="containsText" dxfId="365" priority="45" operator="containsText" text="MODERADO">
      <formula>NOT(ISERROR(SEARCH(("MODERADO"),(N166))))</formula>
    </cfRule>
    <cfRule type="containsText" dxfId="364" priority="46" operator="containsText" text="bajo">
      <formula>NOT(ISERROR(SEARCH(("bajo"),(N166))))</formula>
    </cfRule>
  </conditionalFormatting>
  <conditionalFormatting sqref="O168">
    <cfRule type="containsText" dxfId="363" priority="1" operator="containsText" text="EXTREMO">
      <formula>NOT(ISERROR(SEARCH("EXTREMO",O168)))</formula>
    </cfRule>
    <cfRule type="containsText" dxfId="362" priority="2" operator="containsText" text="ALTO">
      <formula>NOT(ISERROR(SEARCH("ALTO",O168)))</formula>
    </cfRule>
    <cfRule type="containsText" dxfId="361" priority="3" operator="containsText" text="MODERADO">
      <formula>NOT(ISERROR(SEARCH("MODERADO",O168)))</formula>
    </cfRule>
    <cfRule type="containsText" dxfId="360" priority="4" operator="containsText" text="bajo">
      <formula>NOT(ISERROR(SEARCH("bajo",O168)))</formula>
    </cfRule>
  </conditionalFormatting>
  <conditionalFormatting sqref="O121:T121 O175:T175 O179:T179 O191:T191 O194:T194 O196:T196 O206:T206 O214:T214">
    <cfRule type="containsText" dxfId="359" priority="21" operator="containsText" text="EXTREMO">
      <formula>NOT(ISERROR(SEARCH(("EXTREMO"),(O121))))</formula>
    </cfRule>
    <cfRule type="containsText" dxfId="358" priority="22" operator="containsText" text="ALTO">
      <formula>NOT(ISERROR(SEARCH(("ALTO"),(O121))))</formula>
    </cfRule>
    <cfRule type="containsText" dxfId="357" priority="23" operator="containsText" text="MODERADO">
      <formula>NOT(ISERROR(SEARCH(("MODERADO"),(O121))))</formula>
    </cfRule>
    <cfRule type="containsText" dxfId="356" priority="24" operator="containsText" text="bajo">
      <formula>NOT(ISERROR(SEARCH(("bajo"),(O121))))</formula>
    </cfRule>
  </conditionalFormatting>
  <conditionalFormatting sqref="O169:T169">
    <cfRule type="containsText" dxfId="355" priority="25" operator="containsText" text="EXTREMO">
      <formula>NOT(ISERROR(SEARCH(("EXTREMO"),(O169))))</formula>
    </cfRule>
    <cfRule type="containsText" dxfId="354" priority="26" operator="containsText" text="ALTO">
      <formula>NOT(ISERROR(SEARCH(("ALTO"),(O169))))</formula>
    </cfRule>
    <cfRule type="containsText" dxfId="353" priority="27" operator="containsText" text="MODERADO">
      <formula>NOT(ISERROR(SEARCH(("MODERADO"),(O169))))</formula>
    </cfRule>
    <cfRule type="containsText" dxfId="352" priority="28" operator="containsText" text="bajo">
      <formula>NOT(ISERROR(SEARCH(("bajo"),(O169))))</formula>
    </cfRule>
  </conditionalFormatting>
  <conditionalFormatting sqref="V181">
    <cfRule type="containsText" dxfId="351" priority="29" operator="containsText" text="EXTREMO">
      <formula>NOT(ISERROR(SEARCH(("EXTREMO"),(V181))))</formula>
    </cfRule>
    <cfRule type="containsText" dxfId="350" priority="30" operator="containsText" text="ALTO">
      <formula>NOT(ISERROR(SEARCH(("ALTO"),(V181))))</formula>
    </cfRule>
    <cfRule type="containsText" dxfId="349" priority="31" operator="containsText" text="MODERADO">
      <formula>NOT(ISERROR(SEARCH(("MODERADO"),(V181))))</formula>
    </cfRule>
    <cfRule type="containsText" dxfId="348" priority="32" operator="containsText" text="bajo">
      <formula>NOT(ISERROR(SEARCH(("bajo"),(V181))))</formula>
    </cfRule>
  </conditionalFormatting>
  <conditionalFormatting sqref="V92:AT92">
    <cfRule type="containsText" dxfId="347" priority="33" operator="containsText" text="Muy Baja">
      <formula>NOT(ISERROR(SEARCH(("Muy Baja"),(V92))))</formula>
    </cfRule>
    <cfRule type="containsText" dxfId="346" priority="34" operator="containsText" text="Muy Alta">
      <formula>NOT(ISERROR(SEARCH(("Muy Alta"),(V92))))</formula>
    </cfRule>
    <cfRule type="containsText" dxfId="345" priority="35" operator="containsText" text="Alta">
      <formula>NOT(ISERROR(SEARCH(("Alta"),(V92))))</formula>
    </cfRule>
    <cfRule type="containsText" dxfId="344" priority="36" operator="containsText" text="Media">
      <formula>NOT(ISERROR(SEARCH(("Media"),(V92))))</formula>
    </cfRule>
    <cfRule type="containsText" dxfId="343" priority="37" operator="containsText" text="Baja">
      <formula>NOT(ISERROR(SEARCH(("Baja"),(V92))))</formula>
    </cfRule>
  </conditionalFormatting>
  <conditionalFormatting sqref="Y197">
    <cfRule type="containsText" dxfId="342" priority="9" operator="containsText" text="EXTREMO">
      <formula>NOT(ISERROR(SEARCH(("EXTREMO"),(Y197))))</formula>
    </cfRule>
    <cfRule type="containsText" dxfId="341" priority="10" operator="containsText" text="ALTO">
      <formula>NOT(ISERROR(SEARCH(("ALTO"),(Y197))))</formula>
    </cfRule>
    <cfRule type="containsText" dxfId="340" priority="11" operator="containsText" text="MODERADO">
      <formula>NOT(ISERROR(SEARCH(("MODERADO"),(Y197))))</formula>
    </cfRule>
    <cfRule type="containsText" dxfId="339" priority="12" operator="containsText" text="bajo">
      <formula>NOT(ISERROR(SEARCH(("bajo"),(Y197))))</formula>
    </cfRule>
  </conditionalFormatting>
  <conditionalFormatting sqref="AB109:AT109">
    <cfRule type="containsText" dxfId="338" priority="38" operator="containsText" text="Leve">
      <formula>NOT(ISERROR(SEARCH(("Leve"),(AB109))))</formula>
    </cfRule>
    <cfRule type="containsText" dxfId="337" priority="39" operator="containsText" text="Catastrófico">
      <formula>NOT(ISERROR(SEARCH(("Catastrófico"),(AB109))))</formula>
    </cfRule>
    <cfRule type="containsText" dxfId="336" priority="40" operator="containsText" text="Mayor">
      <formula>NOT(ISERROR(SEARCH(("Mayor"),(AB109))))</formula>
    </cfRule>
    <cfRule type="containsText" dxfId="335" priority="41" operator="containsText" text="Moderado">
      <formula>NOT(ISERROR(SEARCH(("Moderado"),(AB109))))</formula>
    </cfRule>
    <cfRule type="containsText" dxfId="334" priority="42" operator="containsText" text="Menor">
      <formula>NOT(ISERROR(SEARCH(("Menor"),(AB109))))</formula>
    </cfRule>
  </conditionalFormatting>
  <conditionalFormatting sqref="AD181">
    <cfRule type="containsText" dxfId="333" priority="17" operator="containsText" text="EXTREMO">
      <formula>NOT(ISERROR(SEARCH(("EXTREMO"),(AD181))))</formula>
    </cfRule>
    <cfRule type="containsText" dxfId="332" priority="18" operator="containsText" text="ALTO">
      <formula>NOT(ISERROR(SEARCH(("ALTO"),(AD181))))</formula>
    </cfRule>
    <cfRule type="containsText" dxfId="331" priority="19" operator="containsText" text="MODERADO">
      <formula>NOT(ISERROR(SEARCH(("MODERADO"),(AD181))))</formula>
    </cfRule>
    <cfRule type="containsText" dxfId="330" priority="20" operator="containsText" text="bajo">
      <formula>NOT(ISERROR(SEARCH(("bajo"),(AD181))))</formula>
    </cfRule>
  </conditionalFormatting>
  <conditionalFormatting sqref="AL181">
    <cfRule type="containsText" dxfId="329" priority="13" operator="containsText" text="EXTREMO">
      <formula>NOT(ISERROR(SEARCH(("EXTREMO"),(AL181))))</formula>
    </cfRule>
    <cfRule type="containsText" dxfId="328" priority="14" operator="containsText" text="ALTO">
      <formula>NOT(ISERROR(SEARCH(("ALTO"),(AL181))))</formula>
    </cfRule>
    <cfRule type="containsText" dxfId="327" priority="15" operator="containsText" text="MODERADO">
      <formula>NOT(ISERROR(SEARCH(("MODERADO"),(AL181))))</formula>
    </cfRule>
    <cfRule type="containsText" dxfId="326" priority="16" operator="containsText" text="bajo">
      <formula>NOT(ISERROR(SEARCH(("bajo"),(AL181))))</formula>
    </cfRule>
  </conditionalFormatting>
  <conditionalFormatting sqref="BB180:BD180">
    <cfRule type="containsText" dxfId="325" priority="5" operator="containsText" text="EXTREMO">
      <formula>NOT(ISERROR(SEARCH(("EXTREMO"),(BB180))))</formula>
    </cfRule>
    <cfRule type="containsText" dxfId="324" priority="6" operator="containsText" text="ALTO">
      <formula>NOT(ISERROR(SEARCH(("ALTO"),(BB180))))</formula>
    </cfRule>
    <cfRule type="containsText" dxfId="323" priority="7" operator="containsText" text="MODERADO">
      <formula>NOT(ISERROR(SEARCH(("MODERADO"),(BB180))))</formula>
    </cfRule>
    <cfRule type="containsText" dxfId="322"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(3)'!frecuencias</formula1>
    </dataValidation>
    <dataValidation type="list" allowBlank="1" showErrorMessage="1" sqref="R172:R174 R133:R162">
      <formula1>'R (3)'!Contr_implement</formula1>
    </dataValidation>
    <dataValidation type="list" allowBlank="1" showErrorMessage="1" sqref="D7">
      <formula1>'R (3)'!tipo_riesg</formula1>
    </dataValidation>
    <dataValidation type="list" allowBlank="1" showErrorMessage="1" sqref="T172:T174 T133:T162">
      <formula1>'R (3)'!Proposito</formula1>
    </dataValidation>
    <dataValidation type="list" allowBlank="1" showErrorMessage="1" sqref="G168">
      <formula1>'R (3)'!Politica_tto</formula1>
    </dataValidation>
    <dataValidation type="list" allowBlank="1" showErrorMessage="1" sqref="V172:V174 V133:V162">
      <formula1>'R (3)'!Efectos</formula1>
    </dataValidation>
    <dataValidation type="list" allowBlank="1" showErrorMessage="1" sqref="B35:B42">
      <formula1>Consecuencia</formula1>
    </dataValidation>
    <dataValidation type="list" allowBlank="1" showErrorMessage="1" sqref="B12:B31">
      <formula1>'R (3)'!Fact_causa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389</vt:i4>
      </vt:variant>
    </vt:vector>
  </HeadingPairs>
  <TitlesOfParts>
    <vt:vector size="407" baseType="lpstr">
      <vt:lpstr>Matriz</vt:lpstr>
      <vt:lpstr>R (TH1)</vt:lpstr>
      <vt:lpstr>R (FIN1)</vt:lpstr>
      <vt:lpstr>R (FIN2)</vt:lpstr>
      <vt:lpstr>R (GC1)</vt:lpstr>
      <vt:lpstr>R (GC2)</vt:lpstr>
      <vt:lpstr>R (1)</vt:lpstr>
      <vt:lpstr>R (2)</vt:lpstr>
      <vt:lpstr>R (3)</vt:lpstr>
      <vt:lpstr>R (4)</vt:lpstr>
      <vt:lpstr>R (5)</vt:lpstr>
      <vt:lpstr>R (6)</vt:lpstr>
      <vt:lpstr>R (7)</vt:lpstr>
      <vt:lpstr>R (8)</vt:lpstr>
      <vt:lpstr>R (9)</vt:lpstr>
      <vt:lpstr>R (VA)</vt:lpstr>
      <vt:lpstr>Instrucciones</vt:lpstr>
      <vt:lpstr>Control</vt:lpstr>
      <vt:lpstr>Control!Área_de_impresión</vt:lpstr>
      <vt:lpstr>'R (1)'!CLASIFICACION</vt:lpstr>
      <vt:lpstr>'R (2)'!CLASIFICACION</vt:lpstr>
      <vt:lpstr>'R (3)'!CLASIFICACION</vt:lpstr>
      <vt:lpstr>'R (4)'!CLASIFICACION</vt:lpstr>
      <vt:lpstr>'R (5)'!CLASIFICACION</vt:lpstr>
      <vt:lpstr>'R (6)'!CLASIFICACION</vt:lpstr>
      <vt:lpstr>'R (7)'!CLASIFICACION</vt:lpstr>
      <vt:lpstr>'R (8)'!CLASIFICACION</vt:lpstr>
      <vt:lpstr>'R (9)'!CLASIFICACION</vt:lpstr>
      <vt:lpstr>'R (FIN1)'!CLASIFICACION</vt:lpstr>
      <vt:lpstr>'R (FIN2)'!CLASIFICACION</vt:lpstr>
      <vt:lpstr>'R (GC1)'!CLASIFICACION</vt:lpstr>
      <vt:lpstr>'R (GC2)'!CLASIFICACION</vt:lpstr>
      <vt:lpstr>'R (VA)'!CLASIFICACION</vt:lpstr>
      <vt:lpstr>CLASIFICACION</vt:lpstr>
      <vt:lpstr>'R (1)'!Consecuencia</vt:lpstr>
      <vt:lpstr>'R (2)'!Consecuencia</vt:lpstr>
      <vt:lpstr>'R (3)'!Consecuencia</vt:lpstr>
      <vt:lpstr>'R (4)'!Consecuencia</vt:lpstr>
      <vt:lpstr>'R (5)'!Consecuencia</vt:lpstr>
      <vt:lpstr>'R (6)'!Consecuencia</vt:lpstr>
      <vt:lpstr>'R (7)'!Consecuencia</vt:lpstr>
      <vt:lpstr>'R (8)'!Consecuencia</vt:lpstr>
      <vt:lpstr>'R (9)'!Consecuencia</vt:lpstr>
      <vt:lpstr>'R (FIN1)'!Consecuencia</vt:lpstr>
      <vt:lpstr>'R (FIN2)'!Consecuencia</vt:lpstr>
      <vt:lpstr>'R (GC1)'!Consecuencia</vt:lpstr>
      <vt:lpstr>'R (GC2)'!Consecuencia</vt:lpstr>
      <vt:lpstr>'R (VA)'!Consecuencia</vt:lpstr>
      <vt:lpstr>Consecuencia</vt:lpstr>
      <vt:lpstr>'R (1)'!Contr_implement</vt:lpstr>
      <vt:lpstr>'R (2)'!Contr_implement</vt:lpstr>
      <vt:lpstr>'R (3)'!Contr_implement</vt:lpstr>
      <vt:lpstr>'R (4)'!Contr_implement</vt:lpstr>
      <vt:lpstr>'R (5)'!Contr_implement</vt:lpstr>
      <vt:lpstr>'R (6)'!Contr_implement</vt:lpstr>
      <vt:lpstr>'R (7)'!Contr_implement</vt:lpstr>
      <vt:lpstr>'R (8)'!Contr_implement</vt:lpstr>
      <vt:lpstr>'R (9)'!Contr_implement</vt:lpstr>
      <vt:lpstr>'R (FIN1)'!Contr_implement</vt:lpstr>
      <vt:lpstr>'R (FIN2)'!Contr_implement</vt:lpstr>
      <vt:lpstr>'R (GC1)'!Contr_implement</vt:lpstr>
      <vt:lpstr>'R (GC2)'!Contr_implement</vt:lpstr>
      <vt:lpstr>'R (TH1)'!Contr_implement</vt:lpstr>
      <vt:lpstr>'R (VA)'!Contr_implement</vt:lpstr>
      <vt:lpstr>'R (1)'!Efectos</vt:lpstr>
      <vt:lpstr>'R (2)'!Efectos</vt:lpstr>
      <vt:lpstr>'R (3)'!Efectos</vt:lpstr>
      <vt:lpstr>'R (4)'!Efectos</vt:lpstr>
      <vt:lpstr>'R (5)'!Efectos</vt:lpstr>
      <vt:lpstr>'R (6)'!Efectos</vt:lpstr>
      <vt:lpstr>'R (7)'!Efectos</vt:lpstr>
      <vt:lpstr>'R (8)'!Efectos</vt:lpstr>
      <vt:lpstr>'R (9)'!Efectos</vt:lpstr>
      <vt:lpstr>'R (FIN1)'!Efectos</vt:lpstr>
      <vt:lpstr>'R (FIN2)'!Efectos</vt:lpstr>
      <vt:lpstr>'R (GC1)'!Efectos</vt:lpstr>
      <vt:lpstr>'R (GC2)'!Efectos</vt:lpstr>
      <vt:lpstr>'R (TH1)'!Efectos</vt:lpstr>
      <vt:lpstr>'R (VA)'!Efectos</vt:lpstr>
      <vt:lpstr>'R (1)'!ejecucion</vt:lpstr>
      <vt:lpstr>'R (2)'!ejecucion</vt:lpstr>
      <vt:lpstr>'R (3)'!ejecucion</vt:lpstr>
      <vt:lpstr>'R (4)'!ejecucion</vt:lpstr>
      <vt:lpstr>'R (5)'!ejecucion</vt:lpstr>
      <vt:lpstr>'R (6)'!ejecucion</vt:lpstr>
      <vt:lpstr>'R (7)'!ejecucion</vt:lpstr>
      <vt:lpstr>'R (8)'!ejecucion</vt:lpstr>
      <vt:lpstr>'R (9)'!ejecucion</vt:lpstr>
      <vt:lpstr>'R (FIN1)'!ejecucion</vt:lpstr>
      <vt:lpstr>'R (FIN2)'!ejecucion</vt:lpstr>
      <vt:lpstr>'R (GC1)'!ejecucion</vt:lpstr>
      <vt:lpstr>'R (GC2)'!ejecucion</vt:lpstr>
      <vt:lpstr>'R (TH1)'!ejecucion</vt:lpstr>
      <vt:lpstr>'R (VA)'!ejecucion</vt:lpstr>
      <vt:lpstr>'R (1)'!Espacio</vt:lpstr>
      <vt:lpstr>'R (2)'!Espacio</vt:lpstr>
      <vt:lpstr>'R (3)'!Espacio</vt:lpstr>
      <vt:lpstr>'R (4)'!Espacio</vt:lpstr>
      <vt:lpstr>'R (5)'!Espacio</vt:lpstr>
      <vt:lpstr>'R (6)'!Espacio</vt:lpstr>
      <vt:lpstr>'R (7)'!Espacio</vt:lpstr>
      <vt:lpstr>'R (8)'!Espacio</vt:lpstr>
      <vt:lpstr>'R (9)'!Espacio</vt:lpstr>
      <vt:lpstr>'R (FIN1)'!Espacio</vt:lpstr>
      <vt:lpstr>'R (FIN2)'!Espacio</vt:lpstr>
      <vt:lpstr>'R (GC1)'!Espacio</vt:lpstr>
      <vt:lpstr>'R (GC2)'!Espacio</vt:lpstr>
      <vt:lpstr>'R (VA)'!Espacio</vt:lpstr>
      <vt:lpstr>Espacio</vt:lpstr>
      <vt:lpstr>'R (1)'!Evidencia</vt:lpstr>
      <vt:lpstr>'R (2)'!Evidencia</vt:lpstr>
      <vt:lpstr>'R (3)'!Evidencia</vt:lpstr>
      <vt:lpstr>'R (4)'!Evidencia</vt:lpstr>
      <vt:lpstr>'R (5)'!Evidencia</vt:lpstr>
      <vt:lpstr>'R (6)'!Evidencia</vt:lpstr>
      <vt:lpstr>'R (7)'!Evidencia</vt:lpstr>
      <vt:lpstr>'R (8)'!Evidencia</vt:lpstr>
      <vt:lpstr>'R (9)'!Evidencia</vt:lpstr>
      <vt:lpstr>'R (FIN1)'!Evidencia</vt:lpstr>
      <vt:lpstr>'R (FIN2)'!Evidencia</vt:lpstr>
      <vt:lpstr>'R (GC1)'!Evidencia</vt:lpstr>
      <vt:lpstr>'R (GC2)'!Evidencia</vt:lpstr>
      <vt:lpstr>'R (TH1)'!Evidencia</vt:lpstr>
      <vt:lpstr>'R (VA)'!Evidencia</vt:lpstr>
      <vt:lpstr>'R (1)'!Fact_causa</vt:lpstr>
      <vt:lpstr>'R (2)'!Fact_causa</vt:lpstr>
      <vt:lpstr>'R (3)'!Fact_causa</vt:lpstr>
      <vt:lpstr>'R (4)'!Fact_causa</vt:lpstr>
      <vt:lpstr>'R (5)'!Fact_causa</vt:lpstr>
      <vt:lpstr>'R (6)'!Fact_causa</vt:lpstr>
      <vt:lpstr>'R (7)'!Fact_causa</vt:lpstr>
      <vt:lpstr>'R (8)'!Fact_causa</vt:lpstr>
      <vt:lpstr>'R (9)'!Fact_causa</vt:lpstr>
      <vt:lpstr>'R (FIN1)'!Fact_causa</vt:lpstr>
      <vt:lpstr>'R (FIN2)'!Fact_causa</vt:lpstr>
      <vt:lpstr>'R (GC1)'!Fact_causa</vt:lpstr>
      <vt:lpstr>'R (GC2)'!Fact_causa</vt:lpstr>
      <vt:lpstr>'R (TH1)'!Fact_causa</vt:lpstr>
      <vt:lpstr>'R (VA)'!Fact_causa</vt:lpstr>
      <vt:lpstr>'R (1)'!FACTOR_RIESGO</vt:lpstr>
      <vt:lpstr>'R (2)'!FACTOR_RIESGO</vt:lpstr>
      <vt:lpstr>'R (3)'!FACTOR_RIESGO</vt:lpstr>
      <vt:lpstr>'R (4)'!FACTOR_RIESGO</vt:lpstr>
      <vt:lpstr>'R (5)'!FACTOR_RIESGO</vt:lpstr>
      <vt:lpstr>'R (6)'!FACTOR_RIESGO</vt:lpstr>
      <vt:lpstr>'R (7)'!FACTOR_RIESGO</vt:lpstr>
      <vt:lpstr>'R (8)'!FACTOR_RIESGO</vt:lpstr>
      <vt:lpstr>'R (9)'!FACTOR_RIESGO</vt:lpstr>
      <vt:lpstr>'R (FIN1)'!FACTOR_RIESGO</vt:lpstr>
      <vt:lpstr>'R (FIN2)'!FACTOR_RIESGO</vt:lpstr>
      <vt:lpstr>'R (GC1)'!FACTOR_RIESGO</vt:lpstr>
      <vt:lpstr>'R (GC2)'!FACTOR_RIESGO</vt:lpstr>
      <vt:lpstr>'R (TH1)'!FACTOR_RIESGO</vt:lpstr>
      <vt:lpstr>'R (VA)'!FACTOR_RIESGO</vt:lpstr>
      <vt:lpstr>'R (1)'!frecuencias</vt:lpstr>
      <vt:lpstr>'R (2)'!frecuencias</vt:lpstr>
      <vt:lpstr>'R (3)'!frecuencias</vt:lpstr>
      <vt:lpstr>'R (4)'!frecuencias</vt:lpstr>
      <vt:lpstr>'R (5)'!frecuencias</vt:lpstr>
      <vt:lpstr>'R (6)'!frecuencias</vt:lpstr>
      <vt:lpstr>'R (7)'!frecuencias</vt:lpstr>
      <vt:lpstr>'R (8)'!frecuencias</vt:lpstr>
      <vt:lpstr>'R (9)'!frecuencias</vt:lpstr>
      <vt:lpstr>'R (FIN1)'!frecuencias</vt:lpstr>
      <vt:lpstr>'R (FIN2)'!frecuencias</vt:lpstr>
      <vt:lpstr>'R (GC1)'!frecuencias</vt:lpstr>
      <vt:lpstr>'R (GC2)'!frecuencias</vt:lpstr>
      <vt:lpstr>'R (TH1)'!frecuencias</vt:lpstr>
      <vt:lpstr>'R (VA)'!frecuencias</vt:lpstr>
      <vt:lpstr>'R (1)'!MAPAINH</vt:lpstr>
      <vt:lpstr>'R (2)'!MAPAINH</vt:lpstr>
      <vt:lpstr>'R (3)'!MAPAINH</vt:lpstr>
      <vt:lpstr>'R (4)'!MAPAINH</vt:lpstr>
      <vt:lpstr>'R (5)'!MAPAINH</vt:lpstr>
      <vt:lpstr>'R (6)'!MAPAINH</vt:lpstr>
      <vt:lpstr>'R (7)'!MAPAINH</vt:lpstr>
      <vt:lpstr>'R (8)'!MAPAINH</vt:lpstr>
      <vt:lpstr>'R (9)'!MAPAINH</vt:lpstr>
      <vt:lpstr>'R (FIN1)'!MAPAINH</vt:lpstr>
      <vt:lpstr>'R (FIN2)'!MAPAINH</vt:lpstr>
      <vt:lpstr>'R (GC1)'!MAPAINH</vt:lpstr>
      <vt:lpstr>'R (GC2)'!MAPAINH</vt:lpstr>
      <vt:lpstr>'R (VA)'!MAPAINH</vt:lpstr>
      <vt:lpstr>MAPAINH</vt:lpstr>
      <vt:lpstr>'R (1)'!MAPAINHERENTE</vt:lpstr>
      <vt:lpstr>'R (2)'!MAPAINHERENTE</vt:lpstr>
      <vt:lpstr>'R (3)'!MAPAINHERENTE</vt:lpstr>
      <vt:lpstr>'R (4)'!MAPAINHERENTE</vt:lpstr>
      <vt:lpstr>'R (5)'!MAPAINHERENTE</vt:lpstr>
      <vt:lpstr>'R (6)'!MAPAINHERENTE</vt:lpstr>
      <vt:lpstr>'R (7)'!MAPAINHERENTE</vt:lpstr>
      <vt:lpstr>'R (8)'!MAPAINHERENTE</vt:lpstr>
      <vt:lpstr>'R (9)'!MAPAINHERENTE</vt:lpstr>
      <vt:lpstr>'R (FIN1)'!MAPAINHERENTE</vt:lpstr>
      <vt:lpstr>'R (FIN2)'!MAPAINHERENTE</vt:lpstr>
      <vt:lpstr>'R (GC1)'!MAPAINHERENTE</vt:lpstr>
      <vt:lpstr>'R (GC2)'!MAPAINHERENTE</vt:lpstr>
      <vt:lpstr>'R (VA)'!MAPAINHERENTE</vt:lpstr>
      <vt:lpstr>MAPAINHERENTE</vt:lpstr>
      <vt:lpstr>'R (1)'!MAPARES</vt:lpstr>
      <vt:lpstr>'R (2)'!MAPARES</vt:lpstr>
      <vt:lpstr>'R (3)'!MAPARES</vt:lpstr>
      <vt:lpstr>'R (4)'!MAPARES</vt:lpstr>
      <vt:lpstr>'R (5)'!MAPARES</vt:lpstr>
      <vt:lpstr>'R (6)'!MAPARES</vt:lpstr>
      <vt:lpstr>'R (7)'!MAPARES</vt:lpstr>
      <vt:lpstr>'R (8)'!MAPARES</vt:lpstr>
      <vt:lpstr>'R (9)'!MAPARES</vt:lpstr>
      <vt:lpstr>'R (FIN1)'!MAPARES</vt:lpstr>
      <vt:lpstr>'R (FIN2)'!MAPARES</vt:lpstr>
      <vt:lpstr>'R (GC1)'!MAPARES</vt:lpstr>
      <vt:lpstr>'R (GC2)'!MAPARES</vt:lpstr>
      <vt:lpstr>'R (VA)'!MAPARES</vt:lpstr>
      <vt:lpstr>MAPARES</vt:lpstr>
      <vt:lpstr>'R (1)'!MAPARESIDUAL</vt:lpstr>
      <vt:lpstr>'R (2)'!MAPARESIDUAL</vt:lpstr>
      <vt:lpstr>'R (3)'!MAPARESIDUAL</vt:lpstr>
      <vt:lpstr>'R (4)'!MAPARESIDUAL</vt:lpstr>
      <vt:lpstr>'R (5)'!MAPARESIDUAL</vt:lpstr>
      <vt:lpstr>'R (6)'!MAPARESIDUAL</vt:lpstr>
      <vt:lpstr>'R (7)'!MAPARESIDUAL</vt:lpstr>
      <vt:lpstr>'R (8)'!MAPARESIDUAL</vt:lpstr>
      <vt:lpstr>'R (9)'!MAPARESIDUAL</vt:lpstr>
      <vt:lpstr>'R (FIN1)'!MAPARESIDUAL</vt:lpstr>
      <vt:lpstr>'R (FIN2)'!MAPARESIDUAL</vt:lpstr>
      <vt:lpstr>'R (GC1)'!MAPARESIDUAL</vt:lpstr>
      <vt:lpstr>'R (GC2)'!MAPARESIDUAL</vt:lpstr>
      <vt:lpstr>'R (VA)'!MAPARESIDUAL</vt:lpstr>
      <vt:lpstr>MAPARESIDUAL</vt:lpstr>
      <vt:lpstr>'R (1)'!MAPARESTTO</vt:lpstr>
      <vt:lpstr>'R (2)'!MAPARESTTO</vt:lpstr>
      <vt:lpstr>'R (3)'!MAPARESTTO</vt:lpstr>
      <vt:lpstr>'R (4)'!MAPARESTTO</vt:lpstr>
      <vt:lpstr>'R (5)'!MAPARESTTO</vt:lpstr>
      <vt:lpstr>'R (6)'!MAPARESTTO</vt:lpstr>
      <vt:lpstr>'R (7)'!MAPARESTTO</vt:lpstr>
      <vt:lpstr>'R (8)'!MAPARESTTO</vt:lpstr>
      <vt:lpstr>'R (9)'!MAPARESTTO</vt:lpstr>
      <vt:lpstr>'R (FIN1)'!MAPARESTTO</vt:lpstr>
      <vt:lpstr>'R (FIN2)'!MAPARESTTO</vt:lpstr>
      <vt:lpstr>'R (GC1)'!MAPARESTTO</vt:lpstr>
      <vt:lpstr>'R (GC2)'!MAPARESTTO</vt:lpstr>
      <vt:lpstr>'R (VA)'!MAPARESTTO</vt:lpstr>
      <vt:lpstr>MAPARESTTO</vt:lpstr>
      <vt:lpstr>'R (1)'!MAPARTTO</vt:lpstr>
      <vt:lpstr>'R (2)'!MAPARTTO</vt:lpstr>
      <vt:lpstr>'R (3)'!MAPARTTO</vt:lpstr>
      <vt:lpstr>'R (4)'!MAPARTTO</vt:lpstr>
      <vt:lpstr>'R (5)'!MAPARTTO</vt:lpstr>
      <vt:lpstr>'R (6)'!MAPARTTO</vt:lpstr>
      <vt:lpstr>'R (7)'!MAPARTTO</vt:lpstr>
      <vt:lpstr>'R (8)'!MAPARTTO</vt:lpstr>
      <vt:lpstr>'R (9)'!MAPARTTO</vt:lpstr>
      <vt:lpstr>'R (FIN1)'!MAPARTTO</vt:lpstr>
      <vt:lpstr>'R (FIN2)'!MAPARTTO</vt:lpstr>
      <vt:lpstr>'R (GC1)'!MAPARTTO</vt:lpstr>
      <vt:lpstr>'R (GC2)'!MAPARTTO</vt:lpstr>
      <vt:lpstr>'R (VA)'!MAPARTTO</vt:lpstr>
      <vt:lpstr>MAPARTTO</vt:lpstr>
      <vt:lpstr>'R (1)'!MAPAS</vt:lpstr>
      <vt:lpstr>'R (2)'!MAPAS</vt:lpstr>
      <vt:lpstr>'R (3)'!MAPAS</vt:lpstr>
      <vt:lpstr>'R (4)'!MAPAS</vt:lpstr>
      <vt:lpstr>'R (5)'!MAPAS</vt:lpstr>
      <vt:lpstr>'R (6)'!MAPAS</vt:lpstr>
      <vt:lpstr>'R (7)'!MAPAS</vt:lpstr>
      <vt:lpstr>'R (8)'!MAPAS</vt:lpstr>
      <vt:lpstr>'R (9)'!MAPAS</vt:lpstr>
      <vt:lpstr>'R (FIN1)'!MAPAS</vt:lpstr>
      <vt:lpstr>'R (FIN2)'!MAPAS</vt:lpstr>
      <vt:lpstr>'R (GC1)'!MAPAS</vt:lpstr>
      <vt:lpstr>'R (GC2)'!MAPAS</vt:lpstr>
      <vt:lpstr>'R (VA)'!MAPAS</vt:lpstr>
      <vt:lpstr>MAPAS</vt:lpstr>
      <vt:lpstr>'R (1)'!OtrosTyS</vt:lpstr>
      <vt:lpstr>'R (2)'!OtrosTyS</vt:lpstr>
      <vt:lpstr>'R (3)'!OtrosTyS</vt:lpstr>
      <vt:lpstr>'R (4)'!OtrosTyS</vt:lpstr>
      <vt:lpstr>'R (5)'!OtrosTyS</vt:lpstr>
      <vt:lpstr>'R (6)'!OtrosTyS</vt:lpstr>
      <vt:lpstr>'R (7)'!OtrosTyS</vt:lpstr>
      <vt:lpstr>'R (8)'!OtrosTyS</vt:lpstr>
      <vt:lpstr>'R (9)'!OtrosTyS</vt:lpstr>
      <vt:lpstr>'R (FIN1)'!OtrosTyS</vt:lpstr>
      <vt:lpstr>'R (FIN2)'!OtrosTyS</vt:lpstr>
      <vt:lpstr>'R (GC1)'!OtrosTyS</vt:lpstr>
      <vt:lpstr>'R (GC2)'!OtrosTyS</vt:lpstr>
      <vt:lpstr>'R (VA)'!OtrosTyS</vt:lpstr>
      <vt:lpstr>OtrosTyS</vt:lpstr>
      <vt:lpstr>'R (1)'!Politica_tto</vt:lpstr>
      <vt:lpstr>'R (2)'!Politica_tto</vt:lpstr>
      <vt:lpstr>'R (3)'!Politica_tto</vt:lpstr>
      <vt:lpstr>'R (4)'!Politica_tto</vt:lpstr>
      <vt:lpstr>'R (5)'!Politica_tto</vt:lpstr>
      <vt:lpstr>'R (6)'!Politica_tto</vt:lpstr>
      <vt:lpstr>'R (7)'!Politica_tto</vt:lpstr>
      <vt:lpstr>'R (8)'!Politica_tto</vt:lpstr>
      <vt:lpstr>'R (9)'!Politica_tto</vt:lpstr>
      <vt:lpstr>'R (FIN1)'!Politica_tto</vt:lpstr>
      <vt:lpstr>'R (FIN2)'!Politica_tto</vt:lpstr>
      <vt:lpstr>'R (GC1)'!Politica_tto</vt:lpstr>
      <vt:lpstr>'R (GC2)'!Politica_tto</vt:lpstr>
      <vt:lpstr>'R (TH1)'!Politica_tto</vt:lpstr>
      <vt:lpstr>'R (VA)'!Politica_tto</vt:lpstr>
      <vt:lpstr>Instrucciones!Print_Area_0</vt:lpstr>
      <vt:lpstr>Matriz!Print_Area_0</vt:lpstr>
      <vt:lpstr>Instrucciones!Print_Area_0_0</vt:lpstr>
      <vt:lpstr>Matriz!Print_Area_0_0</vt:lpstr>
      <vt:lpstr>Instrucciones!Print_Area_0_0_0</vt:lpstr>
      <vt:lpstr>Matriz!Print_Area_0_0_0</vt:lpstr>
      <vt:lpstr>Control!Print_Titles_0</vt:lpstr>
      <vt:lpstr>Matriz!Print_Titles_0</vt:lpstr>
      <vt:lpstr>Control!Print_Titles_0_0</vt:lpstr>
      <vt:lpstr>Matriz!Print_Titles_0_0</vt:lpstr>
      <vt:lpstr>Control!Print_Titles_0_0_0</vt:lpstr>
      <vt:lpstr>Matriz!Print_Titles_0_0_0</vt:lpstr>
      <vt:lpstr>'R (1)'!Proposito</vt:lpstr>
      <vt:lpstr>'R (2)'!Proposito</vt:lpstr>
      <vt:lpstr>'R (3)'!Proposito</vt:lpstr>
      <vt:lpstr>'R (4)'!Proposito</vt:lpstr>
      <vt:lpstr>'R (5)'!Proposito</vt:lpstr>
      <vt:lpstr>'R (6)'!Proposito</vt:lpstr>
      <vt:lpstr>'R (7)'!Proposito</vt:lpstr>
      <vt:lpstr>'R (8)'!Proposito</vt:lpstr>
      <vt:lpstr>'R (9)'!Proposito</vt:lpstr>
      <vt:lpstr>'R (FIN1)'!Proposito</vt:lpstr>
      <vt:lpstr>'R (FIN2)'!Proposito</vt:lpstr>
      <vt:lpstr>'R (GC1)'!Proposito</vt:lpstr>
      <vt:lpstr>'R (GC2)'!Proposito</vt:lpstr>
      <vt:lpstr>'R (TH1)'!Proposito</vt:lpstr>
      <vt:lpstr>'R (VA)'!Proposito</vt:lpstr>
      <vt:lpstr>'R (1)'!sinoNA</vt:lpstr>
      <vt:lpstr>'R (2)'!sinoNA</vt:lpstr>
      <vt:lpstr>'R (3)'!sinoNA</vt:lpstr>
      <vt:lpstr>'R (4)'!sinoNA</vt:lpstr>
      <vt:lpstr>'R (5)'!sinoNA</vt:lpstr>
      <vt:lpstr>'R (6)'!sinoNA</vt:lpstr>
      <vt:lpstr>'R (7)'!sinoNA</vt:lpstr>
      <vt:lpstr>'R (8)'!sinoNA</vt:lpstr>
      <vt:lpstr>'R (9)'!sinoNA</vt:lpstr>
      <vt:lpstr>'R (FIN1)'!sinoNA</vt:lpstr>
      <vt:lpstr>'R (FIN2)'!sinoNA</vt:lpstr>
      <vt:lpstr>'R (GC1)'!sinoNA</vt:lpstr>
      <vt:lpstr>'R (GC2)'!sinoNA</vt:lpstr>
      <vt:lpstr>'R (VA)'!sinoNA</vt:lpstr>
      <vt:lpstr>sinoNA</vt:lpstr>
      <vt:lpstr>'R (1)'!SN</vt:lpstr>
      <vt:lpstr>'R (2)'!SN</vt:lpstr>
      <vt:lpstr>'R (3)'!SN</vt:lpstr>
      <vt:lpstr>'R (4)'!SN</vt:lpstr>
      <vt:lpstr>'R (5)'!SN</vt:lpstr>
      <vt:lpstr>'R (6)'!SN</vt:lpstr>
      <vt:lpstr>'R (7)'!SN</vt:lpstr>
      <vt:lpstr>'R (8)'!SN</vt:lpstr>
      <vt:lpstr>'R (9)'!SN</vt:lpstr>
      <vt:lpstr>'R (FIN1)'!SN</vt:lpstr>
      <vt:lpstr>'R (FIN2)'!SN</vt:lpstr>
      <vt:lpstr>'R (GC1)'!SN</vt:lpstr>
      <vt:lpstr>'R (GC2)'!SN</vt:lpstr>
      <vt:lpstr>'R (TH1)'!SN</vt:lpstr>
      <vt:lpstr>'R (VA)'!SN</vt:lpstr>
      <vt:lpstr>'R (1)'!tipo_riesg</vt:lpstr>
      <vt:lpstr>'R (2)'!tipo_riesg</vt:lpstr>
      <vt:lpstr>'R (3)'!tipo_riesg</vt:lpstr>
      <vt:lpstr>'R (4)'!tipo_riesg</vt:lpstr>
      <vt:lpstr>'R (5)'!tipo_riesg</vt:lpstr>
      <vt:lpstr>'R (6)'!tipo_riesg</vt:lpstr>
      <vt:lpstr>'R (7)'!tipo_riesg</vt:lpstr>
      <vt:lpstr>'R (8)'!tipo_riesg</vt:lpstr>
      <vt:lpstr>'R (9)'!tipo_riesg</vt:lpstr>
      <vt:lpstr>'R (FIN1)'!tipo_riesg</vt:lpstr>
      <vt:lpstr>'R (FIN2)'!tipo_riesg</vt:lpstr>
      <vt:lpstr>'R (GC1)'!tipo_riesg</vt:lpstr>
      <vt:lpstr>'R (GC2)'!tipo_riesg</vt:lpstr>
      <vt:lpstr>'R (TH1)'!tipo_riesg</vt:lpstr>
      <vt:lpstr>'R (VA)'!tipo_riesg</vt:lpstr>
      <vt:lpstr>Control!Títulos_a_imprimir</vt:lpstr>
      <vt:lpstr>'R (1)'!Todos</vt:lpstr>
      <vt:lpstr>'R (2)'!Todos</vt:lpstr>
      <vt:lpstr>'R (3)'!Todos</vt:lpstr>
      <vt:lpstr>'R (4)'!Todos</vt:lpstr>
      <vt:lpstr>'R (5)'!Todos</vt:lpstr>
      <vt:lpstr>'R (6)'!Todos</vt:lpstr>
      <vt:lpstr>'R (7)'!Todos</vt:lpstr>
      <vt:lpstr>'R (8)'!Todos</vt:lpstr>
      <vt:lpstr>'R (9)'!Todos</vt:lpstr>
      <vt:lpstr>'R (FIN1)'!Todos</vt:lpstr>
      <vt:lpstr>'R (FIN2)'!Todos</vt:lpstr>
      <vt:lpstr>'R (GC1)'!Todos</vt:lpstr>
      <vt:lpstr>'R (GC2)'!Todos</vt:lpstr>
      <vt:lpstr>'R (VA)'!Todos</vt:lpstr>
      <vt:lpstr>Todos</vt:lpstr>
      <vt:lpstr>'R (1)'!Valorización</vt:lpstr>
      <vt:lpstr>'R (2)'!Valorización</vt:lpstr>
      <vt:lpstr>'R (3)'!Valorización</vt:lpstr>
      <vt:lpstr>'R (4)'!Valorización</vt:lpstr>
      <vt:lpstr>'R (5)'!Valorización</vt:lpstr>
      <vt:lpstr>'R (6)'!Valorización</vt:lpstr>
      <vt:lpstr>'R (7)'!Valorización</vt:lpstr>
      <vt:lpstr>'R (8)'!Valorización</vt:lpstr>
      <vt:lpstr>'R (9)'!Valorización</vt:lpstr>
      <vt:lpstr>'R (FIN1)'!Valorización</vt:lpstr>
      <vt:lpstr>'R (FIN2)'!Valorización</vt:lpstr>
      <vt:lpstr>'R (GC1)'!Valorización</vt:lpstr>
      <vt:lpstr>'R (GC2)'!Valorización</vt:lpstr>
      <vt:lpstr>'R (VA)'!Valorización</vt:lpstr>
      <vt:lpstr>Valorización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pjquirog1</dc:creator>
  <cp:lastModifiedBy>teletrabajo</cp:lastModifiedBy>
  <dcterms:created xsi:type="dcterms:W3CDTF">2010-10-19T13:59:17Z</dcterms:created>
  <dcterms:modified xsi:type="dcterms:W3CDTF">2025-07-17T21:08:37Z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Dark</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